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3256" windowHeight="13056" tabRatio="828" activeTab="11"/>
  </bookViews>
  <sheets>
    <sheet name="规则" sheetId="57" r:id="rId1"/>
    <sheet name="售后员" sheetId="58" r:id="rId2"/>
    <sheet name="数据源表" sheetId="39" r:id="rId3"/>
    <sheet name="客户编号" sheetId="60" r:id="rId4"/>
    <sheet name="指导价" sheetId="59" r:id="rId5"/>
    <sheet name="问题反馈" sheetId="61" r:id="rId6"/>
    <sheet name="2018年06月提成发放 " sheetId="13" r:id="rId7"/>
    <sheet name="业务员提成明细" sheetId="4" r:id="rId8"/>
    <sheet name="业务员提成打印" sheetId="43" r:id="rId9"/>
    <sheet name="业务员提成明细 (售后)" sheetId="51" r:id="rId10"/>
    <sheet name="2018年06月售后提成发放" sheetId="48" r:id="rId11"/>
    <sheet name="主管表" sheetId="62" r:id="rId12"/>
  </sheets>
  <definedNames>
    <definedName name="_xlnm._FilterDatabase" localSheetId="3" hidden="1">客户编号!$A$1:$M$2226</definedName>
    <definedName name="_xlnm._FilterDatabase" localSheetId="2" hidden="1">数据源表!$A$3:$IS$572</definedName>
    <definedName name="_xlnm._FilterDatabase" localSheetId="8" hidden="1">业务员提成打印!$A$1:$AI$922</definedName>
    <definedName name="_xlnm._FilterDatabase" localSheetId="7" hidden="1">业务员提成明细!$A$3:$AK$640</definedName>
    <definedName name="_xlnm._FilterDatabase" localSheetId="9" hidden="1">'业务员提成明细 (售后)'!$2:$102</definedName>
    <definedName name="_xlnm._FilterDatabase" localSheetId="4" hidden="1">指导价!$A$1:$HC$299</definedName>
    <definedName name="_xlnm.Print_Area" localSheetId="10">'2018年06月售后提成发放'!$A$1:$F$19</definedName>
    <definedName name="_xlnm.Print_Area" localSheetId="6">'2018年06月提成发放 '!$A$1:$S$27</definedName>
    <definedName name="_xlnm.Print_Area" localSheetId="8">业务员提成打印!$A$1:$AJ$660</definedName>
    <definedName name="_xlnm.Print_Area" localSheetId="7">业务员提成明细!$A$3:$AJ$640</definedName>
    <definedName name="_xlnm.Print_Area" localSheetId="9">'业务员提成明细 (售后)'!$A$2:$AG$103</definedName>
    <definedName name="_xlnm.Print_Area" localSheetId="4">指导价!#REF!</definedName>
    <definedName name="_xlnm.Print_Titles" localSheetId="8">业务员提成打印!$1:$1</definedName>
    <definedName name="_xlnm.Print_Titles" localSheetId="7">业务员提成明细!$3:$3</definedName>
    <definedName name="_xlnm.Print_Titles" localSheetId="9">'业务员提成明细 (售后)'!$2:$2</definedName>
    <definedName name="会计分录序时簿" localSheetId="10">#REF!</definedName>
    <definedName name="会计分录序时簿" localSheetId="9">#REF!</definedName>
    <definedName name="会计分录序时簿" localSheetId="4">#REF!</definedName>
    <definedName name="会计分录序时簿">#REF!</definedName>
    <definedName name="科目余额表" localSheetId="10">#REF!</definedName>
    <definedName name="科目余额表" localSheetId="9">#REF!</definedName>
    <definedName name="科目余额表" localSheetId="4">#REF!</definedName>
  </definedNames>
  <calcPr calcId="145621"/>
</workbook>
</file>

<file path=xl/calcChain.xml><?xml version="1.0" encoding="utf-8"?>
<calcChain xmlns="http://schemas.openxmlformats.org/spreadsheetml/2006/main">
  <c r="D15" i="48" l="1"/>
  <c r="C15" i="48"/>
  <c r="E15" i="48" s="1"/>
  <c r="D14" i="48"/>
  <c r="C14" i="48"/>
  <c r="E14" i="48" s="1"/>
  <c r="B14" i="48"/>
  <c r="D12" i="48"/>
  <c r="D16" i="48" s="1"/>
  <c r="B12" i="48"/>
  <c r="B11" i="48"/>
  <c r="B10" i="48"/>
  <c r="D6" i="48"/>
  <c r="D19" i="48" s="1"/>
  <c r="B5" i="48"/>
  <c r="B4" i="48"/>
  <c r="B3" i="48"/>
  <c r="T103" i="51"/>
  <c r="S103" i="51"/>
  <c r="R103" i="51"/>
  <c r="AJ102" i="51"/>
  <c r="P101" i="51"/>
  <c r="Q101" i="51" s="1"/>
  <c r="Q100" i="51"/>
  <c r="P100" i="51"/>
  <c r="P99" i="51"/>
  <c r="Q99" i="51" s="1"/>
  <c r="Q98" i="51"/>
  <c r="P98" i="51"/>
  <c r="P97" i="51"/>
  <c r="Q97" i="51" s="1"/>
  <c r="P96" i="51"/>
  <c r="Q96" i="51" s="1"/>
  <c r="P95" i="51"/>
  <c r="Q95" i="51" s="1"/>
  <c r="P94" i="51"/>
  <c r="Q94" i="51" s="1"/>
  <c r="P93" i="51"/>
  <c r="Q93" i="51" s="1"/>
  <c r="Q92" i="51"/>
  <c r="P92" i="51"/>
  <c r="P91" i="51"/>
  <c r="Q91" i="51" s="1"/>
  <c r="Q90" i="51"/>
  <c r="P90" i="51"/>
  <c r="P89" i="51"/>
  <c r="Q89" i="51" s="1"/>
  <c r="AJ88" i="51"/>
  <c r="X88" i="51"/>
  <c r="L88" i="51"/>
  <c r="K88" i="51"/>
  <c r="F88" i="51"/>
  <c r="P87" i="51"/>
  <c r="Q87" i="51" s="1"/>
  <c r="Q86" i="51"/>
  <c r="P86" i="51"/>
  <c r="P85" i="51"/>
  <c r="Q85" i="51" s="1"/>
  <c r="Q84" i="51"/>
  <c r="P84" i="51"/>
  <c r="P83" i="51"/>
  <c r="Q83" i="51" s="1"/>
  <c r="P82" i="51"/>
  <c r="Q82" i="51" s="1"/>
  <c r="P81" i="51"/>
  <c r="Q81" i="51" s="1"/>
  <c r="P80" i="51"/>
  <c r="Q80" i="51" s="1"/>
  <c r="P79" i="51"/>
  <c r="Q79" i="51" s="1"/>
  <c r="Q78" i="51"/>
  <c r="P78" i="51"/>
  <c r="P77" i="51"/>
  <c r="Q77" i="51" s="1"/>
  <c r="Q76" i="51"/>
  <c r="P76" i="51"/>
  <c r="P75" i="51"/>
  <c r="Q75" i="51" s="1"/>
  <c r="P74" i="51"/>
  <c r="Q74" i="51" s="1"/>
  <c r="P73" i="51"/>
  <c r="Q73" i="51" s="1"/>
  <c r="P72" i="51"/>
  <c r="Q72" i="51" s="1"/>
  <c r="P71" i="51"/>
  <c r="Q71" i="51" s="1"/>
  <c r="Q70" i="51"/>
  <c r="P70" i="51"/>
  <c r="P69" i="51"/>
  <c r="Q69" i="51" s="1"/>
  <c r="Q68" i="51"/>
  <c r="P68" i="51"/>
  <c r="P67" i="51"/>
  <c r="Q67" i="51" s="1"/>
  <c r="P66" i="51"/>
  <c r="Q66" i="51" s="1"/>
  <c r="P65" i="51"/>
  <c r="Q65" i="51" s="1"/>
  <c r="P64" i="51"/>
  <c r="Q64" i="51" s="1"/>
  <c r="P63" i="51"/>
  <c r="Q63" i="51" s="1"/>
  <c r="Q62" i="51"/>
  <c r="P62" i="51"/>
  <c r="P61" i="51"/>
  <c r="Q61" i="51" s="1"/>
  <c r="Q60" i="51"/>
  <c r="P60" i="51"/>
  <c r="AJ59" i="51"/>
  <c r="X59" i="51"/>
  <c r="L59" i="51"/>
  <c r="K59" i="51"/>
  <c r="F59" i="51"/>
  <c r="Q58" i="51"/>
  <c r="C12" i="48" s="1"/>
  <c r="E12" i="48" s="1"/>
  <c r="P58" i="51"/>
  <c r="AJ57" i="51"/>
  <c r="X57" i="51"/>
  <c r="L57" i="51"/>
  <c r="K57" i="51"/>
  <c r="F57" i="51"/>
  <c r="Q56" i="51"/>
  <c r="P56" i="51"/>
  <c r="P55" i="51"/>
  <c r="Q55" i="51" s="1"/>
  <c r="P54" i="51"/>
  <c r="Q54" i="51" s="1"/>
  <c r="P53" i="51"/>
  <c r="Q53" i="51" s="1"/>
  <c r="P52" i="51"/>
  <c r="Q52" i="51" s="1"/>
  <c r="P51" i="51"/>
  <c r="Q51" i="51" s="1"/>
  <c r="Q50" i="51"/>
  <c r="P50" i="51"/>
  <c r="P49" i="51"/>
  <c r="Q49" i="51" s="1"/>
  <c r="Q48" i="51"/>
  <c r="P48" i="51"/>
  <c r="P47" i="51"/>
  <c r="Q47" i="51" s="1"/>
  <c r="P46" i="51"/>
  <c r="Q46" i="51" s="1"/>
  <c r="P45" i="51"/>
  <c r="Q45" i="51" s="1"/>
  <c r="P44" i="51"/>
  <c r="Q44" i="51" s="1"/>
  <c r="P43" i="51"/>
  <c r="Q43" i="51" s="1"/>
  <c r="Q42" i="51"/>
  <c r="P42" i="51"/>
  <c r="P41" i="51"/>
  <c r="Q41" i="51" s="1"/>
  <c r="Q40" i="51"/>
  <c r="P40" i="51"/>
  <c r="P39" i="51"/>
  <c r="Q39" i="51" s="1"/>
  <c r="AJ38" i="51"/>
  <c r="X38" i="51"/>
  <c r="L38" i="51"/>
  <c r="K38" i="51"/>
  <c r="F38" i="51"/>
  <c r="P37" i="51"/>
  <c r="Q37" i="51" s="1"/>
  <c r="Q36" i="51"/>
  <c r="P36" i="51"/>
  <c r="P35" i="51"/>
  <c r="Q35" i="51" s="1"/>
  <c r="Q34" i="51"/>
  <c r="P34" i="51"/>
  <c r="P33" i="51"/>
  <c r="Q33" i="51" s="1"/>
  <c r="P32" i="51"/>
  <c r="Q32" i="51" s="1"/>
  <c r="P31" i="51"/>
  <c r="Q31" i="51" s="1"/>
  <c r="P30" i="51"/>
  <c r="Q30" i="51" s="1"/>
  <c r="P29" i="51"/>
  <c r="Q29" i="51" s="1"/>
  <c r="Q28" i="51"/>
  <c r="P28" i="51"/>
  <c r="P27" i="51"/>
  <c r="Q27" i="51" s="1"/>
  <c r="Q26" i="51"/>
  <c r="P26" i="51"/>
  <c r="P25" i="51"/>
  <c r="Q25" i="51" s="1"/>
  <c r="P24" i="51"/>
  <c r="Q24" i="51" s="1"/>
  <c r="P23" i="51"/>
  <c r="Q23" i="51" s="1"/>
  <c r="P22" i="51"/>
  <c r="Q22" i="51" s="1"/>
  <c r="P21" i="51"/>
  <c r="Q21" i="51" s="1"/>
  <c r="AJ20" i="51"/>
  <c r="AJ103" i="51" s="1"/>
  <c r="X20" i="51"/>
  <c r="L20" i="51"/>
  <c r="L103" i="51" s="1"/>
  <c r="K20" i="51"/>
  <c r="K103" i="51" s="1"/>
  <c r="F20" i="51"/>
  <c r="F103" i="51" s="1"/>
  <c r="P19" i="51"/>
  <c r="Q19" i="51" s="1"/>
  <c r="P18" i="51"/>
  <c r="Q18" i="51" s="1"/>
  <c r="P17" i="51"/>
  <c r="Q17" i="51" s="1"/>
  <c r="P16" i="51"/>
  <c r="Q16" i="51" s="1"/>
  <c r="P15" i="51"/>
  <c r="Q15" i="51" s="1"/>
  <c r="Q14" i="51"/>
  <c r="P14" i="51"/>
  <c r="P13" i="51"/>
  <c r="Q13" i="51" s="1"/>
  <c r="Q12" i="51"/>
  <c r="P12" i="51"/>
  <c r="P11" i="51"/>
  <c r="Q11" i="51" s="1"/>
  <c r="P10" i="51"/>
  <c r="Q10" i="51" s="1"/>
  <c r="P9" i="51"/>
  <c r="Q9" i="51" s="1"/>
  <c r="P8" i="51"/>
  <c r="Q8" i="51" s="1"/>
  <c r="P7" i="51"/>
  <c r="Q7" i="51" s="1"/>
  <c r="Q6" i="51"/>
  <c r="P6" i="51"/>
  <c r="P5" i="51"/>
  <c r="Q5" i="51" s="1"/>
  <c r="Q4" i="51"/>
  <c r="P4" i="51"/>
  <c r="P3" i="51"/>
  <c r="Q3" i="51" s="1"/>
  <c r="AJ658" i="43"/>
  <c r="AH658" i="43"/>
  <c r="AG658" i="43"/>
  <c r="AF658" i="43"/>
  <c r="AC658" i="43"/>
  <c r="Z658" i="43"/>
  <c r="Y658" i="43"/>
  <c r="X658" i="43"/>
  <c r="W658" i="43"/>
  <c r="V658" i="43"/>
  <c r="U658" i="43"/>
  <c r="T658" i="43"/>
  <c r="S658" i="43"/>
  <c r="R658" i="43"/>
  <c r="Q658" i="43"/>
  <c r="N658" i="43"/>
  <c r="M658" i="43"/>
  <c r="L658" i="43"/>
  <c r="J658" i="43"/>
  <c r="I658" i="43"/>
  <c r="H658" i="43"/>
  <c r="G658" i="43"/>
  <c r="F658" i="43"/>
  <c r="E658" i="43"/>
  <c r="D658" i="43"/>
  <c r="C658" i="43"/>
  <c r="B658" i="43"/>
  <c r="A658" i="43"/>
  <c r="AJ657" i="43"/>
  <c r="AH657" i="43"/>
  <c r="AG657" i="43"/>
  <c r="AF657" i="43"/>
  <c r="AC657" i="43"/>
  <c r="Z657" i="43"/>
  <c r="Y657" i="43"/>
  <c r="X657" i="43"/>
  <c r="W657" i="43"/>
  <c r="V657" i="43"/>
  <c r="U657" i="43"/>
  <c r="T657" i="43"/>
  <c r="S657" i="43"/>
  <c r="R657" i="43"/>
  <c r="Q657" i="43"/>
  <c r="N657" i="43"/>
  <c r="M657" i="43"/>
  <c r="L657" i="43"/>
  <c r="J657" i="43"/>
  <c r="I657" i="43"/>
  <c r="H657" i="43"/>
  <c r="G657" i="43"/>
  <c r="F657" i="43"/>
  <c r="E657" i="43"/>
  <c r="D657" i="43"/>
  <c r="C657" i="43"/>
  <c r="B657" i="43"/>
  <c r="A657" i="43"/>
  <c r="AJ656" i="43"/>
  <c r="AH656" i="43"/>
  <c r="AG656" i="43"/>
  <c r="AF656" i="43"/>
  <c r="AC656" i="43"/>
  <c r="Z656" i="43"/>
  <c r="Y656" i="43"/>
  <c r="X656" i="43"/>
  <c r="W656" i="43"/>
  <c r="V656" i="43"/>
  <c r="U656" i="43"/>
  <c r="T656" i="43"/>
  <c r="S656" i="43"/>
  <c r="R656" i="43"/>
  <c r="Q656" i="43"/>
  <c r="N656" i="43"/>
  <c r="M656" i="43"/>
  <c r="L656" i="43"/>
  <c r="J656" i="43"/>
  <c r="I656" i="43"/>
  <c r="H656" i="43"/>
  <c r="G656" i="43"/>
  <c r="F656" i="43"/>
  <c r="E656" i="43"/>
  <c r="D656" i="43"/>
  <c r="C656" i="43"/>
  <c r="B656" i="43"/>
  <c r="A656" i="43"/>
  <c r="AJ655" i="43"/>
  <c r="AH655" i="43"/>
  <c r="AG655" i="43"/>
  <c r="AF655" i="43"/>
  <c r="AC655" i="43"/>
  <c r="Z655" i="43"/>
  <c r="Y655" i="43"/>
  <c r="X655" i="43"/>
  <c r="W655" i="43"/>
  <c r="V655" i="43"/>
  <c r="U655" i="43"/>
  <c r="T655" i="43"/>
  <c r="S655" i="43"/>
  <c r="R655" i="43"/>
  <c r="Q655" i="43"/>
  <c r="N655" i="43"/>
  <c r="M655" i="43"/>
  <c r="L655" i="43"/>
  <c r="J655" i="43"/>
  <c r="I655" i="43"/>
  <c r="H655" i="43"/>
  <c r="G655" i="43"/>
  <c r="F655" i="43"/>
  <c r="E655" i="43"/>
  <c r="D655" i="43"/>
  <c r="C655" i="43"/>
  <c r="B655" i="43"/>
  <c r="A655" i="43"/>
  <c r="AJ654" i="43"/>
  <c r="AH654" i="43"/>
  <c r="AG654" i="43"/>
  <c r="AF654" i="43"/>
  <c r="AC654" i="43"/>
  <c r="Z654" i="43"/>
  <c r="Y654" i="43"/>
  <c r="X654" i="43"/>
  <c r="W654" i="43"/>
  <c r="V654" i="43"/>
  <c r="U654" i="43"/>
  <c r="T654" i="43"/>
  <c r="S654" i="43"/>
  <c r="R654" i="43"/>
  <c r="Q654" i="43"/>
  <c r="N654" i="43"/>
  <c r="M654" i="43"/>
  <c r="L654" i="43"/>
  <c r="J654" i="43"/>
  <c r="I654" i="43"/>
  <c r="H654" i="43"/>
  <c r="G654" i="43"/>
  <c r="F654" i="43"/>
  <c r="E654" i="43"/>
  <c r="D654" i="43"/>
  <c r="C654" i="43"/>
  <c r="B654" i="43"/>
  <c r="A654" i="43"/>
  <c r="AJ653" i="43"/>
  <c r="AH653" i="43"/>
  <c r="AG653" i="43"/>
  <c r="AF653" i="43"/>
  <c r="AC653" i="43"/>
  <c r="Z653" i="43"/>
  <c r="Y653" i="43"/>
  <c r="X653" i="43"/>
  <c r="W653" i="43"/>
  <c r="V653" i="43"/>
  <c r="U653" i="43"/>
  <c r="T653" i="43"/>
  <c r="S653" i="43"/>
  <c r="R653" i="43"/>
  <c r="Q653" i="43"/>
  <c r="N653" i="43"/>
  <c r="M653" i="43"/>
  <c r="L653" i="43"/>
  <c r="J653" i="43"/>
  <c r="I653" i="43"/>
  <c r="H653" i="43"/>
  <c r="G653" i="43"/>
  <c r="F653" i="43"/>
  <c r="E653" i="43"/>
  <c r="D653" i="43"/>
  <c r="C653" i="43"/>
  <c r="B653" i="43"/>
  <c r="A653" i="43"/>
  <c r="AJ652" i="43"/>
  <c r="AH652" i="43"/>
  <c r="AG652" i="43"/>
  <c r="AF652" i="43"/>
  <c r="AC652" i="43"/>
  <c r="Z652" i="43"/>
  <c r="Y652" i="43"/>
  <c r="X652" i="43"/>
  <c r="W652" i="43"/>
  <c r="V652" i="43"/>
  <c r="U652" i="43"/>
  <c r="T652" i="43"/>
  <c r="S652" i="43"/>
  <c r="R652" i="43"/>
  <c r="Q652" i="43"/>
  <c r="N652" i="43"/>
  <c r="M652" i="43"/>
  <c r="L652" i="43"/>
  <c r="J652" i="43"/>
  <c r="I652" i="43"/>
  <c r="H652" i="43"/>
  <c r="G652" i="43"/>
  <c r="F652" i="43"/>
  <c r="E652" i="43"/>
  <c r="D652" i="43"/>
  <c r="C652" i="43"/>
  <c r="B652" i="43"/>
  <c r="A652" i="43"/>
  <c r="AJ651" i="43"/>
  <c r="AH651" i="43"/>
  <c r="AG651" i="43"/>
  <c r="AF651" i="43"/>
  <c r="AC651" i="43"/>
  <c r="Z651" i="43"/>
  <c r="Y651" i="43"/>
  <c r="X651" i="43"/>
  <c r="W651" i="43"/>
  <c r="V651" i="43"/>
  <c r="U651" i="43"/>
  <c r="T651" i="43"/>
  <c r="S651" i="43"/>
  <c r="R651" i="43"/>
  <c r="Q651" i="43"/>
  <c r="N651" i="43"/>
  <c r="M651" i="43"/>
  <c r="L651" i="43"/>
  <c r="J651" i="43"/>
  <c r="I651" i="43"/>
  <c r="H651" i="43"/>
  <c r="G651" i="43"/>
  <c r="F651" i="43"/>
  <c r="E651" i="43"/>
  <c r="D651" i="43"/>
  <c r="C651" i="43"/>
  <c r="B651" i="43"/>
  <c r="A651" i="43"/>
  <c r="AJ650" i="43"/>
  <c r="AH650" i="43"/>
  <c r="AG650" i="43"/>
  <c r="AF650" i="43"/>
  <c r="AC650" i="43"/>
  <c r="Z650" i="43"/>
  <c r="Y650" i="43"/>
  <c r="X650" i="43"/>
  <c r="W650" i="43"/>
  <c r="V650" i="43"/>
  <c r="U650" i="43"/>
  <c r="T650" i="43"/>
  <c r="S650" i="43"/>
  <c r="R650" i="43"/>
  <c r="Q650" i="43"/>
  <c r="N650" i="43"/>
  <c r="M650" i="43"/>
  <c r="L650" i="43"/>
  <c r="J650" i="43"/>
  <c r="I650" i="43"/>
  <c r="H650" i="43"/>
  <c r="G650" i="43"/>
  <c r="F650" i="43"/>
  <c r="E650" i="43"/>
  <c r="D650" i="43"/>
  <c r="C650" i="43"/>
  <c r="B650" i="43"/>
  <c r="A650" i="43"/>
  <c r="AJ649" i="43"/>
  <c r="AH649" i="43"/>
  <c r="AG649" i="43"/>
  <c r="AF649" i="43"/>
  <c r="AC649" i="43"/>
  <c r="Z649" i="43"/>
  <c r="Y649" i="43"/>
  <c r="X649" i="43"/>
  <c r="W649" i="43"/>
  <c r="V649" i="43"/>
  <c r="U649" i="43"/>
  <c r="T649" i="43"/>
  <c r="S649" i="43"/>
  <c r="R649" i="43"/>
  <c r="Q649" i="43"/>
  <c r="N649" i="43"/>
  <c r="M649" i="43"/>
  <c r="L649" i="43"/>
  <c r="J649" i="43"/>
  <c r="I649" i="43"/>
  <c r="H649" i="43"/>
  <c r="G649" i="43"/>
  <c r="F649" i="43"/>
  <c r="E649" i="43"/>
  <c r="D649" i="43"/>
  <c r="C649" i="43"/>
  <c r="B649" i="43"/>
  <c r="A649" i="43"/>
  <c r="AJ648" i="43"/>
  <c r="AH648" i="43"/>
  <c r="AG648" i="43"/>
  <c r="AF648" i="43"/>
  <c r="AC648" i="43"/>
  <c r="Z648" i="43"/>
  <c r="Y648" i="43"/>
  <c r="X648" i="43"/>
  <c r="W648" i="43"/>
  <c r="V648" i="43"/>
  <c r="U648" i="43"/>
  <c r="T648" i="43"/>
  <c r="S648" i="43"/>
  <c r="R648" i="43"/>
  <c r="Q648" i="43"/>
  <c r="N648" i="43"/>
  <c r="M648" i="43"/>
  <c r="L648" i="43"/>
  <c r="J648" i="43"/>
  <c r="I648" i="43"/>
  <c r="H648" i="43"/>
  <c r="G648" i="43"/>
  <c r="F648" i="43"/>
  <c r="E648" i="43"/>
  <c r="D648" i="43"/>
  <c r="C648" i="43"/>
  <c r="B648" i="43"/>
  <c r="A648" i="43"/>
  <c r="AJ647" i="43"/>
  <c r="AH647" i="43"/>
  <c r="AG647" i="43"/>
  <c r="AF647" i="43"/>
  <c r="AC647" i="43"/>
  <c r="Z647" i="43"/>
  <c r="Y647" i="43"/>
  <c r="X647" i="43"/>
  <c r="W647" i="43"/>
  <c r="V647" i="43"/>
  <c r="U647" i="43"/>
  <c r="T647" i="43"/>
  <c r="S647" i="43"/>
  <c r="R647" i="43"/>
  <c r="Q647" i="43"/>
  <c r="N647" i="43"/>
  <c r="M647" i="43"/>
  <c r="L647" i="43"/>
  <c r="J647" i="43"/>
  <c r="I647" i="43"/>
  <c r="H647" i="43"/>
  <c r="G647" i="43"/>
  <c r="F647" i="43"/>
  <c r="E647" i="43"/>
  <c r="D647" i="43"/>
  <c r="C647" i="43"/>
  <c r="B647" i="43"/>
  <c r="A647" i="43"/>
  <c r="AJ646" i="43"/>
  <c r="AH646" i="43"/>
  <c r="AG646" i="43"/>
  <c r="AF646" i="43"/>
  <c r="AC646" i="43"/>
  <c r="Z646" i="43"/>
  <c r="Y646" i="43"/>
  <c r="X646" i="43"/>
  <c r="W646" i="43"/>
  <c r="V646" i="43"/>
  <c r="U646" i="43"/>
  <c r="T646" i="43"/>
  <c r="S646" i="43"/>
  <c r="R646" i="43"/>
  <c r="Q646" i="43"/>
  <c r="N646" i="43"/>
  <c r="M646" i="43"/>
  <c r="L646" i="43"/>
  <c r="J646" i="43"/>
  <c r="I646" i="43"/>
  <c r="H646" i="43"/>
  <c r="G646" i="43"/>
  <c r="F646" i="43"/>
  <c r="E646" i="43"/>
  <c r="D646" i="43"/>
  <c r="C646" i="43"/>
  <c r="B646" i="43"/>
  <c r="A646" i="43"/>
  <c r="AJ645" i="43"/>
  <c r="AH645" i="43"/>
  <c r="AG645" i="43"/>
  <c r="AF645" i="43"/>
  <c r="AC645" i="43"/>
  <c r="Z645" i="43"/>
  <c r="Y645" i="43"/>
  <c r="X645" i="43"/>
  <c r="W645" i="43"/>
  <c r="V645" i="43"/>
  <c r="U645" i="43"/>
  <c r="T645" i="43"/>
  <c r="S645" i="43"/>
  <c r="R645" i="43"/>
  <c r="Q645" i="43"/>
  <c r="N645" i="43"/>
  <c r="M645" i="43"/>
  <c r="L645" i="43"/>
  <c r="J645" i="43"/>
  <c r="I645" i="43"/>
  <c r="H645" i="43"/>
  <c r="G645" i="43"/>
  <c r="F645" i="43"/>
  <c r="E645" i="43"/>
  <c r="D645" i="43"/>
  <c r="C645" i="43"/>
  <c r="B645" i="43"/>
  <c r="A645" i="43"/>
  <c r="AJ644" i="43"/>
  <c r="AH644" i="43"/>
  <c r="AG644" i="43"/>
  <c r="AF644" i="43"/>
  <c r="AC644" i="43"/>
  <c r="Z644" i="43"/>
  <c r="Y644" i="43"/>
  <c r="X644" i="43"/>
  <c r="W644" i="43"/>
  <c r="V644" i="43"/>
  <c r="U644" i="43"/>
  <c r="T644" i="43"/>
  <c r="S644" i="43"/>
  <c r="R644" i="43"/>
  <c r="Q644" i="43"/>
  <c r="N644" i="43"/>
  <c r="M644" i="43"/>
  <c r="L644" i="43"/>
  <c r="J644" i="43"/>
  <c r="I644" i="43"/>
  <c r="H644" i="43"/>
  <c r="G644" i="43"/>
  <c r="F644" i="43"/>
  <c r="E644" i="43"/>
  <c r="D644" i="43"/>
  <c r="C644" i="43"/>
  <c r="B644" i="43"/>
  <c r="A644" i="43"/>
  <c r="AJ643" i="43"/>
  <c r="AH643" i="43"/>
  <c r="AG643" i="43"/>
  <c r="AF643" i="43"/>
  <c r="AC643" i="43"/>
  <c r="Z643" i="43"/>
  <c r="Y643" i="43"/>
  <c r="X643" i="43"/>
  <c r="W643" i="43"/>
  <c r="V643" i="43"/>
  <c r="U643" i="43"/>
  <c r="T643" i="43"/>
  <c r="S643" i="43"/>
  <c r="R643" i="43"/>
  <c r="Q643" i="43"/>
  <c r="N643" i="43"/>
  <c r="M643" i="43"/>
  <c r="L643" i="43"/>
  <c r="J643" i="43"/>
  <c r="I643" i="43"/>
  <c r="H643" i="43"/>
  <c r="G643" i="43"/>
  <c r="F643" i="43"/>
  <c r="E643" i="43"/>
  <c r="D643" i="43"/>
  <c r="C643" i="43"/>
  <c r="B643" i="43"/>
  <c r="A643" i="43"/>
  <c r="S642" i="43"/>
  <c r="R642" i="43"/>
  <c r="M642" i="43"/>
  <c r="I642" i="43"/>
  <c r="S641" i="43"/>
  <c r="R641" i="43"/>
  <c r="M641" i="43"/>
  <c r="I641" i="43"/>
  <c r="S640" i="43"/>
  <c r="R640" i="43"/>
  <c r="M640" i="43"/>
  <c r="I640" i="43"/>
  <c r="S639" i="43"/>
  <c r="R639" i="43"/>
  <c r="M639" i="43"/>
  <c r="I639" i="43"/>
  <c r="S638" i="43"/>
  <c r="R638" i="43"/>
  <c r="M638" i="43"/>
  <c r="I638" i="43"/>
  <c r="S637" i="43"/>
  <c r="R637" i="43"/>
  <c r="M637" i="43"/>
  <c r="I637" i="43"/>
  <c r="S636" i="43"/>
  <c r="R636" i="43"/>
  <c r="M636" i="43"/>
  <c r="I636" i="43"/>
  <c r="S635" i="43"/>
  <c r="R635" i="43"/>
  <c r="M635" i="43"/>
  <c r="I635" i="43"/>
  <c r="S634" i="43"/>
  <c r="R634" i="43"/>
  <c r="M634" i="43"/>
  <c r="I634" i="43"/>
  <c r="M632" i="43"/>
  <c r="I632" i="43"/>
  <c r="M631" i="43"/>
  <c r="I631" i="43"/>
  <c r="M630" i="43"/>
  <c r="I630" i="43"/>
  <c r="Q629" i="43"/>
  <c r="M629" i="43"/>
  <c r="I629" i="43"/>
  <c r="M628" i="43"/>
  <c r="I628" i="43"/>
  <c r="M627" i="43"/>
  <c r="I627" i="43"/>
  <c r="M626" i="43"/>
  <c r="I626" i="43"/>
  <c r="M625" i="43"/>
  <c r="I625" i="43"/>
  <c r="M624" i="43"/>
  <c r="I624" i="43"/>
  <c r="Q623" i="43"/>
  <c r="M623" i="43"/>
  <c r="I623" i="43"/>
  <c r="M622" i="43"/>
  <c r="I622" i="43"/>
  <c r="M621" i="43"/>
  <c r="I621" i="43"/>
  <c r="M620" i="43"/>
  <c r="I620" i="43"/>
  <c r="Q619" i="43"/>
  <c r="M619" i="43"/>
  <c r="I619" i="43"/>
  <c r="M618" i="43"/>
  <c r="L618" i="43"/>
  <c r="I618" i="43"/>
  <c r="M617" i="43"/>
  <c r="I617" i="43"/>
  <c r="M616" i="43"/>
  <c r="I616" i="43"/>
  <c r="M615" i="43"/>
  <c r="I615" i="43"/>
  <c r="M614" i="43"/>
  <c r="I614" i="43"/>
  <c r="S613" i="43"/>
  <c r="R613" i="43"/>
  <c r="O613" i="43"/>
  <c r="M613" i="43"/>
  <c r="I613" i="43"/>
  <c r="M612" i="43"/>
  <c r="I612" i="43"/>
  <c r="M611" i="43"/>
  <c r="I611" i="43"/>
  <c r="M610" i="43"/>
  <c r="I610" i="43"/>
  <c r="M609" i="43"/>
  <c r="I609" i="43"/>
  <c r="M608" i="43"/>
  <c r="I608" i="43"/>
  <c r="Q607" i="43"/>
  <c r="M607" i="43"/>
  <c r="I607" i="43"/>
  <c r="M606" i="43"/>
  <c r="I606" i="43"/>
  <c r="S605" i="43"/>
  <c r="R605" i="43"/>
  <c r="M605" i="43"/>
  <c r="I605" i="43"/>
  <c r="S604" i="43"/>
  <c r="R604" i="43"/>
  <c r="M604" i="43"/>
  <c r="I604" i="43"/>
  <c r="M603" i="43"/>
  <c r="I603" i="43"/>
  <c r="M602" i="43"/>
  <c r="I602" i="43"/>
  <c r="M601" i="43"/>
  <c r="I601" i="43"/>
  <c r="M600" i="43"/>
  <c r="L600" i="43"/>
  <c r="I600" i="43"/>
  <c r="Q599" i="43"/>
  <c r="M599" i="43"/>
  <c r="I599" i="43"/>
  <c r="M598" i="43"/>
  <c r="I598" i="43"/>
  <c r="M597" i="43"/>
  <c r="I597" i="43"/>
  <c r="M596" i="43"/>
  <c r="I596" i="43"/>
  <c r="Q595" i="43"/>
  <c r="M595" i="43"/>
  <c r="I595" i="43"/>
  <c r="M594" i="43"/>
  <c r="I594" i="43"/>
  <c r="M593" i="43"/>
  <c r="I593" i="43"/>
  <c r="Q592" i="43"/>
  <c r="M592" i="43"/>
  <c r="I592" i="43"/>
  <c r="M591" i="43"/>
  <c r="I591" i="43"/>
  <c r="M590" i="43"/>
  <c r="I590" i="43"/>
  <c r="M589" i="43"/>
  <c r="I589" i="43"/>
  <c r="M588" i="43"/>
  <c r="I588" i="43"/>
  <c r="M587" i="43"/>
  <c r="I587" i="43"/>
  <c r="Q586" i="43"/>
  <c r="M586" i="43"/>
  <c r="I586" i="43"/>
  <c r="Q585" i="43"/>
  <c r="M585" i="43"/>
  <c r="I585" i="43"/>
  <c r="M584" i="43"/>
  <c r="I584" i="43"/>
  <c r="S583" i="43"/>
  <c r="R583" i="43"/>
  <c r="M583" i="43"/>
  <c r="I583" i="43"/>
  <c r="S582" i="43"/>
  <c r="R582" i="43"/>
  <c r="M582" i="43"/>
  <c r="I582" i="43"/>
  <c r="S581" i="43"/>
  <c r="R581" i="43"/>
  <c r="M581" i="43"/>
  <c r="I581" i="43"/>
  <c r="S580" i="43"/>
  <c r="R580" i="43"/>
  <c r="M580" i="43"/>
  <c r="I580" i="43"/>
  <c r="S579" i="43"/>
  <c r="R579" i="43"/>
  <c r="M579" i="43"/>
  <c r="L579" i="43"/>
  <c r="I579" i="43"/>
  <c r="Q578" i="43"/>
  <c r="M578" i="43"/>
  <c r="I578" i="43"/>
  <c r="M577" i="43"/>
  <c r="I577" i="43"/>
  <c r="M576" i="43"/>
  <c r="I576" i="43"/>
  <c r="M575" i="43"/>
  <c r="I575" i="43"/>
  <c r="M574" i="43"/>
  <c r="I574" i="43"/>
  <c r="M573" i="43"/>
  <c r="I573" i="43"/>
  <c r="M572" i="43"/>
  <c r="I572" i="43"/>
  <c r="Q571" i="43"/>
  <c r="M571" i="43"/>
  <c r="I571" i="43"/>
  <c r="M570" i="43"/>
  <c r="I570" i="43"/>
  <c r="M569" i="43"/>
  <c r="I569" i="43"/>
  <c r="M568" i="43"/>
  <c r="I568" i="43"/>
  <c r="M567" i="43"/>
  <c r="I567" i="43"/>
  <c r="M566" i="43"/>
  <c r="I566" i="43"/>
  <c r="M565" i="43"/>
  <c r="L565" i="43"/>
  <c r="I565" i="43"/>
  <c r="M564" i="43"/>
  <c r="I564" i="43"/>
  <c r="M563" i="43"/>
  <c r="I563" i="43"/>
  <c r="M562" i="43"/>
  <c r="L562" i="43"/>
  <c r="I562" i="43"/>
  <c r="M561" i="43"/>
  <c r="I561" i="43"/>
  <c r="M560" i="43"/>
  <c r="I560" i="43"/>
  <c r="M559" i="43"/>
  <c r="I559" i="43"/>
  <c r="M558" i="43"/>
  <c r="I558" i="43"/>
  <c r="M557" i="43"/>
  <c r="I557" i="43"/>
  <c r="M556" i="43"/>
  <c r="I556" i="43"/>
  <c r="M555" i="43"/>
  <c r="I555" i="43"/>
  <c r="M554" i="43"/>
  <c r="I554" i="43"/>
  <c r="M553" i="43"/>
  <c r="I553" i="43"/>
  <c r="S552" i="43"/>
  <c r="R552" i="43"/>
  <c r="M552" i="43"/>
  <c r="L552" i="43"/>
  <c r="I552" i="43"/>
  <c r="M551" i="43"/>
  <c r="I551" i="43"/>
  <c r="M550" i="43"/>
  <c r="I550" i="43"/>
  <c r="M549" i="43"/>
  <c r="I549" i="43"/>
  <c r="M548" i="43"/>
  <c r="I548" i="43"/>
  <c r="M547" i="43"/>
  <c r="I547" i="43"/>
  <c r="M546" i="43"/>
  <c r="I546" i="43"/>
  <c r="M545" i="43"/>
  <c r="I545" i="43"/>
  <c r="I544" i="43"/>
  <c r="M543" i="43"/>
  <c r="L543" i="43"/>
  <c r="I543" i="43"/>
  <c r="M541" i="43"/>
  <c r="I541" i="43"/>
  <c r="M540" i="43"/>
  <c r="L540" i="43"/>
  <c r="I540" i="43"/>
  <c r="M539" i="43"/>
  <c r="I539" i="43"/>
  <c r="M538" i="43"/>
  <c r="I538" i="43"/>
  <c r="M537" i="43"/>
  <c r="I537" i="43"/>
  <c r="M536" i="43"/>
  <c r="I536" i="43"/>
  <c r="M535" i="43"/>
  <c r="I535" i="43"/>
  <c r="M534" i="43"/>
  <c r="I534" i="43"/>
  <c r="M533" i="43"/>
  <c r="I533" i="43"/>
  <c r="M532" i="43"/>
  <c r="I532" i="43"/>
  <c r="M531" i="43"/>
  <c r="I531" i="43"/>
  <c r="M530" i="43"/>
  <c r="I530" i="43"/>
  <c r="M529" i="43"/>
  <c r="I529" i="43"/>
  <c r="M528" i="43"/>
  <c r="I528" i="43"/>
  <c r="M527" i="43"/>
  <c r="I527" i="43"/>
  <c r="S526" i="43"/>
  <c r="R526" i="43"/>
  <c r="M526" i="43"/>
  <c r="I526" i="43"/>
  <c r="M525" i="43"/>
  <c r="I525" i="43"/>
  <c r="S524" i="43"/>
  <c r="R524" i="43"/>
  <c r="M524" i="43"/>
  <c r="L524" i="43"/>
  <c r="I524" i="43"/>
  <c r="M523" i="43"/>
  <c r="I523" i="43"/>
  <c r="M522" i="43"/>
  <c r="I522" i="43"/>
  <c r="Q521" i="43"/>
  <c r="M521" i="43"/>
  <c r="I521" i="43"/>
  <c r="M520" i="43"/>
  <c r="I520" i="43"/>
  <c r="M519" i="43"/>
  <c r="I519" i="43"/>
  <c r="M518" i="43"/>
  <c r="L518" i="43"/>
  <c r="I518" i="43"/>
  <c r="M517" i="43"/>
  <c r="I517" i="43"/>
  <c r="M516" i="43"/>
  <c r="I516" i="43"/>
  <c r="M515" i="43"/>
  <c r="I515" i="43"/>
  <c r="M514" i="43"/>
  <c r="I514" i="43"/>
  <c r="M513" i="43"/>
  <c r="I513" i="43"/>
  <c r="Q512" i="43"/>
  <c r="M512" i="43"/>
  <c r="I512" i="43"/>
  <c r="M511" i="43"/>
  <c r="I511" i="43"/>
  <c r="M510" i="43"/>
  <c r="I510" i="43"/>
  <c r="M509" i="43"/>
  <c r="I509" i="43"/>
  <c r="M508" i="43"/>
  <c r="I508" i="43"/>
  <c r="M507" i="43"/>
  <c r="I507" i="43"/>
  <c r="M506" i="43"/>
  <c r="I506" i="43"/>
  <c r="M505" i="43"/>
  <c r="I505" i="43"/>
  <c r="M504" i="43"/>
  <c r="I504" i="43"/>
  <c r="M503" i="43"/>
  <c r="I503" i="43"/>
  <c r="M502" i="43"/>
  <c r="I502" i="43"/>
  <c r="Q501" i="43"/>
  <c r="M501" i="43"/>
  <c r="I501" i="43"/>
  <c r="M500" i="43"/>
  <c r="I500" i="43"/>
  <c r="S499" i="43"/>
  <c r="R499" i="43"/>
  <c r="M499" i="43"/>
  <c r="I499" i="43"/>
  <c r="M498" i="43"/>
  <c r="I498" i="43"/>
  <c r="M497" i="43"/>
  <c r="I497" i="43"/>
  <c r="M496" i="43"/>
  <c r="I496" i="43"/>
  <c r="M495" i="43"/>
  <c r="I495" i="43"/>
  <c r="M494" i="43"/>
  <c r="I494" i="43"/>
  <c r="M493" i="43"/>
  <c r="I493" i="43"/>
  <c r="M492" i="43"/>
  <c r="I492" i="43"/>
  <c r="M491" i="43"/>
  <c r="I491" i="43"/>
  <c r="M490" i="43"/>
  <c r="I490" i="43"/>
  <c r="M489" i="43"/>
  <c r="I489" i="43"/>
  <c r="M488" i="43"/>
  <c r="I488" i="43"/>
  <c r="M487" i="43"/>
  <c r="I487" i="43"/>
  <c r="M486" i="43"/>
  <c r="I486" i="43"/>
  <c r="M485" i="43"/>
  <c r="I485" i="43"/>
  <c r="M484" i="43"/>
  <c r="I484" i="43"/>
  <c r="S483" i="43"/>
  <c r="R483" i="43"/>
  <c r="O483" i="43"/>
  <c r="M483" i="43"/>
  <c r="I483" i="43"/>
  <c r="S482" i="43"/>
  <c r="R482" i="43"/>
  <c r="O482" i="43"/>
  <c r="M482" i="43"/>
  <c r="I482" i="43"/>
  <c r="M481" i="43"/>
  <c r="I481" i="43"/>
  <c r="M480" i="43"/>
  <c r="I480" i="43"/>
  <c r="M479" i="43"/>
  <c r="I479" i="43"/>
  <c r="M478" i="43"/>
  <c r="I478" i="43"/>
  <c r="I477" i="43"/>
  <c r="M475" i="43"/>
  <c r="I475" i="43"/>
  <c r="S474" i="43"/>
  <c r="O474" i="43"/>
  <c r="M474" i="43"/>
  <c r="I474" i="43"/>
  <c r="S473" i="43"/>
  <c r="O473" i="43"/>
  <c r="M473" i="43"/>
  <c r="I473" i="43"/>
  <c r="S472" i="43"/>
  <c r="O472" i="43"/>
  <c r="M472" i="43"/>
  <c r="I472" i="43"/>
  <c r="S471" i="43"/>
  <c r="O471" i="43"/>
  <c r="M471" i="43"/>
  <c r="L471" i="43"/>
  <c r="I471" i="43"/>
  <c r="S470" i="43"/>
  <c r="R470" i="43"/>
  <c r="M470" i="43"/>
  <c r="I470" i="43"/>
  <c r="S469" i="43"/>
  <c r="R469" i="43"/>
  <c r="M469" i="43"/>
  <c r="M476" i="43" s="1"/>
  <c r="I469" i="43"/>
  <c r="S468" i="43"/>
  <c r="R468" i="43"/>
  <c r="M468" i="43"/>
  <c r="I468" i="43"/>
  <c r="S467" i="43"/>
  <c r="R467" i="43"/>
  <c r="M467" i="43"/>
  <c r="I467" i="43"/>
  <c r="M465" i="43"/>
  <c r="I465" i="43"/>
  <c r="M464" i="43"/>
  <c r="I464" i="43"/>
  <c r="M463" i="43"/>
  <c r="I463" i="43"/>
  <c r="M462" i="43"/>
  <c r="I462" i="43"/>
  <c r="S461" i="43"/>
  <c r="R461" i="43"/>
  <c r="O461" i="43"/>
  <c r="M461" i="43"/>
  <c r="I461" i="43"/>
  <c r="S460" i="43"/>
  <c r="R460" i="43"/>
  <c r="O460" i="43"/>
  <c r="M460" i="43"/>
  <c r="M466" i="43" s="1"/>
  <c r="I460" i="43"/>
  <c r="M458" i="43"/>
  <c r="I458" i="43"/>
  <c r="M457" i="43"/>
  <c r="I457" i="43"/>
  <c r="S456" i="43"/>
  <c r="R456" i="43"/>
  <c r="N456" i="43"/>
  <c r="M456" i="43"/>
  <c r="I456" i="43"/>
  <c r="S455" i="43"/>
  <c r="R455" i="43"/>
  <c r="N455" i="43"/>
  <c r="M455" i="43"/>
  <c r="I455" i="43"/>
  <c r="C455" i="43"/>
  <c r="S454" i="43"/>
  <c r="R454" i="43"/>
  <c r="N454" i="43"/>
  <c r="M454" i="43"/>
  <c r="I454" i="43"/>
  <c r="C454" i="43"/>
  <c r="S453" i="43"/>
  <c r="R453" i="43"/>
  <c r="N453" i="43"/>
  <c r="M453" i="43"/>
  <c r="I453" i="43"/>
  <c r="C453" i="43"/>
  <c r="S452" i="43"/>
  <c r="R452" i="43"/>
  <c r="N452" i="43"/>
  <c r="M452" i="43"/>
  <c r="I452" i="43"/>
  <c r="C452" i="43"/>
  <c r="S451" i="43"/>
  <c r="R451" i="43"/>
  <c r="N451" i="43"/>
  <c r="M451" i="43"/>
  <c r="I451" i="43"/>
  <c r="C451" i="43"/>
  <c r="S450" i="43"/>
  <c r="R450" i="43"/>
  <c r="N450" i="43"/>
  <c r="M450" i="43"/>
  <c r="I450" i="43"/>
  <c r="C450" i="43"/>
  <c r="S449" i="43"/>
  <c r="R449" i="43"/>
  <c r="N449" i="43"/>
  <c r="M449" i="43"/>
  <c r="I449" i="43"/>
  <c r="C449" i="43"/>
  <c r="S448" i="43"/>
  <c r="R448" i="43"/>
  <c r="N448" i="43"/>
  <c r="M448" i="43"/>
  <c r="I448" i="43"/>
  <c r="C448" i="43"/>
  <c r="S447" i="43"/>
  <c r="R447" i="43"/>
  <c r="N447" i="43"/>
  <c r="M447" i="43"/>
  <c r="I447" i="43"/>
  <c r="C447" i="43"/>
  <c r="S446" i="43"/>
  <c r="R446" i="43"/>
  <c r="N446" i="43"/>
  <c r="M446" i="43"/>
  <c r="I446" i="43"/>
  <c r="C446" i="43"/>
  <c r="S445" i="43"/>
  <c r="R445" i="43"/>
  <c r="O445" i="43"/>
  <c r="N445" i="43"/>
  <c r="M445" i="43"/>
  <c r="I445" i="43"/>
  <c r="C445" i="43"/>
  <c r="S444" i="43"/>
  <c r="R444" i="43"/>
  <c r="O444" i="43"/>
  <c r="N444" i="43"/>
  <c r="M444" i="43"/>
  <c r="I444" i="43"/>
  <c r="C444" i="43"/>
  <c r="S443" i="43"/>
  <c r="R443" i="43"/>
  <c r="O443" i="43"/>
  <c r="N443" i="43"/>
  <c r="M443" i="43"/>
  <c r="I443" i="43"/>
  <c r="C443" i="43"/>
  <c r="S442" i="43"/>
  <c r="R442" i="43"/>
  <c r="O442" i="43"/>
  <c r="N442" i="43"/>
  <c r="M442" i="43"/>
  <c r="I442" i="43"/>
  <c r="C442" i="43"/>
  <c r="S441" i="43"/>
  <c r="R441" i="43"/>
  <c r="O441" i="43"/>
  <c r="N441" i="43"/>
  <c r="M441" i="43"/>
  <c r="I441" i="43"/>
  <c r="C441" i="43"/>
  <c r="S440" i="43"/>
  <c r="R440" i="43"/>
  <c r="O440" i="43"/>
  <c r="N440" i="43"/>
  <c r="M440" i="43"/>
  <c r="I440" i="43"/>
  <c r="C440" i="43"/>
  <c r="S439" i="43"/>
  <c r="R439" i="43"/>
  <c r="O439" i="43"/>
  <c r="N439" i="43"/>
  <c r="M439" i="43"/>
  <c r="I439" i="43"/>
  <c r="C439" i="43"/>
  <c r="S438" i="43"/>
  <c r="R438" i="43"/>
  <c r="O438" i="43"/>
  <c r="N438" i="43"/>
  <c r="M438" i="43"/>
  <c r="I438" i="43"/>
  <c r="C438" i="43"/>
  <c r="S437" i="43"/>
  <c r="R437" i="43"/>
  <c r="N437" i="43"/>
  <c r="M437" i="43"/>
  <c r="I437" i="43"/>
  <c r="C437" i="43"/>
  <c r="S436" i="43"/>
  <c r="R436" i="43"/>
  <c r="N436" i="43"/>
  <c r="M436" i="43"/>
  <c r="I436" i="43"/>
  <c r="C436" i="43"/>
  <c r="S435" i="43"/>
  <c r="R435" i="43"/>
  <c r="N435" i="43"/>
  <c r="M435" i="43"/>
  <c r="I435" i="43"/>
  <c r="C435" i="43"/>
  <c r="S434" i="43"/>
  <c r="R434" i="43"/>
  <c r="N434" i="43"/>
  <c r="M434" i="43"/>
  <c r="I434" i="43"/>
  <c r="C434" i="43"/>
  <c r="S433" i="43"/>
  <c r="R433" i="43"/>
  <c r="N433" i="43"/>
  <c r="M433" i="43"/>
  <c r="I433" i="43"/>
  <c r="C433" i="43"/>
  <c r="S432" i="43"/>
  <c r="R432" i="43"/>
  <c r="O432" i="43"/>
  <c r="N432" i="43"/>
  <c r="M432" i="43"/>
  <c r="I432" i="43"/>
  <c r="C432" i="43"/>
  <c r="S431" i="43"/>
  <c r="R431" i="43"/>
  <c r="N431" i="43"/>
  <c r="M431" i="43"/>
  <c r="I431" i="43"/>
  <c r="C431" i="43"/>
  <c r="S430" i="43"/>
  <c r="R430" i="43"/>
  <c r="N430" i="43"/>
  <c r="M430" i="43"/>
  <c r="I430" i="43"/>
  <c r="C430" i="43"/>
  <c r="S429" i="43"/>
  <c r="R429" i="43"/>
  <c r="N429" i="43"/>
  <c r="M429" i="43"/>
  <c r="I429" i="43"/>
  <c r="C429" i="43"/>
  <c r="S428" i="43"/>
  <c r="R428" i="43"/>
  <c r="N428" i="43"/>
  <c r="M428" i="43"/>
  <c r="I428" i="43"/>
  <c r="C428" i="43"/>
  <c r="S427" i="43"/>
  <c r="R427" i="43"/>
  <c r="N427" i="43"/>
  <c r="M427" i="43"/>
  <c r="I427" i="43"/>
  <c r="C427" i="43"/>
  <c r="S426" i="43"/>
  <c r="R426" i="43"/>
  <c r="N426" i="43"/>
  <c r="M426" i="43"/>
  <c r="I426" i="43"/>
  <c r="C426" i="43"/>
  <c r="S425" i="43"/>
  <c r="R425" i="43"/>
  <c r="N425" i="43"/>
  <c r="M425" i="43"/>
  <c r="I425" i="43"/>
  <c r="C425" i="43"/>
  <c r="S424" i="43"/>
  <c r="R424" i="43"/>
  <c r="N424" i="43"/>
  <c r="M424" i="43"/>
  <c r="I424" i="43"/>
  <c r="C424" i="43"/>
  <c r="S423" i="43"/>
  <c r="R423" i="43"/>
  <c r="N423" i="43"/>
  <c r="M423" i="43"/>
  <c r="I423" i="43"/>
  <c r="C423" i="43"/>
  <c r="S422" i="43"/>
  <c r="R422" i="43"/>
  <c r="N422" i="43"/>
  <c r="M422" i="43"/>
  <c r="I422" i="43"/>
  <c r="C422" i="43"/>
  <c r="S421" i="43"/>
  <c r="R421" i="43"/>
  <c r="N421" i="43"/>
  <c r="M421" i="43"/>
  <c r="I421" i="43"/>
  <c r="C421" i="43"/>
  <c r="S420" i="43"/>
  <c r="R420" i="43"/>
  <c r="N420" i="43"/>
  <c r="M420" i="43"/>
  <c r="I420" i="43"/>
  <c r="C420" i="43"/>
  <c r="S419" i="43"/>
  <c r="R419" i="43"/>
  <c r="N419" i="43"/>
  <c r="M419" i="43"/>
  <c r="I419" i="43"/>
  <c r="C419" i="43"/>
  <c r="S418" i="43"/>
  <c r="R418" i="43"/>
  <c r="N418" i="43"/>
  <c r="M418" i="43"/>
  <c r="I418" i="43"/>
  <c r="C418" i="43"/>
  <c r="S417" i="43"/>
  <c r="R417" i="43"/>
  <c r="N417" i="43"/>
  <c r="M417" i="43"/>
  <c r="I417" i="43"/>
  <c r="C417" i="43"/>
  <c r="S416" i="43"/>
  <c r="R416" i="43"/>
  <c r="N416" i="43"/>
  <c r="M416" i="43"/>
  <c r="I416" i="43"/>
  <c r="C416" i="43"/>
  <c r="S415" i="43"/>
  <c r="R415" i="43"/>
  <c r="N415" i="43"/>
  <c r="M415" i="43"/>
  <c r="I415" i="43"/>
  <c r="C415" i="43"/>
  <c r="M413" i="43"/>
  <c r="I413" i="43"/>
  <c r="M412" i="43"/>
  <c r="I412" i="43"/>
  <c r="M411" i="43"/>
  <c r="I411" i="43"/>
  <c r="M410" i="43"/>
  <c r="I410" i="43"/>
  <c r="M409" i="43"/>
  <c r="I409" i="43"/>
  <c r="M408" i="43"/>
  <c r="I408" i="43"/>
  <c r="M407" i="43"/>
  <c r="I407" i="43"/>
  <c r="M406" i="43"/>
  <c r="I406" i="43"/>
  <c r="M405" i="43"/>
  <c r="I405" i="43"/>
  <c r="M404" i="43"/>
  <c r="I404" i="43"/>
  <c r="M403" i="43"/>
  <c r="I403" i="43"/>
  <c r="M402" i="43"/>
  <c r="I402" i="43"/>
  <c r="M401" i="43"/>
  <c r="I401" i="43"/>
  <c r="M400" i="43"/>
  <c r="I400" i="43"/>
  <c r="M399" i="43"/>
  <c r="I399" i="43"/>
  <c r="M398" i="43"/>
  <c r="I398" i="43"/>
  <c r="M397" i="43"/>
  <c r="I397" i="43"/>
  <c r="M396" i="43"/>
  <c r="I396" i="43"/>
  <c r="M395" i="43"/>
  <c r="I395" i="43"/>
  <c r="M394" i="43"/>
  <c r="I394" i="43"/>
  <c r="M393" i="43"/>
  <c r="I393" i="43"/>
  <c r="M392" i="43"/>
  <c r="I392" i="43"/>
  <c r="M391" i="43"/>
  <c r="I391" i="43"/>
  <c r="M390" i="43"/>
  <c r="I390" i="43"/>
  <c r="M389" i="43"/>
  <c r="I389" i="43"/>
  <c r="L388" i="43"/>
  <c r="I388" i="43"/>
  <c r="M386" i="43"/>
  <c r="I386" i="43"/>
  <c r="Q385" i="43"/>
  <c r="M385" i="43"/>
  <c r="I385" i="43"/>
  <c r="M384" i="43"/>
  <c r="I384" i="43"/>
  <c r="Q383" i="43"/>
  <c r="M383" i="43"/>
  <c r="I383" i="43"/>
  <c r="M382" i="43"/>
  <c r="I382" i="43"/>
  <c r="M381" i="43"/>
  <c r="I381" i="43"/>
  <c r="M380" i="43"/>
  <c r="I380" i="43"/>
  <c r="M379" i="43"/>
  <c r="I379" i="43"/>
  <c r="M378" i="43"/>
  <c r="I378" i="43"/>
  <c r="Q377" i="43"/>
  <c r="M377" i="43"/>
  <c r="I377" i="43"/>
  <c r="M376" i="43"/>
  <c r="I376" i="43"/>
  <c r="M375" i="43"/>
  <c r="I375" i="43"/>
  <c r="S374" i="43"/>
  <c r="R374" i="43"/>
  <c r="M374" i="43"/>
  <c r="I374" i="43"/>
  <c r="S373" i="43"/>
  <c r="R373" i="43"/>
  <c r="M373" i="43"/>
  <c r="I373" i="43"/>
  <c r="S372" i="43"/>
  <c r="R372" i="43"/>
  <c r="O372" i="43"/>
  <c r="M372" i="43"/>
  <c r="I372" i="43"/>
  <c r="S371" i="43"/>
  <c r="R371" i="43"/>
  <c r="M371" i="43"/>
  <c r="I371" i="43"/>
  <c r="S370" i="43"/>
  <c r="R370" i="43"/>
  <c r="M370" i="43"/>
  <c r="I370" i="43"/>
  <c r="S369" i="43"/>
  <c r="R369" i="43"/>
  <c r="M369" i="43"/>
  <c r="I369" i="43"/>
  <c r="S368" i="43"/>
  <c r="R368" i="43"/>
  <c r="M368" i="43"/>
  <c r="I368" i="43"/>
  <c r="S367" i="43"/>
  <c r="R367" i="43"/>
  <c r="M367" i="43"/>
  <c r="I367" i="43"/>
  <c r="S366" i="43"/>
  <c r="R366" i="43"/>
  <c r="M366" i="43"/>
  <c r="I366" i="43"/>
  <c r="S365" i="43"/>
  <c r="R365" i="43"/>
  <c r="M365" i="43"/>
  <c r="I365" i="43"/>
  <c r="S364" i="43"/>
  <c r="R364" i="43"/>
  <c r="M364" i="43"/>
  <c r="I364" i="43"/>
  <c r="S363" i="43"/>
  <c r="R363" i="43"/>
  <c r="M363" i="43"/>
  <c r="I363" i="43"/>
  <c r="S362" i="43"/>
  <c r="R362" i="43"/>
  <c r="M362" i="43"/>
  <c r="I362" i="43"/>
  <c r="S361" i="43"/>
  <c r="R361" i="43"/>
  <c r="M361" i="43"/>
  <c r="I361" i="43"/>
  <c r="S360" i="43"/>
  <c r="R360" i="43"/>
  <c r="O360" i="43"/>
  <c r="M360" i="43"/>
  <c r="I360" i="43"/>
  <c r="S359" i="43"/>
  <c r="R359" i="43"/>
  <c r="O359" i="43"/>
  <c r="M359" i="43"/>
  <c r="I359" i="43"/>
  <c r="S358" i="43"/>
  <c r="R358" i="43"/>
  <c r="O358" i="43"/>
  <c r="M358" i="43"/>
  <c r="I358" i="43"/>
  <c r="S357" i="43"/>
  <c r="R357" i="43"/>
  <c r="O357" i="43"/>
  <c r="M357" i="43"/>
  <c r="I357" i="43"/>
  <c r="S356" i="43"/>
  <c r="R356" i="43"/>
  <c r="O356" i="43"/>
  <c r="M356" i="43"/>
  <c r="I356" i="43"/>
  <c r="S355" i="43"/>
  <c r="R355" i="43"/>
  <c r="O355" i="43"/>
  <c r="M355" i="43"/>
  <c r="I355" i="43"/>
  <c r="S354" i="43"/>
  <c r="R354" i="43"/>
  <c r="O354" i="43"/>
  <c r="M354" i="43"/>
  <c r="I354" i="43"/>
  <c r="S353" i="43"/>
  <c r="R353" i="43"/>
  <c r="O353" i="43"/>
  <c r="M353" i="43"/>
  <c r="I353" i="43"/>
  <c r="S352" i="43"/>
  <c r="R352" i="43"/>
  <c r="O352" i="43"/>
  <c r="M352" i="43"/>
  <c r="L352" i="43"/>
  <c r="I352" i="43"/>
  <c r="S350" i="43"/>
  <c r="R350" i="43"/>
  <c r="O350" i="43"/>
  <c r="M350" i="43"/>
  <c r="I350" i="43"/>
  <c r="S349" i="43"/>
  <c r="R349" i="43"/>
  <c r="O349" i="43"/>
  <c r="M349" i="43"/>
  <c r="I349" i="43"/>
  <c r="S348" i="43"/>
  <c r="R348" i="43"/>
  <c r="O348" i="43"/>
  <c r="M348" i="43"/>
  <c r="I348" i="43"/>
  <c r="S347" i="43"/>
  <c r="R347" i="43"/>
  <c r="O347" i="43"/>
  <c r="M347" i="43"/>
  <c r="I347" i="43"/>
  <c r="S346" i="43"/>
  <c r="R346" i="43"/>
  <c r="O346" i="43"/>
  <c r="M346" i="43"/>
  <c r="I346" i="43"/>
  <c r="S345" i="43"/>
  <c r="R345" i="43"/>
  <c r="R351" i="43" s="1"/>
  <c r="O345" i="43"/>
  <c r="M345" i="43"/>
  <c r="I345" i="43"/>
  <c r="S344" i="43"/>
  <c r="R344" i="43"/>
  <c r="O344" i="43"/>
  <c r="M344" i="43"/>
  <c r="M351" i="43" s="1"/>
  <c r="I344" i="43"/>
  <c r="S343" i="43"/>
  <c r="S351" i="43" s="1"/>
  <c r="R343" i="43"/>
  <c r="O343" i="43"/>
  <c r="M343" i="43"/>
  <c r="I343" i="43"/>
  <c r="S341" i="43"/>
  <c r="S342" i="43" s="1"/>
  <c r="R341" i="43"/>
  <c r="R342" i="43" s="1"/>
  <c r="O341" i="43"/>
  <c r="M341" i="43"/>
  <c r="M342" i="43" s="1"/>
  <c r="I341" i="43"/>
  <c r="M339" i="43"/>
  <c r="I339" i="43"/>
  <c r="S338" i="43"/>
  <c r="R338" i="43"/>
  <c r="O338" i="43"/>
  <c r="M338" i="43"/>
  <c r="I338" i="43"/>
  <c r="S337" i="43"/>
  <c r="R337" i="43"/>
  <c r="O337" i="43"/>
  <c r="M337" i="43"/>
  <c r="I337" i="43"/>
  <c r="AJ336" i="43"/>
  <c r="AH336" i="43"/>
  <c r="AG336" i="43"/>
  <c r="AF336" i="43"/>
  <c r="AC336" i="43"/>
  <c r="Z336" i="43"/>
  <c r="Y336" i="43"/>
  <c r="X336" i="43"/>
  <c r="W336" i="43"/>
  <c r="V336" i="43"/>
  <c r="U336" i="43"/>
  <c r="T336" i="43"/>
  <c r="S336" i="43"/>
  <c r="R336" i="43"/>
  <c r="Q336" i="43"/>
  <c r="N336" i="43"/>
  <c r="M336" i="43"/>
  <c r="L336" i="43"/>
  <c r="J336" i="43"/>
  <c r="I336" i="43"/>
  <c r="H336" i="43"/>
  <c r="G336" i="43"/>
  <c r="F336" i="43"/>
  <c r="E336" i="43"/>
  <c r="D336" i="43"/>
  <c r="C336" i="43"/>
  <c r="B336" i="43"/>
  <c r="A336" i="43"/>
  <c r="AJ335" i="43"/>
  <c r="AH335" i="43"/>
  <c r="AG335" i="43"/>
  <c r="AF335" i="43"/>
  <c r="AC335" i="43"/>
  <c r="Z335" i="43"/>
  <c r="Y335" i="43"/>
  <c r="X335" i="43"/>
  <c r="W335" i="43"/>
  <c r="V335" i="43"/>
  <c r="U335" i="43"/>
  <c r="T335" i="43"/>
  <c r="S335" i="43"/>
  <c r="R335" i="43"/>
  <c r="Q335" i="43"/>
  <c r="N335" i="43"/>
  <c r="M335" i="43"/>
  <c r="L335" i="43"/>
  <c r="J335" i="43"/>
  <c r="I335" i="43"/>
  <c r="H335" i="43"/>
  <c r="G335" i="43"/>
  <c r="F335" i="43"/>
  <c r="E335" i="43"/>
  <c r="D335" i="43"/>
  <c r="C335" i="43"/>
  <c r="B335" i="43"/>
  <c r="A335" i="43"/>
  <c r="AJ334" i="43"/>
  <c r="AH334" i="43"/>
  <c r="AG334" i="43"/>
  <c r="AF334" i="43"/>
  <c r="AC334" i="43"/>
  <c r="Z334" i="43"/>
  <c r="Y334" i="43"/>
  <c r="X334" i="43"/>
  <c r="W334" i="43"/>
  <c r="V334" i="43"/>
  <c r="U334" i="43"/>
  <c r="T334" i="43"/>
  <c r="S334" i="43"/>
  <c r="R334" i="43"/>
  <c r="Q334" i="43"/>
  <c r="N334" i="43"/>
  <c r="M334" i="43"/>
  <c r="L334" i="43"/>
  <c r="J334" i="43"/>
  <c r="I334" i="43"/>
  <c r="H334" i="43"/>
  <c r="G334" i="43"/>
  <c r="F334" i="43"/>
  <c r="E334" i="43"/>
  <c r="D334" i="43"/>
  <c r="C334" i="43"/>
  <c r="B334" i="43"/>
  <c r="A334" i="43"/>
  <c r="AJ333" i="43"/>
  <c r="AH333" i="43"/>
  <c r="AG333" i="43"/>
  <c r="AF333" i="43"/>
  <c r="AC333" i="43"/>
  <c r="Z333" i="43"/>
  <c r="Y333" i="43"/>
  <c r="X333" i="43"/>
  <c r="W333" i="43"/>
  <c r="V333" i="43"/>
  <c r="U333" i="43"/>
  <c r="T333" i="43"/>
  <c r="S333" i="43"/>
  <c r="R333" i="43"/>
  <c r="Q333" i="43"/>
  <c r="N333" i="43"/>
  <c r="M333" i="43"/>
  <c r="L333" i="43"/>
  <c r="J333" i="43"/>
  <c r="I333" i="43"/>
  <c r="H333" i="43"/>
  <c r="G333" i="43"/>
  <c r="F333" i="43"/>
  <c r="E333" i="43"/>
  <c r="D333" i="43"/>
  <c r="C333" i="43"/>
  <c r="B333" i="43"/>
  <c r="A333" i="43"/>
  <c r="AJ332" i="43"/>
  <c r="AH332" i="43"/>
  <c r="AG332" i="43"/>
  <c r="AF332" i="43"/>
  <c r="AC332" i="43"/>
  <c r="Z332" i="43"/>
  <c r="Y332" i="43"/>
  <c r="X332" i="43"/>
  <c r="W332" i="43"/>
  <c r="V332" i="43"/>
  <c r="U332" i="43"/>
  <c r="T332" i="43"/>
  <c r="S332" i="43"/>
  <c r="R332" i="43"/>
  <c r="Q332" i="43"/>
  <c r="N332" i="43"/>
  <c r="M332" i="43"/>
  <c r="L332" i="43"/>
  <c r="J332" i="43"/>
  <c r="I332" i="43"/>
  <c r="H332" i="43"/>
  <c r="G332" i="43"/>
  <c r="F332" i="43"/>
  <c r="E332" i="43"/>
  <c r="D332" i="43"/>
  <c r="C332" i="43"/>
  <c r="B332" i="43"/>
  <c r="A332" i="43"/>
  <c r="AJ331" i="43"/>
  <c r="AH331" i="43"/>
  <c r="AG331" i="43"/>
  <c r="AF331" i="43"/>
  <c r="AC331" i="43"/>
  <c r="Z331" i="43"/>
  <c r="Y331" i="43"/>
  <c r="X331" i="43"/>
  <c r="W331" i="43"/>
  <c r="V331" i="43"/>
  <c r="U331" i="43"/>
  <c r="T331" i="43"/>
  <c r="S331" i="43"/>
  <c r="R331" i="43"/>
  <c r="Q331" i="43"/>
  <c r="N331" i="43"/>
  <c r="M331" i="43"/>
  <c r="L331" i="43"/>
  <c r="J331" i="43"/>
  <c r="I331" i="43"/>
  <c r="H331" i="43"/>
  <c r="G331" i="43"/>
  <c r="F331" i="43"/>
  <c r="E331" i="43"/>
  <c r="D331" i="43"/>
  <c r="C331" i="43"/>
  <c r="B331" i="43"/>
  <c r="A331" i="43"/>
  <c r="AJ330" i="43"/>
  <c r="AH330" i="43"/>
  <c r="AG330" i="43"/>
  <c r="AF330" i="43"/>
  <c r="AC330" i="43"/>
  <c r="Z330" i="43"/>
  <c r="Y330" i="43"/>
  <c r="X330" i="43"/>
  <c r="W330" i="43"/>
  <c r="V330" i="43"/>
  <c r="U330" i="43"/>
  <c r="T330" i="43"/>
  <c r="S330" i="43"/>
  <c r="R330" i="43"/>
  <c r="Q330" i="43"/>
  <c r="N330" i="43"/>
  <c r="M330" i="43"/>
  <c r="L330" i="43"/>
  <c r="J330" i="43"/>
  <c r="I330" i="43"/>
  <c r="H330" i="43"/>
  <c r="G330" i="43"/>
  <c r="F330" i="43"/>
  <c r="E330" i="43"/>
  <c r="D330" i="43"/>
  <c r="C330" i="43"/>
  <c r="B330" i="43"/>
  <c r="A330" i="43"/>
  <c r="AJ329" i="43"/>
  <c r="AH329" i="43"/>
  <c r="AG329" i="43"/>
  <c r="AF329" i="43"/>
  <c r="AC329" i="43"/>
  <c r="Z329" i="43"/>
  <c r="Y329" i="43"/>
  <c r="X329" i="43"/>
  <c r="W329" i="43"/>
  <c r="V329" i="43"/>
  <c r="U329" i="43"/>
  <c r="T329" i="43"/>
  <c r="S329" i="43"/>
  <c r="R329" i="43"/>
  <c r="Q329" i="43"/>
  <c r="N329" i="43"/>
  <c r="M329" i="43"/>
  <c r="L329" i="43"/>
  <c r="J329" i="43"/>
  <c r="I329" i="43"/>
  <c r="H329" i="43"/>
  <c r="G329" i="43"/>
  <c r="F329" i="43"/>
  <c r="E329" i="43"/>
  <c r="D329" i="43"/>
  <c r="C329" i="43"/>
  <c r="B329" i="43"/>
  <c r="A329" i="43"/>
  <c r="AJ328" i="43"/>
  <c r="AH328" i="43"/>
  <c r="AG328" i="43"/>
  <c r="AF328" i="43"/>
  <c r="AC328" i="43"/>
  <c r="Z328" i="43"/>
  <c r="Y328" i="43"/>
  <c r="X328" i="43"/>
  <c r="W328" i="43"/>
  <c r="V328" i="43"/>
  <c r="U328" i="43"/>
  <c r="T328" i="43"/>
  <c r="S328" i="43"/>
  <c r="R328" i="43"/>
  <c r="Q328" i="43"/>
  <c r="N328" i="43"/>
  <c r="M328" i="43"/>
  <c r="L328" i="43"/>
  <c r="J328" i="43"/>
  <c r="I328" i="43"/>
  <c r="H328" i="43"/>
  <c r="G328" i="43"/>
  <c r="F328" i="43"/>
  <c r="E328" i="43"/>
  <c r="D328" i="43"/>
  <c r="C328" i="43"/>
  <c r="B328" i="43"/>
  <c r="A328" i="43"/>
  <c r="AJ327" i="43"/>
  <c r="AH327" i="43"/>
  <c r="AG327" i="43"/>
  <c r="AF327" i="43"/>
  <c r="AC327" i="43"/>
  <c r="Z327" i="43"/>
  <c r="Y327" i="43"/>
  <c r="X327" i="43"/>
  <c r="W327" i="43"/>
  <c r="V327" i="43"/>
  <c r="U327" i="43"/>
  <c r="T327" i="43"/>
  <c r="S327" i="43"/>
  <c r="R327" i="43"/>
  <c r="Q327" i="43"/>
  <c r="N327" i="43"/>
  <c r="M327" i="43"/>
  <c r="L327" i="43"/>
  <c r="J327" i="43"/>
  <c r="I327" i="43"/>
  <c r="H327" i="43"/>
  <c r="G327" i="43"/>
  <c r="F327" i="43"/>
  <c r="E327" i="43"/>
  <c r="D327" i="43"/>
  <c r="C327" i="43"/>
  <c r="B327" i="43"/>
  <c r="A327" i="43"/>
  <c r="AJ326" i="43"/>
  <c r="AH326" i="43"/>
  <c r="AG326" i="43"/>
  <c r="AF326" i="43"/>
  <c r="AC326" i="43"/>
  <c r="Z326" i="43"/>
  <c r="Y326" i="43"/>
  <c r="X326" i="43"/>
  <c r="W326" i="43"/>
  <c r="V326" i="43"/>
  <c r="U326" i="43"/>
  <c r="T326" i="43"/>
  <c r="S326" i="43"/>
  <c r="R326" i="43"/>
  <c r="Q326" i="43"/>
  <c r="N326" i="43"/>
  <c r="M326" i="43"/>
  <c r="L326" i="43"/>
  <c r="J326" i="43"/>
  <c r="I326" i="43"/>
  <c r="H326" i="43"/>
  <c r="G326" i="43"/>
  <c r="F326" i="43"/>
  <c r="E326" i="43"/>
  <c r="D326" i="43"/>
  <c r="C326" i="43"/>
  <c r="B326" i="43"/>
  <c r="A326" i="43"/>
  <c r="AJ325" i="43"/>
  <c r="AH325" i="43"/>
  <c r="AG325" i="43"/>
  <c r="AF325" i="43"/>
  <c r="AC325" i="43"/>
  <c r="Z325" i="43"/>
  <c r="Y325" i="43"/>
  <c r="X325" i="43"/>
  <c r="W325" i="43"/>
  <c r="V325" i="43"/>
  <c r="U325" i="43"/>
  <c r="T325" i="43"/>
  <c r="S325" i="43"/>
  <c r="R325" i="43"/>
  <c r="Q325" i="43"/>
  <c r="N325" i="43"/>
  <c r="M325" i="43"/>
  <c r="L325" i="43"/>
  <c r="J325" i="43"/>
  <c r="I325" i="43"/>
  <c r="H325" i="43"/>
  <c r="G325" i="43"/>
  <c r="F325" i="43"/>
  <c r="E325" i="43"/>
  <c r="D325" i="43"/>
  <c r="C325" i="43"/>
  <c r="B325" i="43"/>
  <c r="A325" i="43"/>
  <c r="AJ324" i="43"/>
  <c r="AH324" i="43"/>
  <c r="AG324" i="43"/>
  <c r="AF324" i="43"/>
  <c r="AC324" i="43"/>
  <c r="Z324" i="43"/>
  <c r="Y324" i="43"/>
  <c r="X324" i="43"/>
  <c r="W324" i="43"/>
  <c r="V324" i="43"/>
  <c r="U324" i="43"/>
  <c r="T324" i="43"/>
  <c r="S324" i="43"/>
  <c r="R324" i="43"/>
  <c r="Q324" i="43"/>
  <c r="N324" i="43"/>
  <c r="M324" i="43"/>
  <c r="L324" i="43"/>
  <c r="J324" i="43"/>
  <c r="I324" i="43"/>
  <c r="H324" i="43"/>
  <c r="G324" i="43"/>
  <c r="F324" i="43"/>
  <c r="E324" i="43"/>
  <c r="D324" i="43"/>
  <c r="C324" i="43"/>
  <c r="B324" i="43"/>
  <c r="A324" i="43"/>
  <c r="AJ323" i="43"/>
  <c r="AH323" i="43"/>
  <c r="AG323" i="43"/>
  <c r="AF323" i="43"/>
  <c r="AC323" i="43"/>
  <c r="Z323" i="43"/>
  <c r="Y323" i="43"/>
  <c r="X323" i="43"/>
  <c r="W323" i="43"/>
  <c r="V323" i="43"/>
  <c r="U323" i="43"/>
  <c r="T323" i="43"/>
  <c r="S323" i="43"/>
  <c r="R323" i="43"/>
  <c r="Q323" i="43"/>
  <c r="N323" i="43"/>
  <c r="M323" i="43"/>
  <c r="L323" i="43"/>
  <c r="J323" i="43"/>
  <c r="I323" i="43"/>
  <c r="H323" i="43"/>
  <c r="G323" i="43"/>
  <c r="F323" i="43"/>
  <c r="E323" i="43"/>
  <c r="D323" i="43"/>
  <c r="C323" i="43"/>
  <c r="B323" i="43"/>
  <c r="A323" i="43"/>
  <c r="AJ322" i="43"/>
  <c r="AH322" i="43"/>
  <c r="AG322" i="43"/>
  <c r="AF322" i="43"/>
  <c r="AC322" i="43"/>
  <c r="Z322" i="43"/>
  <c r="Y322" i="43"/>
  <c r="X322" i="43"/>
  <c r="W322" i="43"/>
  <c r="V322" i="43"/>
  <c r="U322" i="43"/>
  <c r="T322" i="43"/>
  <c r="S322" i="43"/>
  <c r="R322" i="43"/>
  <c r="Q322" i="43"/>
  <c r="N322" i="43"/>
  <c r="M322" i="43"/>
  <c r="L322" i="43"/>
  <c r="J322" i="43"/>
  <c r="I322" i="43"/>
  <c r="H322" i="43"/>
  <c r="G322" i="43"/>
  <c r="F322" i="43"/>
  <c r="E322" i="43"/>
  <c r="D322" i="43"/>
  <c r="C322" i="43"/>
  <c r="B322" i="43"/>
  <c r="A322" i="43"/>
  <c r="AJ321" i="43"/>
  <c r="AH321" i="43"/>
  <c r="AG321" i="43"/>
  <c r="AF321" i="43"/>
  <c r="AC321" i="43"/>
  <c r="Z321" i="43"/>
  <c r="Y321" i="43"/>
  <c r="X321" i="43"/>
  <c r="W321" i="43"/>
  <c r="V321" i="43"/>
  <c r="U321" i="43"/>
  <c r="T321" i="43"/>
  <c r="S321" i="43"/>
  <c r="R321" i="43"/>
  <c r="Q321" i="43"/>
  <c r="N321" i="43"/>
  <c r="M321" i="43"/>
  <c r="L321" i="43"/>
  <c r="J321" i="43"/>
  <c r="I321" i="43"/>
  <c r="H321" i="43"/>
  <c r="G321" i="43"/>
  <c r="F321" i="43"/>
  <c r="E321" i="43"/>
  <c r="D321" i="43"/>
  <c r="C321" i="43"/>
  <c r="B321" i="43"/>
  <c r="A321" i="43"/>
  <c r="AJ320" i="43"/>
  <c r="AH320" i="43"/>
  <c r="AG320" i="43"/>
  <c r="AF320" i="43"/>
  <c r="AC320" i="43"/>
  <c r="Z320" i="43"/>
  <c r="Y320" i="43"/>
  <c r="X320" i="43"/>
  <c r="W320" i="43"/>
  <c r="V320" i="43"/>
  <c r="U320" i="43"/>
  <c r="T320" i="43"/>
  <c r="S320" i="43"/>
  <c r="R320" i="43"/>
  <c r="Q320" i="43"/>
  <c r="N320" i="43"/>
  <c r="M320" i="43"/>
  <c r="L320" i="43"/>
  <c r="J320" i="43"/>
  <c r="I320" i="43"/>
  <c r="H320" i="43"/>
  <c r="G320" i="43"/>
  <c r="F320" i="43"/>
  <c r="E320" i="43"/>
  <c r="D320" i="43"/>
  <c r="C320" i="43"/>
  <c r="B320" i="43"/>
  <c r="A320" i="43"/>
  <c r="AJ319" i="43"/>
  <c r="AH319" i="43"/>
  <c r="AG319" i="43"/>
  <c r="AF319" i="43"/>
  <c r="AC319" i="43"/>
  <c r="Z319" i="43"/>
  <c r="Y319" i="43"/>
  <c r="X319" i="43"/>
  <c r="W319" i="43"/>
  <c r="V319" i="43"/>
  <c r="U319" i="43"/>
  <c r="T319" i="43"/>
  <c r="S319" i="43"/>
  <c r="R319" i="43"/>
  <c r="Q319" i="43"/>
  <c r="N319" i="43"/>
  <c r="M319" i="43"/>
  <c r="L319" i="43"/>
  <c r="J319" i="43"/>
  <c r="I319" i="43"/>
  <c r="H319" i="43"/>
  <c r="G319" i="43"/>
  <c r="F319" i="43"/>
  <c r="E319" i="43"/>
  <c r="D319" i="43"/>
  <c r="C319" i="43"/>
  <c r="B319" i="43"/>
  <c r="A319" i="43"/>
  <c r="S318" i="43"/>
  <c r="R318" i="43"/>
  <c r="O318" i="43"/>
  <c r="M318" i="43"/>
  <c r="I318" i="43"/>
  <c r="S317" i="43"/>
  <c r="R317" i="43"/>
  <c r="O317" i="43"/>
  <c r="M317" i="43"/>
  <c r="I317" i="43"/>
  <c r="S316" i="43"/>
  <c r="R316" i="43"/>
  <c r="O316" i="43"/>
  <c r="M316" i="43"/>
  <c r="I316" i="43"/>
  <c r="S315" i="43"/>
  <c r="R315" i="43"/>
  <c r="M315" i="43"/>
  <c r="I315" i="43"/>
  <c r="S314" i="43"/>
  <c r="R314" i="43"/>
  <c r="M314" i="43"/>
  <c r="I314" i="43"/>
  <c r="S313" i="43"/>
  <c r="R313" i="43"/>
  <c r="M313" i="43"/>
  <c r="I313" i="43"/>
  <c r="S312" i="43"/>
  <c r="R312" i="43"/>
  <c r="O312" i="43"/>
  <c r="M312" i="43"/>
  <c r="I312" i="43"/>
  <c r="S311" i="43"/>
  <c r="R311" i="43"/>
  <c r="O311" i="43"/>
  <c r="M311" i="43"/>
  <c r="I311" i="43"/>
  <c r="S310" i="43"/>
  <c r="R310" i="43"/>
  <c r="M310" i="43"/>
  <c r="I310" i="43"/>
  <c r="S309" i="43"/>
  <c r="R309" i="43"/>
  <c r="M309" i="43"/>
  <c r="I309" i="43"/>
  <c r="S308" i="43"/>
  <c r="R308" i="43"/>
  <c r="M308" i="43"/>
  <c r="I308" i="43"/>
  <c r="S307" i="43"/>
  <c r="R307" i="43"/>
  <c r="M307" i="43"/>
  <c r="I307" i="43"/>
  <c r="S306" i="43"/>
  <c r="R306" i="43"/>
  <c r="M306" i="43"/>
  <c r="I306" i="43"/>
  <c r="S305" i="43"/>
  <c r="R305" i="43"/>
  <c r="M305" i="43"/>
  <c r="I305" i="43"/>
  <c r="S304" i="43"/>
  <c r="R304" i="43"/>
  <c r="M304" i="43"/>
  <c r="I304" i="43"/>
  <c r="S303" i="43"/>
  <c r="R303" i="43"/>
  <c r="M303" i="43"/>
  <c r="I303" i="43"/>
  <c r="S302" i="43"/>
  <c r="R302" i="43"/>
  <c r="M302" i="43"/>
  <c r="I302" i="43"/>
  <c r="S301" i="43"/>
  <c r="R301" i="43"/>
  <c r="M301" i="43"/>
  <c r="I301" i="43"/>
  <c r="S300" i="43"/>
  <c r="R300" i="43"/>
  <c r="M300" i="43"/>
  <c r="I300" i="43"/>
  <c r="S299" i="43"/>
  <c r="R299" i="43"/>
  <c r="M299" i="43"/>
  <c r="I299" i="43"/>
  <c r="S298" i="43"/>
  <c r="R298" i="43"/>
  <c r="M298" i="43"/>
  <c r="I298" i="43"/>
  <c r="S297" i="43"/>
  <c r="R297" i="43"/>
  <c r="M297" i="43"/>
  <c r="I297" i="43"/>
  <c r="S296" i="43"/>
  <c r="R296" i="43"/>
  <c r="M296" i="43"/>
  <c r="I296" i="43"/>
  <c r="S295" i="43"/>
  <c r="R295" i="43"/>
  <c r="M295" i="43"/>
  <c r="I295" i="43"/>
  <c r="S294" i="43"/>
  <c r="R294" i="43"/>
  <c r="M294" i="43"/>
  <c r="I294" i="43"/>
  <c r="S293" i="43"/>
  <c r="R293" i="43"/>
  <c r="M293" i="43"/>
  <c r="I293" i="43"/>
  <c r="S292" i="43"/>
  <c r="R292" i="43"/>
  <c r="M292" i="43"/>
  <c r="I292" i="43"/>
  <c r="M290" i="43"/>
  <c r="I290" i="43"/>
  <c r="Q289" i="43"/>
  <c r="M289" i="43"/>
  <c r="I289" i="43"/>
  <c r="M288" i="43"/>
  <c r="I288" i="43"/>
  <c r="M287" i="43"/>
  <c r="I287" i="43"/>
  <c r="Q286" i="43"/>
  <c r="M286" i="43"/>
  <c r="I286" i="43"/>
  <c r="M285" i="43"/>
  <c r="I285" i="43"/>
  <c r="Q284" i="43"/>
  <c r="M284" i="43"/>
  <c r="I284" i="43"/>
  <c r="Q283" i="43"/>
  <c r="M283" i="43"/>
  <c r="I283" i="43"/>
  <c r="M282" i="43"/>
  <c r="I282" i="43"/>
  <c r="S281" i="43"/>
  <c r="R281" i="43"/>
  <c r="O281" i="43"/>
  <c r="M281" i="43"/>
  <c r="I281" i="43"/>
  <c r="M280" i="43"/>
  <c r="I280" i="43"/>
  <c r="M279" i="43"/>
  <c r="I279" i="43"/>
  <c r="S278" i="43"/>
  <c r="R278" i="43"/>
  <c r="M278" i="43"/>
  <c r="I278" i="43"/>
  <c r="S277" i="43"/>
  <c r="R277" i="43"/>
  <c r="M277" i="43"/>
  <c r="I277" i="43"/>
  <c r="S276" i="43"/>
  <c r="R276" i="43"/>
  <c r="O276" i="43"/>
  <c r="M276" i="43"/>
  <c r="I276" i="43"/>
  <c r="S275" i="43"/>
  <c r="R275" i="43"/>
  <c r="M275" i="43"/>
  <c r="L275" i="43"/>
  <c r="I275" i="43"/>
  <c r="M274" i="43"/>
  <c r="I274" i="43"/>
  <c r="Q273" i="43"/>
  <c r="M273" i="43"/>
  <c r="I273" i="43"/>
  <c r="M272" i="43"/>
  <c r="I272" i="43"/>
  <c r="M271" i="43"/>
  <c r="I271" i="43"/>
  <c r="M270" i="43"/>
  <c r="L270" i="43"/>
  <c r="I270" i="43"/>
  <c r="M269" i="43"/>
  <c r="I269" i="43"/>
  <c r="Q268" i="43"/>
  <c r="M268" i="43"/>
  <c r="I268" i="43"/>
  <c r="M267" i="43"/>
  <c r="I267" i="43"/>
  <c r="Q266" i="43"/>
  <c r="M266" i="43"/>
  <c r="I266" i="43"/>
  <c r="M265" i="43"/>
  <c r="I265" i="43"/>
  <c r="M264" i="43"/>
  <c r="I264" i="43"/>
  <c r="S263" i="43"/>
  <c r="R263" i="43"/>
  <c r="M263" i="43"/>
  <c r="I263" i="43"/>
  <c r="M262" i="43"/>
  <c r="I262" i="43"/>
  <c r="S261" i="43"/>
  <c r="R261" i="43"/>
  <c r="M261" i="43"/>
  <c r="L261" i="43"/>
  <c r="I261" i="43"/>
  <c r="M260" i="43"/>
  <c r="I260" i="43"/>
  <c r="M259" i="43"/>
  <c r="I259" i="43"/>
  <c r="M258" i="43"/>
  <c r="I258" i="43"/>
  <c r="M257" i="43"/>
  <c r="I257" i="43"/>
  <c r="M256" i="43"/>
  <c r="I256" i="43"/>
  <c r="I255" i="43"/>
  <c r="M253" i="43"/>
  <c r="I253" i="43"/>
  <c r="M252" i="43"/>
  <c r="I252" i="43"/>
  <c r="S251" i="43"/>
  <c r="R251" i="43"/>
  <c r="O251" i="43"/>
  <c r="M251" i="43"/>
  <c r="I251" i="43"/>
  <c r="S250" i="43"/>
  <c r="R250" i="43"/>
  <c r="O250" i="43"/>
  <c r="M250" i="43"/>
  <c r="I250" i="43"/>
  <c r="S249" i="43"/>
  <c r="R249" i="43"/>
  <c r="O249" i="43"/>
  <c r="M249" i="43"/>
  <c r="I249" i="43"/>
  <c r="M248" i="43"/>
  <c r="I248" i="43"/>
  <c r="M247" i="43"/>
  <c r="I247" i="43"/>
  <c r="M246" i="43"/>
  <c r="I246" i="43"/>
  <c r="M245" i="43"/>
  <c r="I245" i="43"/>
  <c r="M244" i="43"/>
  <c r="I244" i="43"/>
  <c r="S243" i="43"/>
  <c r="R243" i="43"/>
  <c r="M243" i="43"/>
  <c r="L243" i="43"/>
  <c r="I243" i="43"/>
  <c r="M242" i="43"/>
  <c r="I242" i="43"/>
  <c r="M241" i="43"/>
  <c r="I241" i="43"/>
  <c r="M240" i="43"/>
  <c r="I240" i="43"/>
  <c r="M239" i="43"/>
  <c r="I239" i="43"/>
  <c r="M238" i="43"/>
  <c r="I238" i="43"/>
  <c r="M237" i="43"/>
  <c r="I237" i="43"/>
  <c r="M236" i="43"/>
  <c r="I236" i="43"/>
  <c r="M235" i="43"/>
  <c r="I235" i="43"/>
  <c r="Q234" i="43"/>
  <c r="M234" i="43"/>
  <c r="I234" i="43"/>
  <c r="M233" i="43"/>
  <c r="I233" i="43"/>
  <c r="Q232" i="43"/>
  <c r="M232" i="43"/>
  <c r="I232" i="43"/>
  <c r="Q231" i="43"/>
  <c r="M231" i="43"/>
  <c r="I231" i="43"/>
  <c r="Q230" i="43"/>
  <c r="M230" i="43"/>
  <c r="I230" i="43"/>
  <c r="M229" i="43"/>
  <c r="I229" i="43"/>
  <c r="M228" i="43"/>
  <c r="I228" i="43"/>
  <c r="Q227" i="43"/>
  <c r="M227" i="43"/>
  <c r="I227" i="43"/>
  <c r="M226" i="43"/>
  <c r="I226" i="43"/>
  <c r="M225" i="43"/>
  <c r="I225" i="43"/>
  <c r="M224" i="43"/>
  <c r="I224" i="43"/>
  <c r="M223" i="43"/>
  <c r="I223" i="43"/>
  <c r="M222" i="43"/>
  <c r="I222" i="43"/>
  <c r="M221" i="43"/>
  <c r="I221" i="43"/>
  <c r="M220" i="43"/>
  <c r="I220" i="43"/>
  <c r="Q219" i="43"/>
  <c r="I219" i="43"/>
  <c r="Q218" i="43"/>
  <c r="M218" i="43"/>
  <c r="L218" i="43"/>
  <c r="I218" i="43"/>
  <c r="R217" i="43"/>
  <c r="S216" i="43"/>
  <c r="R216" i="43"/>
  <c r="O216" i="43"/>
  <c r="M216" i="43"/>
  <c r="I216" i="43"/>
  <c r="S215" i="43"/>
  <c r="R215" i="43"/>
  <c r="O215" i="43"/>
  <c r="M215" i="43"/>
  <c r="I215" i="43"/>
  <c r="S214" i="43"/>
  <c r="S217" i="43" s="1"/>
  <c r="R214" i="43"/>
  <c r="O214" i="43"/>
  <c r="M214" i="43"/>
  <c r="M217" i="43" s="1"/>
  <c r="I214" i="43"/>
  <c r="M212" i="43"/>
  <c r="I212" i="43"/>
  <c r="M211" i="43"/>
  <c r="I211" i="43"/>
  <c r="M210" i="43"/>
  <c r="I210" i="43"/>
  <c r="M209" i="43"/>
  <c r="I209" i="43"/>
  <c r="S208" i="43"/>
  <c r="R208" i="43"/>
  <c r="M208" i="43"/>
  <c r="I208" i="43"/>
  <c r="S207" i="43"/>
  <c r="R207" i="43"/>
  <c r="M207" i="43"/>
  <c r="I207" i="43"/>
  <c r="S206" i="43"/>
  <c r="R206" i="43"/>
  <c r="M206" i="43"/>
  <c r="L206" i="43"/>
  <c r="I206" i="43"/>
  <c r="Q205" i="43"/>
  <c r="M205" i="43"/>
  <c r="I205" i="43"/>
  <c r="M204" i="43"/>
  <c r="I204" i="43"/>
  <c r="S203" i="43"/>
  <c r="R203" i="43"/>
  <c r="M203" i="43"/>
  <c r="I203" i="43"/>
  <c r="M202" i="43"/>
  <c r="I202" i="43"/>
  <c r="Q201" i="43"/>
  <c r="M201" i="43"/>
  <c r="I201" i="43"/>
  <c r="S200" i="43"/>
  <c r="R200" i="43"/>
  <c r="M200" i="43"/>
  <c r="I200" i="43"/>
  <c r="S199" i="43"/>
  <c r="R199" i="43"/>
  <c r="M199" i="43"/>
  <c r="I199" i="43"/>
  <c r="S198" i="43"/>
  <c r="R198" i="43"/>
  <c r="M198" i="43"/>
  <c r="I198" i="43"/>
  <c r="S197" i="43"/>
  <c r="R197" i="43"/>
  <c r="M197" i="43"/>
  <c r="I197" i="43"/>
  <c r="S196" i="43"/>
  <c r="R196" i="43"/>
  <c r="M196" i="43"/>
  <c r="I196" i="43"/>
  <c r="S195" i="43"/>
  <c r="R195" i="43"/>
  <c r="M195" i="43"/>
  <c r="I195" i="43"/>
  <c r="S194" i="43"/>
  <c r="R194" i="43"/>
  <c r="M194" i="43"/>
  <c r="I194" i="43"/>
  <c r="S193" i="43"/>
  <c r="R193" i="43"/>
  <c r="M193" i="43"/>
  <c r="I193" i="43"/>
  <c r="S192" i="43"/>
  <c r="R192" i="43"/>
  <c r="M192" i="43"/>
  <c r="I192" i="43"/>
  <c r="S191" i="43"/>
  <c r="R191" i="43"/>
  <c r="M191" i="43"/>
  <c r="I191" i="43"/>
  <c r="S190" i="43"/>
  <c r="R190" i="43"/>
  <c r="M190" i="43"/>
  <c r="I190" i="43"/>
  <c r="S189" i="43"/>
  <c r="R189" i="43"/>
  <c r="M189" i="43"/>
  <c r="I189" i="43"/>
  <c r="S188" i="43"/>
  <c r="R188" i="43"/>
  <c r="M188" i="43"/>
  <c r="I188" i="43"/>
  <c r="S187" i="43"/>
  <c r="R187" i="43"/>
  <c r="M187" i="43"/>
  <c r="I187" i="43"/>
  <c r="S186" i="43"/>
  <c r="R186" i="43"/>
  <c r="M186" i="43"/>
  <c r="I186" i="43"/>
  <c r="S185" i="43"/>
  <c r="R185" i="43"/>
  <c r="M185" i="43"/>
  <c r="I185" i="43"/>
  <c r="S184" i="43"/>
  <c r="R184" i="43"/>
  <c r="M184" i="43"/>
  <c r="I184" i="43"/>
  <c r="S183" i="43"/>
  <c r="R183" i="43"/>
  <c r="M183" i="43"/>
  <c r="I183" i="43"/>
  <c r="S182" i="43"/>
  <c r="R182" i="43"/>
  <c r="M182" i="43"/>
  <c r="I182" i="43"/>
  <c r="S181" i="43"/>
  <c r="R181" i="43"/>
  <c r="M181" i="43"/>
  <c r="I181" i="43"/>
  <c r="S180" i="43"/>
  <c r="R180" i="43"/>
  <c r="M180" i="43"/>
  <c r="I180" i="43"/>
  <c r="S179" i="43"/>
  <c r="R179" i="43"/>
  <c r="M179" i="43"/>
  <c r="I179" i="43"/>
  <c r="S178" i="43"/>
  <c r="R178" i="43"/>
  <c r="M178" i="43"/>
  <c r="I178" i="43"/>
  <c r="S177" i="43"/>
  <c r="R177" i="43"/>
  <c r="M177" i="43"/>
  <c r="I177" i="43"/>
  <c r="S176" i="43"/>
  <c r="R176" i="43"/>
  <c r="M176" i="43"/>
  <c r="I176" i="43"/>
  <c r="S175" i="43"/>
  <c r="R175" i="43"/>
  <c r="M175" i="43"/>
  <c r="I175" i="43"/>
  <c r="S174" i="43"/>
  <c r="R174" i="43"/>
  <c r="M174" i="43"/>
  <c r="I174" i="43"/>
  <c r="S173" i="43"/>
  <c r="R173" i="43"/>
  <c r="M173" i="43"/>
  <c r="I173" i="43"/>
  <c r="Q172" i="43"/>
  <c r="M172" i="43"/>
  <c r="I172" i="43"/>
  <c r="Q171" i="43"/>
  <c r="M171" i="43"/>
  <c r="I171" i="43"/>
  <c r="M170" i="43"/>
  <c r="I170" i="43"/>
  <c r="S169" i="43"/>
  <c r="R169" i="43"/>
  <c r="M169" i="43"/>
  <c r="I169" i="43"/>
  <c r="S168" i="43"/>
  <c r="R168" i="43"/>
  <c r="M168" i="43"/>
  <c r="I168" i="43"/>
  <c r="M167" i="43"/>
  <c r="I167" i="43"/>
  <c r="M166" i="43"/>
  <c r="I166" i="43"/>
  <c r="M165" i="43"/>
  <c r="I165" i="43"/>
  <c r="M164" i="43"/>
  <c r="I164" i="43"/>
  <c r="M163" i="43"/>
  <c r="I163" i="43"/>
  <c r="M162" i="43"/>
  <c r="I162" i="43"/>
  <c r="M161" i="43"/>
  <c r="I161" i="43"/>
  <c r="M160" i="43"/>
  <c r="I160" i="43"/>
  <c r="M159" i="43"/>
  <c r="I159" i="43"/>
  <c r="M158" i="43"/>
  <c r="L158" i="43"/>
  <c r="I158" i="43"/>
  <c r="M157" i="43"/>
  <c r="I157" i="43"/>
  <c r="M156" i="43"/>
  <c r="I156" i="43"/>
  <c r="M155" i="43"/>
  <c r="I155" i="43"/>
  <c r="M154" i="43"/>
  <c r="I154" i="43"/>
  <c r="M153" i="43"/>
  <c r="I153" i="43"/>
  <c r="L152" i="43"/>
  <c r="I152" i="43"/>
  <c r="R151" i="43"/>
  <c r="AJ150" i="43"/>
  <c r="AH150" i="43"/>
  <c r="AG150" i="43"/>
  <c r="AF150" i="43"/>
  <c r="AC150" i="43"/>
  <c r="Z150" i="43"/>
  <c r="Y150" i="43"/>
  <c r="X150" i="43"/>
  <c r="W150" i="43"/>
  <c r="V150" i="43"/>
  <c r="U150" i="43"/>
  <c r="T150" i="43"/>
  <c r="S150" i="43"/>
  <c r="R150" i="43"/>
  <c r="Q150" i="43"/>
  <c r="N150" i="43"/>
  <c r="M150" i="43"/>
  <c r="L150" i="43"/>
  <c r="J150" i="43"/>
  <c r="I150" i="43"/>
  <c r="H150" i="43"/>
  <c r="G150" i="43"/>
  <c r="F150" i="43"/>
  <c r="E150" i="43"/>
  <c r="D150" i="43"/>
  <c r="C150" i="43"/>
  <c r="B150" i="43"/>
  <c r="A150" i="43"/>
  <c r="AJ149" i="43"/>
  <c r="AH149" i="43"/>
  <c r="AG149" i="43"/>
  <c r="AF149" i="43"/>
  <c r="AC149" i="43"/>
  <c r="Z149" i="43"/>
  <c r="Y149" i="43"/>
  <c r="X149" i="43"/>
  <c r="W149" i="43"/>
  <c r="V149" i="43"/>
  <c r="U149" i="43"/>
  <c r="T149" i="43"/>
  <c r="S149" i="43"/>
  <c r="R149" i="43"/>
  <c r="Q149" i="43"/>
  <c r="N149" i="43"/>
  <c r="M149" i="43"/>
  <c r="L149" i="43"/>
  <c r="J149" i="43"/>
  <c r="I149" i="43"/>
  <c r="H149" i="43"/>
  <c r="G149" i="43"/>
  <c r="F149" i="43"/>
  <c r="E149" i="43"/>
  <c r="D149" i="43"/>
  <c r="C149" i="43"/>
  <c r="B149" i="43"/>
  <c r="A149" i="43"/>
  <c r="S148" i="43"/>
  <c r="S151" i="43" s="1"/>
  <c r="R148" i="43"/>
  <c r="M148" i="43"/>
  <c r="M151" i="43" s="1"/>
  <c r="I148" i="43"/>
  <c r="M146" i="43"/>
  <c r="I146" i="43"/>
  <c r="Q145" i="43"/>
  <c r="M145" i="43"/>
  <c r="I145" i="43"/>
  <c r="Q144" i="43"/>
  <c r="M144" i="43"/>
  <c r="I144" i="43"/>
  <c r="M143" i="43"/>
  <c r="I143" i="43"/>
  <c r="M142" i="43"/>
  <c r="I142" i="43"/>
  <c r="M141" i="43"/>
  <c r="I141" i="43"/>
  <c r="Q140" i="43"/>
  <c r="M140" i="43"/>
  <c r="I140" i="43"/>
  <c r="Q139" i="43"/>
  <c r="M139" i="43"/>
  <c r="I139" i="43"/>
  <c r="M138" i="43"/>
  <c r="I138" i="43"/>
  <c r="M137" i="43"/>
  <c r="I137" i="43"/>
  <c r="M136" i="43"/>
  <c r="I136" i="43"/>
  <c r="I135" i="43"/>
  <c r="AJ133" i="43"/>
  <c r="AH133" i="43"/>
  <c r="AG133" i="43"/>
  <c r="AF133" i="43"/>
  <c r="AC133" i="43"/>
  <c r="Z133" i="43"/>
  <c r="Y133" i="43"/>
  <c r="X133" i="43"/>
  <c r="W133" i="43"/>
  <c r="V133" i="43"/>
  <c r="U133" i="43"/>
  <c r="T133" i="43"/>
  <c r="S133" i="43"/>
  <c r="R133" i="43"/>
  <c r="Q133" i="43"/>
  <c r="N133" i="43"/>
  <c r="M133" i="43"/>
  <c r="L133" i="43"/>
  <c r="J133" i="43"/>
  <c r="I133" i="43"/>
  <c r="H133" i="43"/>
  <c r="G133" i="43"/>
  <c r="F133" i="43"/>
  <c r="E133" i="43"/>
  <c r="D133" i="43"/>
  <c r="C133" i="43"/>
  <c r="B133" i="43"/>
  <c r="A133" i="43"/>
  <c r="AJ132" i="43"/>
  <c r="AH132" i="43"/>
  <c r="AG132" i="43"/>
  <c r="AF132" i="43"/>
  <c r="AC132" i="43"/>
  <c r="Z132" i="43"/>
  <c r="Y132" i="43"/>
  <c r="X132" i="43"/>
  <c r="W132" i="43"/>
  <c r="V132" i="43"/>
  <c r="U132" i="43"/>
  <c r="T132" i="43"/>
  <c r="S132" i="43"/>
  <c r="R132" i="43"/>
  <c r="Q132" i="43"/>
  <c r="N132" i="43"/>
  <c r="M132" i="43"/>
  <c r="L132" i="43"/>
  <c r="J132" i="43"/>
  <c r="I132" i="43"/>
  <c r="H132" i="43"/>
  <c r="G132" i="43"/>
  <c r="F132" i="43"/>
  <c r="E132" i="43"/>
  <c r="D132" i="43"/>
  <c r="C132" i="43"/>
  <c r="B132" i="43"/>
  <c r="A132" i="43"/>
  <c r="AJ131" i="43"/>
  <c r="AH131" i="43"/>
  <c r="AG131" i="43"/>
  <c r="AF131" i="43"/>
  <c r="AC131" i="43"/>
  <c r="Z131" i="43"/>
  <c r="Y131" i="43"/>
  <c r="X131" i="43"/>
  <c r="W131" i="43"/>
  <c r="V131" i="43"/>
  <c r="U131" i="43"/>
  <c r="T131" i="43"/>
  <c r="S131" i="43"/>
  <c r="R131" i="43"/>
  <c r="Q131" i="43"/>
  <c r="N131" i="43"/>
  <c r="M131" i="43"/>
  <c r="L131" i="43"/>
  <c r="J131" i="43"/>
  <c r="I131" i="43"/>
  <c r="H131" i="43"/>
  <c r="G131" i="43"/>
  <c r="F131" i="43"/>
  <c r="E131" i="43"/>
  <c r="D131" i="43"/>
  <c r="C131" i="43"/>
  <c r="B131" i="43"/>
  <c r="A131" i="43"/>
  <c r="AJ130" i="43"/>
  <c r="AH130" i="43"/>
  <c r="AG130" i="43"/>
  <c r="AF130" i="43"/>
  <c r="AC130" i="43"/>
  <c r="Z130" i="43"/>
  <c r="Y130" i="43"/>
  <c r="X130" i="43"/>
  <c r="W130" i="43"/>
  <c r="V130" i="43"/>
  <c r="U130" i="43"/>
  <c r="T130" i="43"/>
  <c r="S130" i="43"/>
  <c r="R130" i="43"/>
  <c r="Q130" i="43"/>
  <c r="N130" i="43"/>
  <c r="M130" i="43"/>
  <c r="L130" i="43"/>
  <c r="J130" i="43"/>
  <c r="I130" i="43"/>
  <c r="H130" i="43"/>
  <c r="G130" i="43"/>
  <c r="F130" i="43"/>
  <c r="E130" i="43"/>
  <c r="D130" i="43"/>
  <c r="C130" i="43"/>
  <c r="B130" i="43"/>
  <c r="A130" i="43"/>
  <c r="AJ129" i="43"/>
  <c r="AH129" i="43"/>
  <c r="AG129" i="43"/>
  <c r="AF129" i="43"/>
  <c r="AC129" i="43"/>
  <c r="Z129" i="43"/>
  <c r="Y129" i="43"/>
  <c r="X129" i="43"/>
  <c r="W129" i="43"/>
  <c r="V129" i="43"/>
  <c r="U129" i="43"/>
  <c r="T129" i="43"/>
  <c r="S129" i="43"/>
  <c r="R129" i="43"/>
  <c r="Q129" i="43"/>
  <c r="N129" i="43"/>
  <c r="M129" i="43"/>
  <c r="L129" i="43"/>
  <c r="J129" i="43"/>
  <c r="I129" i="43"/>
  <c r="H129" i="43"/>
  <c r="G129" i="43"/>
  <c r="F129" i="43"/>
  <c r="E129" i="43"/>
  <c r="D129" i="43"/>
  <c r="C129" i="43"/>
  <c r="B129" i="43"/>
  <c r="A129" i="43"/>
  <c r="AJ128" i="43"/>
  <c r="AH128" i="43"/>
  <c r="AG128" i="43"/>
  <c r="AF128" i="43"/>
  <c r="AC128" i="43"/>
  <c r="Z128" i="43"/>
  <c r="Y128" i="43"/>
  <c r="X128" i="43"/>
  <c r="W128" i="43"/>
  <c r="V128" i="43"/>
  <c r="U128" i="43"/>
  <c r="T128" i="43"/>
  <c r="S128" i="43"/>
  <c r="R128" i="43"/>
  <c r="Q128" i="43"/>
  <c r="N128" i="43"/>
  <c r="M128" i="43"/>
  <c r="L128" i="43"/>
  <c r="J128" i="43"/>
  <c r="I128" i="43"/>
  <c r="H128" i="43"/>
  <c r="G128" i="43"/>
  <c r="F128" i="43"/>
  <c r="E128" i="43"/>
  <c r="D128" i="43"/>
  <c r="C128" i="43"/>
  <c r="B128" i="43"/>
  <c r="A128" i="43"/>
  <c r="AJ127" i="43"/>
  <c r="AH127" i="43"/>
  <c r="AG127" i="43"/>
  <c r="AF127" i="43"/>
  <c r="AC127" i="43"/>
  <c r="Z127" i="43"/>
  <c r="Y127" i="43"/>
  <c r="X127" i="43"/>
  <c r="W127" i="43"/>
  <c r="V127" i="43"/>
  <c r="U127" i="43"/>
  <c r="T127" i="43"/>
  <c r="S127" i="43"/>
  <c r="R127" i="43"/>
  <c r="Q127" i="43"/>
  <c r="N127" i="43"/>
  <c r="M127" i="43"/>
  <c r="L127" i="43"/>
  <c r="J127" i="43"/>
  <c r="I127" i="43"/>
  <c r="H127" i="43"/>
  <c r="G127" i="43"/>
  <c r="F127" i="43"/>
  <c r="E127" i="43"/>
  <c r="D127" i="43"/>
  <c r="C127" i="43"/>
  <c r="B127" i="43"/>
  <c r="A127" i="43"/>
  <c r="AJ126" i="43"/>
  <c r="AH126" i="43"/>
  <c r="AG126" i="43"/>
  <c r="AF126" i="43"/>
  <c r="AC126" i="43"/>
  <c r="Z126" i="43"/>
  <c r="Y126" i="43"/>
  <c r="X126" i="43"/>
  <c r="W126" i="43"/>
  <c r="V126" i="43"/>
  <c r="U126" i="43"/>
  <c r="T126" i="43"/>
  <c r="S126" i="43"/>
  <c r="R126" i="43"/>
  <c r="Q126" i="43"/>
  <c r="N126" i="43"/>
  <c r="M126" i="43"/>
  <c r="L126" i="43"/>
  <c r="J126" i="43"/>
  <c r="I126" i="43"/>
  <c r="H126" i="43"/>
  <c r="G126" i="43"/>
  <c r="F126" i="43"/>
  <c r="E126" i="43"/>
  <c r="D126" i="43"/>
  <c r="C126" i="43"/>
  <c r="B126" i="43"/>
  <c r="A126" i="43"/>
  <c r="AJ125" i="43"/>
  <c r="AH125" i="43"/>
  <c r="AG125" i="43"/>
  <c r="AF125" i="43"/>
  <c r="AC125" i="43"/>
  <c r="Z125" i="43"/>
  <c r="Y125" i="43"/>
  <c r="X125" i="43"/>
  <c r="W125" i="43"/>
  <c r="V125" i="43"/>
  <c r="U125" i="43"/>
  <c r="T125" i="43"/>
  <c r="S125" i="43"/>
  <c r="R125" i="43"/>
  <c r="Q125" i="43"/>
  <c r="N125" i="43"/>
  <c r="M125" i="43"/>
  <c r="L125" i="43"/>
  <c r="J125" i="43"/>
  <c r="I125" i="43"/>
  <c r="H125" i="43"/>
  <c r="G125" i="43"/>
  <c r="F125" i="43"/>
  <c r="E125" i="43"/>
  <c r="D125" i="43"/>
  <c r="C125" i="43"/>
  <c r="B125" i="43"/>
  <c r="A125" i="43"/>
  <c r="AJ124" i="43"/>
  <c r="AH124" i="43"/>
  <c r="AG124" i="43"/>
  <c r="AF124" i="43"/>
  <c r="AC124" i="43"/>
  <c r="Z124" i="43"/>
  <c r="Y124" i="43"/>
  <c r="X124" i="43"/>
  <c r="W124" i="43"/>
  <c r="V124" i="43"/>
  <c r="U124" i="43"/>
  <c r="T124" i="43"/>
  <c r="S124" i="43"/>
  <c r="R124" i="43"/>
  <c r="Q124" i="43"/>
  <c r="N124" i="43"/>
  <c r="M124" i="43"/>
  <c r="L124" i="43"/>
  <c r="J124" i="43"/>
  <c r="I124" i="43"/>
  <c r="H124" i="43"/>
  <c r="G124" i="43"/>
  <c r="F124" i="43"/>
  <c r="E124" i="43"/>
  <c r="D124" i="43"/>
  <c r="C124" i="43"/>
  <c r="B124" i="43"/>
  <c r="A124" i="43"/>
  <c r="AJ123" i="43"/>
  <c r="AH123" i="43"/>
  <c r="AG123" i="43"/>
  <c r="AF123" i="43"/>
  <c r="AC123" i="43"/>
  <c r="Z123" i="43"/>
  <c r="Y123" i="43"/>
  <c r="X123" i="43"/>
  <c r="W123" i="43"/>
  <c r="V123" i="43"/>
  <c r="U123" i="43"/>
  <c r="T123" i="43"/>
  <c r="S123" i="43"/>
  <c r="R123" i="43"/>
  <c r="Q123" i="43"/>
  <c r="N123" i="43"/>
  <c r="M123" i="43"/>
  <c r="L123" i="43"/>
  <c r="J123" i="43"/>
  <c r="I123" i="43"/>
  <c r="H123" i="43"/>
  <c r="G123" i="43"/>
  <c r="F123" i="43"/>
  <c r="E123" i="43"/>
  <c r="D123" i="43"/>
  <c r="C123" i="43"/>
  <c r="B123" i="43"/>
  <c r="A123" i="43"/>
  <c r="AJ122" i="43"/>
  <c r="AH122" i="43"/>
  <c r="AG122" i="43"/>
  <c r="AF122" i="43"/>
  <c r="AC122" i="43"/>
  <c r="Z122" i="43"/>
  <c r="Y122" i="43"/>
  <c r="X122" i="43"/>
  <c r="W122" i="43"/>
  <c r="V122" i="43"/>
  <c r="U122" i="43"/>
  <c r="T122" i="43"/>
  <c r="S122" i="43"/>
  <c r="R122" i="43"/>
  <c r="Q122" i="43"/>
  <c r="N122" i="43"/>
  <c r="M122" i="43"/>
  <c r="L122" i="43"/>
  <c r="J122" i="43"/>
  <c r="I122" i="43"/>
  <c r="H122" i="43"/>
  <c r="G122" i="43"/>
  <c r="F122" i="43"/>
  <c r="E122" i="43"/>
  <c r="D122" i="43"/>
  <c r="C122" i="43"/>
  <c r="B122" i="43"/>
  <c r="A122" i="43"/>
  <c r="AJ121" i="43"/>
  <c r="AH121" i="43"/>
  <c r="AG121" i="43"/>
  <c r="AF121" i="43"/>
  <c r="AC121" i="43"/>
  <c r="Z121" i="43"/>
  <c r="Y121" i="43"/>
  <c r="X121" i="43"/>
  <c r="W121" i="43"/>
  <c r="V121" i="43"/>
  <c r="U121" i="43"/>
  <c r="T121" i="43"/>
  <c r="S121" i="43"/>
  <c r="R121" i="43"/>
  <c r="Q121" i="43"/>
  <c r="N121" i="43"/>
  <c r="M121" i="43"/>
  <c r="L121" i="43"/>
  <c r="J121" i="43"/>
  <c r="I121" i="43"/>
  <c r="H121" i="43"/>
  <c r="G121" i="43"/>
  <c r="F121" i="43"/>
  <c r="E121" i="43"/>
  <c r="D121" i="43"/>
  <c r="C121" i="43"/>
  <c r="B121" i="43"/>
  <c r="A121" i="43"/>
  <c r="AJ120" i="43"/>
  <c r="AH120" i="43"/>
  <c r="AG120" i="43"/>
  <c r="AF120" i="43"/>
  <c r="AC120" i="43"/>
  <c r="Z120" i="43"/>
  <c r="Y120" i="43"/>
  <c r="X120" i="43"/>
  <c r="W120" i="43"/>
  <c r="V120" i="43"/>
  <c r="U120" i="43"/>
  <c r="T120" i="43"/>
  <c r="S120" i="43"/>
  <c r="R120" i="43"/>
  <c r="Q120" i="43"/>
  <c r="N120" i="43"/>
  <c r="M120" i="43"/>
  <c r="L120" i="43"/>
  <c r="J120" i="43"/>
  <c r="I120" i="43"/>
  <c r="H120" i="43"/>
  <c r="G120" i="43"/>
  <c r="F120" i="43"/>
  <c r="E120" i="43"/>
  <c r="D120" i="43"/>
  <c r="C120" i="43"/>
  <c r="B120" i="43"/>
  <c r="A120" i="43"/>
  <c r="AJ119" i="43"/>
  <c r="AH119" i="43"/>
  <c r="AG119" i="43"/>
  <c r="AF119" i="43"/>
  <c r="AC119" i="43"/>
  <c r="Z119" i="43"/>
  <c r="Y119" i="43"/>
  <c r="X119" i="43"/>
  <c r="W119" i="43"/>
  <c r="V119" i="43"/>
  <c r="U119" i="43"/>
  <c r="T119" i="43"/>
  <c r="S119" i="43"/>
  <c r="R119" i="43"/>
  <c r="Q119" i="43"/>
  <c r="N119" i="43"/>
  <c r="M119" i="43"/>
  <c r="L119" i="43"/>
  <c r="J119" i="43"/>
  <c r="I119" i="43"/>
  <c r="H119" i="43"/>
  <c r="G119" i="43"/>
  <c r="F119" i="43"/>
  <c r="E119" i="43"/>
  <c r="D119" i="43"/>
  <c r="C119" i="43"/>
  <c r="B119" i="43"/>
  <c r="A119" i="43"/>
  <c r="AJ118" i="43"/>
  <c r="AH118" i="43"/>
  <c r="AG118" i="43"/>
  <c r="AF118" i="43"/>
  <c r="AC118" i="43"/>
  <c r="Z118" i="43"/>
  <c r="Y118" i="43"/>
  <c r="X118" i="43"/>
  <c r="W118" i="43"/>
  <c r="V118" i="43"/>
  <c r="U118" i="43"/>
  <c r="T118" i="43"/>
  <c r="S118" i="43"/>
  <c r="R118" i="43"/>
  <c r="Q118" i="43"/>
  <c r="N118" i="43"/>
  <c r="M118" i="43"/>
  <c r="L118" i="43"/>
  <c r="J118" i="43"/>
  <c r="I118" i="43"/>
  <c r="H118" i="43"/>
  <c r="G118" i="43"/>
  <c r="F118" i="43"/>
  <c r="E118" i="43"/>
  <c r="D118" i="43"/>
  <c r="C118" i="43"/>
  <c r="B118" i="43"/>
  <c r="A118" i="43"/>
  <c r="M117" i="43"/>
  <c r="I117" i="43"/>
  <c r="M116" i="43"/>
  <c r="I116" i="43"/>
  <c r="M115" i="43"/>
  <c r="I115" i="43"/>
  <c r="M114" i="43"/>
  <c r="I114" i="43"/>
  <c r="M113" i="43"/>
  <c r="I113" i="43"/>
  <c r="M112" i="43"/>
  <c r="I112" i="43"/>
  <c r="M111" i="43"/>
  <c r="I111" i="43"/>
  <c r="M110" i="43"/>
  <c r="I110" i="43"/>
  <c r="M109" i="43"/>
  <c r="I109" i="43"/>
  <c r="I108" i="43"/>
  <c r="AJ106" i="43"/>
  <c r="AH106" i="43"/>
  <c r="AG106" i="43"/>
  <c r="AF106" i="43"/>
  <c r="AC106" i="43"/>
  <c r="Z106" i="43"/>
  <c r="Y106" i="43"/>
  <c r="X106" i="43"/>
  <c r="W106" i="43"/>
  <c r="V106" i="43"/>
  <c r="U106" i="43"/>
  <c r="T106" i="43"/>
  <c r="S106" i="43"/>
  <c r="R106" i="43"/>
  <c r="Q106" i="43"/>
  <c r="N106" i="43"/>
  <c r="M106" i="43"/>
  <c r="L106" i="43"/>
  <c r="J106" i="43"/>
  <c r="I106" i="43"/>
  <c r="H106" i="43"/>
  <c r="G106" i="43"/>
  <c r="F106" i="43"/>
  <c r="E106" i="43"/>
  <c r="D106" i="43"/>
  <c r="C106" i="43"/>
  <c r="B106" i="43"/>
  <c r="A106" i="43"/>
  <c r="AJ105" i="43"/>
  <c r="AH105" i="43"/>
  <c r="AG105" i="43"/>
  <c r="AF105" i="43"/>
  <c r="AC105" i="43"/>
  <c r="Z105" i="43"/>
  <c r="Y105" i="43"/>
  <c r="X105" i="43"/>
  <c r="W105" i="43"/>
  <c r="V105" i="43"/>
  <c r="U105" i="43"/>
  <c r="T105" i="43"/>
  <c r="S105" i="43"/>
  <c r="R105" i="43"/>
  <c r="Q105" i="43"/>
  <c r="N105" i="43"/>
  <c r="M105" i="43"/>
  <c r="L105" i="43"/>
  <c r="J105" i="43"/>
  <c r="I105" i="43"/>
  <c r="H105" i="43"/>
  <c r="G105" i="43"/>
  <c r="F105" i="43"/>
  <c r="E105" i="43"/>
  <c r="D105" i="43"/>
  <c r="C105" i="43"/>
  <c r="B105" i="43"/>
  <c r="A105" i="43"/>
  <c r="AJ104" i="43"/>
  <c r="AH104" i="43"/>
  <c r="AG104" i="43"/>
  <c r="AF104" i="43"/>
  <c r="AC104" i="43"/>
  <c r="Z104" i="43"/>
  <c r="Y104" i="43"/>
  <c r="X104" i="43"/>
  <c r="W104" i="43"/>
  <c r="V104" i="43"/>
  <c r="U104" i="43"/>
  <c r="T104" i="43"/>
  <c r="S104" i="43"/>
  <c r="R104" i="43"/>
  <c r="Q104" i="43"/>
  <c r="N104" i="43"/>
  <c r="M104" i="43"/>
  <c r="L104" i="43"/>
  <c r="J104" i="43"/>
  <c r="I104" i="43"/>
  <c r="H104" i="43"/>
  <c r="G104" i="43"/>
  <c r="F104" i="43"/>
  <c r="E104" i="43"/>
  <c r="D104" i="43"/>
  <c r="C104" i="43"/>
  <c r="B104" i="43"/>
  <c r="A104" i="43"/>
  <c r="AJ103" i="43"/>
  <c r="AH103" i="43"/>
  <c r="AG103" i="43"/>
  <c r="AF103" i="43"/>
  <c r="AC103" i="43"/>
  <c r="Z103" i="43"/>
  <c r="Y103" i="43"/>
  <c r="X103" i="43"/>
  <c r="W103" i="43"/>
  <c r="V103" i="43"/>
  <c r="U103" i="43"/>
  <c r="T103" i="43"/>
  <c r="S103" i="43"/>
  <c r="R103" i="43"/>
  <c r="Q103" i="43"/>
  <c r="N103" i="43"/>
  <c r="M103" i="43"/>
  <c r="L103" i="43"/>
  <c r="J103" i="43"/>
  <c r="I103" i="43"/>
  <c r="H103" i="43"/>
  <c r="G103" i="43"/>
  <c r="F103" i="43"/>
  <c r="E103" i="43"/>
  <c r="D103" i="43"/>
  <c r="C103" i="43"/>
  <c r="B103" i="43"/>
  <c r="A103" i="43"/>
  <c r="AJ102" i="43"/>
  <c r="AH102" i="43"/>
  <c r="AG102" i="43"/>
  <c r="AF102" i="43"/>
  <c r="AC102" i="43"/>
  <c r="Z102" i="43"/>
  <c r="Y102" i="43"/>
  <c r="X102" i="43"/>
  <c r="W102" i="43"/>
  <c r="V102" i="43"/>
  <c r="U102" i="43"/>
  <c r="T102" i="43"/>
  <c r="S102" i="43"/>
  <c r="R102" i="43"/>
  <c r="Q102" i="43"/>
  <c r="N102" i="43"/>
  <c r="M102" i="43"/>
  <c r="L102" i="43"/>
  <c r="J102" i="43"/>
  <c r="I102" i="43"/>
  <c r="H102" i="43"/>
  <c r="G102" i="43"/>
  <c r="F102" i="43"/>
  <c r="E102" i="43"/>
  <c r="D102" i="43"/>
  <c r="C102" i="43"/>
  <c r="B102" i="43"/>
  <c r="A102" i="43"/>
  <c r="AJ101" i="43"/>
  <c r="AH101" i="43"/>
  <c r="AG101" i="43"/>
  <c r="AF101" i="43"/>
  <c r="AC101" i="43"/>
  <c r="Z101" i="43"/>
  <c r="Y101" i="43"/>
  <c r="X101" i="43"/>
  <c r="W101" i="43"/>
  <c r="V101" i="43"/>
  <c r="U101" i="43"/>
  <c r="T101" i="43"/>
  <c r="S101" i="43"/>
  <c r="R101" i="43"/>
  <c r="Q101" i="43"/>
  <c r="N101" i="43"/>
  <c r="M101" i="43"/>
  <c r="L101" i="43"/>
  <c r="J101" i="43"/>
  <c r="I101" i="43"/>
  <c r="H101" i="43"/>
  <c r="G101" i="43"/>
  <c r="F101" i="43"/>
  <c r="E101" i="43"/>
  <c r="D101" i="43"/>
  <c r="C101" i="43"/>
  <c r="B101" i="43"/>
  <c r="A101" i="43"/>
  <c r="AJ100" i="43"/>
  <c r="AH100" i="43"/>
  <c r="AG100" i="43"/>
  <c r="AF100" i="43"/>
  <c r="AC100" i="43"/>
  <c r="Z100" i="43"/>
  <c r="Y100" i="43"/>
  <c r="X100" i="43"/>
  <c r="W100" i="43"/>
  <c r="V100" i="43"/>
  <c r="U100" i="43"/>
  <c r="T100" i="43"/>
  <c r="S100" i="43"/>
  <c r="R100" i="43"/>
  <c r="Q100" i="43"/>
  <c r="N100" i="43"/>
  <c r="M100" i="43"/>
  <c r="L100" i="43"/>
  <c r="J100" i="43"/>
  <c r="I100" i="43"/>
  <c r="H100" i="43"/>
  <c r="G100" i="43"/>
  <c r="F100" i="43"/>
  <c r="E100" i="43"/>
  <c r="D100" i="43"/>
  <c r="C100" i="43"/>
  <c r="B100" i="43"/>
  <c r="A100" i="43"/>
  <c r="AJ99" i="43"/>
  <c r="AH99" i="43"/>
  <c r="AG99" i="43"/>
  <c r="AF99" i="43"/>
  <c r="AC99" i="43"/>
  <c r="Z99" i="43"/>
  <c r="Y99" i="43"/>
  <c r="X99" i="43"/>
  <c r="W99" i="43"/>
  <c r="V99" i="43"/>
  <c r="U99" i="43"/>
  <c r="T99" i="43"/>
  <c r="S99" i="43"/>
  <c r="R99" i="43"/>
  <c r="Q99" i="43"/>
  <c r="N99" i="43"/>
  <c r="M99" i="43"/>
  <c r="L99" i="43"/>
  <c r="J99" i="43"/>
  <c r="I99" i="43"/>
  <c r="H99" i="43"/>
  <c r="G99" i="43"/>
  <c r="F99" i="43"/>
  <c r="E99" i="43"/>
  <c r="D99" i="43"/>
  <c r="C99" i="43"/>
  <c r="B99" i="43"/>
  <c r="A99" i="43"/>
  <c r="AJ98" i="43"/>
  <c r="AH98" i="43"/>
  <c r="AG98" i="43"/>
  <c r="AF98" i="43"/>
  <c r="AC98" i="43"/>
  <c r="Z98" i="43"/>
  <c r="Y98" i="43"/>
  <c r="X98" i="43"/>
  <c r="W98" i="43"/>
  <c r="V98" i="43"/>
  <c r="U98" i="43"/>
  <c r="T98" i="43"/>
  <c r="S98" i="43"/>
  <c r="R98" i="43"/>
  <c r="Q98" i="43"/>
  <c r="N98" i="43"/>
  <c r="M98" i="43"/>
  <c r="L98" i="43"/>
  <c r="J98" i="43"/>
  <c r="I98" i="43"/>
  <c r="H98" i="43"/>
  <c r="G98" i="43"/>
  <c r="F98" i="43"/>
  <c r="E98" i="43"/>
  <c r="D98" i="43"/>
  <c r="C98" i="43"/>
  <c r="B98" i="43"/>
  <c r="A98" i="43"/>
  <c r="AJ97" i="43"/>
  <c r="AH97" i="43"/>
  <c r="AG97" i="43"/>
  <c r="AF97" i="43"/>
  <c r="AC97" i="43"/>
  <c r="Z97" i="43"/>
  <c r="Y97" i="43"/>
  <c r="X97" i="43"/>
  <c r="W97" i="43"/>
  <c r="V97" i="43"/>
  <c r="U97" i="43"/>
  <c r="T97" i="43"/>
  <c r="S97" i="43"/>
  <c r="R97" i="43"/>
  <c r="Q97" i="43"/>
  <c r="N97" i="43"/>
  <c r="M97" i="43"/>
  <c r="L97" i="43"/>
  <c r="J97" i="43"/>
  <c r="I97" i="43"/>
  <c r="H97" i="43"/>
  <c r="G97" i="43"/>
  <c r="F97" i="43"/>
  <c r="E97" i="43"/>
  <c r="D97" i="43"/>
  <c r="C97" i="43"/>
  <c r="B97" i="43"/>
  <c r="A97" i="43"/>
  <c r="AJ96" i="43"/>
  <c r="AH96" i="43"/>
  <c r="AG96" i="43"/>
  <c r="AF96" i="43"/>
  <c r="AC96" i="43"/>
  <c r="Z96" i="43"/>
  <c r="Y96" i="43"/>
  <c r="X96" i="43"/>
  <c r="W96" i="43"/>
  <c r="V96" i="43"/>
  <c r="U96" i="43"/>
  <c r="T96" i="43"/>
  <c r="S96" i="43"/>
  <c r="R96" i="43"/>
  <c r="Q96" i="43"/>
  <c r="N96" i="43"/>
  <c r="M96" i="43"/>
  <c r="L96" i="43"/>
  <c r="J96" i="43"/>
  <c r="I96" i="43"/>
  <c r="H96" i="43"/>
  <c r="G96" i="43"/>
  <c r="F96" i="43"/>
  <c r="E96" i="43"/>
  <c r="D96" i="43"/>
  <c r="C96" i="43"/>
  <c r="B96" i="43"/>
  <c r="A96" i="43"/>
  <c r="AJ95" i="43"/>
  <c r="AH95" i="43"/>
  <c r="AG95" i="43"/>
  <c r="AF95" i="43"/>
  <c r="AC95" i="43"/>
  <c r="Z95" i="43"/>
  <c r="Y95" i="43"/>
  <c r="X95" i="43"/>
  <c r="W95" i="43"/>
  <c r="V95" i="43"/>
  <c r="U95" i="43"/>
  <c r="T95" i="43"/>
  <c r="S95" i="43"/>
  <c r="R95" i="43"/>
  <c r="Q95" i="43"/>
  <c r="N95" i="43"/>
  <c r="M95" i="43"/>
  <c r="L95" i="43"/>
  <c r="J95" i="43"/>
  <c r="I95" i="43"/>
  <c r="H95" i="43"/>
  <c r="G95" i="43"/>
  <c r="F95" i="43"/>
  <c r="E95" i="43"/>
  <c r="D95" i="43"/>
  <c r="C95" i="43"/>
  <c r="B95" i="43"/>
  <c r="A95" i="43"/>
  <c r="AJ94" i="43"/>
  <c r="AH94" i="43"/>
  <c r="AG94" i="43"/>
  <c r="AF94" i="43"/>
  <c r="AC94" i="43"/>
  <c r="Z94" i="43"/>
  <c r="Y94" i="43"/>
  <c r="X94" i="43"/>
  <c r="W94" i="43"/>
  <c r="V94" i="43"/>
  <c r="U94" i="43"/>
  <c r="T94" i="43"/>
  <c r="S94" i="43"/>
  <c r="R94" i="43"/>
  <c r="Q94" i="43"/>
  <c r="N94" i="43"/>
  <c r="M94" i="43"/>
  <c r="L94" i="43"/>
  <c r="J94" i="43"/>
  <c r="I94" i="43"/>
  <c r="H94" i="43"/>
  <c r="G94" i="43"/>
  <c r="F94" i="43"/>
  <c r="E94" i="43"/>
  <c r="D94" i="43"/>
  <c r="C94" i="43"/>
  <c r="B94" i="43"/>
  <c r="A94" i="43"/>
  <c r="AJ93" i="43"/>
  <c r="AH93" i="43"/>
  <c r="AG93" i="43"/>
  <c r="AF93" i="43"/>
  <c r="AC93" i="43"/>
  <c r="Z93" i="43"/>
  <c r="Y93" i="43"/>
  <c r="X93" i="43"/>
  <c r="W93" i="43"/>
  <c r="V93" i="43"/>
  <c r="U93" i="43"/>
  <c r="T93" i="43"/>
  <c r="S93" i="43"/>
  <c r="R93" i="43"/>
  <c r="Q93" i="43"/>
  <c r="N93" i="43"/>
  <c r="M93" i="43"/>
  <c r="L93" i="43"/>
  <c r="J93" i="43"/>
  <c r="I93" i="43"/>
  <c r="H93" i="43"/>
  <c r="G93" i="43"/>
  <c r="F93" i="43"/>
  <c r="E93" i="43"/>
  <c r="D93" i="43"/>
  <c r="C93" i="43"/>
  <c r="B93" i="43"/>
  <c r="A93" i="43"/>
  <c r="AJ92" i="43"/>
  <c r="AH92" i="43"/>
  <c r="AG92" i="43"/>
  <c r="AF92" i="43"/>
  <c r="AC92" i="43"/>
  <c r="Z92" i="43"/>
  <c r="Y92" i="43"/>
  <c r="X92" i="43"/>
  <c r="W92" i="43"/>
  <c r="V92" i="43"/>
  <c r="U92" i="43"/>
  <c r="T92" i="43"/>
  <c r="S92" i="43"/>
  <c r="R92" i="43"/>
  <c r="Q92" i="43"/>
  <c r="N92" i="43"/>
  <c r="M92" i="43"/>
  <c r="L92" i="43"/>
  <c r="J92" i="43"/>
  <c r="I92" i="43"/>
  <c r="H92" i="43"/>
  <c r="G92" i="43"/>
  <c r="F92" i="43"/>
  <c r="E92" i="43"/>
  <c r="D92" i="43"/>
  <c r="C92" i="43"/>
  <c r="B92" i="43"/>
  <c r="A92" i="43"/>
  <c r="AJ91" i="43"/>
  <c r="AH91" i="43"/>
  <c r="AG91" i="43"/>
  <c r="AF91" i="43"/>
  <c r="AC91" i="43"/>
  <c r="Z91" i="43"/>
  <c r="Y91" i="43"/>
  <c r="X91" i="43"/>
  <c r="W91" i="43"/>
  <c r="V91" i="43"/>
  <c r="U91" i="43"/>
  <c r="T91" i="43"/>
  <c r="S91" i="43"/>
  <c r="S107" i="43" s="1"/>
  <c r="R91" i="43"/>
  <c r="R107" i="43" s="1"/>
  <c r="Q91" i="43"/>
  <c r="N91" i="43"/>
  <c r="M91" i="43"/>
  <c r="M107" i="43" s="1"/>
  <c r="L91" i="43"/>
  <c r="J91" i="43"/>
  <c r="J107" i="43" s="1"/>
  <c r="I91" i="43"/>
  <c r="H91" i="43"/>
  <c r="G91" i="43"/>
  <c r="F91" i="43"/>
  <c r="E91" i="43"/>
  <c r="E107" i="43" s="1"/>
  <c r="D91" i="43"/>
  <c r="C91" i="43"/>
  <c r="B91" i="43"/>
  <c r="A91" i="43"/>
  <c r="S89" i="43"/>
  <c r="R89" i="43"/>
  <c r="M89" i="43"/>
  <c r="I89" i="43"/>
  <c r="S88" i="43"/>
  <c r="R88" i="43"/>
  <c r="R90" i="43" s="1"/>
  <c r="M88" i="43"/>
  <c r="I88" i="43"/>
  <c r="S87" i="43"/>
  <c r="R87" i="43"/>
  <c r="M87" i="43"/>
  <c r="L87" i="43"/>
  <c r="I87" i="43"/>
  <c r="S86" i="43"/>
  <c r="S90" i="43" s="1"/>
  <c r="R86" i="43"/>
  <c r="M86" i="43"/>
  <c r="L86" i="43"/>
  <c r="I86" i="43"/>
  <c r="M84" i="43"/>
  <c r="I84" i="43"/>
  <c r="M83" i="43"/>
  <c r="I83" i="43"/>
  <c r="M82" i="43"/>
  <c r="I82" i="43"/>
  <c r="M81" i="43"/>
  <c r="I81" i="43"/>
  <c r="M80" i="43"/>
  <c r="I80" i="43"/>
  <c r="M79" i="43"/>
  <c r="I79" i="43"/>
  <c r="M78" i="43"/>
  <c r="I78" i="43"/>
  <c r="S77" i="43"/>
  <c r="R77" i="43"/>
  <c r="M77" i="43"/>
  <c r="I77" i="43"/>
  <c r="M76" i="43"/>
  <c r="I76" i="43"/>
  <c r="S75" i="43"/>
  <c r="R75" i="43"/>
  <c r="O75" i="43"/>
  <c r="M75" i="43"/>
  <c r="I75" i="43"/>
  <c r="S74" i="43"/>
  <c r="R74" i="43"/>
  <c r="M74" i="43"/>
  <c r="I74" i="43"/>
  <c r="S73" i="43"/>
  <c r="R73" i="43"/>
  <c r="M73" i="43"/>
  <c r="I73" i="43"/>
  <c r="S72" i="43"/>
  <c r="R72" i="43"/>
  <c r="M72" i="43"/>
  <c r="L72" i="43"/>
  <c r="I72" i="43"/>
  <c r="M71" i="43"/>
  <c r="I71" i="43"/>
  <c r="M70" i="43"/>
  <c r="I70" i="43"/>
  <c r="M69" i="43"/>
  <c r="I69" i="43"/>
  <c r="S68" i="43"/>
  <c r="R68" i="43"/>
  <c r="M68" i="43"/>
  <c r="L68" i="43"/>
  <c r="I68" i="43"/>
  <c r="M67" i="43"/>
  <c r="I67" i="43"/>
  <c r="M66" i="43"/>
  <c r="I66" i="43"/>
  <c r="S65" i="43"/>
  <c r="R65" i="43"/>
  <c r="O65" i="43"/>
  <c r="M65" i="43"/>
  <c r="I65" i="43"/>
  <c r="S64" i="43"/>
  <c r="R64" i="43"/>
  <c r="O64" i="43"/>
  <c r="M64" i="43"/>
  <c r="I64" i="43"/>
  <c r="S63" i="43"/>
  <c r="R63" i="43"/>
  <c r="O63" i="43"/>
  <c r="M63" i="43"/>
  <c r="I63" i="43"/>
  <c r="S62" i="43"/>
  <c r="R62" i="43"/>
  <c r="O62" i="43"/>
  <c r="M62" i="43"/>
  <c r="I62" i="43"/>
  <c r="S61" i="43"/>
  <c r="R61" i="43"/>
  <c r="O61" i="43"/>
  <c r="M61" i="43"/>
  <c r="I61" i="43"/>
  <c r="S60" i="43"/>
  <c r="R60" i="43"/>
  <c r="O60" i="43"/>
  <c r="M60" i="43"/>
  <c r="I60" i="43"/>
  <c r="S59" i="43"/>
  <c r="R59" i="43"/>
  <c r="O59" i="43"/>
  <c r="M59" i="43"/>
  <c r="I59" i="43"/>
  <c r="M58" i="43"/>
  <c r="I58" i="43"/>
  <c r="M57" i="43"/>
  <c r="I57" i="43"/>
  <c r="M56" i="43"/>
  <c r="I56" i="43"/>
  <c r="M55" i="43"/>
  <c r="I55" i="43"/>
  <c r="S54" i="43"/>
  <c r="R54" i="43"/>
  <c r="O54" i="43"/>
  <c r="M54" i="43"/>
  <c r="I54" i="43"/>
  <c r="S53" i="43"/>
  <c r="R53" i="43"/>
  <c r="O53" i="43"/>
  <c r="M53" i="43"/>
  <c r="I53" i="43"/>
  <c r="S52" i="43"/>
  <c r="R52" i="43"/>
  <c r="O52" i="43"/>
  <c r="M52" i="43"/>
  <c r="I52" i="43"/>
  <c r="S51" i="43"/>
  <c r="R51" i="43"/>
  <c r="O51" i="43"/>
  <c r="M51" i="43"/>
  <c r="I51" i="43"/>
  <c r="S50" i="43"/>
  <c r="R50" i="43"/>
  <c r="O50" i="43"/>
  <c r="M50" i="43"/>
  <c r="I50" i="43"/>
  <c r="S49" i="43"/>
  <c r="R49" i="43"/>
  <c r="O49" i="43"/>
  <c r="M49" i="43"/>
  <c r="I49" i="43"/>
  <c r="S48" i="43"/>
  <c r="R48" i="43"/>
  <c r="O48" i="43"/>
  <c r="M48" i="43"/>
  <c r="I48" i="43"/>
  <c r="S47" i="43"/>
  <c r="R47" i="43"/>
  <c r="O47" i="43"/>
  <c r="M47" i="43"/>
  <c r="I47" i="43"/>
  <c r="S46" i="43"/>
  <c r="R46" i="43"/>
  <c r="O46" i="43"/>
  <c r="M46" i="43"/>
  <c r="I46" i="43"/>
  <c r="S45" i="43"/>
  <c r="R45" i="43"/>
  <c r="O45" i="43"/>
  <c r="M45" i="43"/>
  <c r="I45" i="43"/>
  <c r="S44" i="43"/>
  <c r="R44" i="43"/>
  <c r="O44" i="43"/>
  <c r="M44" i="43"/>
  <c r="I44" i="43"/>
  <c r="S43" i="43"/>
  <c r="R43" i="43"/>
  <c r="O43" i="43"/>
  <c r="M43" i="43"/>
  <c r="I43" i="43"/>
  <c r="S42" i="43"/>
  <c r="R42" i="43"/>
  <c r="O42" i="43"/>
  <c r="M42" i="43"/>
  <c r="I42" i="43"/>
  <c r="S41" i="43"/>
  <c r="R41" i="43"/>
  <c r="O41" i="43"/>
  <c r="M41" i="43"/>
  <c r="I41" i="43"/>
  <c r="S40" i="43"/>
  <c r="R40" i="43"/>
  <c r="O40" i="43"/>
  <c r="M40" i="43"/>
  <c r="I40" i="43"/>
  <c r="S39" i="43"/>
  <c r="R39" i="43"/>
  <c r="O39" i="43"/>
  <c r="M39" i="43"/>
  <c r="I39" i="43"/>
  <c r="S38" i="43"/>
  <c r="R38" i="43"/>
  <c r="O38" i="43"/>
  <c r="M38" i="43"/>
  <c r="I38" i="43"/>
  <c r="S37" i="43"/>
  <c r="R37" i="43"/>
  <c r="O37" i="43"/>
  <c r="M37" i="43"/>
  <c r="I37" i="43"/>
  <c r="S36" i="43"/>
  <c r="R36" i="43"/>
  <c r="O36" i="43"/>
  <c r="M36" i="43"/>
  <c r="I36" i="43"/>
  <c r="S35" i="43"/>
  <c r="R35" i="43"/>
  <c r="O35" i="43"/>
  <c r="M35" i="43"/>
  <c r="I35" i="43"/>
  <c r="S34" i="43"/>
  <c r="R34" i="43"/>
  <c r="O34" i="43"/>
  <c r="M34" i="43"/>
  <c r="I34" i="43"/>
  <c r="S33" i="43"/>
  <c r="R33" i="43"/>
  <c r="O33" i="43"/>
  <c r="M33" i="43"/>
  <c r="I33" i="43"/>
  <c r="S32" i="43"/>
  <c r="R32" i="43"/>
  <c r="O32" i="43"/>
  <c r="M32" i="43"/>
  <c r="I32" i="43"/>
  <c r="S31" i="43"/>
  <c r="R31" i="43"/>
  <c r="O31" i="43"/>
  <c r="M31" i="43"/>
  <c r="I31" i="43"/>
  <c r="S30" i="43"/>
  <c r="R30" i="43"/>
  <c r="O30" i="43"/>
  <c r="M30" i="43"/>
  <c r="I30" i="43"/>
  <c r="S29" i="43"/>
  <c r="R29" i="43"/>
  <c r="O29" i="43"/>
  <c r="M29" i="43"/>
  <c r="I29" i="43"/>
  <c r="S28" i="43"/>
  <c r="R28" i="43"/>
  <c r="O28" i="43"/>
  <c r="M28" i="43"/>
  <c r="I28" i="43"/>
  <c r="S27" i="43"/>
  <c r="R27" i="43"/>
  <c r="O27" i="43"/>
  <c r="M27" i="43"/>
  <c r="I27" i="43"/>
  <c r="S26" i="43"/>
  <c r="R26" i="43"/>
  <c r="O26" i="43"/>
  <c r="M26" i="43"/>
  <c r="I26" i="43"/>
  <c r="S25" i="43"/>
  <c r="R25" i="43"/>
  <c r="O25" i="43"/>
  <c r="M25" i="43"/>
  <c r="I25" i="43"/>
  <c r="S24" i="43"/>
  <c r="R24" i="43"/>
  <c r="O24" i="43"/>
  <c r="M24" i="43"/>
  <c r="I24" i="43"/>
  <c r="S23" i="43"/>
  <c r="R23" i="43"/>
  <c r="O23" i="43"/>
  <c r="M23" i="43"/>
  <c r="I23" i="43"/>
  <c r="S22" i="43"/>
  <c r="R22" i="43"/>
  <c r="O22" i="43"/>
  <c r="M22" i="43"/>
  <c r="I22" i="43"/>
  <c r="S21" i="43"/>
  <c r="R21" i="43"/>
  <c r="O21" i="43"/>
  <c r="M21" i="43"/>
  <c r="I21" i="43"/>
  <c r="S20" i="43"/>
  <c r="R20" i="43"/>
  <c r="O20" i="43"/>
  <c r="M20" i="43"/>
  <c r="I20" i="43"/>
  <c r="S19" i="43"/>
  <c r="R19" i="43"/>
  <c r="O19" i="43"/>
  <c r="M19" i="43"/>
  <c r="I19" i="43"/>
  <c r="S18" i="43"/>
  <c r="R18" i="43"/>
  <c r="O18" i="43"/>
  <c r="M18" i="43"/>
  <c r="I18" i="43"/>
  <c r="S17" i="43"/>
  <c r="R17" i="43"/>
  <c r="O17" i="43"/>
  <c r="M17" i="43"/>
  <c r="I17" i="43"/>
  <c r="S16" i="43"/>
  <c r="R16" i="43"/>
  <c r="O16" i="43"/>
  <c r="M16" i="43"/>
  <c r="I16" i="43"/>
  <c r="S15" i="43"/>
  <c r="R15" i="43"/>
  <c r="O15" i="43"/>
  <c r="M15" i="43"/>
  <c r="I15" i="43"/>
  <c r="S14" i="43"/>
  <c r="R14" i="43"/>
  <c r="O14" i="43"/>
  <c r="M14" i="43"/>
  <c r="I14" i="43"/>
  <c r="M13" i="43"/>
  <c r="I13" i="43"/>
  <c r="M12" i="43"/>
  <c r="I12" i="43"/>
  <c r="M11" i="43"/>
  <c r="I11" i="43"/>
  <c r="S10" i="43"/>
  <c r="R10" i="43"/>
  <c r="M10" i="43"/>
  <c r="I10" i="43"/>
  <c r="S9" i="43"/>
  <c r="R9" i="43"/>
  <c r="M9" i="43"/>
  <c r="I9" i="43"/>
  <c r="M8" i="43"/>
  <c r="I8" i="43"/>
  <c r="I7" i="43"/>
  <c r="S6" i="43"/>
  <c r="R6" i="43"/>
  <c r="M6" i="43"/>
  <c r="I6" i="43"/>
  <c r="S5" i="43"/>
  <c r="R5" i="43"/>
  <c r="M5" i="43"/>
  <c r="I5" i="43"/>
  <c r="S4" i="43"/>
  <c r="R4" i="43"/>
  <c r="O4" i="43"/>
  <c r="M4" i="43"/>
  <c r="I4" i="43"/>
  <c r="S3" i="43"/>
  <c r="R3" i="43"/>
  <c r="M3" i="43"/>
  <c r="I3" i="43"/>
  <c r="S2" i="43"/>
  <c r="R2" i="43"/>
  <c r="O2" i="43"/>
  <c r="M2" i="43"/>
  <c r="L2" i="43"/>
  <c r="I2" i="43"/>
  <c r="O640" i="4"/>
  <c r="O658" i="43" s="1"/>
  <c r="K640" i="4"/>
  <c r="K658" i="43" s="1"/>
  <c r="O639" i="4"/>
  <c r="O657" i="43" s="1"/>
  <c r="K639" i="4"/>
  <c r="K657" i="43" s="1"/>
  <c r="O638" i="4"/>
  <c r="O656" i="43" s="1"/>
  <c r="K638" i="4"/>
  <c r="K656" i="43" s="1"/>
  <c r="P637" i="4"/>
  <c r="P655" i="43" s="1"/>
  <c r="O637" i="4"/>
  <c r="O655" i="43" s="1"/>
  <c r="K637" i="4"/>
  <c r="K655" i="43" s="1"/>
  <c r="O636" i="4"/>
  <c r="O654" i="43" s="1"/>
  <c r="K636" i="4"/>
  <c r="K654" i="43" s="1"/>
  <c r="O635" i="4"/>
  <c r="O653" i="43" s="1"/>
  <c r="K635" i="4"/>
  <c r="K653" i="43" s="1"/>
  <c r="O634" i="4"/>
  <c r="O652" i="43" s="1"/>
  <c r="K634" i="4"/>
  <c r="K652" i="43" s="1"/>
  <c r="P633" i="4"/>
  <c r="P651" i="43" s="1"/>
  <c r="O633" i="4"/>
  <c r="O651" i="43" s="1"/>
  <c r="K633" i="4"/>
  <c r="K651" i="43" s="1"/>
  <c r="O632" i="4"/>
  <c r="O650" i="43" s="1"/>
  <c r="K632" i="4"/>
  <c r="K650" i="43" s="1"/>
  <c r="O631" i="4"/>
  <c r="O649" i="43" s="1"/>
  <c r="K631" i="4"/>
  <c r="K649" i="43" s="1"/>
  <c r="O630" i="4"/>
  <c r="O648" i="43" s="1"/>
  <c r="K630" i="4"/>
  <c r="K648" i="43" s="1"/>
  <c r="P629" i="4"/>
  <c r="P647" i="43" s="1"/>
  <c r="O629" i="4"/>
  <c r="O647" i="43" s="1"/>
  <c r="K629" i="4"/>
  <c r="K647" i="43" s="1"/>
  <c r="O628" i="4"/>
  <c r="O646" i="43" s="1"/>
  <c r="K628" i="4"/>
  <c r="K646" i="43" s="1"/>
  <c r="O627" i="4"/>
  <c r="O645" i="43" s="1"/>
  <c r="K627" i="4"/>
  <c r="K645" i="43" s="1"/>
  <c r="O626" i="4"/>
  <c r="O644" i="43" s="1"/>
  <c r="K626" i="4"/>
  <c r="K644" i="43" s="1"/>
  <c r="P625" i="4"/>
  <c r="P643" i="43" s="1"/>
  <c r="O625" i="4"/>
  <c r="O643" i="43" s="1"/>
  <c r="K625" i="4"/>
  <c r="K643" i="43" s="1"/>
  <c r="AK624" i="4"/>
  <c r="AJ624" i="4"/>
  <c r="AJ642" i="43" s="1"/>
  <c r="AH624" i="4"/>
  <c r="AH642" i="43" s="1"/>
  <c r="AG624" i="4"/>
  <c r="AG642" i="43" s="1"/>
  <c r="AF624" i="4"/>
  <c r="AF642" i="43" s="1"/>
  <c r="AE624" i="4"/>
  <c r="AD624" i="4"/>
  <c r="AC624" i="4"/>
  <c r="AC642" i="43" s="1"/>
  <c r="AB624" i="4"/>
  <c r="AA624" i="4"/>
  <c r="Z624" i="4"/>
  <c r="Z642" i="43" s="1"/>
  <c r="Y624" i="4"/>
  <c r="Y642" i="43" s="1"/>
  <c r="X624" i="4"/>
  <c r="X642" i="43" s="1"/>
  <c r="W624" i="4"/>
  <c r="V624" i="4"/>
  <c r="Q624" i="4" s="1"/>
  <c r="Q642" i="43" s="1"/>
  <c r="O624" i="4"/>
  <c r="O642" i="43" s="1"/>
  <c r="J624" i="4"/>
  <c r="J642" i="43" s="1"/>
  <c r="H624" i="4"/>
  <c r="H642" i="43" s="1"/>
  <c r="G624" i="4"/>
  <c r="G642" i="43" s="1"/>
  <c r="F624" i="4"/>
  <c r="F642" i="43" s="1"/>
  <c r="E624" i="4"/>
  <c r="E642" i="43" s="1"/>
  <c r="D624" i="4"/>
  <c r="D642" i="43" s="1"/>
  <c r="C624" i="4"/>
  <c r="C642" i="43" s="1"/>
  <c r="B624" i="4"/>
  <c r="B642" i="43" s="1"/>
  <c r="A624" i="4"/>
  <c r="A642" i="43" s="1"/>
  <c r="AJ623" i="4"/>
  <c r="AJ641" i="43" s="1"/>
  <c r="AH623" i="4"/>
  <c r="AH641" i="43" s="1"/>
  <c r="AG623" i="4"/>
  <c r="AG641" i="43" s="1"/>
  <c r="AF623" i="4"/>
  <c r="AF641" i="43" s="1"/>
  <c r="AD623" i="4"/>
  <c r="AE623" i="4" s="1"/>
  <c r="AC623" i="4"/>
  <c r="AC641" i="43" s="1"/>
  <c r="AB623" i="4"/>
  <c r="AA623" i="4"/>
  <c r="Z623" i="4"/>
  <c r="Z641" i="43" s="1"/>
  <c r="Y623" i="4"/>
  <c r="Y641" i="43" s="1"/>
  <c r="X623" i="4"/>
  <c r="X641" i="43" s="1"/>
  <c r="W623" i="4"/>
  <c r="V623" i="4"/>
  <c r="AK623" i="4" s="1"/>
  <c r="Q623" i="4"/>
  <c r="Q641" i="43" s="1"/>
  <c r="O623" i="4"/>
  <c r="O641" i="43" s="1"/>
  <c r="L623" i="4"/>
  <c r="L641" i="43" s="1"/>
  <c r="J623" i="4"/>
  <c r="J641" i="43" s="1"/>
  <c r="H623" i="4"/>
  <c r="H641" i="43" s="1"/>
  <c r="G623" i="4"/>
  <c r="G641" i="43" s="1"/>
  <c r="F623" i="4"/>
  <c r="F641" i="43" s="1"/>
  <c r="E623" i="4"/>
  <c r="E641" i="43" s="1"/>
  <c r="D623" i="4"/>
  <c r="D641" i="43" s="1"/>
  <c r="C623" i="4"/>
  <c r="C641" i="43" s="1"/>
  <c r="B623" i="4"/>
  <c r="B641" i="43" s="1"/>
  <c r="A623" i="4"/>
  <c r="A641" i="43" s="1"/>
  <c r="AK622" i="4"/>
  <c r="AJ622" i="4"/>
  <c r="AJ640" i="43" s="1"/>
  <c r="AH622" i="4"/>
  <c r="AH640" i="43" s="1"/>
  <c r="AG622" i="4"/>
  <c r="AG640" i="43" s="1"/>
  <c r="AF622" i="4"/>
  <c r="AF640" i="43" s="1"/>
  <c r="AE622" i="4"/>
  <c r="AD622" i="4"/>
  <c r="AC622" i="4"/>
  <c r="AC640" i="43" s="1"/>
  <c r="AB622" i="4"/>
  <c r="AA622" i="4"/>
  <c r="Z622" i="4"/>
  <c r="Z640" i="43" s="1"/>
  <c r="Y622" i="4"/>
  <c r="Y640" i="43" s="1"/>
  <c r="X622" i="4"/>
  <c r="X640" i="43" s="1"/>
  <c r="W622" i="4"/>
  <c r="V622" i="4"/>
  <c r="Q622" i="4" s="1"/>
  <c r="Q640" i="43" s="1"/>
  <c r="O622" i="4"/>
  <c r="O640" i="43" s="1"/>
  <c r="J622" i="4"/>
  <c r="J640" i="43" s="1"/>
  <c r="H622" i="4"/>
  <c r="H640" i="43" s="1"/>
  <c r="G622" i="4"/>
  <c r="G640" i="43" s="1"/>
  <c r="F622" i="4"/>
  <c r="F640" i="43" s="1"/>
  <c r="E622" i="4"/>
  <c r="E640" i="43" s="1"/>
  <c r="D622" i="4"/>
  <c r="D640" i="43" s="1"/>
  <c r="C622" i="4"/>
  <c r="C640" i="43" s="1"/>
  <c r="B622" i="4"/>
  <c r="B640" i="43" s="1"/>
  <c r="A622" i="4"/>
  <c r="A640" i="43" s="1"/>
  <c r="AJ621" i="4"/>
  <c r="AJ639" i="43" s="1"/>
  <c r="AH621" i="4"/>
  <c r="AH639" i="43" s="1"/>
  <c r="AG621" i="4"/>
  <c r="AG639" i="43" s="1"/>
  <c r="AF621" i="4"/>
  <c r="AF639" i="43" s="1"/>
  <c r="AD621" i="4"/>
  <c r="AE621" i="4" s="1"/>
  <c r="AC621" i="4"/>
  <c r="AC639" i="43" s="1"/>
  <c r="AB621" i="4"/>
  <c r="AA621" i="4"/>
  <c r="Z621" i="4"/>
  <c r="Z639" i="43" s="1"/>
  <c r="Y621" i="4"/>
  <c r="Y639" i="43" s="1"/>
  <c r="X621" i="4"/>
  <c r="X639" i="43" s="1"/>
  <c r="W621" i="4"/>
  <c r="V621" i="4"/>
  <c r="AK621" i="4" s="1"/>
  <c r="Q621" i="4"/>
  <c r="Q639" i="43" s="1"/>
  <c r="O621" i="4"/>
  <c r="O639" i="43" s="1"/>
  <c r="L621" i="4"/>
  <c r="L639" i="43" s="1"/>
  <c r="J621" i="4"/>
  <c r="J639" i="43" s="1"/>
  <c r="H621" i="4"/>
  <c r="H639" i="43" s="1"/>
  <c r="G621" i="4"/>
  <c r="G639" i="43" s="1"/>
  <c r="F621" i="4"/>
  <c r="F639" i="43" s="1"/>
  <c r="E621" i="4"/>
  <c r="E639" i="43" s="1"/>
  <c r="D621" i="4"/>
  <c r="D639" i="43" s="1"/>
  <c r="C621" i="4"/>
  <c r="C639" i="43" s="1"/>
  <c r="B621" i="4"/>
  <c r="B639" i="43" s="1"/>
  <c r="A621" i="4"/>
  <c r="A639" i="43" s="1"/>
  <c r="AK620" i="4"/>
  <c r="AJ620" i="4"/>
  <c r="AJ638" i="43" s="1"/>
  <c r="AH620" i="4"/>
  <c r="AH638" i="43" s="1"/>
  <c r="AG620" i="4"/>
  <c r="AG638" i="43" s="1"/>
  <c r="AF620" i="4"/>
  <c r="AF638" i="43" s="1"/>
  <c r="AE620" i="4"/>
  <c r="AD620" i="4"/>
  <c r="AC620" i="4"/>
  <c r="AC638" i="43" s="1"/>
  <c r="AB620" i="4"/>
  <c r="AA620" i="4"/>
  <c r="Z620" i="4"/>
  <c r="Z638" i="43" s="1"/>
  <c r="Y620" i="4"/>
  <c r="Y638" i="43" s="1"/>
  <c r="X620" i="4"/>
  <c r="X638" i="43" s="1"/>
  <c r="W620" i="4"/>
  <c r="V620" i="4"/>
  <c r="Q620" i="4" s="1"/>
  <c r="Q638" i="43" s="1"/>
  <c r="O620" i="4"/>
  <c r="O638" i="43" s="1"/>
  <c r="N620" i="4"/>
  <c r="N638" i="43" s="1"/>
  <c r="J620" i="4"/>
  <c r="J638" i="43" s="1"/>
  <c r="H620" i="4"/>
  <c r="H638" i="43" s="1"/>
  <c r="G620" i="4"/>
  <c r="G638" i="43" s="1"/>
  <c r="F620" i="4"/>
  <c r="F638" i="43" s="1"/>
  <c r="E620" i="4"/>
  <c r="E638" i="43" s="1"/>
  <c r="D620" i="4"/>
  <c r="D638" i="43" s="1"/>
  <c r="C620" i="4"/>
  <c r="C638" i="43" s="1"/>
  <c r="B620" i="4"/>
  <c r="B638" i="43" s="1"/>
  <c r="A620" i="4"/>
  <c r="A638" i="43" s="1"/>
  <c r="AJ619" i="4"/>
  <c r="AJ637" i="43" s="1"/>
  <c r="AH619" i="4"/>
  <c r="AH637" i="43" s="1"/>
  <c r="AG619" i="4"/>
  <c r="AG637" i="43" s="1"/>
  <c r="AF619" i="4"/>
  <c r="AF637" i="43" s="1"/>
  <c r="AD619" i="4"/>
  <c r="AE619" i="4" s="1"/>
  <c r="AC619" i="4"/>
  <c r="AC637" i="43" s="1"/>
  <c r="AB619" i="4"/>
  <c r="AA619" i="4"/>
  <c r="Z619" i="4"/>
  <c r="Z637" i="43" s="1"/>
  <c r="Y619" i="4"/>
  <c r="Y637" i="43" s="1"/>
  <c r="X619" i="4"/>
  <c r="X637" i="43" s="1"/>
  <c r="W619" i="4"/>
  <c r="V619" i="4"/>
  <c r="AK619" i="4" s="1"/>
  <c r="Q619" i="4"/>
  <c r="Q637" i="43" s="1"/>
  <c r="O619" i="4"/>
  <c r="O637" i="43" s="1"/>
  <c r="L619" i="4"/>
  <c r="L637" i="43" s="1"/>
  <c r="J619" i="4"/>
  <c r="J637" i="43" s="1"/>
  <c r="H619" i="4"/>
  <c r="H637" i="43" s="1"/>
  <c r="G619" i="4"/>
  <c r="G637" i="43" s="1"/>
  <c r="F619" i="4"/>
  <c r="F637" i="43" s="1"/>
  <c r="E619" i="4"/>
  <c r="E637" i="43" s="1"/>
  <c r="D619" i="4"/>
  <c r="D637" i="43" s="1"/>
  <c r="C619" i="4"/>
  <c r="C637" i="43" s="1"/>
  <c r="B619" i="4"/>
  <c r="B637" i="43" s="1"/>
  <c r="A619" i="4"/>
  <c r="A637" i="43" s="1"/>
  <c r="AK618" i="4"/>
  <c r="AJ618" i="4"/>
  <c r="AJ636" i="43" s="1"/>
  <c r="AH618" i="4"/>
  <c r="AH636" i="43" s="1"/>
  <c r="AG618" i="4"/>
  <c r="AG636" i="43" s="1"/>
  <c r="AF618" i="4"/>
  <c r="AF636" i="43" s="1"/>
  <c r="AE618" i="4"/>
  <c r="AD618" i="4"/>
  <c r="AC618" i="4"/>
  <c r="AC636" i="43" s="1"/>
  <c r="AB618" i="4"/>
  <c r="AA618" i="4"/>
  <c r="Z618" i="4"/>
  <c r="Z636" i="43" s="1"/>
  <c r="Y618" i="4"/>
  <c r="Y636" i="43" s="1"/>
  <c r="X618" i="4"/>
  <c r="X636" i="43" s="1"/>
  <c r="W618" i="4"/>
  <c r="V618" i="4"/>
  <c r="Q618" i="4" s="1"/>
  <c r="Q636" i="43" s="1"/>
  <c r="O618" i="4"/>
  <c r="O636" i="43" s="1"/>
  <c r="N618" i="4"/>
  <c r="N636" i="43" s="1"/>
  <c r="J618" i="4"/>
  <c r="J636" i="43" s="1"/>
  <c r="H618" i="4"/>
  <c r="H636" i="43" s="1"/>
  <c r="G618" i="4"/>
  <c r="G636" i="43" s="1"/>
  <c r="F618" i="4"/>
  <c r="F636" i="43" s="1"/>
  <c r="E618" i="4"/>
  <c r="E636" i="43" s="1"/>
  <c r="D618" i="4"/>
  <c r="D636" i="43" s="1"/>
  <c r="C618" i="4"/>
  <c r="C636" i="43" s="1"/>
  <c r="B618" i="4"/>
  <c r="B636" i="43" s="1"/>
  <c r="A618" i="4"/>
  <c r="A636" i="43" s="1"/>
  <c r="AJ617" i="4"/>
  <c r="AJ635" i="43" s="1"/>
  <c r="AH617" i="4"/>
  <c r="AH635" i="43" s="1"/>
  <c r="AG617" i="4"/>
  <c r="AG635" i="43" s="1"/>
  <c r="AF617" i="4"/>
  <c r="AF635" i="43" s="1"/>
  <c r="AD617" i="4"/>
  <c r="AE617" i="4" s="1"/>
  <c r="AC617" i="4"/>
  <c r="AC635" i="43" s="1"/>
  <c r="AB617" i="4"/>
  <c r="AA617" i="4"/>
  <c r="Z617" i="4"/>
  <c r="Z635" i="43" s="1"/>
  <c r="Y617" i="4"/>
  <c r="Y635" i="43" s="1"/>
  <c r="X617" i="4"/>
  <c r="X635" i="43" s="1"/>
  <c r="W617" i="4"/>
  <c r="V617" i="4"/>
  <c r="AK617" i="4" s="1"/>
  <c r="Q617" i="4"/>
  <c r="Q635" i="43" s="1"/>
  <c r="O617" i="4"/>
  <c r="O635" i="43" s="1"/>
  <c r="L617" i="4"/>
  <c r="L635" i="43" s="1"/>
  <c r="J617" i="4"/>
  <c r="J635" i="43" s="1"/>
  <c r="H617" i="4"/>
  <c r="H635" i="43" s="1"/>
  <c r="G617" i="4"/>
  <c r="G635" i="43" s="1"/>
  <c r="F617" i="4"/>
  <c r="F635" i="43" s="1"/>
  <c r="E617" i="4"/>
  <c r="E635" i="43" s="1"/>
  <c r="D617" i="4"/>
  <c r="D635" i="43" s="1"/>
  <c r="C617" i="4"/>
  <c r="C635" i="43" s="1"/>
  <c r="B617" i="4"/>
  <c r="B635" i="43" s="1"/>
  <c r="A617" i="4"/>
  <c r="A635" i="43" s="1"/>
  <c r="AK616" i="4"/>
  <c r="AJ616" i="4"/>
  <c r="AJ634" i="43" s="1"/>
  <c r="AH616" i="4"/>
  <c r="AH634" i="43" s="1"/>
  <c r="AG616" i="4"/>
  <c r="AG634" i="43" s="1"/>
  <c r="AF616" i="4"/>
  <c r="AF634" i="43" s="1"/>
  <c r="AE616" i="4"/>
  <c r="AD616" i="4"/>
  <c r="AC616" i="4"/>
  <c r="AC634" i="43" s="1"/>
  <c r="AB616" i="4"/>
  <c r="AA616" i="4"/>
  <c r="Z616" i="4"/>
  <c r="Z634" i="43" s="1"/>
  <c r="Y616" i="4"/>
  <c r="Y634" i="43" s="1"/>
  <c r="X616" i="4"/>
  <c r="X634" i="43" s="1"/>
  <c r="W616" i="4"/>
  <c r="V616" i="4"/>
  <c r="Q616" i="4" s="1"/>
  <c r="Q634" i="43" s="1"/>
  <c r="O616" i="4"/>
  <c r="O634" i="43" s="1"/>
  <c r="N616" i="4"/>
  <c r="N634" i="43" s="1"/>
  <c r="J616" i="4"/>
  <c r="J634" i="43" s="1"/>
  <c r="J659" i="43" s="1"/>
  <c r="H616" i="4"/>
  <c r="H634" i="43" s="1"/>
  <c r="G616" i="4"/>
  <c r="G634" i="43" s="1"/>
  <c r="F616" i="4"/>
  <c r="F634" i="43" s="1"/>
  <c r="E616" i="4"/>
  <c r="E634" i="43" s="1"/>
  <c r="E659" i="43" s="1"/>
  <c r="D616" i="4"/>
  <c r="D634" i="43" s="1"/>
  <c r="C616" i="4"/>
  <c r="C634" i="43" s="1"/>
  <c r="B616" i="4"/>
  <c r="B634" i="43" s="1"/>
  <c r="A616" i="4"/>
  <c r="A634" i="43" s="1"/>
  <c r="AK615" i="4"/>
  <c r="AH615" i="4"/>
  <c r="AG615" i="4"/>
  <c r="AG632" i="43" s="1"/>
  <c r="AF615" i="4"/>
  <c r="AF632" i="43" s="1"/>
  <c r="AE615" i="4"/>
  <c r="AD615" i="4"/>
  <c r="AC615" i="4"/>
  <c r="AC632" i="43" s="1"/>
  <c r="AB615" i="4"/>
  <c r="AA615" i="4"/>
  <c r="Z615" i="4"/>
  <c r="Z632" i="43" s="1"/>
  <c r="Y615" i="4"/>
  <c r="Y632" i="43" s="1"/>
  <c r="X615" i="4"/>
  <c r="X632" i="43" s="1"/>
  <c r="W615" i="4"/>
  <c r="V615" i="4"/>
  <c r="R615" i="4"/>
  <c r="R632" i="43" s="1"/>
  <c r="Q615" i="4"/>
  <c r="Q632" i="43" s="1"/>
  <c r="O615" i="4"/>
  <c r="O632" i="43" s="1"/>
  <c r="N615" i="4"/>
  <c r="N632" i="43" s="1"/>
  <c r="L615" i="4"/>
  <c r="L632" i="43" s="1"/>
  <c r="J615" i="4"/>
  <c r="J632" i="43" s="1"/>
  <c r="H615" i="4"/>
  <c r="G615" i="4"/>
  <c r="F615" i="4"/>
  <c r="F632" i="43" s="1"/>
  <c r="E615" i="4"/>
  <c r="E632" i="43" s="1"/>
  <c r="D615" i="4"/>
  <c r="D632" i="43" s="1"/>
  <c r="C615" i="4"/>
  <c r="C632" i="43" s="1"/>
  <c r="B615" i="4"/>
  <c r="B632" i="43" s="1"/>
  <c r="A615" i="4"/>
  <c r="A632" i="43" s="1"/>
  <c r="AK614" i="4"/>
  <c r="AH614" i="4"/>
  <c r="AG614" i="4"/>
  <c r="AG631" i="43" s="1"/>
  <c r="AF614" i="4"/>
  <c r="AF631" i="43" s="1"/>
  <c r="AE614" i="4"/>
  <c r="R614" i="4" s="1"/>
  <c r="R631" i="43" s="1"/>
  <c r="AD614" i="4"/>
  <c r="AC614" i="4"/>
  <c r="AC631" i="43" s="1"/>
  <c r="AB614" i="4"/>
  <c r="AA614" i="4"/>
  <c r="Z614" i="4"/>
  <c r="Z631" i="43" s="1"/>
  <c r="Y614" i="4"/>
  <c r="Y631" i="43" s="1"/>
  <c r="X614" i="4"/>
  <c r="X631" i="43" s="1"/>
  <c r="W614" i="4"/>
  <c r="V614" i="4"/>
  <c r="Q614" i="4"/>
  <c r="Q631" i="43" s="1"/>
  <c r="L614" i="4"/>
  <c r="L631" i="43" s="1"/>
  <c r="J614" i="4"/>
  <c r="J631" i="43" s="1"/>
  <c r="H614" i="4"/>
  <c r="G614" i="4"/>
  <c r="F614" i="4"/>
  <c r="F631" i="43" s="1"/>
  <c r="E614" i="4"/>
  <c r="E631" i="43" s="1"/>
  <c r="D614" i="4"/>
  <c r="D631" i="43" s="1"/>
  <c r="C614" i="4"/>
  <c r="C631" i="43" s="1"/>
  <c r="B614" i="4"/>
  <c r="B631" i="43" s="1"/>
  <c r="A614" i="4"/>
  <c r="A631" i="43" s="1"/>
  <c r="AH613" i="4"/>
  <c r="AG613" i="4"/>
  <c r="AG630" i="43" s="1"/>
  <c r="AF613" i="4"/>
  <c r="AF630" i="43" s="1"/>
  <c r="AD613" i="4"/>
  <c r="AE613" i="4" s="1"/>
  <c r="AC613" i="4"/>
  <c r="AC630" i="43" s="1"/>
  <c r="AB613" i="4"/>
  <c r="AA613" i="4"/>
  <c r="Z613" i="4"/>
  <c r="Z630" i="43" s="1"/>
  <c r="Y613" i="4"/>
  <c r="Y630" i="43" s="1"/>
  <c r="X613" i="4"/>
  <c r="X630" i="43" s="1"/>
  <c r="W613" i="4"/>
  <c r="V613" i="4"/>
  <c r="J613" i="4"/>
  <c r="J630" i="43" s="1"/>
  <c r="H613" i="4"/>
  <c r="G613" i="4"/>
  <c r="F613" i="4"/>
  <c r="F630" i="43" s="1"/>
  <c r="E613" i="4"/>
  <c r="E630" i="43" s="1"/>
  <c r="D613" i="4"/>
  <c r="D630" i="43" s="1"/>
  <c r="C613" i="4"/>
  <c r="C630" i="43" s="1"/>
  <c r="B613" i="4"/>
  <c r="B630" i="43" s="1"/>
  <c r="A613" i="4"/>
  <c r="A630" i="43" s="1"/>
  <c r="AH612" i="4"/>
  <c r="AG612" i="4"/>
  <c r="AG629" i="43" s="1"/>
  <c r="AF612" i="4"/>
  <c r="AF629" i="43" s="1"/>
  <c r="AD612" i="4"/>
  <c r="AE612" i="4" s="1"/>
  <c r="R612" i="4" s="1"/>
  <c r="AC612" i="4"/>
  <c r="AC629" i="43" s="1"/>
  <c r="AB612" i="4"/>
  <c r="AA612" i="4"/>
  <c r="Z612" i="4"/>
  <c r="Z629" i="43" s="1"/>
  <c r="Y612" i="4"/>
  <c r="Y629" i="43" s="1"/>
  <c r="X612" i="4"/>
  <c r="X629" i="43" s="1"/>
  <c r="W612" i="4"/>
  <c r="V612" i="4"/>
  <c r="AK612" i="4" s="1"/>
  <c r="O612" i="4"/>
  <c r="O629" i="43" s="1"/>
  <c r="N612" i="4"/>
  <c r="N629" i="43" s="1"/>
  <c r="L612" i="4"/>
  <c r="L629" i="43" s="1"/>
  <c r="J612" i="4"/>
  <c r="J629" i="43" s="1"/>
  <c r="H612" i="4"/>
  <c r="G612" i="4"/>
  <c r="F612" i="4"/>
  <c r="F629" i="43" s="1"/>
  <c r="E612" i="4"/>
  <c r="E629" i="43" s="1"/>
  <c r="D612" i="4"/>
  <c r="D629" i="43" s="1"/>
  <c r="C612" i="4"/>
  <c r="C629" i="43" s="1"/>
  <c r="B612" i="4"/>
  <c r="B629" i="43" s="1"/>
  <c r="A612" i="4"/>
  <c r="A629" i="43" s="1"/>
  <c r="AK611" i="4"/>
  <c r="AJ611" i="4"/>
  <c r="AJ628" i="43" s="1"/>
  <c r="AH611" i="4"/>
  <c r="AG611" i="4"/>
  <c r="AG628" i="43" s="1"/>
  <c r="AF611" i="4"/>
  <c r="AF628" i="43" s="1"/>
  <c r="AE611" i="4"/>
  <c r="AD611" i="4"/>
  <c r="AC611" i="4"/>
  <c r="AC628" i="43" s="1"/>
  <c r="AB611" i="4"/>
  <c r="AA611" i="4"/>
  <c r="Z611" i="4"/>
  <c r="Z628" i="43" s="1"/>
  <c r="Y611" i="4"/>
  <c r="Y628" i="43" s="1"/>
  <c r="X611" i="4"/>
  <c r="X628" i="43" s="1"/>
  <c r="W611" i="4"/>
  <c r="V611" i="4"/>
  <c r="R611" i="4"/>
  <c r="R628" i="43" s="1"/>
  <c r="Q611" i="4"/>
  <c r="Q628" i="43" s="1"/>
  <c r="O611" i="4"/>
  <c r="O628" i="43" s="1"/>
  <c r="N611" i="4"/>
  <c r="N628" i="43" s="1"/>
  <c r="L611" i="4"/>
  <c r="L628" i="43" s="1"/>
  <c r="J611" i="4"/>
  <c r="J628" i="43" s="1"/>
  <c r="H611" i="4"/>
  <c r="H628" i="43" s="1"/>
  <c r="G611" i="4"/>
  <c r="G628" i="43" s="1"/>
  <c r="F611" i="4"/>
  <c r="F628" i="43" s="1"/>
  <c r="E611" i="4"/>
  <c r="E628" i="43" s="1"/>
  <c r="D611" i="4"/>
  <c r="D628" i="43" s="1"/>
  <c r="C611" i="4"/>
  <c r="C628" i="43" s="1"/>
  <c r="B611" i="4"/>
  <c r="B628" i="43" s="1"/>
  <c r="A611" i="4"/>
  <c r="A628" i="43" s="1"/>
  <c r="AK610" i="4"/>
  <c r="AJ610" i="4"/>
  <c r="AJ627" i="43" s="1"/>
  <c r="AH610" i="4"/>
  <c r="AG610" i="4"/>
  <c r="AG627" i="43" s="1"/>
  <c r="AF610" i="4"/>
  <c r="AF627" i="43" s="1"/>
  <c r="AE610" i="4"/>
  <c r="AD610" i="4"/>
  <c r="AC610" i="4"/>
  <c r="AC627" i="43" s="1"/>
  <c r="AB610" i="4"/>
  <c r="AA610" i="4"/>
  <c r="Z610" i="4"/>
  <c r="Z627" i="43" s="1"/>
  <c r="Y610" i="4"/>
  <c r="Y627" i="43" s="1"/>
  <c r="X610" i="4"/>
  <c r="X627" i="43" s="1"/>
  <c r="W610" i="4"/>
  <c r="V610" i="4"/>
  <c r="R610" i="4"/>
  <c r="R627" i="43" s="1"/>
  <c r="Q610" i="4"/>
  <c r="Q627" i="43" s="1"/>
  <c r="O610" i="4"/>
  <c r="O627" i="43" s="1"/>
  <c r="N610" i="4"/>
  <c r="N627" i="43" s="1"/>
  <c r="L610" i="4"/>
  <c r="L627" i="43" s="1"/>
  <c r="J610" i="4"/>
  <c r="J627" i="43" s="1"/>
  <c r="H610" i="4"/>
  <c r="H627" i="43" s="1"/>
  <c r="G610" i="4"/>
  <c r="G627" i="43" s="1"/>
  <c r="F610" i="4"/>
  <c r="F627" i="43" s="1"/>
  <c r="E610" i="4"/>
  <c r="E627" i="43" s="1"/>
  <c r="D610" i="4"/>
  <c r="D627" i="43" s="1"/>
  <c r="C610" i="4"/>
  <c r="C627" i="43" s="1"/>
  <c r="B610" i="4"/>
  <c r="B627" i="43" s="1"/>
  <c r="A610" i="4"/>
  <c r="A627" i="43" s="1"/>
  <c r="AK609" i="4"/>
  <c r="AJ609" i="4"/>
  <c r="AJ626" i="43" s="1"/>
  <c r="AH609" i="4"/>
  <c r="AG609" i="4"/>
  <c r="AG626" i="43" s="1"/>
  <c r="AF609" i="4"/>
  <c r="AF626" i="43" s="1"/>
  <c r="AD609" i="4"/>
  <c r="AC609" i="4"/>
  <c r="AC626" i="43" s="1"/>
  <c r="AB609" i="4"/>
  <c r="AA609" i="4"/>
  <c r="Z609" i="4"/>
  <c r="Z626" i="43" s="1"/>
  <c r="Y609" i="4"/>
  <c r="Y626" i="43" s="1"/>
  <c r="X609" i="4"/>
  <c r="X626" i="43" s="1"/>
  <c r="W609" i="4"/>
  <c r="V609" i="4"/>
  <c r="Q609" i="4"/>
  <c r="Q626" i="43" s="1"/>
  <c r="L609" i="4"/>
  <c r="L626" i="43" s="1"/>
  <c r="J609" i="4"/>
  <c r="J626" i="43" s="1"/>
  <c r="H609" i="4"/>
  <c r="H626" i="43" s="1"/>
  <c r="G609" i="4"/>
  <c r="G626" i="43" s="1"/>
  <c r="F609" i="4"/>
  <c r="F626" i="43" s="1"/>
  <c r="E609" i="4"/>
  <c r="E626" i="43" s="1"/>
  <c r="D609" i="4"/>
  <c r="D626" i="43" s="1"/>
  <c r="C609" i="4"/>
  <c r="C626" i="43" s="1"/>
  <c r="B609" i="4"/>
  <c r="B626" i="43" s="1"/>
  <c r="A609" i="4"/>
  <c r="A626" i="43" s="1"/>
  <c r="AK608" i="4"/>
  <c r="AJ608" i="4"/>
  <c r="AJ625" i="43" s="1"/>
  <c r="AH608" i="4"/>
  <c r="AG608" i="4"/>
  <c r="AG625" i="43" s="1"/>
  <c r="AF608" i="4"/>
  <c r="AF625" i="43" s="1"/>
  <c r="AE608" i="4"/>
  <c r="R608" i="4" s="1"/>
  <c r="R625" i="43" s="1"/>
  <c r="AD608" i="4"/>
  <c r="AC608" i="4"/>
  <c r="AC625" i="43" s="1"/>
  <c r="AB608" i="4"/>
  <c r="AA608" i="4"/>
  <c r="Z608" i="4"/>
  <c r="Z625" i="43" s="1"/>
  <c r="Y608" i="4"/>
  <c r="Y625" i="43" s="1"/>
  <c r="X608" i="4"/>
  <c r="X625" i="43" s="1"/>
  <c r="W608" i="4"/>
  <c r="V608" i="4"/>
  <c r="Q608" i="4"/>
  <c r="Q625" i="43" s="1"/>
  <c r="L608" i="4"/>
  <c r="L625" i="43" s="1"/>
  <c r="J608" i="4"/>
  <c r="J625" i="43" s="1"/>
  <c r="H608" i="4"/>
  <c r="H625" i="43" s="1"/>
  <c r="G608" i="4"/>
  <c r="G625" i="43" s="1"/>
  <c r="F608" i="4"/>
  <c r="F625" i="43" s="1"/>
  <c r="E608" i="4"/>
  <c r="E625" i="43" s="1"/>
  <c r="D608" i="4"/>
  <c r="D625" i="43" s="1"/>
  <c r="C608" i="4"/>
  <c r="C625" i="43" s="1"/>
  <c r="B608" i="4"/>
  <c r="B625" i="43" s="1"/>
  <c r="A608" i="4"/>
  <c r="A625" i="43" s="1"/>
  <c r="AK607" i="4"/>
  <c r="AJ607" i="4"/>
  <c r="AJ624" i="43" s="1"/>
  <c r="AH607" i="4"/>
  <c r="AG607" i="4"/>
  <c r="AG624" i="43" s="1"/>
  <c r="AF607" i="4"/>
  <c r="AF624" i="43" s="1"/>
  <c r="AE607" i="4"/>
  <c r="R607" i="4" s="1"/>
  <c r="R624" i="43" s="1"/>
  <c r="AD607" i="4"/>
  <c r="AC607" i="4"/>
  <c r="AC624" i="43" s="1"/>
  <c r="AB607" i="4"/>
  <c r="AA607" i="4"/>
  <c r="Z607" i="4"/>
  <c r="Z624" i="43" s="1"/>
  <c r="Y607" i="4"/>
  <c r="Y624" i="43" s="1"/>
  <c r="X607" i="4"/>
  <c r="X624" i="43" s="1"/>
  <c r="W607" i="4"/>
  <c r="V607" i="4"/>
  <c r="Q607" i="4"/>
  <c r="Q624" i="43" s="1"/>
  <c r="L607" i="4"/>
  <c r="L624" i="43" s="1"/>
  <c r="J607" i="4"/>
  <c r="J624" i="43" s="1"/>
  <c r="H607" i="4"/>
  <c r="H624" i="43" s="1"/>
  <c r="G607" i="4"/>
  <c r="G624" i="43" s="1"/>
  <c r="F607" i="4"/>
  <c r="F624" i="43" s="1"/>
  <c r="E607" i="4"/>
  <c r="E624" i="43" s="1"/>
  <c r="D607" i="4"/>
  <c r="D624" i="43" s="1"/>
  <c r="C607" i="4"/>
  <c r="C624" i="43" s="1"/>
  <c r="B607" i="4"/>
  <c r="B624" i="43" s="1"/>
  <c r="A607" i="4"/>
  <c r="A624" i="43" s="1"/>
  <c r="AK606" i="4"/>
  <c r="AJ606" i="4"/>
  <c r="AJ623" i="43" s="1"/>
  <c r="AH606" i="4"/>
  <c r="AG606" i="4"/>
  <c r="AG623" i="43" s="1"/>
  <c r="AF606" i="4"/>
  <c r="AF623" i="43" s="1"/>
  <c r="AE606" i="4"/>
  <c r="R606" i="4" s="1"/>
  <c r="R623" i="43" s="1"/>
  <c r="AD606" i="4"/>
  <c r="AC606" i="4"/>
  <c r="AC623" i="43" s="1"/>
  <c r="AB606" i="4"/>
  <c r="AA606" i="4"/>
  <c r="Z606" i="4"/>
  <c r="Z623" i="43" s="1"/>
  <c r="Y606" i="4"/>
  <c r="Y623" i="43" s="1"/>
  <c r="X606" i="4"/>
  <c r="X623" i="43" s="1"/>
  <c r="W606" i="4"/>
  <c r="V606" i="4"/>
  <c r="J606" i="4"/>
  <c r="J623" i="43" s="1"/>
  <c r="H606" i="4"/>
  <c r="H623" i="43" s="1"/>
  <c r="G606" i="4"/>
  <c r="G623" i="43" s="1"/>
  <c r="F606" i="4"/>
  <c r="F623" i="43" s="1"/>
  <c r="E606" i="4"/>
  <c r="E623" i="43" s="1"/>
  <c r="D606" i="4"/>
  <c r="D623" i="43" s="1"/>
  <c r="C606" i="4"/>
  <c r="C623" i="43" s="1"/>
  <c r="B606" i="4"/>
  <c r="B623" i="43" s="1"/>
  <c r="A606" i="4"/>
  <c r="A623" i="43" s="1"/>
  <c r="AJ605" i="4"/>
  <c r="AJ622" i="43" s="1"/>
  <c r="AH605" i="4"/>
  <c r="AG605" i="4"/>
  <c r="AG622" i="43" s="1"/>
  <c r="AF605" i="4"/>
  <c r="AF622" i="43" s="1"/>
  <c r="AD605" i="4"/>
  <c r="AE605" i="4" s="1"/>
  <c r="AC605" i="4"/>
  <c r="AC622" i="43" s="1"/>
  <c r="AB605" i="4"/>
  <c r="AA605" i="4"/>
  <c r="Z605" i="4"/>
  <c r="Z622" i="43" s="1"/>
  <c r="Y605" i="4"/>
  <c r="Y622" i="43" s="1"/>
  <c r="X605" i="4"/>
  <c r="X622" i="43" s="1"/>
  <c r="W605" i="4"/>
  <c r="V605" i="4"/>
  <c r="AK605" i="4" s="1"/>
  <c r="J605" i="4"/>
  <c r="J622" i="43" s="1"/>
  <c r="H605" i="4"/>
  <c r="H622" i="43" s="1"/>
  <c r="G605" i="4"/>
  <c r="G622" i="43" s="1"/>
  <c r="F605" i="4"/>
  <c r="F622" i="43" s="1"/>
  <c r="E605" i="4"/>
  <c r="E622" i="43" s="1"/>
  <c r="D605" i="4"/>
  <c r="D622" i="43" s="1"/>
  <c r="C605" i="4"/>
  <c r="C622" i="43" s="1"/>
  <c r="B605" i="4"/>
  <c r="B622" i="43" s="1"/>
  <c r="A605" i="4"/>
  <c r="A622" i="43" s="1"/>
  <c r="AJ604" i="4"/>
  <c r="AJ621" i="43" s="1"/>
  <c r="AH604" i="4"/>
  <c r="AG604" i="4"/>
  <c r="AG621" i="43" s="1"/>
  <c r="AF604" i="4"/>
  <c r="AF621" i="43" s="1"/>
  <c r="AD604" i="4"/>
  <c r="AE604" i="4" s="1"/>
  <c r="AC604" i="4"/>
  <c r="AC621" i="43" s="1"/>
  <c r="AB604" i="4"/>
  <c r="AA604" i="4"/>
  <c r="Z604" i="4"/>
  <c r="Z621" i="43" s="1"/>
  <c r="Y604" i="4"/>
  <c r="Y621" i="43" s="1"/>
  <c r="X604" i="4"/>
  <c r="X621" i="43" s="1"/>
  <c r="W604" i="4"/>
  <c r="V604" i="4"/>
  <c r="AK604" i="4" s="1"/>
  <c r="J604" i="4"/>
  <c r="J621" i="43" s="1"/>
  <c r="H604" i="4"/>
  <c r="H621" i="43" s="1"/>
  <c r="G604" i="4"/>
  <c r="G621" i="43" s="1"/>
  <c r="F604" i="4"/>
  <c r="F621" i="43" s="1"/>
  <c r="E604" i="4"/>
  <c r="E621" i="43" s="1"/>
  <c r="D604" i="4"/>
  <c r="D621" i="43" s="1"/>
  <c r="C604" i="4"/>
  <c r="C621" i="43" s="1"/>
  <c r="B604" i="4"/>
  <c r="B621" i="43" s="1"/>
  <c r="A604" i="4"/>
  <c r="A621" i="43" s="1"/>
  <c r="AJ603" i="4"/>
  <c r="AJ620" i="43" s="1"/>
  <c r="AH603" i="4"/>
  <c r="AG603" i="4"/>
  <c r="AG620" i="43" s="1"/>
  <c r="AF603" i="4"/>
  <c r="AF620" i="43" s="1"/>
  <c r="AD603" i="4"/>
  <c r="AE603" i="4" s="1"/>
  <c r="AC603" i="4"/>
  <c r="AC620" i="43" s="1"/>
  <c r="AB603" i="4"/>
  <c r="AA603" i="4"/>
  <c r="Z603" i="4"/>
  <c r="Z620" i="43" s="1"/>
  <c r="Y603" i="4"/>
  <c r="Y620" i="43" s="1"/>
  <c r="X603" i="4"/>
  <c r="X620" i="43" s="1"/>
  <c r="W603" i="4"/>
  <c r="V603" i="4"/>
  <c r="AK603" i="4" s="1"/>
  <c r="J603" i="4"/>
  <c r="J620" i="43" s="1"/>
  <c r="H603" i="4"/>
  <c r="H620" i="43" s="1"/>
  <c r="G603" i="4"/>
  <c r="G620" i="43" s="1"/>
  <c r="F603" i="4"/>
  <c r="F620" i="43" s="1"/>
  <c r="E603" i="4"/>
  <c r="E620" i="43" s="1"/>
  <c r="D603" i="4"/>
  <c r="D620" i="43" s="1"/>
  <c r="C603" i="4"/>
  <c r="C620" i="43" s="1"/>
  <c r="B603" i="4"/>
  <c r="B620" i="43" s="1"/>
  <c r="A603" i="4"/>
  <c r="A620" i="43" s="1"/>
  <c r="AJ602" i="4"/>
  <c r="AJ619" i="43" s="1"/>
  <c r="AH602" i="4"/>
  <c r="AG602" i="4"/>
  <c r="AG619" i="43" s="1"/>
  <c r="AF602" i="4"/>
  <c r="AF619" i="43" s="1"/>
  <c r="AD602" i="4"/>
  <c r="AE602" i="4" s="1"/>
  <c r="R602" i="4" s="1"/>
  <c r="R619" i="43" s="1"/>
  <c r="AC602" i="4"/>
  <c r="AC619" i="43" s="1"/>
  <c r="AB602" i="4"/>
  <c r="AA602" i="4"/>
  <c r="Z602" i="4"/>
  <c r="Z619" i="43" s="1"/>
  <c r="Y602" i="4"/>
  <c r="Y619" i="43" s="1"/>
  <c r="X602" i="4"/>
  <c r="X619" i="43" s="1"/>
  <c r="W602" i="4"/>
  <c r="V602" i="4"/>
  <c r="AK602" i="4" s="1"/>
  <c r="N602" i="4"/>
  <c r="N619" i="43" s="1"/>
  <c r="J602" i="4"/>
  <c r="J619" i="43" s="1"/>
  <c r="H602" i="4"/>
  <c r="H619" i="43" s="1"/>
  <c r="G602" i="4"/>
  <c r="G619" i="43" s="1"/>
  <c r="F602" i="4"/>
  <c r="F619" i="43" s="1"/>
  <c r="E602" i="4"/>
  <c r="E619" i="43" s="1"/>
  <c r="D602" i="4"/>
  <c r="D619" i="43" s="1"/>
  <c r="C602" i="4"/>
  <c r="C619" i="43" s="1"/>
  <c r="B602" i="4"/>
  <c r="B619" i="43" s="1"/>
  <c r="A602" i="4"/>
  <c r="A619" i="43" s="1"/>
  <c r="AJ601" i="4"/>
  <c r="AJ618" i="43" s="1"/>
  <c r="AH601" i="4"/>
  <c r="AH618" i="43" s="1"/>
  <c r="AG601" i="4"/>
  <c r="AG618" i="43" s="1"/>
  <c r="AF601" i="4"/>
  <c r="AF618" i="43" s="1"/>
  <c r="AD601" i="4"/>
  <c r="AE601" i="4" s="1"/>
  <c r="AC601" i="4"/>
  <c r="AC618" i="43" s="1"/>
  <c r="AB601" i="4"/>
  <c r="AA601" i="4"/>
  <c r="Z601" i="4"/>
  <c r="Z618" i="43" s="1"/>
  <c r="Y601" i="4"/>
  <c r="Y618" i="43" s="1"/>
  <c r="X601" i="4"/>
  <c r="X618" i="43" s="1"/>
  <c r="W601" i="4"/>
  <c r="V601" i="4"/>
  <c r="AK601" i="4" s="1"/>
  <c r="O601" i="4"/>
  <c r="O618" i="43" s="1"/>
  <c r="J601" i="4"/>
  <c r="J618" i="43" s="1"/>
  <c r="H601" i="4"/>
  <c r="H618" i="43" s="1"/>
  <c r="G601" i="4"/>
  <c r="G618" i="43" s="1"/>
  <c r="F601" i="4"/>
  <c r="F618" i="43" s="1"/>
  <c r="E601" i="4"/>
  <c r="E618" i="43" s="1"/>
  <c r="D601" i="4"/>
  <c r="D618" i="43" s="1"/>
  <c r="C601" i="4"/>
  <c r="C618" i="43" s="1"/>
  <c r="B601" i="4"/>
  <c r="B618" i="43" s="1"/>
  <c r="A601" i="4"/>
  <c r="A618" i="43" s="1"/>
  <c r="AK600" i="4"/>
  <c r="AJ600" i="4"/>
  <c r="AJ617" i="43" s="1"/>
  <c r="AH600" i="4"/>
  <c r="AG600" i="4"/>
  <c r="AG617" i="43" s="1"/>
  <c r="AF600" i="4"/>
  <c r="AF617" i="43" s="1"/>
  <c r="AE600" i="4"/>
  <c r="AD600" i="4"/>
  <c r="AC600" i="4"/>
  <c r="AC617" i="43" s="1"/>
  <c r="AB600" i="4"/>
  <c r="AA600" i="4"/>
  <c r="Z600" i="4"/>
  <c r="Z617" i="43" s="1"/>
  <c r="Y600" i="4"/>
  <c r="Y617" i="43" s="1"/>
  <c r="X600" i="4"/>
  <c r="X617" i="43" s="1"/>
  <c r="W600" i="4"/>
  <c r="V600" i="4"/>
  <c r="R600" i="4"/>
  <c r="R617" i="43" s="1"/>
  <c r="Q600" i="4"/>
  <c r="Q617" i="43" s="1"/>
  <c r="O600" i="4"/>
  <c r="O617" i="43" s="1"/>
  <c r="N600" i="4"/>
  <c r="N617" i="43" s="1"/>
  <c r="L600" i="4"/>
  <c r="L617" i="43" s="1"/>
  <c r="J600" i="4"/>
  <c r="J617" i="43" s="1"/>
  <c r="H600" i="4"/>
  <c r="H617" i="43" s="1"/>
  <c r="G600" i="4"/>
  <c r="G617" i="43" s="1"/>
  <c r="F600" i="4"/>
  <c r="F617" i="43" s="1"/>
  <c r="E600" i="4"/>
  <c r="E617" i="43" s="1"/>
  <c r="D600" i="4"/>
  <c r="D617" i="43" s="1"/>
  <c r="C600" i="4"/>
  <c r="C617" i="43" s="1"/>
  <c r="B600" i="4"/>
  <c r="B617" i="43" s="1"/>
  <c r="A600" i="4"/>
  <c r="A617" i="43" s="1"/>
  <c r="AK599" i="4"/>
  <c r="AJ599" i="4"/>
  <c r="AJ616" i="43" s="1"/>
  <c r="AH599" i="4"/>
  <c r="AG599" i="4"/>
  <c r="AG616" i="43" s="1"/>
  <c r="AF599" i="4"/>
  <c r="AF616" i="43" s="1"/>
  <c r="AE599" i="4"/>
  <c r="AD599" i="4"/>
  <c r="AC599" i="4"/>
  <c r="AC616" i="43" s="1"/>
  <c r="AB599" i="4"/>
  <c r="AA599" i="4"/>
  <c r="Z599" i="4"/>
  <c r="Z616" i="43" s="1"/>
  <c r="Y599" i="4"/>
  <c r="Y616" i="43" s="1"/>
  <c r="X599" i="4"/>
  <c r="X616" i="43" s="1"/>
  <c r="W599" i="4"/>
  <c r="V599" i="4"/>
  <c r="R599" i="4"/>
  <c r="R616" i="43" s="1"/>
  <c r="Q599" i="4"/>
  <c r="Q616" i="43" s="1"/>
  <c r="O599" i="4"/>
  <c r="O616" i="43" s="1"/>
  <c r="N599" i="4"/>
  <c r="N616" i="43" s="1"/>
  <c r="L599" i="4"/>
  <c r="L616" i="43" s="1"/>
  <c r="J599" i="4"/>
  <c r="J616" i="43" s="1"/>
  <c r="H599" i="4"/>
  <c r="H616" i="43" s="1"/>
  <c r="G599" i="4"/>
  <c r="G616" i="43" s="1"/>
  <c r="F599" i="4"/>
  <c r="F616" i="43" s="1"/>
  <c r="E599" i="4"/>
  <c r="E616" i="43" s="1"/>
  <c r="D599" i="4"/>
  <c r="D616" i="43" s="1"/>
  <c r="C599" i="4"/>
  <c r="C616" i="43" s="1"/>
  <c r="B599" i="4"/>
  <c r="B616" i="43" s="1"/>
  <c r="A599" i="4"/>
  <c r="A616" i="43" s="1"/>
  <c r="AK598" i="4"/>
  <c r="AJ598" i="4"/>
  <c r="AJ615" i="43" s="1"/>
  <c r="AH598" i="4"/>
  <c r="AG598" i="4"/>
  <c r="AG615" i="43" s="1"/>
  <c r="AF598" i="4"/>
  <c r="AF615" i="43" s="1"/>
  <c r="AE598" i="4"/>
  <c r="AD598" i="4"/>
  <c r="AC598" i="4"/>
  <c r="AC615" i="43" s="1"/>
  <c r="AB598" i="4"/>
  <c r="AA598" i="4"/>
  <c r="Z598" i="4"/>
  <c r="Z615" i="43" s="1"/>
  <c r="Y598" i="4"/>
  <c r="Y615" i="43" s="1"/>
  <c r="X598" i="4"/>
  <c r="X615" i="43" s="1"/>
  <c r="W598" i="4"/>
  <c r="V598" i="4"/>
  <c r="R598" i="4"/>
  <c r="R615" i="43" s="1"/>
  <c r="Q598" i="4"/>
  <c r="Q615" i="43" s="1"/>
  <c r="O598" i="4"/>
  <c r="O615" i="43" s="1"/>
  <c r="N598" i="4"/>
  <c r="N615" i="43" s="1"/>
  <c r="L598" i="4"/>
  <c r="L615" i="43" s="1"/>
  <c r="J598" i="4"/>
  <c r="J615" i="43" s="1"/>
  <c r="H598" i="4"/>
  <c r="H615" i="43" s="1"/>
  <c r="G598" i="4"/>
  <c r="G615" i="43" s="1"/>
  <c r="F598" i="4"/>
  <c r="F615" i="43" s="1"/>
  <c r="E598" i="4"/>
  <c r="E615" i="43" s="1"/>
  <c r="D598" i="4"/>
  <c r="D615" i="43" s="1"/>
  <c r="C598" i="4"/>
  <c r="C615" i="43" s="1"/>
  <c r="B598" i="4"/>
  <c r="B615" i="43" s="1"/>
  <c r="A598" i="4"/>
  <c r="A615" i="43" s="1"/>
  <c r="AK597" i="4"/>
  <c r="AJ597" i="4"/>
  <c r="AJ614" i="43" s="1"/>
  <c r="AH597" i="4"/>
  <c r="AG597" i="4"/>
  <c r="AG614" i="43" s="1"/>
  <c r="AF597" i="4"/>
  <c r="AF614" i="43" s="1"/>
  <c r="AE597" i="4"/>
  <c r="AD597" i="4"/>
  <c r="AC597" i="4"/>
  <c r="AC614" i="43" s="1"/>
  <c r="AB597" i="4"/>
  <c r="AA597" i="4"/>
  <c r="Z597" i="4"/>
  <c r="Z614" i="43" s="1"/>
  <c r="Y597" i="4"/>
  <c r="Y614" i="43" s="1"/>
  <c r="X597" i="4"/>
  <c r="X614" i="43" s="1"/>
  <c r="W597" i="4"/>
  <c r="V597" i="4"/>
  <c r="R597" i="4"/>
  <c r="R614" i="43" s="1"/>
  <c r="Q597" i="4"/>
  <c r="Q614" i="43" s="1"/>
  <c r="O597" i="4"/>
  <c r="O614" i="43" s="1"/>
  <c r="N597" i="4"/>
  <c r="N614" i="43" s="1"/>
  <c r="L597" i="4"/>
  <c r="L614" i="43" s="1"/>
  <c r="J597" i="4"/>
  <c r="J614" i="43" s="1"/>
  <c r="H597" i="4"/>
  <c r="H614" i="43" s="1"/>
  <c r="G597" i="4"/>
  <c r="G614" i="43" s="1"/>
  <c r="F597" i="4"/>
  <c r="F614" i="43" s="1"/>
  <c r="E597" i="4"/>
  <c r="E614" i="43" s="1"/>
  <c r="D597" i="4"/>
  <c r="D614" i="43" s="1"/>
  <c r="C597" i="4"/>
  <c r="C614" i="43" s="1"/>
  <c r="B597" i="4"/>
  <c r="B614" i="43" s="1"/>
  <c r="A597" i="4"/>
  <c r="A614" i="43" s="1"/>
  <c r="AK596" i="4"/>
  <c r="AJ596" i="4"/>
  <c r="AJ613" i="43" s="1"/>
  <c r="AH596" i="4"/>
  <c r="AG596" i="4"/>
  <c r="AG613" i="43" s="1"/>
  <c r="AF596" i="4"/>
  <c r="AF613" i="43" s="1"/>
  <c r="AE596" i="4"/>
  <c r="AD596" i="4"/>
  <c r="AC596" i="4"/>
  <c r="AC613" i="43" s="1"/>
  <c r="AB596" i="4"/>
  <c r="AA596" i="4"/>
  <c r="Z596" i="4"/>
  <c r="Z613" i="43" s="1"/>
  <c r="Y596" i="4"/>
  <c r="Y613" i="43" s="1"/>
  <c r="X596" i="4"/>
  <c r="X613" i="43" s="1"/>
  <c r="W596" i="4"/>
  <c r="V596" i="4"/>
  <c r="Q596" i="4"/>
  <c r="Q613" i="43" s="1"/>
  <c r="N596" i="4"/>
  <c r="N613" i="43" s="1"/>
  <c r="J596" i="4"/>
  <c r="J613" i="43" s="1"/>
  <c r="H596" i="4"/>
  <c r="H613" i="43" s="1"/>
  <c r="G596" i="4"/>
  <c r="G613" i="43" s="1"/>
  <c r="F596" i="4"/>
  <c r="F613" i="43" s="1"/>
  <c r="E596" i="4"/>
  <c r="E613" i="43" s="1"/>
  <c r="D596" i="4"/>
  <c r="D613" i="43" s="1"/>
  <c r="C596" i="4"/>
  <c r="C613" i="43" s="1"/>
  <c r="B596" i="4"/>
  <c r="B613" i="43" s="1"/>
  <c r="A596" i="4"/>
  <c r="A613" i="43" s="1"/>
  <c r="AJ595" i="4"/>
  <c r="AJ612" i="43" s="1"/>
  <c r="AH595" i="4"/>
  <c r="AG595" i="4"/>
  <c r="AG612" i="43" s="1"/>
  <c r="AF595" i="4"/>
  <c r="AF612" i="43" s="1"/>
  <c r="AD595" i="4"/>
  <c r="AE595" i="4" s="1"/>
  <c r="AC595" i="4"/>
  <c r="AC612" i="43" s="1"/>
  <c r="AB595" i="4"/>
  <c r="AA595" i="4"/>
  <c r="Z595" i="4"/>
  <c r="Z612" i="43" s="1"/>
  <c r="Y595" i="4"/>
  <c r="Y612" i="43" s="1"/>
  <c r="X595" i="4"/>
  <c r="X612" i="43" s="1"/>
  <c r="W595" i="4"/>
  <c r="V595" i="4"/>
  <c r="AK595" i="4" s="1"/>
  <c r="N595" i="4"/>
  <c r="N612" i="43" s="1"/>
  <c r="J595" i="4"/>
  <c r="J612" i="43" s="1"/>
  <c r="H595" i="4"/>
  <c r="H612" i="43" s="1"/>
  <c r="G595" i="4"/>
  <c r="G612" i="43" s="1"/>
  <c r="F595" i="4"/>
  <c r="F612" i="43" s="1"/>
  <c r="E595" i="4"/>
  <c r="E612" i="43" s="1"/>
  <c r="D595" i="4"/>
  <c r="D612" i="43" s="1"/>
  <c r="C595" i="4"/>
  <c r="C612" i="43" s="1"/>
  <c r="B595" i="4"/>
  <c r="B612" i="43" s="1"/>
  <c r="A595" i="4"/>
  <c r="A612" i="43" s="1"/>
  <c r="AJ594" i="4"/>
  <c r="AJ611" i="43" s="1"/>
  <c r="AH594" i="4"/>
  <c r="AG594" i="4"/>
  <c r="AG611" i="43" s="1"/>
  <c r="AF594" i="4"/>
  <c r="AF611" i="43" s="1"/>
  <c r="AD594" i="4"/>
  <c r="AE594" i="4" s="1"/>
  <c r="AC594" i="4"/>
  <c r="AC611" i="43" s="1"/>
  <c r="AB594" i="4"/>
  <c r="AA594" i="4"/>
  <c r="Z594" i="4"/>
  <c r="Z611" i="43" s="1"/>
  <c r="Y594" i="4"/>
  <c r="Y611" i="43" s="1"/>
  <c r="X594" i="4"/>
  <c r="X611" i="43" s="1"/>
  <c r="W594" i="4"/>
  <c r="V594" i="4"/>
  <c r="AK594" i="4" s="1"/>
  <c r="N594" i="4"/>
  <c r="N611" i="43" s="1"/>
  <c r="J594" i="4"/>
  <c r="J611" i="43" s="1"/>
  <c r="H594" i="4"/>
  <c r="H611" i="43" s="1"/>
  <c r="G594" i="4"/>
  <c r="G611" i="43" s="1"/>
  <c r="F594" i="4"/>
  <c r="F611" i="43" s="1"/>
  <c r="E594" i="4"/>
  <c r="E611" i="43" s="1"/>
  <c r="D594" i="4"/>
  <c r="D611" i="43" s="1"/>
  <c r="C594" i="4"/>
  <c r="C611" i="43" s="1"/>
  <c r="B594" i="4"/>
  <c r="B611" i="43" s="1"/>
  <c r="A594" i="4"/>
  <c r="A611" i="43" s="1"/>
  <c r="AJ593" i="4"/>
  <c r="AJ610" i="43" s="1"/>
  <c r="AH593" i="4"/>
  <c r="AG593" i="4"/>
  <c r="AG610" i="43" s="1"/>
  <c r="AF593" i="4"/>
  <c r="AF610" i="43" s="1"/>
  <c r="AD593" i="4"/>
  <c r="AE593" i="4" s="1"/>
  <c r="AC593" i="4"/>
  <c r="AC610" i="43" s="1"/>
  <c r="AB593" i="4"/>
  <c r="AA593" i="4"/>
  <c r="Z593" i="4"/>
  <c r="Z610" i="43" s="1"/>
  <c r="Y593" i="4"/>
  <c r="Y610" i="43" s="1"/>
  <c r="X593" i="4"/>
  <c r="X610" i="43" s="1"/>
  <c r="W593" i="4"/>
  <c r="V593" i="4"/>
  <c r="AK593" i="4" s="1"/>
  <c r="N593" i="4"/>
  <c r="N610" i="43" s="1"/>
  <c r="J593" i="4"/>
  <c r="J610" i="43" s="1"/>
  <c r="H593" i="4"/>
  <c r="H610" i="43" s="1"/>
  <c r="G593" i="4"/>
  <c r="G610" i="43" s="1"/>
  <c r="F593" i="4"/>
  <c r="F610" i="43" s="1"/>
  <c r="E593" i="4"/>
  <c r="E610" i="43" s="1"/>
  <c r="D593" i="4"/>
  <c r="D610" i="43" s="1"/>
  <c r="C593" i="4"/>
  <c r="C610" i="43" s="1"/>
  <c r="B593" i="4"/>
  <c r="B610" i="43" s="1"/>
  <c r="A593" i="4"/>
  <c r="A610" i="43" s="1"/>
  <c r="AJ592" i="4"/>
  <c r="AJ609" i="43" s="1"/>
  <c r="AH592" i="4"/>
  <c r="AG592" i="4"/>
  <c r="AG609" i="43" s="1"/>
  <c r="AF592" i="4"/>
  <c r="AF609" i="43" s="1"/>
  <c r="AD592" i="4"/>
  <c r="AE592" i="4" s="1"/>
  <c r="AC592" i="4"/>
  <c r="AC609" i="43" s="1"/>
  <c r="AB592" i="4"/>
  <c r="AA592" i="4"/>
  <c r="Z592" i="4"/>
  <c r="Z609" i="43" s="1"/>
  <c r="Y592" i="4"/>
  <c r="Y609" i="43" s="1"/>
  <c r="X592" i="4"/>
  <c r="X609" i="43" s="1"/>
  <c r="W592" i="4"/>
  <c r="V592" i="4"/>
  <c r="AK592" i="4" s="1"/>
  <c r="N592" i="4"/>
  <c r="N609" i="43" s="1"/>
  <c r="J592" i="4"/>
  <c r="J609" i="43" s="1"/>
  <c r="H592" i="4"/>
  <c r="H609" i="43" s="1"/>
  <c r="G592" i="4"/>
  <c r="G609" i="43" s="1"/>
  <c r="F592" i="4"/>
  <c r="F609" i="43" s="1"/>
  <c r="E592" i="4"/>
  <c r="E609" i="43" s="1"/>
  <c r="D592" i="4"/>
  <c r="D609" i="43" s="1"/>
  <c r="C592" i="4"/>
  <c r="C609" i="43" s="1"/>
  <c r="B592" i="4"/>
  <c r="B609" i="43" s="1"/>
  <c r="A592" i="4"/>
  <c r="A609" i="43" s="1"/>
  <c r="AJ591" i="4"/>
  <c r="AJ608" i="43" s="1"/>
  <c r="AH591" i="4"/>
  <c r="AG591" i="4"/>
  <c r="AG608" i="43" s="1"/>
  <c r="AF591" i="4"/>
  <c r="AF608" i="43" s="1"/>
  <c r="AD591" i="4"/>
  <c r="AE591" i="4" s="1"/>
  <c r="AC591" i="4"/>
  <c r="AC608" i="43" s="1"/>
  <c r="AB591" i="4"/>
  <c r="AA591" i="4"/>
  <c r="Z591" i="4"/>
  <c r="Z608" i="43" s="1"/>
  <c r="Y591" i="4"/>
  <c r="Y608" i="43" s="1"/>
  <c r="X591" i="4"/>
  <c r="X608" i="43" s="1"/>
  <c r="W591" i="4"/>
  <c r="V591" i="4"/>
  <c r="AK591" i="4" s="1"/>
  <c r="N591" i="4"/>
  <c r="N608" i="43" s="1"/>
  <c r="J591" i="4"/>
  <c r="J608" i="43" s="1"/>
  <c r="H591" i="4"/>
  <c r="H608" i="43" s="1"/>
  <c r="G591" i="4"/>
  <c r="G608" i="43" s="1"/>
  <c r="F591" i="4"/>
  <c r="F608" i="43" s="1"/>
  <c r="E591" i="4"/>
  <c r="E608" i="43" s="1"/>
  <c r="D591" i="4"/>
  <c r="D608" i="43" s="1"/>
  <c r="C591" i="4"/>
  <c r="C608" i="43" s="1"/>
  <c r="B591" i="4"/>
  <c r="B608" i="43" s="1"/>
  <c r="A591" i="4"/>
  <c r="A608" i="43" s="1"/>
  <c r="AJ590" i="4"/>
  <c r="AJ607" i="43" s="1"/>
  <c r="AH590" i="4"/>
  <c r="AG590" i="4"/>
  <c r="AG607" i="43" s="1"/>
  <c r="AF590" i="4"/>
  <c r="AF607" i="43" s="1"/>
  <c r="AD590" i="4"/>
  <c r="AE590" i="4" s="1"/>
  <c r="R590" i="4" s="1"/>
  <c r="AC590" i="4"/>
  <c r="AC607" i="43" s="1"/>
  <c r="AB590" i="4"/>
  <c r="AA590" i="4"/>
  <c r="Z590" i="4"/>
  <c r="Z607" i="43" s="1"/>
  <c r="Y590" i="4"/>
  <c r="Y607" i="43" s="1"/>
  <c r="X590" i="4"/>
  <c r="X607" i="43" s="1"/>
  <c r="W590" i="4"/>
  <c r="V590" i="4"/>
  <c r="AK590" i="4" s="1"/>
  <c r="O590" i="4"/>
  <c r="O607" i="43" s="1"/>
  <c r="N590" i="4"/>
  <c r="N607" i="43" s="1"/>
  <c r="L590" i="4"/>
  <c r="L607" i="43" s="1"/>
  <c r="J590" i="4"/>
  <c r="J607" i="43" s="1"/>
  <c r="H590" i="4"/>
  <c r="H607" i="43" s="1"/>
  <c r="G590" i="4"/>
  <c r="G607" i="43" s="1"/>
  <c r="F590" i="4"/>
  <c r="F607" i="43" s="1"/>
  <c r="E590" i="4"/>
  <c r="E607" i="43" s="1"/>
  <c r="D590" i="4"/>
  <c r="D607" i="43" s="1"/>
  <c r="C590" i="4"/>
  <c r="C607" i="43" s="1"/>
  <c r="B590" i="4"/>
  <c r="B607" i="43" s="1"/>
  <c r="A590" i="4"/>
  <c r="A607" i="43" s="1"/>
  <c r="AK589" i="4"/>
  <c r="AJ589" i="4"/>
  <c r="AJ606" i="43" s="1"/>
  <c r="AH589" i="4"/>
  <c r="AG589" i="4"/>
  <c r="AG606" i="43" s="1"/>
  <c r="AF589" i="4"/>
  <c r="AF606" i="43" s="1"/>
  <c r="AE589" i="4"/>
  <c r="AD589" i="4"/>
  <c r="AC589" i="4"/>
  <c r="AC606" i="43" s="1"/>
  <c r="AB589" i="4"/>
  <c r="AA589" i="4"/>
  <c r="Z589" i="4"/>
  <c r="Z606" i="43" s="1"/>
  <c r="Y589" i="4"/>
  <c r="Y606" i="43" s="1"/>
  <c r="X589" i="4"/>
  <c r="X606" i="43" s="1"/>
  <c r="W589" i="4"/>
  <c r="V589" i="4"/>
  <c r="R589" i="4"/>
  <c r="R606" i="43" s="1"/>
  <c r="Q589" i="4"/>
  <c r="Q606" i="43" s="1"/>
  <c r="O589" i="4"/>
  <c r="O606" i="43" s="1"/>
  <c r="N589" i="4"/>
  <c r="N606" i="43" s="1"/>
  <c r="L589" i="4"/>
  <c r="L606" i="43" s="1"/>
  <c r="J589" i="4"/>
  <c r="J606" i="43" s="1"/>
  <c r="H589" i="4"/>
  <c r="H606" i="43" s="1"/>
  <c r="G589" i="4"/>
  <c r="G606" i="43" s="1"/>
  <c r="F589" i="4"/>
  <c r="F606" i="43" s="1"/>
  <c r="E589" i="4"/>
  <c r="E606" i="43" s="1"/>
  <c r="D589" i="4"/>
  <c r="D606" i="43" s="1"/>
  <c r="C589" i="4"/>
  <c r="C606" i="43" s="1"/>
  <c r="B589" i="4"/>
  <c r="B606" i="43" s="1"/>
  <c r="A589" i="4"/>
  <c r="A606" i="43" s="1"/>
  <c r="AK588" i="4"/>
  <c r="AJ588" i="4"/>
  <c r="AJ605" i="43" s="1"/>
  <c r="AH588" i="4"/>
  <c r="AG588" i="4"/>
  <c r="AG605" i="43" s="1"/>
  <c r="AF588" i="4"/>
  <c r="AF605" i="43" s="1"/>
  <c r="AE588" i="4"/>
  <c r="AD588" i="4"/>
  <c r="AC588" i="4"/>
  <c r="AC605" i="43" s="1"/>
  <c r="AB588" i="4"/>
  <c r="AA588" i="4"/>
  <c r="Z588" i="4"/>
  <c r="Z605" i="43" s="1"/>
  <c r="Y588" i="4"/>
  <c r="Y605" i="43" s="1"/>
  <c r="X588" i="4"/>
  <c r="X605" i="43" s="1"/>
  <c r="W588" i="4"/>
  <c r="V588" i="4"/>
  <c r="Q588" i="4"/>
  <c r="Q605" i="43" s="1"/>
  <c r="J588" i="4"/>
  <c r="J605" i="43" s="1"/>
  <c r="H588" i="4"/>
  <c r="H605" i="43" s="1"/>
  <c r="G588" i="4"/>
  <c r="G605" i="43" s="1"/>
  <c r="F588" i="4"/>
  <c r="F605" i="43" s="1"/>
  <c r="E588" i="4"/>
  <c r="E605" i="43" s="1"/>
  <c r="D588" i="4"/>
  <c r="D605" i="43" s="1"/>
  <c r="C588" i="4"/>
  <c r="C605" i="43" s="1"/>
  <c r="B588" i="4"/>
  <c r="B605" i="43" s="1"/>
  <c r="A588" i="4"/>
  <c r="A605" i="43" s="1"/>
  <c r="AJ587" i="4"/>
  <c r="AJ604" i="43" s="1"/>
  <c r="AH587" i="4"/>
  <c r="AG587" i="4"/>
  <c r="AG604" i="43" s="1"/>
  <c r="AF587" i="4"/>
  <c r="AF604" i="43" s="1"/>
  <c r="AD587" i="4"/>
  <c r="AE587" i="4" s="1"/>
  <c r="AC587" i="4"/>
  <c r="AC604" i="43" s="1"/>
  <c r="AB587" i="4"/>
  <c r="AA587" i="4"/>
  <c r="Z587" i="4"/>
  <c r="Z604" i="43" s="1"/>
  <c r="Y587" i="4"/>
  <c r="Y604" i="43" s="1"/>
  <c r="X587" i="4"/>
  <c r="X604" i="43" s="1"/>
  <c r="W587" i="4"/>
  <c r="V587" i="4"/>
  <c r="Q587" i="4" s="1"/>
  <c r="Q604" i="43" s="1"/>
  <c r="O587" i="4"/>
  <c r="O604" i="43" s="1"/>
  <c r="N587" i="4"/>
  <c r="N604" i="43" s="1"/>
  <c r="L587" i="4"/>
  <c r="L604" i="43" s="1"/>
  <c r="J587" i="4"/>
  <c r="J604" i="43" s="1"/>
  <c r="H587" i="4"/>
  <c r="H604" i="43" s="1"/>
  <c r="G587" i="4"/>
  <c r="G604" i="43" s="1"/>
  <c r="F587" i="4"/>
  <c r="F604" i="43" s="1"/>
  <c r="E587" i="4"/>
  <c r="E604" i="43" s="1"/>
  <c r="D587" i="4"/>
  <c r="D604" i="43" s="1"/>
  <c r="C587" i="4"/>
  <c r="C604" i="43" s="1"/>
  <c r="B587" i="4"/>
  <c r="B604" i="43" s="1"/>
  <c r="A587" i="4"/>
  <c r="A604" i="43" s="1"/>
  <c r="AK586" i="4"/>
  <c r="AJ586" i="4"/>
  <c r="AJ603" i="43" s="1"/>
  <c r="AH586" i="4"/>
  <c r="AH603" i="43" s="1"/>
  <c r="AG586" i="4"/>
  <c r="AG603" i="43" s="1"/>
  <c r="AF586" i="4"/>
  <c r="AF603" i="43" s="1"/>
  <c r="AE586" i="4"/>
  <c r="AD586" i="4"/>
  <c r="AC586" i="4"/>
  <c r="AC603" i="43" s="1"/>
  <c r="AB586" i="4"/>
  <c r="AA586" i="4"/>
  <c r="Z586" i="4"/>
  <c r="Z603" i="43" s="1"/>
  <c r="Y586" i="4"/>
  <c r="Y603" i="43" s="1"/>
  <c r="X586" i="4"/>
  <c r="X603" i="43" s="1"/>
  <c r="W586" i="4"/>
  <c r="V586" i="4"/>
  <c r="R586" i="4"/>
  <c r="R603" i="43" s="1"/>
  <c r="Q586" i="4"/>
  <c r="Q603" i="43" s="1"/>
  <c r="O586" i="4"/>
  <c r="O603" i="43" s="1"/>
  <c r="N586" i="4"/>
  <c r="N603" i="43" s="1"/>
  <c r="L586" i="4"/>
  <c r="L603" i="43" s="1"/>
  <c r="J586" i="4"/>
  <c r="J603" i="43" s="1"/>
  <c r="H586" i="4"/>
  <c r="H603" i="43" s="1"/>
  <c r="G586" i="4"/>
  <c r="G603" i="43" s="1"/>
  <c r="F586" i="4"/>
  <c r="F603" i="43" s="1"/>
  <c r="E586" i="4"/>
  <c r="E603" i="43" s="1"/>
  <c r="D586" i="4"/>
  <c r="D603" i="43" s="1"/>
  <c r="C586" i="4"/>
  <c r="C603" i="43" s="1"/>
  <c r="B586" i="4"/>
  <c r="B603" i="43" s="1"/>
  <c r="A586" i="4"/>
  <c r="A603" i="43" s="1"/>
  <c r="AK585" i="4"/>
  <c r="AJ585" i="4"/>
  <c r="AJ602" i="43" s="1"/>
  <c r="AH585" i="4"/>
  <c r="AG585" i="4"/>
  <c r="AG602" i="43" s="1"/>
  <c r="AF585" i="4"/>
  <c r="AF602" i="43" s="1"/>
  <c r="AE585" i="4"/>
  <c r="AD585" i="4"/>
  <c r="AC585" i="4"/>
  <c r="AC602" i="43" s="1"/>
  <c r="AB585" i="4"/>
  <c r="AA585" i="4"/>
  <c r="Z585" i="4"/>
  <c r="Z602" i="43" s="1"/>
  <c r="Y585" i="4"/>
  <c r="Y602" i="43" s="1"/>
  <c r="X585" i="4"/>
  <c r="X602" i="43" s="1"/>
  <c r="W585" i="4"/>
  <c r="V585" i="4"/>
  <c r="R585" i="4"/>
  <c r="R602" i="43" s="1"/>
  <c r="Q585" i="4"/>
  <c r="Q602" i="43" s="1"/>
  <c r="O585" i="4"/>
  <c r="O602" i="43" s="1"/>
  <c r="N585" i="4"/>
  <c r="N602" i="43" s="1"/>
  <c r="L585" i="4"/>
  <c r="L602" i="43" s="1"/>
  <c r="J585" i="4"/>
  <c r="J602" i="43" s="1"/>
  <c r="H585" i="4"/>
  <c r="H602" i="43" s="1"/>
  <c r="G585" i="4"/>
  <c r="G602" i="43" s="1"/>
  <c r="F585" i="4"/>
  <c r="F602" i="43" s="1"/>
  <c r="E585" i="4"/>
  <c r="E602" i="43" s="1"/>
  <c r="D585" i="4"/>
  <c r="D602" i="43" s="1"/>
  <c r="C585" i="4"/>
  <c r="C602" i="43" s="1"/>
  <c r="B585" i="4"/>
  <c r="B602" i="43" s="1"/>
  <c r="A585" i="4"/>
  <c r="A602" i="43" s="1"/>
  <c r="AK584" i="4"/>
  <c r="AJ584" i="4"/>
  <c r="AJ601" i="43" s="1"/>
  <c r="AH584" i="4"/>
  <c r="AH601" i="43" s="1"/>
  <c r="AG584" i="4"/>
  <c r="AG601" i="43" s="1"/>
  <c r="AF584" i="4"/>
  <c r="AF601" i="43" s="1"/>
  <c r="AE584" i="4"/>
  <c r="AD584" i="4"/>
  <c r="AC584" i="4"/>
  <c r="AC601" i="43" s="1"/>
  <c r="AB584" i="4"/>
  <c r="AA584" i="4"/>
  <c r="Z584" i="4"/>
  <c r="Z601" i="43" s="1"/>
  <c r="Y584" i="4"/>
  <c r="Y601" i="43" s="1"/>
  <c r="X584" i="4"/>
  <c r="X601" i="43" s="1"/>
  <c r="W584" i="4"/>
  <c r="V584" i="4"/>
  <c r="R584" i="4"/>
  <c r="R601" i="43" s="1"/>
  <c r="Q584" i="4"/>
  <c r="Q601" i="43" s="1"/>
  <c r="O584" i="4"/>
  <c r="O601" i="43" s="1"/>
  <c r="N584" i="4"/>
  <c r="N601" i="43" s="1"/>
  <c r="L584" i="4"/>
  <c r="L601" i="43" s="1"/>
  <c r="J584" i="4"/>
  <c r="J601" i="43" s="1"/>
  <c r="H584" i="4"/>
  <c r="H601" i="43" s="1"/>
  <c r="G584" i="4"/>
  <c r="G601" i="43" s="1"/>
  <c r="F584" i="4"/>
  <c r="F601" i="43" s="1"/>
  <c r="E584" i="4"/>
  <c r="E601" i="43" s="1"/>
  <c r="D584" i="4"/>
  <c r="D601" i="43" s="1"/>
  <c r="C584" i="4"/>
  <c r="C601" i="43" s="1"/>
  <c r="B584" i="4"/>
  <c r="B601" i="43" s="1"/>
  <c r="A584" i="4"/>
  <c r="A601" i="43" s="1"/>
  <c r="AK583" i="4"/>
  <c r="AJ583" i="4"/>
  <c r="AJ600" i="43" s="1"/>
  <c r="AH583" i="4"/>
  <c r="AH600" i="43" s="1"/>
  <c r="AG583" i="4"/>
  <c r="AG600" i="43" s="1"/>
  <c r="AF583" i="4"/>
  <c r="AF600" i="43" s="1"/>
  <c r="AE583" i="4"/>
  <c r="AD583" i="4"/>
  <c r="AC583" i="4"/>
  <c r="AC600" i="43" s="1"/>
  <c r="AB583" i="4"/>
  <c r="AA583" i="4"/>
  <c r="Z583" i="4"/>
  <c r="Z600" i="43" s="1"/>
  <c r="Y583" i="4"/>
  <c r="Y600" i="43" s="1"/>
  <c r="X583" i="4"/>
  <c r="X600" i="43" s="1"/>
  <c r="W583" i="4"/>
  <c r="V583" i="4"/>
  <c r="R583" i="4"/>
  <c r="R600" i="43" s="1"/>
  <c r="Q583" i="4"/>
  <c r="Q600" i="43" s="1"/>
  <c r="O583" i="4"/>
  <c r="O600" i="43" s="1"/>
  <c r="J583" i="4"/>
  <c r="J600" i="43" s="1"/>
  <c r="H583" i="4"/>
  <c r="H600" i="43" s="1"/>
  <c r="G583" i="4"/>
  <c r="G600" i="43" s="1"/>
  <c r="F583" i="4"/>
  <c r="F600" i="43" s="1"/>
  <c r="E583" i="4"/>
  <c r="E600" i="43" s="1"/>
  <c r="D583" i="4"/>
  <c r="D600" i="43" s="1"/>
  <c r="C583" i="4"/>
  <c r="C600" i="43" s="1"/>
  <c r="B583" i="4"/>
  <c r="B600" i="43" s="1"/>
  <c r="A583" i="4"/>
  <c r="A600" i="43" s="1"/>
  <c r="AK582" i="4"/>
  <c r="AJ582" i="4"/>
  <c r="AJ599" i="43" s="1"/>
  <c r="AH582" i="4"/>
  <c r="AG582" i="4"/>
  <c r="AG599" i="43" s="1"/>
  <c r="AF582" i="4"/>
  <c r="AF599" i="43" s="1"/>
  <c r="AE582" i="4"/>
  <c r="R582" i="4" s="1"/>
  <c r="R599" i="43" s="1"/>
  <c r="AD582" i="4"/>
  <c r="AC582" i="4"/>
  <c r="AC599" i="43" s="1"/>
  <c r="AB582" i="4"/>
  <c r="AA582" i="4"/>
  <c r="Z582" i="4"/>
  <c r="Z599" i="43" s="1"/>
  <c r="Y582" i="4"/>
  <c r="Y599" i="43" s="1"/>
  <c r="X582" i="4"/>
  <c r="X599" i="43" s="1"/>
  <c r="W582" i="4"/>
  <c r="V582" i="4"/>
  <c r="J582" i="4"/>
  <c r="J599" i="43" s="1"/>
  <c r="H582" i="4"/>
  <c r="H599" i="43" s="1"/>
  <c r="G582" i="4"/>
  <c r="G599" i="43" s="1"/>
  <c r="F582" i="4"/>
  <c r="F599" i="43" s="1"/>
  <c r="E582" i="4"/>
  <c r="E599" i="43" s="1"/>
  <c r="D582" i="4"/>
  <c r="D599" i="43" s="1"/>
  <c r="C582" i="4"/>
  <c r="C599" i="43" s="1"/>
  <c r="B582" i="4"/>
  <c r="B599" i="43" s="1"/>
  <c r="A582" i="4"/>
  <c r="A599" i="43" s="1"/>
  <c r="AJ581" i="4"/>
  <c r="AJ598" i="43" s="1"/>
  <c r="AH581" i="4"/>
  <c r="AG581" i="4"/>
  <c r="AG598" i="43" s="1"/>
  <c r="AF581" i="4"/>
  <c r="AF598" i="43" s="1"/>
  <c r="AD581" i="4"/>
  <c r="AE581" i="4" s="1"/>
  <c r="AC581" i="4"/>
  <c r="AC598" i="43" s="1"/>
  <c r="AB581" i="4"/>
  <c r="AA581" i="4"/>
  <c r="Z581" i="4"/>
  <c r="Z598" i="43" s="1"/>
  <c r="Y581" i="4"/>
  <c r="Y598" i="43" s="1"/>
  <c r="X581" i="4"/>
  <c r="X598" i="43" s="1"/>
  <c r="W581" i="4"/>
  <c r="V581" i="4"/>
  <c r="AK581" i="4" s="1"/>
  <c r="J581" i="4"/>
  <c r="J598" i="43" s="1"/>
  <c r="H581" i="4"/>
  <c r="H598" i="43" s="1"/>
  <c r="G581" i="4"/>
  <c r="G598" i="43" s="1"/>
  <c r="F581" i="4"/>
  <c r="F598" i="43" s="1"/>
  <c r="E581" i="4"/>
  <c r="E598" i="43" s="1"/>
  <c r="D581" i="4"/>
  <c r="D598" i="43" s="1"/>
  <c r="C581" i="4"/>
  <c r="C598" i="43" s="1"/>
  <c r="B581" i="4"/>
  <c r="B598" i="43" s="1"/>
  <c r="A581" i="4"/>
  <c r="A598" i="43" s="1"/>
  <c r="AJ580" i="4"/>
  <c r="AJ597" i="43" s="1"/>
  <c r="AH580" i="4"/>
  <c r="AG580" i="4"/>
  <c r="AG597" i="43" s="1"/>
  <c r="AF580" i="4"/>
  <c r="AF597" i="43" s="1"/>
  <c r="AD580" i="4"/>
  <c r="AE580" i="4" s="1"/>
  <c r="AC580" i="4"/>
  <c r="AC597" i="43" s="1"/>
  <c r="AB580" i="4"/>
  <c r="AA580" i="4"/>
  <c r="Z580" i="4"/>
  <c r="Z597" i="43" s="1"/>
  <c r="Y580" i="4"/>
  <c r="Y597" i="43" s="1"/>
  <c r="X580" i="4"/>
  <c r="X597" i="43" s="1"/>
  <c r="W580" i="4"/>
  <c r="V580" i="4"/>
  <c r="AK580" i="4" s="1"/>
  <c r="J580" i="4"/>
  <c r="J597" i="43" s="1"/>
  <c r="H580" i="4"/>
  <c r="H597" i="43" s="1"/>
  <c r="G580" i="4"/>
  <c r="G597" i="43" s="1"/>
  <c r="F580" i="4"/>
  <c r="F597" i="43" s="1"/>
  <c r="E580" i="4"/>
  <c r="E597" i="43" s="1"/>
  <c r="D580" i="4"/>
  <c r="D597" i="43" s="1"/>
  <c r="C580" i="4"/>
  <c r="C597" i="43" s="1"/>
  <c r="B580" i="4"/>
  <c r="B597" i="43" s="1"/>
  <c r="A580" i="4"/>
  <c r="A597" i="43" s="1"/>
  <c r="AJ579" i="4"/>
  <c r="AJ596" i="43" s="1"/>
  <c r="AH579" i="4"/>
  <c r="AG579" i="4"/>
  <c r="AG596" i="43" s="1"/>
  <c r="AF579" i="4"/>
  <c r="AF596" i="43" s="1"/>
  <c r="AD579" i="4"/>
  <c r="AE579" i="4" s="1"/>
  <c r="AC579" i="4"/>
  <c r="AC596" i="43" s="1"/>
  <c r="AB579" i="4"/>
  <c r="AA579" i="4"/>
  <c r="Z579" i="4"/>
  <c r="Z596" i="43" s="1"/>
  <c r="Y579" i="4"/>
  <c r="Y596" i="43" s="1"/>
  <c r="X579" i="4"/>
  <c r="X596" i="43" s="1"/>
  <c r="W579" i="4"/>
  <c r="V579" i="4"/>
  <c r="AK579" i="4" s="1"/>
  <c r="J579" i="4"/>
  <c r="J596" i="43" s="1"/>
  <c r="H579" i="4"/>
  <c r="H596" i="43" s="1"/>
  <c r="G579" i="4"/>
  <c r="G596" i="43" s="1"/>
  <c r="F579" i="4"/>
  <c r="F596" i="43" s="1"/>
  <c r="E579" i="4"/>
  <c r="E596" i="43" s="1"/>
  <c r="D579" i="4"/>
  <c r="D596" i="43" s="1"/>
  <c r="C579" i="4"/>
  <c r="C596" i="43" s="1"/>
  <c r="B579" i="4"/>
  <c r="B596" i="43" s="1"/>
  <c r="A579" i="4"/>
  <c r="A596" i="43" s="1"/>
  <c r="AJ578" i="4"/>
  <c r="AJ595" i="43" s="1"/>
  <c r="AH578" i="4"/>
  <c r="AG578" i="4"/>
  <c r="AG595" i="43" s="1"/>
  <c r="AF578" i="4"/>
  <c r="AF595" i="43" s="1"/>
  <c r="AD578" i="4"/>
  <c r="AE578" i="4" s="1"/>
  <c r="R578" i="4" s="1"/>
  <c r="R595" i="43" s="1"/>
  <c r="AC578" i="4"/>
  <c r="AC595" i="43" s="1"/>
  <c r="AB578" i="4"/>
  <c r="AA578" i="4"/>
  <c r="Z578" i="4"/>
  <c r="Z595" i="43" s="1"/>
  <c r="Y578" i="4"/>
  <c r="Y595" i="43" s="1"/>
  <c r="X578" i="4"/>
  <c r="X595" i="43" s="1"/>
  <c r="W578" i="4"/>
  <c r="V578" i="4"/>
  <c r="AK578" i="4" s="1"/>
  <c r="N578" i="4"/>
  <c r="N595" i="43" s="1"/>
  <c r="J578" i="4"/>
  <c r="J595" i="43" s="1"/>
  <c r="H578" i="4"/>
  <c r="H595" i="43" s="1"/>
  <c r="G578" i="4"/>
  <c r="G595" i="43" s="1"/>
  <c r="F578" i="4"/>
  <c r="F595" i="43" s="1"/>
  <c r="E578" i="4"/>
  <c r="E595" i="43" s="1"/>
  <c r="D578" i="4"/>
  <c r="D595" i="43" s="1"/>
  <c r="C578" i="4"/>
  <c r="C595" i="43" s="1"/>
  <c r="B578" i="4"/>
  <c r="B595" i="43" s="1"/>
  <c r="A578" i="4"/>
  <c r="A595" i="43" s="1"/>
  <c r="AJ577" i="4"/>
  <c r="AJ594" i="43" s="1"/>
  <c r="AH577" i="4"/>
  <c r="AG577" i="4"/>
  <c r="AG594" i="43" s="1"/>
  <c r="AF577" i="4"/>
  <c r="AF594" i="43" s="1"/>
  <c r="AD577" i="4"/>
  <c r="AE577" i="4" s="1"/>
  <c r="AC577" i="4"/>
  <c r="AC594" i="43" s="1"/>
  <c r="AB577" i="4"/>
  <c r="AA577" i="4"/>
  <c r="Z577" i="4"/>
  <c r="Z594" i="43" s="1"/>
  <c r="Y577" i="4"/>
  <c r="Y594" i="43" s="1"/>
  <c r="X577" i="4"/>
  <c r="X594" i="43" s="1"/>
  <c r="W577" i="4"/>
  <c r="V577" i="4"/>
  <c r="AK577" i="4" s="1"/>
  <c r="N577" i="4"/>
  <c r="N594" i="43" s="1"/>
  <c r="J577" i="4"/>
  <c r="J594" i="43" s="1"/>
  <c r="H577" i="4"/>
  <c r="H594" i="43" s="1"/>
  <c r="G577" i="4"/>
  <c r="G594" i="43" s="1"/>
  <c r="F577" i="4"/>
  <c r="F594" i="43" s="1"/>
  <c r="E577" i="4"/>
  <c r="E594" i="43" s="1"/>
  <c r="D577" i="4"/>
  <c r="D594" i="43" s="1"/>
  <c r="C577" i="4"/>
  <c r="C594" i="43" s="1"/>
  <c r="B577" i="4"/>
  <c r="B594" i="43" s="1"/>
  <c r="A577" i="4"/>
  <c r="A594" i="43" s="1"/>
  <c r="AJ576" i="4"/>
  <c r="AJ593" i="43" s="1"/>
  <c r="AH576" i="4"/>
  <c r="AG576" i="4"/>
  <c r="AG593" i="43" s="1"/>
  <c r="AF576" i="4"/>
  <c r="AF593" i="43" s="1"/>
  <c r="AD576" i="4"/>
  <c r="AE576" i="4" s="1"/>
  <c r="AC576" i="4"/>
  <c r="AC593" i="43" s="1"/>
  <c r="AB576" i="4"/>
  <c r="AA576" i="4"/>
  <c r="Z576" i="4"/>
  <c r="Z593" i="43" s="1"/>
  <c r="Y576" i="4"/>
  <c r="Y593" i="43" s="1"/>
  <c r="X576" i="4"/>
  <c r="X593" i="43" s="1"/>
  <c r="W576" i="4"/>
  <c r="V576" i="4"/>
  <c r="AK576" i="4" s="1"/>
  <c r="N576" i="4"/>
  <c r="N593" i="43" s="1"/>
  <c r="J576" i="4"/>
  <c r="J593" i="43" s="1"/>
  <c r="H576" i="4"/>
  <c r="H593" i="43" s="1"/>
  <c r="G576" i="4"/>
  <c r="G593" i="43" s="1"/>
  <c r="F576" i="4"/>
  <c r="F593" i="43" s="1"/>
  <c r="E576" i="4"/>
  <c r="E593" i="43" s="1"/>
  <c r="D576" i="4"/>
  <c r="D593" i="43" s="1"/>
  <c r="C576" i="4"/>
  <c r="C593" i="43" s="1"/>
  <c r="B576" i="4"/>
  <c r="B593" i="43" s="1"/>
  <c r="A576" i="4"/>
  <c r="A593" i="43" s="1"/>
  <c r="AJ575" i="4"/>
  <c r="AJ592" i="43" s="1"/>
  <c r="AH575" i="4"/>
  <c r="AG575" i="4"/>
  <c r="AG592" i="43" s="1"/>
  <c r="AF575" i="4"/>
  <c r="AF592" i="43" s="1"/>
  <c r="AD575" i="4"/>
  <c r="AE575" i="4" s="1"/>
  <c r="R575" i="4" s="1"/>
  <c r="AC575" i="4"/>
  <c r="AC592" i="43" s="1"/>
  <c r="AB575" i="4"/>
  <c r="AA575" i="4"/>
  <c r="Z575" i="4"/>
  <c r="Z592" i="43" s="1"/>
  <c r="Y575" i="4"/>
  <c r="Y592" i="43" s="1"/>
  <c r="X575" i="4"/>
  <c r="X592" i="43" s="1"/>
  <c r="W575" i="4"/>
  <c r="V575" i="4"/>
  <c r="AK575" i="4" s="1"/>
  <c r="O575" i="4"/>
  <c r="O592" i="43" s="1"/>
  <c r="N575" i="4"/>
  <c r="N592" i="43" s="1"/>
  <c r="L575" i="4"/>
  <c r="L592" i="43" s="1"/>
  <c r="J575" i="4"/>
  <c r="J592" i="43" s="1"/>
  <c r="H575" i="4"/>
  <c r="H592" i="43" s="1"/>
  <c r="G575" i="4"/>
  <c r="G592" i="43" s="1"/>
  <c r="F575" i="4"/>
  <c r="F592" i="43" s="1"/>
  <c r="E575" i="4"/>
  <c r="E592" i="43" s="1"/>
  <c r="D575" i="4"/>
  <c r="D592" i="43" s="1"/>
  <c r="C575" i="4"/>
  <c r="C592" i="43" s="1"/>
  <c r="B575" i="4"/>
  <c r="B592" i="43" s="1"/>
  <c r="A575" i="4"/>
  <c r="A592" i="43" s="1"/>
  <c r="AK574" i="4"/>
  <c r="AJ574" i="4"/>
  <c r="AJ591" i="43" s="1"/>
  <c r="AH574" i="4"/>
  <c r="AG574" i="4"/>
  <c r="AG591" i="43" s="1"/>
  <c r="AF574" i="4"/>
  <c r="AF591" i="43" s="1"/>
  <c r="AE574" i="4"/>
  <c r="AD574" i="4"/>
  <c r="AC574" i="4"/>
  <c r="AC591" i="43" s="1"/>
  <c r="AB574" i="4"/>
  <c r="AA574" i="4"/>
  <c r="Z574" i="4"/>
  <c r="Z591" i="43" s="1"/>
  <c r="Y574" i="4"/>
  <c r="Y591" i="43" s="1"/>
  <c r="X574" i="4"/>
  <c r="X591" i="43" s="1"/>
  <c r="W574" i="4"/>
  <c r="V574" i="4"/>
  <c r="R574" i="4"/>
  <c r="R591" i="43" s="1"/>
  <c r="Q574" i="4"/>
  <c r="Q591" i="43" s="1"/>
  <c r="O574" i="4"/>
  <c r="O591" i="43" s="1"/>
  <c r="N574" i="4"/>
  <c r="N591" i="43" s="1"/>
  <c r="L574" i="4"/>
  <c r="L591" i="43" s="1"/>
  <c r="J574" i="4"/>
  <c r="J591" i="43" s="1"/>
  <c r="H574" i="4"/>
  <c r="H591" i="43" s="1"/>
  <c r="G574" i="4"/>
  <c r="G591" i="43" s="1"/>
  <c r="F574" i="4"/>
  <c r="F591" i="43" s="1"/>
  <c r="E574" i="4"/>
  <c r="E591" i="43" s="1"/>
  <c r="D574" i="4"/>
  <c r="D591" i="43" s="1"/>
  <c r="C574" i="4"/>
  <c r="C591" i="43" s="1"/>
  <c r="B574" i="4"/>
  <c r="B591" i="43" s="1"/>
  <c r="A574" i="4"/>
  <c r="A591" i="43" s="1"/>
  <c r="AK573" i="4"/>
  <c r="AJ573" i="4"/>
  <c r="AJ590" i="43" s="1"/>
  <c r="AH573" i="4"/>
  <c r="AG573" i="4"/>
  <c r="AG590" i="43" s="1"/>
  <c r="AF573" i="4"/>
  <c r="AF590" i="43" s="1"/>
  <c r="AE573" i="4"/>
  <c r="AD573" i="4"/>
  <c r="AC573" i="4"/>
  <c r="AC590" i="43" s="1"/>
  <c r="AB573" i="4"/>
  <c r="AA573" i="4"/>
  <c r="Z573" i="4"/>
  <c r="Z590" i="43" s="1"/>
  <c r="Y573" i="4"/>
  <c r="Y590" i="43" s="1"/>
  <c r="X573" i="4"/>
  <c r="X590" i="43" s="1"/>
  <c r="W573" i="4"/>
  <c r="V573" i="4"/>
  <c r="R573" i="4"/>
  <c r="R590" i="43" s="1"/>
  <c r="Q573" i="4"/>
  <c r="Q590" i="43" s="1"/>
  <c r="O573" i="4"/>
  <c r="O590" i="43" s="1"/>
  <c r="N573" i="4"/>
  <c r="N590" i="43" s="1"/>
  <c r="L573" i="4"/>
  <c r="L590" i="43" s="1"/>
  <c r="J573" i="4"/>
  <c r="J590" i="43" s="1"/>
  <c r="H573" i="4"/>
  <c r="H590" i="43" s="1"/>
  <c r="G573" i="4"/>
  <c r="G590" i="43" s="1"/>
  <c r="F573" i="4"/>
  <c r="F590" i="43" s="1"/>
  <c r="E573" i="4"/>
  <c r="E590" i="43" s="1"/>
  <c r="D573" i="4"/>
  <c r="D590" i="43" s="1"/>
  <c r="C573" i="4"/>
  <c r="C590" i="43" s="1"/>
  <c r="B573" i="4"/>
  <c r="B590" i="43" s="1"/>
  <c r="A573" i="4"/>
  <c r="A590" i="43" s="1"/>
  <c r="AK572" i="4"/>
  <c r="AJ572" i="4"/>
  <c r="AJ589" i="43" s="1"/>
  <c r="AH572" i="4"/>
  <c r="AG572" i="4"/>
  <c r="AG589" i="43" s="1"/>
  <c r="AF572" i="4"/>
  <c r="AF589" i="43" s="1"/>
  <c r="AE572" i="4"/>
  <c r="AD572" i="4"/>
  <c r="AC572" i="4"/>
  <c r="AC589" i="43" s="1"/>
  <c r="AB572" i="4"/>
  <c r="AA572" i="4"/>
  <c r="Z572" i="4"/>
  <c r="Z589" i="43" s="1"/>
  <c r="Y572" i="4"/>
  <c r="Y589" i="43" s="1"/>
  <c r="X572" i="4"/>
  <c r="X589" i="43" s="1"/>
  <c r="W572" i="4"/>
  <c r="V572" i="4"/>
  <c r="R572" i="4"/>
  <c r="R589" i="43" s="1"/>
  <c r="Q572" i="4"/>
  <c r="Q589" i="43" s="1"/>
  <c r="O572" i="4"/>
  <c r="O589" i="43" s="1"/>
  <c r="N572" i="4"/>
  <c r="N589" i="43" s="1"/>
  <c r="L572" i="4"/>
  <c r="L589" i="43" s="1"/>
  <c r="J572" i="4"/>
  <c r="J589" i="43" s="1"/>
  <c r="H572" i="4"/>
  <c r="H589" i="43" s="1"/>
  <c r="G572" i="4"/>
  <c r="G589" i="43" s="1"/>
  <c r="F572" i="4"/>
  <c r="F589" i="43" s="1"/>
  <c r="E572" i="4"/>
  <c r="E589" i="43" s="1"/>
  <c r="D572" i="4"/>
  <c r="D589" i="43" s="1"/>
  <c r="C572" i="4"/>
  <c r="C589" i="43" s="1"/>
  <c r="B572" i="4"/>
  <c r="B589" i="43" s="1"/>
  <c r="A572" i="4"/>
  <c r="A589" i="43" s="1"/>
  <c r="AK571" i="4"/>
  <c r="AJ571" i="4"/>
  <c r="AJ588" i="43" s="1"/>
  <c r="AH571" i="4"/>
  <c r="AG571" i="4"/>
  <c r="AG588" i="43" s="1"/>
  <c r="AF571" i="4"/>
  <c r="AF588" i="43" s="1"/>
  <c r="AE571" i="4"/>
  <c r="AD571" i="4"/>
  <c r="AC571" i="4"/>
  <c r="AC588" i="43" s="1"/>
  <c r="AB571" i="4"/>
  <c r="AA571" i="4"/>
  <c r="Z571" i="4"/>
  <c r="Z588" i="43" s="1"/>
  <c r="Y571" i="4"/>
  <c r="Y588" i="43" s="1"/>
  <c r="X571" i="4"/>
  <c r="X588" i="43" s="1"/>
  <c r="W571" i="4"/>
  <c r="V571" i="4"/>
  <c r="R571" i="4"/>
  <c r="R588" i="43" s="1"/>
  <c r="Q571" i="4"/>
  <c r="Q588" i="43" s="1"/>
  <c r="O571" i="4"/>
  <c r="O588" i="43" s="1"/>
  <c r="N571" i="4"/>
  <c r="N588" i="43" s="1"/>
  <c r="L571" i="4"/>
  <c r="L588" i="43" s="1"/>
  <c r="J571" i="4"/>
  <c r="J588" i="43" s="1"/>
  <c r="H571" i="4"/>
  <c r="H588" i="43" s="1"/>
  <c r="G571" i="4"/>
  <c r="G588" i="43" s="1"/>
  <c r="F571" i="4"/>
  <c r="F588" i="43" s="1"/>
  <c r="E571" i="4"/>
  <c r="E588" i="43" s="1"/>
  <c r="D571" i="4"/>
  <c r="D588" i="43" s="1"/>
  <c r="C571" i="4"/>
  <c r="C588" i="43" s="1"/>
  <c r="B571" i="4"/>
  <c r="B588" i="43" s="1"/>
  <c r="A571" i="4"/>
  <c r="A588" i="43" s="1"/>
  <c r="AK570" i="4"/>
  <c r="AJ570" i="4"/>
  <c r="AJ587" i="43" s="1"/>
  <c r="AH570" i="4"/>
  <c r="AG570" i="4"/>
  <c r="AG587" i="43" s="1"/>
  <c r="AF570" i="4"/>
  <c r="AF587" i="43" s="1"/>
  <c r="AE570" i="4"/>
  <c r="AD570" i="4"/>
  <c r="AC570" i="4"/>
  <c r="AC587" i="43" s="1"/>
  <c r="AB570" i="4"/>
  <c r="AA570" i="4"/>
  <c r="Z570" i="4"/>
  <c r="Z587" i="43" s="1"/>
  <c r="Y570" i="4"/>
  <c r="Y587" i="43" s="1"/>
  <c r="X570" i="4"/>
  <c r="X587" i="43" s="1"/>
  <c r="W570" i="4"/>
  <c r="V570" i="4"/>
  <c r="R570" i="4"/>
  <c r="R587" i="43" s="1"/>
  <c r="Q570" i="4"/>
  <c r="Q587" i="43" s="1"/>
  <c r="O570" i="4"/>
  <c r="O587" i="43" s="1"/>
  <c r="N570" i="4"/>
  <c r="N587" i="43" s="1"/>
  <c r="L570" i="4"/>
  <c r="L587" i="43" s="1"/>
  <c r="J570" i="4"/>
  <c r="J587" i="43" s="1"/>
  <c r="H570" i="4"/>
  <c r="H587" i="43" s="1"/>
  <c r="G570" i="4"/>
  <c r="G587" i="43" s="1"/>
  <c r="F570" i="4"/>
  <c r="F587" i="43" s="1"/>
  <c r="E570" i="4"/>
  <c r="E587" i="43" s="1"/>
  <c r="D570" i="4"/>
  <c r="D587" i="43" s="1"/>
  <c r="C570" i="4"/>
  <c r="C587" i="43" s="1"/>
  <c r="B570" i="4"/>
  <c r="B587" i="43" s="1"/>
  <c r="A570" i="4"/>
  <c r="A587" i="43" s="1"/>
  <c r="AK569" i="4"/>
  <c r="AJ569" i="4"/>
  <c r="AJ586" i="43" s="1"/>
  <c r="AH569" i="4"/>
  <c r="AG569" i="4"/>
  <c r="AG586" i="43" s="1"/>
  <c r="AF569" i="4"/>
  <c r="AF586" i="43" s="1"/>
  <c r="AE569" i="4"/>
  <c r="AD569" i="4"/>
  <c r="AC569" i="4"/>
  <c r="AC586" i="43" s="1"/>
  <c r="AB569" i="4"/>
  <c r="AA569" i="4"/>
  <c r="Z569" i="4"/>
  <c r="Z586" i="43" s="1"/>
  <c r="Y569" i="4"/>
  <c r="Y586" i="43" s="1"/>
  <c r="X569" i="4"/>
  <c r="X586" i="43" s="1"/>
  <c r="W569" i="4"/>
  <c r="V569" i="4"/>
  <c r="R569" i="4"/>
  <c r="R586" i="43" s="1"/>
  <c r="L569" i="4"/>
  <c r="L586" i="43" s="1"/>
  <c r="J569" i="4"/>
  <c r="J586" i="43" s="1"/>
  <c r="H569" i="4"/>
  <c r="H586" i="43" s="1"/>
  <c r="G569" i="4"/>
  <c r="G586" i="43" s="1"/>
  <c r="F569" i="4"/>
  <c r="F586" i="43" s="1"/>
  <c r="E569" i="4"/>
  <c r="E586" i="43" s="1"/>
  <c r="D569" i="4"/>
  <c r="D586" i="43" s="1"/>
  <c r="C569" i="4"/>
  <c r="C586" i="43" s="1"/>
  <c r="B569" i="4"/>
  <c r="B586" i="43" s="1"/>
  <c r="A569" i="4"/>
  <c r="A586" i="43" s="1"/>
  <c r="AK568" i="4"/>
  <c r="AJ568" i="4"/>
  <c r="AJ585" i="43" s="1"/>
  <c r="AH568" i="4"/>
  <c r="AG568" i="4"/>
  <c r="AG585" i="43" s="1"/>
  <c r="AF568" i="4"/>
  <c r="AF585" i="43" s="1"/>
  <c r="AE568" i="4"/>
  <c r="R568" i="4" s="1"/>
  <c r="R585" i="43" s="1"/>
  <c r="AD568" i="4"/>
  <c r="AC568" i="4"/>
  <c r="AC585" i="43" s="1"/>
  <c r="AB568" i="4"/>
  <c r="AA568" i="4"/>
  <c r="Z568" i="4"/>
  <c r="Z585" i="43" s="1"/>
  <c r="Y568" i="4"/>
  <c r="Y585" i="43" s="1"/>
  <c r="X568" i="4"/>
  <c r="X585" i="43" s="1"/>
  <c r="W568" i="4"/>
  <c r="V568" i="4"/>
  <c r="J568" i="4"/>
  <c r="J585" i="43" s="1"/>
  <c r="H568" i="4"/>
  <c r="H585" i="43" s="1"/>
  <c r="G568" i="4"/>
  <c r="G585" i="43" s="1"/>
  <c r="F568" i="4"/>
  <c r="F585" i="43" s="1"/>
  <c r="E568" i="4"/>
  <c r="E585" i="43" s="1"/>
  <c r="D568" i="4"/>
  <c r="D585" i="43" s="1"/>
  <c r="C568" i="4"/>
  <c r="C585" i="43" s="1"/>
  <c r="B568" i="4"/>
  <c r="B585" i="43" s="1"/>
  <c r="A568" i="4"/>
  <c r="A585" i="43" s="1"/>
  <c r="AJ567" i="4"/>
  <c r="AJ584" i="43" s="1"/>
  <c r="AH567" i="4"/>
  <c r="AG567" i="4"/>
  <c r="AG584" i="43" s="1"/>
  <c r="AF567" i="4"/>
  <c r="AF584" i="43" s="1"/>
  <c r="AD567" i="4"/>
  <c r="AE567" i="4" s="1"/>
  <c r="AC567" i="4"/>
  <c r="AC584" i="43" s="1"/>
  <c r="AB567" i="4"/>
  <c r="AA567" i="4"/>
  <c r="Z567" i="4"/>
  <c r="Z584" i="43" s="1"/>
  <c r="Y567" i="4"/>
  <c r="Y584" i="43" s="1"/>
  <c r="X567" i="4"/>
  <c r="X584" i="43" s="1"/>
  <c r="W567" i="4"/>
  <c r="V567" i="4"/>
  <c r="AK567" i="4" s="1"/>
  <c r="J567" i="4"/>
  <c r="J584" i="43" s="1"/>
  <c r="H567" i="4"/>
  <c r="H584" i="43" s="1"/>
  <c r="G567" i="4"/>
  <c r="G584" i="43" s="1"/>
  <c r="F567" i="4"/>
  <c r="F584" i="43" s="1"/>
  <c r="E567" i="4"/>
  <c r="E584" i="43" s="1"/>
  <c r="D567" i="4"/>
  <c r="D584" i="43" s="1"/>
  <c r="C567" i="4"/>
  <c r="C584" i="43" s="1"/>
  <c r="B567" i="4"/>
  <c r="B584" i="43" s="1"/>
  <c r="A567" i="4"/>
  <c r="A584" i="43" s="1"/>
  <c r="AJ566" i="4"/>
  <c r="AJ583" i="43" s="1"/>
  <c r="AH566" i="4"/>
  <c r="AG566" i="4"/>
  <c r="AG583" i="43" s="1"/>
  <c r="AF566" i="4"/>
  <c r="AF583" i="43" s="1"/>
  <c r="AD566" i="4"/>
  <c r="AE566" i="4" s="1"/>
  <c r="AC566" i="4"/>
  <c r="AC583" i="43" s="1"/>
  <c r="AB566" i="4"/>
  <c r="AA566" i="4"/>
  <c r="Z566" i="4"/>
  <c r="Z583" i="43" s="1"/>
  <c r="Y566" i="4"/>
  <c r="Y583" i="43" s="1"/>
  <c r="X566" i="4"/>
  <c r="X583" i="43" s="1"/>
  <c r="W566" i="4"/>
  <c r="V566" i="4"/>
  <c r="Q566" i="4" s="1"/>
  <c r="Q583" i="43" s="1"/>
  <c r="O566" i="4"/>
  <c r="O583" i="43" s="1"/>
  <c r="N566" i="4"/>
  <c r="N583" i="43" s="1"/>
  <c r="L566" i="4"/>
  <c r="L583" i="43" s="1"/>
  <c r="J566" i="4"/>
  <c r="J583" i="43" s="1"/>
  <c r="H566" i="4"/>
  <c r="H583" i="43" s="1"/>
  <c r="G566" i="4"/>
  <c r="G583" i="43" s="1"/>
  <c r="F566" i="4"/>
  <c r="F583" i="43" s="1"/>
  <c r="E566" i="4"/>
  <c r="E583" i="43" s="1"/>
  <c r="D566" i="4"/>
  <c r="D583" i="43" s="1"/>
  <c r="C566" i="4"/>
  <c r="C583" i="43" s="1"/>
  <c r="B566" i="4"/>
  <c r="B583" i="43" s="1"/>
  <c r="A566" i="4"/>
  <c r="A583" i="43" s="1"/>
  <c r="AK565" i="4"/>
  <c r="AJ565" i="4"/>
  <c r="AJ582" i="43" s="1"/>
  <c r="AH565" i="4"/>
  <c r="AG565" i="4"/>
  <c r="AG582" i="43" s="1"/>
  <c r="AF565" i="4"/>
  <c r="AF582" i="43" s="1"/>
  <c r="AE565" i="4"/>
  <c r="AD565" i="4"/>
  <c r="AC565" i="4"/>
  <c r="AC582" i="43" s="1"/>
  <c r="AB565" i="4"/>
  <c r="AA565" i="4"/>
  <c r="Z565" i="4"/>
  <c r="Z582" i="43" s="1"/>
  <c r="Y565" i="4"/>
  <c r="Y582" i="43" s="1"/>
  <c r="X565" i="4"/>
  <c r="X582" i="43" s="1"/>
  <c r="W565" i="4"/>
  <c r="V565" i="4"/>
  <c r="Q565" i="4"/>
  <c r="Q582" i="43" s="1"/>
  <c r="J565" i="4"/>
  <c r="J582" i="43" s="1"/>
  <c r="H565" i="4"/>
  <c r="H582" i="43" s="1"/>
  <c r="G565" i="4"/>
  <c r="G582" i="43" s="1"/>
  <c r="F565" i="4"/>
  <c r="F582" i="43" s="1"/>
  <c r="E565" i="4"/>
  <c r="E582" i="43" s="1"/>
  <c r="D565" i="4"/>
  <c r="D582" i="43" s="1"/>
  <c r="C565" i="4"/>
  <c r="C582" i="43" s="1"/>
  <c r="B565" i="4"/>
  <c r="B582" i="43" s="1"/>
  <c r="A565" i="4"/>
  <c r="A582" i="43" s="1"/>
  <c r="AJ564" i="4"/>
  <c r="AJ581" i="43" s="1"/>
  <c r="AH564" i="4"/>
  <c r="AG564" i="4"/>
  <c r="AG581" i="43" s="1"/>
  <c r="AF564" i="4"/>
  <c r="AF581" i="43" s="1"/>
  <c r="AD564" i="4"/>
  <c r="AE564" i="4" s="1"/>
  <c r="AC564" i="4"/>
  <c r="AC581" i="43" s="1"/>
  <c r="AB564" i="4"/>
  <c r="AA564" i="4"/>
  <c r="Z564" i="4"/>
  <c r="Z581" i="43" s="1"/>
  <c r="Y564" i="4"/>
  <c r="Y581" i="43" s="1"/>
  <c r="X564" i="4"/>
  <c r="X581" i="43" s="1"/>
  <c r="W564" i="4"/>
  <c r="V564" i="4"/>
  <c r="Q564" i="4" s="1"/>
  <c r="Q581" i="43" s="1"/>
  <c r="O564" i="4"/>
  <c r="O581" i="43" s="1"/>
  <c r="N564" i="4"/>
  <c r="N581" i="43" s="1"/>
  <c r="L564" i="4"/>
  <c r="L581" i="43" s="1"/>
  <c r="J564" i="4"/>
  <c r="J581" i="43" s="1"/>
  <c r="H564" i="4"/>
  <c r="H581" i="43" s="1"/>
  <c r="G564" i="4"/>
  <c r="G581" i="43" s="1"/>
  <c r="F564" i="4"/>
  <c r="F581" i="43" s="1"/>
  <c r="E564" i="4"/>
  <c r="E581" i="43" s="1"/>
  <c r="D564" i="4"/>
  <c r="D581" i="43" s="1"/>
  <c r="C564" i="4"/>
  <c r="C581" i="43" s="1"/>
  <c r="B564" i="4"/>
  <c r="B581" i="43" s="1"/>
  <c r="A564" i="4"/>
  <c r="A581" i="43" s="1"/>
  <c r="AK563" i="4"/>
  <c r="AJ563" i="4"/>
  <c r="AJ580" i="43" s="1"/>
  <c r="AH563" i="4"/>
  <c r="AH580" i="43" s="1"/>
  <c r="AG563" i="4"/>
  <c r="AG580" i="43" s="1"/>
  <c r="AF563" i="4"/>
  <c r="AF580" i="43" s="1"/>
  <c r="AE563" i="4"/>
  <c r="AD563" i="4"/>
  <c r="AC563" i="4"/>
  <c r="AC580" i="43" s="1"/>
  <c r="AB563" i="4"/>
  <c r="AA563" i="4"/>
  <c r="Z563" i="4"/>
  <c r="Z580" i="43" s="1"/>
  <c r="Y563" i="4"/>
  <c r="Y580" i="43" s="1"/>
  <c r="X563" i="4"/>
  <c r="X580" i="43" s="1"/>
  <c r="W563" i="4"/>
  <c r="V563" i="4"/>
  <c r="Q563" i="4"/>
  <c r="Q580" i="43" s="1"/>
  <c r="J563" i="4"/>
  <c r="J580" i="43" s="1"/>
  <c r="H563" i="4"/>
  <c r="H580" i="43" s="1"/>
  <c r="G563" i="4"/>
  <c r="G580" i="43" s="1"/>
  <c r="F563" i="4"/>
  <c r="F580" i="43" s="1"/>
  <c r="E563" i="4"/>
  <c r="E580" i="43" s="1"/>
  <c r="D563" i="4"/>
  <c r="D580" i="43" s="1"/>
  <c r="C563" i="4"/>
  <c r="C580" i="43" s="1"/>
  <c r="B563" i="4"/>
  <c r="B580" i="43" s="1"/>
  <c r="A563" i="4"/>
  <c r="A580" i="43" s="1"/>
  <c r="AJ562" i="4"/>
  <c r="AJ579" i="43" s="1"/>
  <c r="AH562" i="4"/>
  <c r="AH579" i="43" s="1"/>
  <c r="AG562" i="4"/>
  <c r="AG579" i="43" s="1"/>
  <c r="AF562" i="4"/>
  <c r="AF579" i="43" s="1"/>
  <c r="AD562" i="4"/>
  <c r="AE562" i="4" s="1"/>
  <c r="AC562" i="4"/>
  <c r="AC579" i="43" s="1"/>
  <c r="AB562" i="4"/>
  <c r="AA562" i="4"/>
  <c r="Z562" i="4"/>
  <c r="Z579" i="43" s="1"/>
  <c r="Y562" i="4"/>
  <c r="Y579" i="43" s="1"/>
  <c r="X562" i="4"/>
  <c r="X579" i="43" s="1"/>
  <c r="W562" i="4"/>
  <c r="V562" i="4"/>
  <c r="Q562" i="4" s="1"/>
  <c r="Q579" i="43" s="1"/>
  <c r="O562" i="4"/>
  <c r="O579" i="43" s="1"/>
  <c r="J562" i="4"/>
  <c r="J579" i="43" s="1"/>
  <c r="H562" i="4"/>
  <c r="H579" i="43" s="1"/>
  <c r="G562" i="4"/>
  <c r="G579" i="43" s="1"/>
  <c r="F562" i="4"/>
  <c r="F579" i="43" s="1"/>
  <c r="E562" i="4"/>
  <c r="E579" i="43" s="1"/>
  <c r="D562" i="4"/>
  <c r="D579" i="43" s="1"/>
  <c r="C562" i="4"/>
  <c r="C579" i="43" s="1"/>
  <c r="B562" i="4"/>
  <c r="B579" i="43" s="1"/>
  <c r="A562" i="4"/>
  <c r="A579" i="43" s="1"/>
  <c r="AK561" i="4"/>
  <c r="AJ561" i="4"/>
  <c r="AJ578" i="43" s="1"/>
  <c r="AH561" i="4"/>
  <c r="AG561" i="4"/>
  <c r="AG578" i="43" s="1"/>
  <c r="AF561" i="4"/>
  <c r="AF578" i="43" s="1"/>
  <c r="AE561" i="4"/>
  <c r="R561" i="4" s="1"/>
  <c r="R578" i="43" s="1"/>
  <c r="AD561" i="4"/>
  <c r="AC561" i="4"/>
  <c r="AC578" i="43" s="1"/>
  <c r="AB561" i="4"/>
  <c r="AA561" i="4"/>
  <c r="Z561" i="4"/>
  <c r="Z578" i="43" s="1"/>
  <c r="Y561" i="4"/>
  <c r="Y578" i="43" s="1"/>
  <c r="X561" i="4"/>
  <c r="X578" i="43" s="1"/>
  <c r="W561" i="4"/>
  <c r="V561" i="4"/>
  <c r="J561" i="4"/>
  <c r="J578" i="43" s="1"/>
  <c r="H561" i="4"/>
  <c r="H578" i="43" s="1"/>
  <c r="G561" i="4"/>
  <c r="G578" i="43" s="1"/>
  <c r="F561" i="4"/>
  <c r="F578" i="43" s="1"/>
  <c r="E561" i="4"/>
  <c r="E578" i="43" s="1"/>
  <c r="D561" i="4"/>
  <c r="D578" i="43" s="1"/>
  <c r="C561" i="4"/>
  <c r="C578" i="43" s="1"/>
  <c r="B561" i="4"/>
  <c r="B578" i="43" s="1"/>
  <c r="A561" i="4"/>
  <c r="A578" i="43" s="1"/>
  <c r="AJ560" i="4"/>
  <c r="AJ577" i="43" s="1"/>
  <c r="AH560" i="4"/>
  <c r="AG560" i="4"/>
  <c r="AG577" i="43" s="1"/>
  <c r="AF560" i="4"/>
  <c r="AF577" i="43" s="1"/>
  <c r="AD560" i="4"/>
  <c r="AE560" i="4" s="1"/>
  <c r="AC560" i="4"/>
  <c r="AC577" i="43" s="1"/>
  <c r="AB560" i="4"/>
  <c r="AA560" i="4"/>
  <c r="Z560" i="4"/>
  <c r="Z577" i="43" s="1"/>
  <c r="Y560" i="4"/>
  <c r="Y577" i="43" s="1"/>
  <c r="X560" i="4"/>
  <c r="X577" i="43" s="1"/>
  <c r="W560" i="4"/>
  <c r="V560" i="4"/>
  <c r="AK560" i="4" s="1"/>
  <c r="J560" i="4"/>
  <c r="J577" i="43" s="1"/>
  <c r="H560" i="4"/>
  <c r="H577" i="43" s="1"/>
  <c r="G560" i="4"/>
  <c r="G577" i="43" s="1"/>
  <c r="F560" i="4"/>
  <c r="F577" i="43" s="1"/>
  <c r="E560" i="4"/>
  <c r="E577" i="43" s="1"/>
  <c r="D560" i="4"/>
  <c r="D577" i="43" s="1"/>
  <c r="C560" i="4"/>
  <c r="C577" i="43" s="1"/>
  <c r="B560" i="4"/>
  <c r="B577" i="43" s="1"/>
  <c r="A560" i="4"/>
  <c r="A577" i="43" s="1"/>
  <c r="AJ559" i="4"/>
  <c r="AJ576" i="43" s="1"/>
  <c r="AH559" i="4"/>
  <c r="AG559" i="4"/>
  <c r="AG576" i="43" s="1"/>
  <c r="AF559" i="4"/>
  <c r="AF576" i="43" s="1"/>
  <c r="AD559" i="4"/>
  <c r="AE559" i="4" s="1"/>
  <c r="AC559" i="4"/>
  <c r="AC576" i="43" s="1"/>
  <c r="AB559" i="4"/>
  <c r="AA559" i="4"/>
  <c r="Z559" i="4"/>
  <c r="Z576" i="43" s="1"/>
  <c r="Y559" i="4"/>
  <c r="Y576" i="43" s="1"/>
  <c r="X559" i="4"/>
  <c r="X576" i="43" s="1"/>
  <c r="W559" i="4"/>
  <c r="V559" i="4"/>
  <c r="AK559" i="4" s="1"/>
  <c r="J559" i="4"/>
  <c r="J576" i="43" s="1"/>
  <c r="H559" i="4"/>
  <c r="H576" i="43" s="1"/>
  <c r="G559" i="4"/>
  <c r="G576" i="43" s="1"/>
  <c r="F559" i="4"/>
  <c r="F576" i="43" s="1"/>
  <c r="E559" i="4"/>
  <c r="E576" i="43" s="1"/>
  <c r="D559" i="4"/>
  <c r="D576" i="43" s="1"/>
  <c r="C559" i="4"/>
  <c r="C576" i="43" s="1"/>
  <c r="B559" i="4"/>
  <c r="B576" i="43" s="1"/>
  <c r="A559" i="4"/>
  <c r="A576" i="43" s="1"/>
  <c r="AJ558" i="4"/>
  <c r="AJ575" i="43" s="1"/>
  <c r="AH558" i="4"/>
  <c r="AG558" i="4"/>
  <c r="AG575" i="43" s="1"/>
  <c r="AF558" i="4"/>
  <c r="AF575" i="43" s="1"/>
  <c r="AD558" i="4"/>
  <c r="AE558" i="4" s="1"/>
  <c r="AC558" i="4"/>
  <c r="AC575" i="43" s="1"/>
  <c r="AB558" i="4"/>
  <c r="AA558" i="4"/>
  <c r="Z558" i="4"/>
  <c r="Z575" i="43" s="1"/>
  <c r="Y558" i="4"/>
  <c r="Y575" i="43" s="1"/>
  <c r="X558" i="4"/>
  <c r="X575" i="43" s="1"/>
  <c r="W558" i="4"/>
  <c r="V558" i="4"/>
  <c r="AK558" i="4" s="1"/>
  <c r="J558" i="4"/>
  <c r="J575" i="43" s="1"/>
  <c r="H558" i="4"/>
  <c r="H575" i="43" s="1"/>
  <c r="G558" i="4"/>
  <c r="G575" i="43" s="1"/>
  <c r="F558" i="4"/>
  <c r="F575" i="43" s="1"/>
  <c r="E558" i="4"/>
  <c r="E575" i="43" s="1"/>
  <c r="D558" i="4"/>
  <c r="D575" i="43" s="1"/>
  <c r="C558" i="4"/>
  <c r="C575" i="43" s="1"/>
  <c r="B558" i="4"/>
  <c r="B575" i="43" s="1"/>
  <c r="A558" i="4"/>
  <c r="A575" i="43" s="1"/>
  <c r="AJ557" i="4"/>
  <c r="AJ574" i="43" s="1"/>
  <c r="AH557" i="4"/>
  <c r="AG557" i="4"/>
  <c r="AG574" i="43" s="1"/>
  <c r="AF557" i="4"/>
  <c r="AF574" i="43" s="1"/>
  <c r="AD557" i="4"/>
  <c r="AE557" i="4" s="1"/>
  <c r="AC557" i="4"/>
  <c r="AC574" i="43" s="1"/>
  <c r="AB557" i="4"/>
  <c r="AA557" i="4"/>
  <c r="Z557" i="4"/>
  <c r="Z574" i="43" s="1"/>
  <c r="Y557" i="4"/>
  <c r="Y574" i="43" s="1"/>
  <c r="X557" i="4"/>
  <c r="X574" i="43" s="1"/>
  <c r="W557" i="4"/>
  <c r="V557" i="4"/>
  <c r="AK557" i="4" s="1"/>
  <c r="J557" i="4"/>
  <c r="J574" i="43" s="1"/>
  <c r="H557" i="4"/>
  <c r="H574" i="43" s="1"/>
  <c r="G557" i="4"/>
  <c r="G574" i="43" s="1"/>
  <c r="F557" i="4"/>
  <c r="F574" i="43" s="1"/>
  <c r="E557" i="4"/>
  <c r="E574" i="43" s="1"/>
  <c r="D557" i="4"/>
  <c r="D574" i="43" s="1"/>
  <c r="C557" i="4"/>
  <c r="C574" i="43" s="1"/>
  <c r="B557" i="4"/>
  <c r="B574" i="43" s="1"/>
  <c r="A557" i="4"/>
  <c r="A574" i="43" s="1"/>
  <c r="AJ556" i="4"/>
  <c r="AJ573" i="43" s="1"/>
  <c r="AH556" i="4"/>
  <c r="AG556" i="4"/>
  <c r="AG573" i="43" s="1"/>
  <c r="AF556" i="4"/>
  <c r="AF573" i="43" s="1"/>
  <c r="AD556" i="4"/>
  <c r="AE556" i="4" s="1"/>
  <c r="AC556" i="4"/>
  <c r="AC573" i="43" s="1"/>
  <c r="AB556" i="4"/>
  <c r="AA556" i="4"/>
  <c r="Z556" i="4"/>
  <c r="Z573" i="43" s="1"/>
  <c r="Y556" i="4"/>
  <c r="Y573" i="43" s="1"/>
  <c r="X556" i="4"/>
  <c r="X573" i="43" s="1"/>
  <c r="W556" i="4"/>
  <c r="V556" i="4"/>
  <c r="AK556" i="4" s="1"/>
  <c r="J556" i="4"/>
  <c r="J573" i="43" s="1"/>
  <c r="H556" i="4"/>
  <c r="H573" i="43" s="1"/>
  <c r="G556" i="4"/>
  <c r="G573" i="43" s="1"/>
  <c r="F556" i="4"/>
  <c r="F573" i="43" s="1"/>
  <c r="E556" i="4"/>
  <c r="E573" i="43" s="1"/>
  <c r="D556" i="4"/>
  <c r="D573" i="43" s="1"/>
  <c r="C556" i="4"/>
  <c r="C573" i="43" s="1"/>
  <c r="B556" i="4"/>
  <c r="B573" i="43" s="1"/>
  <c r="A556" i="4"/>
  <c r="A573" i="43" s="1"/>
  <c r="AJ555" i="4"/>
  <c r="AJ572" i="43" s="1"/>
  <c r="AH555" i="4"/>
  <c r="AG555" i="4"/>
  <c r="AG572" i="43" s="1"/>
  <c r="AF555" i="4"/>
  <c r="AF572" i="43" s="1"/>
  <c r="AD555" i="4"/>
  <c r="AE555" i="4" s="1"/>
  <c r="AC555" i="4"/>
  <c r="AC572" i="43" s="1"/>
  <c r="AB555" i="4"/>
  <c r="AA555" i="4"/>
  <c r="Z555" i="4"/>
  <c r="Z572" i="43" s="1"/>
  <c r="Y555" i="4"/>
  <c r="Y572" i="43" s="1"/>
  <c r="X555" i="4"/>
  <c r="X572" i="43" s="1"/>
  <c r="W555" i="4"/>
  <c r="V555" i="4"/>
  <c r="AK555" i="4" s="1"/>
  <c r="J555" i="4"/>
  <c r="J572" i="43" s="1"/>
  <c r="H555" i="4"/>
  <c r="H572" i="43" s="1"/>
  <c r="G555" i="4"/>
  <c r="G572" i="43" s="1"/>
  <c r="F555" i="4"/>
  <c r="F572" i="43" s="1"/>
  <c r="E555" i="4"/>
  <c r="E572" i="43" s="1"/>
  <c r="D555" i="4"/>
  <c r="D572" i="43" s="1"/>
  <c r="C555" i="4"/>
  <c r="C572" i="43" s="1"/>
  <c r="B555" i="4"/>
  <c r="B572" i="43" s="1"/>
  <c r="A555" i="4"/>
  <c r="A572" i="43" s="1"/>
  <c r="AJ554" i="4"/>
  <c r="AJ571" i="43" s="1"/>
  <c r="AH554" i="4"/>
  <c r="AG554" i="4"/>
  <c r="AG571" i="43" s="1"/>
  <c r="AF554" i="4"/>
  <c r="AF571" i="43" s="1"/>
  <c r="AD554" i="4"/>
  <c r="AE554" i="4" s="1"/>
  <c r="R554" i="4" s="1"/>
  <c r="R571" i="43" s="1"/>
  <c r="AC554" i="4"/>
  <c r="AC571" i="43" s="1"/>
  <c r="AB554" i="4"/>
  <c r="AA554" i="4"/>
  <c r="Z554" i="4"/>
  <c r="Z571" i="43" s="1"/>
  <c r="Y554" i="4"/>
  <c r="Y571" i="43" s="1"/>
  <c r="X554" i="4"/>
  <c r="X571" i="43" s="1"/>
  <c r="W554" i="4"/>
  <c r="V554" i="4"/>
  <c r="AK554" i="4" s="1"/>
  <c r="N554" i="4"/>
  <c r="N571" i="43" s="1"/>
  <c r="J554" i="4"/>
  <c r="J571" i="43" s="1"/>
  <c r="H554" i="4"/>
  <c r="H571" i="43" s="1"/>
  <c r="G554" i="4"/>
  <c r="G571" i="43" s="1"/>
  <c r="F554" i="4"/>
  <c r="F571" i="43" s="1"/>
  <c r="E554" i="4"/>
  <c r="E571" i="43" s="1"/>
  <c r="D554" i="4"/>
  <c r="D571" i="43" s="1"/>
  <c r="C554" i="4"/>
  <c r="C571" i="43" s="1"/>
  <c r="B554" i="4"/>
  <c r="B571" i="43" s="1"/>
  <c r="A554" i="4"/>
  <c r="A571" i="43" s="1"/>
  <c r="AJ553" i="4"/>
  <c r="AJ570" i="43" s="1"/>
  <c r="AH553" i="4"/>
  <c r="AG553" i="4"/>
  <c r="AG570" i="43" s="1"/>
  <c r="AF553" i="4"/>
  <c r="AF570" i="43" s="1"/>
  <c r="AD553" i="4"/>
  <c r="AE553" i="4" s="1"/>
  <c r="AC553" i="4"/>
  <c r="AC570" i="43" s="1"/>
  <c r="AB553" i="4"/>
  <c r="AA553" i="4"/>
  <c r="Z553" i="4"/>
  <c r="Z570" i="43" s="1"/>
  <c r="Y553" i="4"/>
  <c r="Y570" i="43" s="1"/>
  <c r="X553" i="4"/>
  <c r="X570" i="43" s="1"/>
  <c r="W553" i="4"/>
  <c r="V553" i="4"/>
  <c r="AK553" i="4" s="1"/>
  <c r="N553" i="4"/>
  <c r="N570" i="43" s="1"/>
  <c r="J553" i="4"/>
  <c r="J570" i="43" s="1"/>
  <c r="H553" i="4"/>
  <c r="H570" i="43" s="1"/>
  <c r="G553" i="4"/>
  <c r="G570" i="43" s="1"/>
  <c r="F553" i="4"/>
  <c r="F570" i="43" s="1"/>
  <c r="E553" i="4"/>
  <c r="E570" i="43" s="1"/>
  <c r="D553" i="4"/>
  <c r="D570" i="43" s="1"/>
  <c r="C553" i="4"/>
  <c r="C570" i="43" s="1"/>
  <c r="B553" i="4"/>
  <c r="B570" i="43" s="1"/>
  <c r="A553" i="4"/>
  <c r="A570" i="43" s="1"/>
  <c r="AJ552" i="4"/>
  <c r="AJ569" i="43" s="1"/>
  <c r="AH552" i="4"/>
  <c r="AG552" i="4"/>
  <c r="AG569" i="43" s="1"/>
  <c r="AF552" i="4"/>
  <c r="AF569" i="43" s="1"/>
  <c r="AD552" i="4"/>
  <c r="AE552" i="4" s="1"/>
  <c r="AC552" i="4"/>
  <c r="AC569" i="43" s="1"/>
  <c r="AB552" i="4"/>
  <c r="AA552" i="4"/>
  <c r="Z552" i="4"/>
  <c r="Z569" i="43" s="1"/>
  <c r="Y552" i="4"/>
  <c r="Y569" i="43" s="1"/>
  <c r="X552" i="4"/>
  <c r="X569" i="43" s="1"/>
  <c r="W552" i="4"/>
  <c r="V552" i="4"/>
  <c r="AK552" i="4" s="1"/>
  <c r="N552" i="4"/>
  <c r="N569" i="43" s="1"/>
  <c r="J552" i="4"/>
  <c r="J569" i="43" s="1"/>
  <c r="H552" i="4"/>
  <c r="H569" i="43" s="1"/>
  <c r="G552" i="4"/>
  <c r="G569" i="43" s="1"/>
  <c r="F552" i="4"/>
  <c r="F569" i="43" s="1"/>
  <c r="E552" i="4"/>
  <c r="E569" i="43" s="1"/>
  <c r="D552" i="4"/>
  <c r="D569" i="43" s="1"/>
  <c r="C552" i="4"/>
  <c r="C569" i="43" s="1"/>
  <c r="B552" i="4"/>
  <c r="B569" i="43" s="1"/>
  <c r="A552" i="4"/>
  <c r="A569" i="43" s="1"/>
  <c r="AJ551" i="4"/>
  <c r="AJ568" i="43" s="1"/>
  <c r="AH551" i="4"/>
  <c r="AG551" i="4"/>
  <c r="AG568" i="43" s="1"/>
  <c r="AF551" i="4"/>
  <c r="AF568" i="43" s="1"/>
  <c r="AD551" i="4"/>
  <c r="AE551" i="4" s="1"/>
  <c r="AC551" i="4"/>
  <c r="AC568" i="43" s="1"/>
  <c r="AB551" i="4"/>
  <c r="AA551" i="4"/>
  <c r="Z551" i="4"/>
  <c r="Z568" i="43" s="1"/>
  <c r="Y551" i="4"/>
  <c r="Y568" i="43" s="1"/>
  <c r="X551" i="4"/>
  <c r="X568" i="43" s="1"/>
  <c r="W551" i="4"/>
  <c r="V551" i="4"/>
  <c r="AK551" i="4" s="1"/>
  <c r="N551" i="4"/>
  <c r="N568" i="43" s="1"/>
  <c r="J551" i="4"/>
  <c r="J568" i="43" s="1"/>
  <c r="H551" i="4"/>
  <c r="H568" i="43" s="1"/>
  <c r="G551" i="4"/>
  <c r="G568" i="43" s="1"/>
  <c r="F551" i="4"/>
  <c r="F568" i="43" s="1"/>
  <c r="E551" i="4"/>
  <c r="E568" i="43" s="1"/>
  <c r="D551" i="4"/>
  <c r="D568" i="43" s="1"/>
  <c r="C551" i="4"/>
  <c r="C568" i="43" s="1"/>
  <c r="B551" i="4"/>
  <c r="B568" i="43" s="1"/>
  <c r="A551" i="4"/>
  <c r="A568" i="43" s="1"/>
  <c r="AJ550" i="4"/>
  <c r="AJ567" i="43" s="1"/>
  <c r="AH550" i="4"/>
  <c r="AG550" i="4"/>
  <c r="AG567" i="43" s="1"/>
  <c r="AF550" i="4"/>
  <c r="AF567" i="43" s="1"/>
  <c r="AD550" i="4"/>
  <c r="AE550" i="4" s="1"/>
  <c r="AC550" i="4"/>
  <c r="AC567" i="43" s="1"/>
  <c r="AB550" i="4"/>
  <c r="AA550" i="4"/>
  <c r="Z550" i="4"/>
  <c r="Z567" i="43" s="1"/>
  <c r="Y550" i="4"/>
  <c r="Y567" i="43" s="1"/>
  <c r="X550" i="4"/>
  <c r="X567" i="43" s="1"/>
  <c r="W550" i="4"/>
  <c r="V550" i="4"/>
  <c r="AK550" i="4" s="1"/>
  <c r="N550" i="4"/>
  <c r="N567" i="43" s="1"/>
  <c r="J550" i="4"/>
  <c r="J567" i="43" s="1"/>
  <c r="H550" i="4"/>
  <c r="H567" i="43" s="1"/>
  <c r="G550" i="4"/>
  <c r="G567" i="43" s="1"/>
  <c r="F550" i="4"/>
  <c r="F567" i="43" s="1"/>
  <c r="E550" i="4"/>
  <c r="E567" i="43" s="1"/>
  <c r="D550" i="4"/>
  <c r="D567" i="43" s="1"/>
  <c r="C550" i="4"/>
  <c r="C567" i="43" s="1"/>
  <c r="B550" i="4"/>
  <c r="B567" i="43" s="1"/>
  <c r="A550" i="4"/>
  <c r="A567" i="43" s="1"/>
  <c r="AJ549" i="4"/>
  <c r="AJ566" i="43" s="1"/>
  <c r="AH549" i="4"/>
  <c r="AH566" i="43" s="1"/>
  <c r="AG549" i="4"/>
  <c r="AG566" i="43" s="1"/>
  <c r="AF549" i="4"/>
  <c r="AF566" i="43" s="1"/>
  <c r="AD549" i="4"/>
  <c r="AE549" i="4" s="1"/>
  <c r="AC549" i="4"/>
  <c r="AC566" i="43" s="1"/>
  <c r="AB549" i="4"/>
  <c r="AA549" i="4"/>
  <c r="Z549" i="4"/>
  <c r="Z566" i="43" s="1"/>
  <c r="Y549" i="4"/>
  <c r="Y566" i="43" s="1"/>
  <c r="X549" i="4"/>
  <c r="X566" i="43" s="1"/>
  <c r="W549" i="4"/>
  <c r="V549" i="4"/>
  <c r="AK549" i="4" s="1"/>
  <c r="N549" i="4"/>
  <c r="N566" i="43" s="1"/>
  <c r="J549" i="4"/>
  <c r="J566" i="43" s="1"/>
  <c r="H549" i="4"/>
  <c r="H566" i="43" s="1"/>
  <c r="G549" i="4"/>
  <c r="G566" i="43" s="1"/>
  <c r="F549" i="4"/>
  <c r="F566" i="43" s="1"/>
  <c r="E549" i="4"/>
  <c r="E566" i="43" s="1"/>
  <c r="D549" i="4"/>
  <c r="D566" i="43" s="1"/>
  <c r="C549" i="4"/>
  <c r="C566" i="43" s="1"/>
  <c r="B549" i="4"/>
  <c r="B566" i="43" s="1"/>
  <c r="A549" i="4"/>
  <c r="A566" i="43" s="1"/>
  <c r="AJ548" i="4"/>
  <c r="AJ565" i="43" s="1"/>
  <c r="AH548" i="4"/>
  <c r="AH565" i="43" s="1"/>
  <c r="AG548" i="4"/>
  <c r="AG565" i="43" s="1"/>
  <c r="AF548" i="4"/>
  <c r="AF565" i="43" s="1"/>
  <c r="AD548" i="4"/>
  <c r="AE548" i="4" s="1"/>
  <c r="AC548" i="4"/>
  <c r="AC565" i="43" s="1"/>
  <c r="AB548" i="4"/>
  <c r="AA548" i="4"/>
  <c r="Z548" i="4"/>
  <c r="Z565" i="43" s="1"/>
  <c r="Y548" i="4"/>
  <c r="Y565" i="43" s="1"/>
  <c r="X548" i="4"/>
  <c r="X565" i="43" s="1"/>
  <c r="W548" i="4"/>
  <c r="V548" i="4"/>
  <c r="AK548" i="4" s="1"/>
  <c r="O548" i="4"/>
  <c r="O565" i="43" s="1"/>
  <c r="J548" i="4"/>
  <c r="J565" i="43" s="1"/>
  <c r="H548" i="4"/>
  <c r="H565" i="43" s="1"/>
  <c r="G548" i="4"/>
  <c r="G565" i="43" s="1"/>
  <c r="F548" i="4"/>
  <c r="F565" i="43" s="1"/>
  <c r="E548" i="4"/>
  <c r="E565" i="43" s="1"/>
  <c r="D548" i="4"/>
  <c r="D565" i="43" s="1"/>
  <c r="C548" i="4"/>
  <c r="C565" i="43" s="1"/>
  <c r="B548" i="4"/>
  <c r="B565" i="43" s="1"/>
  <c r="A548" i="4"/>
  <c r="A565" i="43" s="1"/>
  <c r="AK547" i="4"/>
  <c r="AJ547" i="4"/>
  <c r="AJ564" i="43" s="1"/>
  <c r="AH547" i="4"/>
  <c r="AG547" i="4"/>
  <c r="AG564" i="43" s="1"/>
  <c r="AF547" i="4"/>
  <c r="AF564" i="43" s="1"/>
  <c r="AE547" i="4"/>
  <c r="AD547" i="4"/>
  <c r="AC547" i="4"/>
  <c r="AC564" i="43" s="1"/>
  <c r="AB547" i="4"/>
  <c r="AA547" i="4"/>
  <c r="Z547" i="4"/>
  <c r="Z564" i="43" s="1"/>
  <c r="Y547" i="4"/>
  <c r="Y564" i="43" s="1"/>
  <c r="X547" i="4"/>
  <c r="X564" i="43" s="1"/>
  <c r="W547" i="4"/>
  <c r="V547" i="4"/>
  <c r="R547" i="4"/>
  <c r="R564" i="43" s="1"/>
  <c r="Q547" i="4"/>
  <c r="Q564" i="43" s="1"/>
  <c r="O547" i="4"/>
  <c r="O564" i="43" s="1"/>
  <c r="N547" i="4"/>
  <c r="N564" i="43" s="1"/>
  <c r="L547" i="4"/>
  <c r="L564" i="43" s="1"/>
  <c r="J547" i="4"/>
  <c r="J564" i="43" s="1"/>
  <c r="H547" i="4"/>
  <c r="H564" i="43" s="1"/>
  <c r="G547" i="4"/>
  <c r="G564" i="43" s="1"/>
  <c r="F547" i="4"/>
  <c r="F564" i="43" s="1"/>
  <c r="E547" i="4"/>
  <c r="E564" i="43" s="1"/>
  <c r="D547" i="4"/>
  <c r="D564" i="43" s="1"/>
  <c r="C547" i="4"/>
  <c r="C564" i="43" s="1"/>
  <c r="B547" i="4"/>
  <c r="B564" i="43" s="1"/>
  <c r="A547" i="4"/>
  <c r="A564" i="43" s="1"/>
  <c r="AK546" i="4"/>
  <c r="AJ546" i="4"/>
  <c r="AJ563" i="43" s="1"/>
  <c r="AH546" i="4"/>
  <c r="AH563" i="43" s="1"/>
  <c r="AG546" i="4"/>
  <c r="AG563" i="43" s="1"/>
  <c r="AF546" i="4"/>
  <c r="AF563" i="43" s="1"/>
  <c r="AE546" i="4"/>
  <c r="AD546" i="4"/>
  <c r="AC546" i="4"/>
  <c r="AC563" i="43" s="1"/>
  <c r="AB546" i="4"/>
  <c r="AA546" i="4"/>
  <c r="Z546" i="4"/>
  <c r="Z563" i="43" s="1"/>
  <c r="Y546" i="4"/>
  <c r="Y563" i="43" s="1"/>
  <c r="X546" i="4"/>
  <c r="X563" i="43" s="1"/>
  <c r="W546" i="4"/>
  <c r="V546" i="4"/>
  <c r="R546" i="4"/>
  <c r="R563" i="43" s="1"/>
  <c r="Q546" i="4"/>
  <c r="Q563" i="43" s="1"/>
  <c r="N546" i="4"/>
  <c r="N563" i="43" s="1"/>
  <c r="L546" i="4"/>
  <c r="L563" i="43" s="1"/>
  <c r="J546" i="4"/>
  <c r="J563" i="43" s="1"/>
  <c r="H546" i="4"/>
  <c r="H563" i="43" s="1"/>
  <c r="G546" i="4"/>
  <c r="G563" i="43" s="1"/>
  <c r="F546" i="4"/>
  <c r="F563" i="43" s="1"/>
  <c r="E546" i="4"/>
  <c r="E563" i="43" s="1"/>
  <c r="D546" i="4"/>
  <c r="D563" i="43" s="1"/>
  <c r="C546" i="4"/>
  <c r="C563" i="43" s="1"/>
  <c r="B546" i="4"/>
  <c r="B563" i="43" s="1"/>
  <c r="A546" i="4"/>
  <c r="A563" i="43" s="1"/>
  <c r="AK545" i="4"/>
  <c r="AJ545" i="4"/>
  <c r="AJ562" i="43" s="1"/>
  <c r="AH545" i="4"/>
  <c r="AH562" i="43" s="1"/>
  <c r="AG545" i="4"/>
  <c r="AG562" i="43" s="1"/>
  <c r="AF545" i="4"/>
  <c r="AF562" i="43" s="1"/>
  <c r="AE545" i="4"/>
  <c r="AD545" i="4"/>
  <c r="AC545" i="4"/>
  <c r="AC562" i="43" s="1"/>
  <c r="AB545" i="4"/>
  <c r="AA545" i="4"/>
  <c r="Z545" i="4"/>
  <c r="Z562" i="43" s="1"/>
  <c r="Y545" i="4"/>
  <c r="Y562" i="43" s="1"/>
  <c r="X545" i="4"/>
  <c r="X562" i="43" s="1"/>
  <c r="W545" i="4"/>
  <c r="V545" i="4"/>
  <c r="R545" i="4"/>
  <c r="R562" i="43" s="1"/>
  <c r="Q545" i="4"/>
  <c r="Q562" i="43" s="1"/>
  <c r="O545" i="4"/>
  <c r="O562" i="43" s="1"/>
  <c r="J545" i="4"/>
  <c r="J562" i="43" s="1"/>
  <c r="H545" i="4"/>
  <c r="H562" i="43" s="1"/>
  <c r="G545" i="4"/>
  <c r="G562" i="43" s="1"/>
  <c r="F545" i="4"/>
  <c r="F562" i="43" s="1"/>
  <c r="E545" i="4"/>
  <c r="E562" i="43" s="1"/>
  <c r="D545" i="4"/>
  <c r="D562" i="43" s="1"/>
  <c r="C545" i="4"/>
  <c r="C562" i="43" s="1"/>
  <c r="B545" i="4"/>
  <c r="B562" i="43" s="1"/>
  <c r="A545" i="4"/>
  <c r="A562" i="43" s="1"/>
  <c r="AJ544" i="4"/>
  <c r="AJ561" i="43" s="1"/>
  <c r="AH544" i="4"/>
  <c r="AG544" i="4"/>
  <c r="AG561" i="43" s="1"/>
  <c r="AF544" i="4"/>
  <c r="AF561" i="43" s="1"/>
  <c r="AE544" i="4"/>
  <c r="R544" i="4" s="1"/>
  <c r="R561" i="43" s="1"/>
  <c r="AD544" i="4"/>
  <c r="AC544" i="4"/>
  <c r="AC561" i="43" s="1"/>
  <c r="AB544" i="4"/>
  <c r="AA544" i="4"/>
  <c r="Z544" i="4"/>
  <c r="Z561" i="43" s="1"/>
  <c r="Y544" i="4"/>
  <c r="Y561" i="43" s="1"/>
  <c r="X544" i="4"/>
  <c r="X561" i="43" s="1"/>
  <c r="W544" i="4"/>
  <c r="V544" i="4"/>
  <c r="Q544" i="4"/>
  <c r="Q561" i="43" s="1"/>
  <c r="L544" i="4"/>
  <c r="L561" i="43" s="1"/>
  <c r="J544" i="4"/>
  <c r="J561" i="43" s="1"/>
  <c r="H544" i="4"/>
  <c r="H561" i="43" s="1"/>
  <c r="G544" i="4"/>
  <c r="G561" i="43" s="1"/>
  <c r="F544" i="4"/>
  <c r="F561" i="43" s="1"/>
  <c r="E544" i="4"/>
  <c r="E561" i="43" s="1"/>
  <c r="D544" i="4"/>
  <c r="D561" i="43" s="1"/>
  <c r="C544" i="4"/>
  <c r="C561" i="43" s="1"/>
  <c r="B544" i="4"/>
  <c r="B561" i="43" s="1"/>
  <c r="A544" i="4"/>
  <c r="A561" i="43" s="1"/>
  <c r="AJ543" i="4"/>
  <c r="AJ560" i="43" s="1"/>
  <c r="AH543" i="4"/>
  <c r="AG543" i="4"/>
  <c r="AG560" i="43" s="1"/>
  <c r="AF543" i="4"/>
  <c r="AF560" i="43" s="1"/>
  <c r="AE543" i="4"/>
  <c r="R543" i="4" s="1"/>
  <c r="R560" i="43" s="1"/>
  <c r="AD543" i="4"/>
  <c r="AC543" i="4"/>
  <c r="AC560" i="43" s="1"/>
  <c r="AB543" i="4"/>
  <c r="AA543" i="4"/>
  <c r="Z543" i="4"/>
  <c r="Z560" i="43" s="1"/>
  <c r="Y543" i="4"/>
  <c r="Y560" i="43" s="1"/>
  <c r="X543" i="4"/>
  <c r="X560" i="43" s="1"/>
  <c r="W543" i="4"/>
  <c r="V543" i="4"/>
  <c r="Q543" i="4"/>
  <c r="Q560" i="43" s="1"/>
  <c r="L543" i="4"/>
  <c r="L560" i="43" s="1"/>
  <c r="J543" i="4"/>
  <c r="J560" i="43" s="1"/>
  <c r="H543" i="4"/>
  <c r="H560" i="43" s="1"/>
  <c r="G543" i="4"/>
  <c r="G560" i="43" s="1"/>
  <c r="F543" i="4"/>
  <c r="F560" i="43" s="1"/>
  <c r="E543" i="4"/>
  <c r="E560" i="43" s="1"/>
  <c r="D543" i="4"/>
  <c r="D560" i="43" s="1"/>
  <c r="C543" i="4"/>
  <c r="C560" i="43" s="1"/>
  <c r="B543" i="4"/>
  <c r="B560" i="43" s="1"/>
  <c r="A543" i="4"/>
  <c r="A560" i="43" s="1"/>
  <c r="AJ542" i="4"/>
  <c r="AJ559" i="43" s="1"/>
  <c r="AH542" i="4"/>
  <c r="AG542" i="4"/>
  <c r="AG559" i="43" s="1"/>
  <c r="AF542" i="4"/>
  <c r="AF559" i="43" s="1"/>
  <c r="AE542" i="4"/>
  <c r="R542" i="4" s="1"/>
  <c r="R559" i="43" s="1"/>
  <c r="AD542" i="4"/>
  <c r="AC542" i="4"/>
  <c r="AC559" i="43" s="1"/>
  <c r="AB542" i="4"/>
  <c r="AA542" i="4"/>
  <c r="Z542" i="4"/>
  <c r="Z559" i="43" s="1"/>
  <c r="Y542" i="4"/>
  <c r="Y559" i="43" s="1"/>
  <c r="X542" i="4"/>
  <c r="X559" i="43" s="1"/>
  <c r="W542" i="4"/>
  <c r="V542" i="4"/>
  <c r="Q542" i="4"/>
  <c r="Q559" i="43" s="1"/>
  <c r="L542" i="4"/>
  <c r="L559" i="43" s="1"/>
  <c r="J542" i="4"/>
  <c r="J559" i="43" s="1"/>
  <c r="H542" i="4"/>
  <c r="H559" i="43" s="1"/>
  <c r="G542" i="4"/>
  <c r="G559" i="43" s="1"/>
  <c r="F542" i="4"/>
  <c r="F559" i="43" s="1"/>
  <c r="E542" i="4"/>
  <c r="E559" i="43" s="1"/>
  <c r="D542" i="4"/>
  <c r="D559" i="43" s="1"/>
  <c r="C542" i="4"/>
  <c r="C559" i="43" s="1"/>
  <c r="B542" i="4"/>
  <c r="B559" i="43" s="1"/>
  <c r="A542" i="4"/>
  <c r="A559" i="43" s="1"/>
  <c r="AJ541" i="4"/>
  <c r="AJ558" i="43" s="1"/>
  <c r="AH541" i="4"/>
  <c r="AG541" i="4"/>
  <c r="AG558" i="43" s="1"/>
  <c r="AF541" i="4"/>
  <c r="AF558" i="43" s="1"/>
  <c r="AE541" i="4"/>
  <c r="R541" i="4" s="1"/>
  <c r="R558" i="43" s="1"/>
  <c r="AD541" i="4"/>
  <c r="AC541" i="4"/>
  <c r="AC558" i="43" s="1"/>
  <c r="AB541" i="4"/>
  <c r="AA541" i="4"/>
  <c r="Z541" i="4"/>
  <c r="Z558" i="43" s="1"/>
  <c r="Y541" i="4"/>
  <c r="Y558" i="43" s="1"/>
  <c r="X541" i="4"/>
  <c r="X558" i="43" s="1"/>
  <c r="W541" i="4"/>
  <c r="V541" i="4"/>
  <c r="Q541" i="4"/>
  <c r="Q558" i="43" s="1"/>
  <c r="L541" i="4"/>
  <c r="L558" i="43" s="1"/>
  <c r="J541" i="4"/>
  <c r="J558" i="43" s="1"/>
  <c r="H541" i="4"/>
  <c r="H558" i="43" s="1"/>
  <c r="G541" i="4"/>
  <c r="G558" i="43" s="1"/>
  <c r="F541" i="4"/>
  <c r="F558" i="43" s="1"/>
  <c r="E541" i="4"/>
  <c r="E558" i="43" s="1"/>
  <c r="D541" i="4"/>
  <c r="D558" i="43" s="1"/>
  <c r="C541" i="4"/>
  <c r="C558" i="43" s="1"/>
  <c r="B541" i="4"/>
  <c r="B558" i="43" s="1"/>
  <c r="A541" i="4"/>
  <c r="A558" i="43" s="1"/>
  <c r="AJ540" i="4"/>
  <c r="AJ557" i="43" s="1"/>
  <c r="AH540" i="4"/>
  <c r="AG540" i="4"/>
  <c r="AG557" i="43" s="1"/>
  <c r="AF540" i="4"/>
  <c r="AF557" i="43" s="1"/>
  <c r="AE540" i="4"/>
  <c r="R540" i="4" s="1"/>
  <c r="R557" i="43" s="1"/>
  <c r="AD540" i="4"/>
  <c r="AC540" i="4"/>
  <c r="AC557" i="43" s="1"/>
  <c r="AB540" i="4"/>
  <c r="AA540" i="4"/>
  <c r="Z540" i="4"/>
  <c r="Z557" i="43" s="1"/>
  <c r="Y540" i="4"/>
  <c r="Y557" i="43" s="1"/>
  <c r="X540" i="4"/>
  <c r="X557" i="43" s="1"/>
  <c r="W540" i="4"/>
  <c r="V540" i="4"/>
  <c r="Q540" i="4"/>
  <c r="Q557" i="43" s="1"/>
  <c r="L540" i="4"/>
  <c r="J540" i="4"/>
  <c r="J557" i="43" s="1"/>
  <c r="H540" i="4"/>
  <c r="H557" i="43" s="1"/>
  <c r="G540" i="4"/>
  <c r="G557" i="43" s="1"/>
  <c r="F540" i="4"/>
  <c r="F557" i="43" s="1"/>
  <c r="E540" i="4"/>
  <c r="E557" i="43" s="1"/>
  <c r="D540" i="4"/>
  <c r="D557" i="43" s="1"/>
  <c r="C540" i="4"/>
  <c r="B540" i="4"/>
  <c r="B557" i="43" s="1"/>
  <c r="A540" i="4"/>
  <c r="A557" i="43" s="1"/>
  <c r="AJ539" i="4"/>
  <c r="AJ556" i="43" s="1"/>
  <c r="AH539" i="4"/>
  <c r="AG539" i="4"/>
  <c r="AG556" i="43" s="1"/>
  <c r="AF539" i="4"/>
  <c r="AF556" i="43" s="1"/>
  <c r="AE539" i="4"/>
  <c r="AD539" i="4"/>
  <c r="AC539" i="4"/>
  <c r="AC556" i="43" s="1"/>
  <c r="AB539" i="4"/>
  <c r="AA539" i="4"/>
  <c r="Z539" i="4"/>
  <c r="Z556" i="43" s="1"/>
  <c r="Y539" i="4"/>
  <c r="Y556" i="43" s="1"/>
  <c r="X539" i="4"/>
  <c r="X556" i="43" s="1"/>
  <c r="W539" i="4"/>
  <c r="V539" i="4"/>
  <c r="Q539" i="4"/>
  <c r="Q556" i="43" s="1"/>
  <c r="L539" i="4"/>
  <c r="J539" i="4"/>
  <c r="J556" i="43" s="1"/>
  <c r="H539" i="4"/>
  <c r="H556" i="43" s="1"/>
  <c r="G539" i="4"/>
  <c r="G556" i="43" s="1"/>
  <c r="F539" i="4"/>
  <c r="F556" i="43" s="1"/>
  <c r="E539" i="4"/>
  <c r="E556" i="43" s="1"/>
  <c r="D539" i="4"/>
  <c r="D556" i="43" s="1"/>
  <c r="C539" i="4"/>
  <c r="B539" i="4"/>
  <c r="B556" i="43" s="1"/>
  <c r="A539" i="4"/>
  <c r="A556" i="43" s="1"/>
  <c r="AJ538" i="4"/>
  <c r="AJ555" i="43" s="1"/>
  <c r="AH538" i="4"/>
  <c r="AG538" i="4"/>
  <c r="AG555" i="43" s="1"/>
  <c r="AF538" i="4"/>
  <c r="AF555" i="43" s="1"/>
  <c r="AE538" i="4"/>
  <c r="AD538" i="4"/>
  <c r="AC538" i="4"/>
  <c r="AC555" i="43" s="1"/>
  <c r="AB538" i="4"/>
  <c r="AA538" i="4"/>
  <c r="Z538" i="4"/>
  <c r="Z555" i="43" s="1"/>
  <c r="Y538" i="4"/>
  <c r="Y555" i="43" s="1"/>
  <c r="X538" i="4"/>
  <c r="X555" i="43" s="1"/>
  <c r="W538" i="4"/>
  <c r="V538" i="4"/>
  <c r="Q538" i="4"/>
  <c r="Q555" i="43" s="1"/>
  <c r="L538" i="4"/>
  <c r="J538" i="4"/>
  <c r="J555" i="43" s="1"/>
  <c r="H538" i="4"/>
  <c r="H555" i="43" s="1"/>
  <c r="G538" i="4"/>
  <c r="G555" i="43" s="1"/>
  <c r="F538" i="4"/>
  <c r="F555" i="43" s="1"/>
  <c r="E538" i="4"/>
  <c r="E555" i="43" s="1"/>
  <c r="D538" i="4"/>
  <c r="D555" i="43" s="1"/>
  <c r="C538" i="4"/>
  <c r="B538" i="4"/>
  <c r="B555" i="43" s="1"/>
  <c r="A538" i="4"/>
  <c r="A555" i="43" s="1"/>
  <c r="AJ537" i="4"/>
  <c r="AJ554" i="43" s="1"/>
  <c r="AH537" i="4"/>
  <c r="AG537" i="4"/>
  <c r="AG554" i="43" s="1"/>
  <c r="AF537" i="4"/>
  <c r="AF554" i="43" s="1"/>
  <c r="AE537" i="4"/>
  <c r="R537" i="4" s="1"/>
  <c r="R554" i="43" s="1"/>
  <c r="AD537" i="4"/>
  <c r="AC537" i="4"/>
  <c r="AC554" i="43" s="1"/>
  <c r="AB537" i="4"/>
  <c r="AA537" i="4"/>
  <c r="Z537" i="4"/>
  <c r="Z554" i="43" s="1"/>
  <c r="Y537" i="4"/>
  <c r="Y554" i="43" s="1"/>
  <c r="X537" i="4"/>
  <c r="X554" i="43" s="1"/>
  <c r="W537" i="4"/>
  <c r="V537" i="4"/>
  <c r="Q537" i="4"/>
  <c r="Q554" i="43" s="1"/>
  <c r="L537" i="4"/>
  <c r="J537" i="4"/>
  <c r="J554" i="43" s="1"/>
  <c r="H537" i="4"/>
  <c r="H554" i="43" s="1"/>
  <c r="G537" i="4"/>
  <c r="G554" i="43" s="1"/>
  <c r="F537" i="4"/>
  <c r="F554" i="43" s="1"/>
  <c r="E537" i="4"/>
  <c r="E554" i="43" s="1"/>
  <c r="D537" i="4"/>
  <c r="D554" i="43" s="1"/>
  <c r="C537" i="4"/>
  <c r="B537" i="4"/>
  <c r="B554" i="43" s="1"/>
  <c r="A537" i="4"/>
  <c r="A554" i="43" s="1"/>
  <c r="AJ536" i="4"/>
  <c r="AJ553" i="43" s="1"/>
  <c r="AH536" i="4"/>
  <c r="AG536" i="4"/>
  <c r="AG553" i="43" s="1"/>
  <c r="AF536" i="4"/>
  <c r="AF553" i="43" s="1"/>
  <c r="AE536" i="4"/>
  <c r="R536" i="4" s="1"/>
  <c r="R553" i="43" s="1"/>
  <c r="AD536" i="4"/>
  <c r="AC536" i="4"/>
  <c r="AC553" i="43" s="1"/>
  <c r="AB536" i="4"/>
  <c r="AA536" i="4"/>
  <c r="Z536" i="4"/>
  <c r="Z553" i="43" s="1"/>
  <c r="Y536" i="4"/>
  <c r="Y553" i="43" s="1"/>
  <c r="X536" i="4"/>
  <c r="X553" i="43" s="1"/>
  <c r="W536" i="4"/>
  <c r="V536" i="4"/>
  <c r="Q536" i="4"/>
  <c r="Q553" i="43" s="1"/>
  <c r="L536" i="4"/>
  <c r="J536" i="4"/>
  <c r="J553" i="43" s="1"/>
  <c r="H536" i="4"/>
  <c r="H553" i="43" s="1"/>
  <c r="G536" i="4"/>
  <c r="G553" i="43" s="1"/>
  <c r="F536" i="4"/>
  <c r="F553" i="43" s="1"/>
  <c r="E536" i="4"/>
  <c r="E553" i="43" s="1"/>
  <c r="D536" i="4"/>
  <c r="D553" i="43" s="1"/>
  <c r="C536" i="4"/>
  <c r="B536" i="4"/>
  <c r="B553" i="43" s="1"/>
  <c r="A536" i="4"/>
  <c r="A553" i="43" s="1"/>
  <c r="AJ535" i="4"/>
  <c r="AJ552" i="43" s="1"/>
  <c r="AH535" i="4"/>
  <c r="AH552" i="43" s="1"/>
  <c r="AG535" i="4"/>
  <c r="AG552" i="43" s="1"/>
  <c r="AF535" i="4"/>
  <c r="AF552" i="43" s="1"/>
  <c r="AE535" i="4"/>
  <c r="AD535" i="4"/>
  <c r="AC535" i="4"/>
  <c r="AC552" i="43" s="1"/>
  <c r="AB535" i="4"/>
  <c r="AA535" i="4"/>
  <c r="Z535" i="4"/>
  <c r="Z552" i="43" s="1"/>
  <c r="Y535" i="4"/>
  <c r="Y552" i="43" s="1"/>
  <c r="X535" i="4"/>
  <c r="X552" i="43" s="1"/>
  <c r="W535" i="4"/>
  <c r="V535" i="4"/>
  <c r="Q535" i="4" s="1"/>
  <c r="Q552" i="43" s="1"/>
  <c r="O535" i="4"/>
  <c r="O552" i="43" s="1"/>
  <c r="J535" i="4"/>
  <c r="J552" i="43" s="1"/>
  <c r="H535" i="4"/>
  <c r="H552" i="43" s="1"/>
  <c r="G535" i="4"/>
  <c r="G552" i="43" s="1"/>
  <c r="F535" i="4"/>
  <c r="F552" i="43" s="1"/>
  <c r="E535" i="4"/>
  <c r="E552" i="43" s="1"/>
  <c r="D535" i="4"/>
  <c r="D552" i="43" s="1"/>
  <c r="C535" i="4"/>
  <c r="C552" i="43" s="1"/>
  <c r="B535" i="4"/>
  <c r="B552" i="43" s="1"/>
  <c r="A535" i="4"/>
  <c r="A552" i="43" s="1"/>
  <c r="AK534" i="4"/>
  <c r="AJ534" i="4"/>
  <c r="AJ551" i="43" s="1"/>
  <c r="AH534" i="4"/>
  <c r="AG534" i="4"/>
  <c r="AG551" i="43" s="1"/>
  <c r="AF534" i="4"/>
  <c r="AF551" i="43" s="1"/>
  <c r="AE534" i="4"/>
  <c r="AD534" i="4"/>
  <c r="AC534" i="4"/>
  <c r="AC551" i="43" s="1"/>
  <c r="AB534" i="4"/>
  <c r="AA534" i="4"/>
  <c r="Z534" i="4"/>
  <c r="Z551" i="43" s="1"/>
  <c r="Y534" i="4"/>
  <c r="Y551" i="43" s="1"/>
  <c r="X534" i="4"/>
  <c r="X551" i="43" s="1"/>
  <c r="W534" i="4"/>
  <c r="V534" i="4"/>
  <c r="R534" i="4"/>
  <c r="R551" i="43" s="1"/>
  <c r="Q534" i="4"/>
  <c r="Q551" i="43" s="1"/>
  <c r="N534" i="4"/>
  <c r="N551" i="43" s="1"/>
  <c r="L534" i="4"/>
  <c r="L551" i="43" s="1"/>
  <c r="J534" i="4"/>
  <c r="J551" i="43" s="1"/>
  <c r="H534" i="4"/>
  <c r="H551" i="43" s="1"/>
  <c r="G534" i="4"/>
  <c r="G551" i="43" s="1"/>
  <c r="F534" i="4"/>
  <c r="F551" i="43" s="1"/>
  <c r="E534" i="4"/>
  <c r="E551" i="43" s="1"/>
  <c r="D534" i="4"/>
  <c r="D551" i="43" s="1"/>
  <c r="C534" i="4"/>
  <c r="C551" i="43" s="1"/>
  <c r="B534" i="4"/>
  <c r="B551" i="43" s="1"/>
  <c r="A534" i="4"/>
  <c r="A551" i="43" s="1"/>
  <c r="AK533" i="4"/>
  <c r="AJ533" i="4"/>
  <c r="AJ550" i="43" s="1"/>
  <c r="AH533" i="4"/>
  <c r="AG533" i="4"/>
  <c r="AG550" i="43" s="1"/>
  <c r="AF533" i="4"/>
  <c r="AF550" i="43" s="1"/>
  <c r="AE533" i="4"/>
  <c r="AD533" i="4"/>
  <c r="AC533" i="4"/>
  <c r="AC550" i="43" s="1"/>
  <c r="AB533" i="4"/>
  <c r="AA533" i="4"/>
  <c r="Z533" i="4"/>
  <c r="Z550" i="43" s="1"/>
  <c r="Y533" i="4"/>
  <c r="Y550" i="43" s="1"/>
  <c r="X533" i="4"/>
  <c r="X550" i="43" s="1"/>
  <c r="W533" i="4"/>
  <c r="V533" i="4"/>
  <c r="R533" i="4"/>
  <c r="R550" i="43" s="1"/>
  <c r="Q533" i="4"/>
  <c r="Q550" i="43" s="1"/>
  <c r="N533" i="4"/>
  <c r="N550" i="43" s="1"/>
  <c r="L533" i="4"/>
  <c r="L550" i="43" s="1"/>
  <c r="J533" i="4"/>
  <c r="J550" i="43" s="1"/>
  <c r="H533" i="4"/>
  <c r="H550" i="43" s="1"/>
  <c r="G533" i="4"/>
  <c r="G550" i="43" s="1"/>
  <c r="F533" i="4"/>
  <c r="F550" i="43" s="1"/>
  <c r="E533" i="4"/>
  <c r="E550" i="43" s="1"/>
  <c r="D533" i="4"/>
  <c r="D550" i="43" s="1"/>
  <c r="C533" i="4"/>
  <c r="C550" i="43" s="1"/>
  <c r="B533" i="4"/>
  <c r="B550" i="43" s="1"/>
  <c r="A533" i="4"/>
  <c r="A550" i="43" s="1"/>
  <c r="AK532" i="4"/>
  <c r="AJ532" i="4"/>
  <c r="AJ549" i="43" s="1"/>
  <c r="AH532" i="4"/>
  <c r="AG532" i="4"/>
  <c r="AG549" i="43" s="1"/>
  <c r="AF532" i="4"/>
  <c r="AF549" i="43" s="1"/>
  <c r="AE532" i="4"/>
  <c r="AD532" i="4"/>
  <c r="AC532" i="4"/>
  <c r="AC549" i="43" s="1"/>
  <c r="AB532" i="4"/>
  <c r="AA532" i="4"/>
  <c r="Z532" i="4"/>
  <c r="Z549" i="43" s="1"/>
  <c r="Y532" i="4"/>
  <c r="Y549" i="43" s="1"/>
  <c r="X532" i="4"/>
  <c r="X549" i="43" s="1"/>
  <c r="W532" i="4"/>
  <c r="V532" i="4"/>
  <c r="R532" i="4"/>
  <c r="R549" i="43" s="1"/>
  <c r="Q532" i="4"/>
  <c r="Q549" i="43" s="1"/>
  <c r="N532" i="4"/>
  <c r="N549" i="43" s="1"/>
  <c r="L532" i="4"/>
  <c r="L549" i="43" s="1"/>
  <c r="J532" i="4"/>
  <c r="J549" i="43" s="1"/>
  <c r="H532" i="4"/>
  <c r="H549" i="43" s="1"/>
  <c r="G532" i="4"/>
  <c r="G549" i="43" s="1"/>
  <c r="F532" i="4"/>
  <c r="F549" i="43" s="1"/>
  <c r="E532" i="4"/>
  <c r="E549" i="43" s="1"/>
  <c r="D532" i="4"/>
  <c r="D549" i="43" s="1"/>
  <c r="C532" i="4"/>
  <c r="C549" i="43" s="1"/>
  <c r="B532" i="4"/>
  <c r="B549" i="43" s="1"/>
  <c r="A532" i="4"/>
  <c r="A549" i="43" s="1"/>
  <c r="AK531" i="4"/>
  <c r="AJ531" i="4"/>
  <c r="AJ548" i="43" s="1"/>
  <c r="AH531" i="4"/>
  <c r="AG531" i="4"/>
  <c r="AG548" i="43" s="1"/>
  <c r="AF531" i="4"/>
  <c r="AF548" i="43" s="1"/>
  <c r="AE531" i="4"/>
  <c r="AD531" i="4"/>
  <c r="AC531" i="4"/>
  <c r="AC548" i="43" s="1"/>
  <c r="AB531" i="4"/>
  <c r="AA531" i="4"/>
  <c r="Z531" i="4"/>
  <c r="Z548" i="43" s="1"/>
  <c r="Y531" i="4"/>
  <c r="Y548" i="43" s="1"/>
  <c r="X531" i="4"/>
  <c r="X548" i="43" s="1"/>
  <c r="W531" i="4"/>
  <c r="V531" i="4"/>
  <c r="R531" i="4"/>
  <c r="R548" i="43" s="1"/>
  <c r="Q531" i="4"/>
  <c r="Q548" i="43" s="1"/>
  <c r="N531" i="4"/>
  <c r="N548" i="43" s="1"/>
  <c r="L531" i="4"/>
  <c r="L548" i="43" s="1"/>
  <c r="J531" i="4"/>
  <c r="J548" i="43" s="1"/>
  <c r="H531" i="4"/>
  <c r="H548" i="43" s="1"/>
  <c r="G531" i="4"/>
  <c r="G548" i="43" s="1"/>
  <c r="F531" i="4"/>
  <c r="F548" i="43" s="1"/>
  <c r="E531" i="4"/>
  <c r="E548" i="43" s="1"/>
  <c r="D531" i="4"/>
  <c r="D548" i="43" s="1"/>
  <c r="C531" i="4"/>
  <c r="C548" i="43" s="1"/>
  <c r="B531" i="4"/>
  <c r="B548" i="43" s="1"/>
  <c r="A531" i="4"/>
  <c r="A548" i="43" s="1"/>
  <c r="AK530" i="4"/>
  <c r="AJ530" i="4"/>
  <c r="AJ547" i="43" s="1"/>
  <c r="AH530" i="4"/>
  <c r="AG530" i="4"/>
  <c r="AG547" i="43" s="1"/>
  <c r="AF530" i="4"/>
  <c r="AF547" i="43" s="1"/>
  <c r="AE530" i="4"/>
  <c r="AD530" i="4"/>
  <c r="AC530" i="4"/>
  <c r="AC547" i="43" s="1"/>
  <c r="AB530" i="4"/>
  <c r="AA530" i="4"/>
  <c r="Z530" i="4"/>
  <c r="Z547" i="43" s="1"/>
  <c r="Y530" i="4"/>
  <c r="Y547" i="43" s="1"/>
  <c r="X530" i="4"/>
  <c r="X547" i="43" s="1"/>
  <c r="W530" i="4"/>
  <c r="V530" i="4"/>
  <c r="R530" i="4"/>
  <c r="R547" i="43" s="1"/>
  <c r="Q530" i="4"/>
  <c r="Q547" i="43" s="1"/>
  <c r="N530" i="4"/>
  <c r="N547" i="43" s="1"/>
  <c r="L530" i="4"/>
  <c r="L547" i="43" s="1"/>
  <c r="J530" i="4"/>
  <c r="J547" i="43" s="1"/>
  <c r="H530" i="4"/>
  <c r="H547" i="43" s="1"/>
  <c r="G530" i="4"/>
  <c r="G547" i="43" s="1"/>
  <c r="F530" i="4"/>
  <c r="F547" i="43" s="1"/>
  <c r="E530" i="4"/>
  <c r="E547" i="43" s="1"/>
  <c r="D530" i="4"/>
  <c r="D547" i="43" s="1"/>
  <c r="C530" i="4"/>
  <c r="C547" i="43" s="1"/>
  <c r="B530" i="4"/>
  <c r="B547" i="43" s="1"/>
  <c r="A530" i="4"/>
  <c r="A547" i="43" s="1"/>
  <c r="AK529" i="4"/>
  <c r="AJ529" i="4"/>
  <c r="AJ546" i="43" s="1"/>
  <c r="AH529" i="4"/>
  <c r="AG529" i="4"/>
  <c r="AG546" i="43" s="1"/>
  <c r="AF529" i="4"/>
  <c r="AF546" i="43" s="1"/>
  <c r="AE529" i="4"/>
  <c r="AD529" i="4"/>
  <c r="AC529" i="4"/>
  <c r="AC546" i="43" s="1"/>
  <c r="AB529" i="4"/>
  <c r="AA529" i="4"/>
  <c r="Z529" i="4"/>
  <c r="Z546" i="43" s="1"/>
  <c r="Y529" i="4"/>
  <c r="Y546" i="43" s="1"/>
  <c r="X529" i="4"/>
  <c r="X546" i="43" s="1"/>
  <c r="W529" i="4"/>
  <c r="V529" i="4"/>
  <c r="R529" i="4"/>
  <c r="R546" i="43" s="1"/>
  <c r="Q529" i="4"/>
  <c r="Q546" i="43" s="1"/>
  <c r="N529" i="4"/>
  <c r="N546" i="43" s="1"/>
  <c r="L529" i="4"/>
  <c r="L546" i="43" s="1"/>
  <c r="J529" i="4"/>
  <c r="J546" i="43" s="1"/>
  <c r="H529" i="4"/>
  <c r="H546" i="43" s="1"/>
  <c r="G529" i="4"/>
  <c r="G546" i="43" s="1"/>
  <c r="F529" i="4"/>
  <c r="F546" i="43" s="1"/>
  <c r="E529" i="4"/>
  <c r="E546" i="43" s="1"/>
  <c r="D529" i="4"/>
  <c r="D546" i="43" s="1"/>
  <c r="C529" i="4"/>
  <c r="C546" i="43" s="1"/>
  <c r="B529" i="4"/>
  <c r="B546" i="43" s="1"/>
  <c r="A529" i="4"/>
  <c r="A546" i="43" s="1"/>
  <c r="AK528" i="4"/>
  <c r="AJ528" i="4"/>
  <c r="AJ545" i="43" s="1"/>
  <c r="AH528" i="4"/>
  <c r="AG528" i="4"/>
  <c r="AG545" i="43" s="1"/>
  <c r="AF528" i="4"/>
  <c r="AF545" i="43" s="1"/>
  <c r="AE528" i="4"/>
  <c r="AD528" i="4"/>
  <c r="AC528" i="4"/>
  <c r="AC545" i="43" s="1"/>
  <c r="AB528" i="4"/>
  <c r="AA528" i="4"/>
  <c r="Z528" i="4"/>
  <c r="Z545" i="43" s="1"/>
  <c r="Y528" i="4"/>
  <c r="Y545" i="43" s="1"/>
  <c r="X528" i="4"/>
  <c r="X545" i="43" s="1"/>
  <c r="W528" i="4"/>
  <c r="V528" i="4"/>
  <c r="R528" i="4"/>
  <c r="R545" i="43" s="1"/>
  <c r="Q528" i="4"/>
  <c r="Q545" i="43" s="1"/>
  <c r="N528" i="4"/>
  <c r="N545" i="43" s="1"/>
  <c r="L528" i="4"/>
  <c r="L545" i="43" s="1"/>
  <c r="J528" i="4"/>
  <c r="J545" i="43" s="1"/>
  <c r="H528" i="4"/>
  <c r="H545" i="43" s="1"/>
  <c r="G528" i="4"/>
  <c r="G545" i="43" s="1"/>
  <c r="F528" i="4"/>
  <c r="F545" i="43" s="1"/>
  <c r="E528" i="4"/>
  <c r="E545" i="43" s="1"/>
  <c r="D528" i="4"/>
  <c r="D545" i="43" s="1"/>
  <c r="C528" i="4"/>
  <c r="C545" i="43" s="1"/>
  <c r="B528" i="4"/>
  <c r="B545" i="43" s="1"/>
  <c r="A528" i="4"/>
  <c r="A545" i="43" s="1"/>
  <c r="AK527" i="4"/>
  <c r="AJ527" i="4"/>
  <c r="AJ544" i="43" s="1"/>
  <c r="AH527" i="4"/>
  <c r="AH543" i="43" s="1"/>
  <c r="AG527" i="4"/>
  <c r="AG543" i="43" s="1"/>
  <c r="AF527" i="4"/>
  <c r="AF543" i="43" s="1"/>
  <c r="AE527" i="4"/>
  <c r="AD527" i="4"/>
  <c r="AC527" i="4"/>
  <c r="AC543" i="43" s="1"/>
  <c r="AB527" i="4"/>
  <c r="AA527" i="4"/>
  <c r="Z527" i="4"/>
  <c r="Z543" i="43" s="1"/>
  <c r="Y527" i="4"/>
  <c r="Y543" i="43" s="1"/>
  <c r="X527" i="4"/>
  <c r="X543" i="43" s="1"/>
  <c r="W527" i="4"/>
  <c r="V527" i="4"/>
  <c r="R527" i="4"/>
  <c r="R543" i="43" s="1"/>
  <c r="R633" i="43" s="1"/>
  <c r="Q527" i="4"/>
  <c r="Q543" i="43" s="1"/>
  <c r="O527" i="4"/>
  <c r="O543" i="43" s="1"/>
  <c r="N527" i="4"/>
  <c r="N543" i="43" s="1"/>
  <c r="J527" i="4"/>
  <c r="J543" i="43" s="1"/>
  <c r="H527" i="4"/>
  <c r="H543" i="43" s="1"/>
  <c r="G527" i="4"/>
  <c r="G543" i="43" s="1"/>
  <c r="F527" i="4"/>
  <c r="F543" i="43" s="1"/>
  <c r="E527" i="4"/>
  <c r="E543" i="43" s="1"/>
  <c r="D527" i="4"/>
  <c r="D543" i="43" s="1"/>
  <c r="C527" i="4"/>
  <c r="C543" i="43" s="1"/>
  <c r="B527" i="4"/>
  <c r="B543" i="43" s="1"/>
  <c r="A527" i="4"/>
  <c r="A543" i="43" s="1"/>
  <c r="AJ526" i="4"/>
  <c r="AJ543" i="43" s="1"/>
  <c r="AH526" i="4"/>
  <c r="AH544" i="43" s="1"/>
  <c r="AG526" i="4"/>
  <c r="AG544" i="43" s="1"/>
  <c r="AF526" i="4"/>
  <c r="AF544" i="43" s="1"/>
  <c r="AE526" i="4"/>
  <c r="AD526" i="4"/>
  <c r="AC526" i="4"/>
  <c r="AC544" i="43" s="1"/>
  <c r="AB526" i="4"/>
  <c r="AA526" i="4"/>
  <c r="Z526" i="4"/>
  <c r="Z544" i="43" s="1"/>
  <c r="Y526" i="4"/>
  <c r="Y544" i="43" s="1"/>
  <c r="X526" i="4"/>
  <c r="X544" i="43" s="1"/>
  <c r="W526" i="4"/>
  <c r="V526" i="4"/>
  <c r="Q526" i="4"/>
  <c r="Q544" i="43" s="1"/>
  <c r="M526" i="4"/>
  <c r="M544" i="43" s="1"/>
  <c r="L526" i="4"/>
  <c r="L544" i="43" s="1"/>
  <c r="J526" i="4"/>
  <c r="J544" i="43" s="1"/>
  <c r="H526" i="4"/>
  <c r="H544" i="43" s="1"/>
  <c r="G526" i="4"/>
  <c r="G544" i="43" s="1"/>
  <c r="F526" i="4"/>
  <c r="F544" i="43" s="1"/>
  <c r="E526" i="4"/>
  <c r="E544" i="43" s="1"/>
  <c r="D526" i="4"/>
  <c r="D544" i="43" s="1"/>
  <c r="C526" i="4"/>
  <c r="C544" i="43" s="1"/>
  <c r="B526" i="4"/>
  <c r="B544" i="43" s="1"/>
  <c r="A526" i="4"/>
  <c r="A544" i="43" s="1"/>
  <c r="AK525" i="4"/>
  <c r="AH525" i="4"/>
  <c r="AG525" i="4"/>
  <c r="AG541" i="43" s="1"/>
  <c r="AF525" i="4"/>
  <c r="AF541" i="43" s="1"/>
  <c r="AE525" i="4"/>
  <c r="R525" i="4" s="1"/>
  <c r="R541" i="43" s="1"/>
  <c r="AD525" i="4"/>
  <c r="AC525" i="4"/>
  <c r="AC541" i="43" s="1"/>
  <c r="AB525" i="4"/>
  <c r="AA525" i="4"/>
  <c r="Z525" i="4"/>
  <c r="Z541" i="43" s="1"/>
  <c r="Y525" i="4"/>
  <c r="Y541" i="43" s="1"/>
  <c r="X525" i="4"/>
  <c r="X541" i="43" s="1"/>
  <c r="W525" i="4"/>
  <c r="V525" i="4"/>
  <c r="Q525" i="4"/>
  <c r="Q541" i="43" s="1"/>
  <c r="L525" i="4"/>
  <c r="J525" i="4"/>
  <c r="J541" i="43" s="1"/>
  <c r="H525" i="4"/>
  <c r="G525" i="4"/>
  <c r="F525" i="4"/>
  <c r="F541" i="43" s="1"/>
  <c r="E525" i="4"/>
  <c r="E541" i="43" s="1"/>
  <c r="D525" i="4"/>
  <c r="D541" i="43" s="1"/>
  <c r="C525" i="4"/>
  <c r="B525" i="4"/>
  <c r="B541" i="43" s="1"/>
  <c r="A525" i="4"/>
  <c r="A541" i="43" s="1"/>
  <c r="AH524" i="4"/>
  <c r="AH540" i="43" s="1"/>
  <c r="AG524" i="4"/>
  <c r="AG540" i="43" s="1"/>
  <c r="AF524" i="4"/>
  <c r="AF540" i="43" s="1"/>
  <c r="AD524" i="4"/>
  <c r="AE524" i="4" s="1"/>
  <c r="AC524" i="4"/>
  <c r="AC540" i="43" s="1"/>
  <c r="AB524" i="4"/>
  <c r="AA524" i="4"/>
  <c r="Z524" i="4"/>
  <c r="Z540" i="43" s="1"/>
  <c r="Y524" i="4"/>
  <c r="Y540" i="43" s="1"/>
  <c r="X524" i="4"/>
  <c r="X540" i="43" s="1"/>
  <c r="W524" i="4"/>
  <c r="V524" i="4"/>
  <c r="O524" i="4"/>
  <c r="O540" i="43" s="1"/>
  <c r="J524" i="4"/>
  <c r="H524" i="4"/>
  <c r="G524" i="4"/>
  <c r="F524" i="4"/>
  <c r="F540" i="43" s="1"/>
  <c r="E524" i="4"/>
  <c r="E540" i="43" s="1"/>
  <c r="D524" i="4"/>
  <c r="D540" i="43" s="1"/>
  <c r="C524" i="4"/>
  <c r="C540" i="43" s="1"/>
  <c r="B524" i="4"/>
  <c r="B540" i="43" s="1"/>
  <c r="A524" i="4"/>
  <c r="A540" i="43" s="1"/>
  <c r="AK523" i="4"/>
  <c r="AJ523" i="4"/>
  <c r="AJ539" i="43" s="1"/>
  <c r="AH523" i="4"/>
  <c r="AG523" i="4"/>
  <c r="AG539" i="43" s="1"/>
  <c r="AF523" i="4"/>
  <c r="AF539" i="43" s="1"/>
  <c r="AD523" i="4"/>
  <c r="AE523" i="4" s="1"/>
  <c r="AC523" i="4"/>
  <c r="AC539" i="43" s="1"/>
  <c r="AB523" i="4"/>
  <c r="AA523" i="4"/>
  <c r="Z523" i="4"/>
  <c r="Z539" i="43" s="1"/>
  <c r="Y523" i="4"/>
  <c r="Y539" i="43" s="1"/>
  <c r="X523" i="4"/>
  <c r="X539" i="43" s="1"/>
  <c r="W523" i="4"/>
  <c r="V523" i="4"/>
  <c r="Q523" i="4" s="1"/>
  <c r="Q539" i="43" s="1"/>
  <c r="N523" i="4"/>
  <c r="N539" i="43" s="1"/>
  <c r="J523" i="4"/>
  <c r="J539" i="43" s="1"/>
  <c r="H523" i="4"/>
  <c r="H539" i="43" s="1"/>
  <c r="G523" i="4"/>
  <c r="G539" i="43" s="1"/>
  <c r="F523" i="4"/>
  <c r="F539" i="43" s="1"/>
  <c r="E523" i="4"/>
  <c r="E539" i="43" s="1"/>
  <c r="D523" i="4"/>
  <c r="D539" i="43" s="1"/>
  <c r="C523" i="4"/>
  <c r="C539" i="43" s="1"/>
  <c r="B523" i="4"/>
  <c r="B539" i="43" s="1"/>
  <c r="A523" i="4"/>
  <c r="A539" i="43" s="1"/>
  <c r="AK522" i="4"/>
  <c r="AJ522" i="4"/>
  <c r="AJ538" i="43" s="1"/>
  <c r="AH522" i="4"/>
  <c r="AG522" i="4"/>
  <c r="AG538" i="43" s="1"/>
  <c r="AF522" i="4"/>
  <c r="AF538" i="43" s="1"/>
  <c r="AD522" i="4"/>
  <c r="AE522" i="4" s="1"/>
  <c r="AC522" i="4"/>
  <c r="AC538" i="43" s="1"/>
  <c r="AB522" i="4"/>
  <c r="AA522" i="4"/>
  <c r="Z522" i="4"/>
  <c r="Z538" i="43" s="1"/>
  <c r="Y522" i="4"/>
  <c r="Y538" i="43" s="1"/>
  <c r="X522" i="4"/>
  <c r="X538" i="43" s="1"/>
  <c r="W522" i="4"/>
  <c r="V522" i="4"/>
  <c r="Q522" i="4" s="1"/>
  <c r="Q538" i="43" s="1"/>
  <c r="N522" i="4"/>
  <c r="N538" i="43" s="1"/>
  <c r="J522" i="4"/>
  <c r="J538" i="43" s="1"/>
  <c r="H522" i="4"/>
  <c r="H538" i="43" s="1"/>
  <c r="G522" i="4"/>
  <c r="G538" i="43" s="1"/>
  <c r="F522" i="4"/>
  <c r="F538" i="43" s="1"/>
  <c r="E522" i="4"/>
  <c r="E538" i="43" s="1"/>
  <c r="D522" i="4"/>
  <c r="D538" i="43" s="1"/>
  <c r="C522" i="4"/>
  <c r="C538" i="43" s="1"/>
  <c r="B522" i="4"/>
  <c r="B538" i="43" s="1"/>
  <c r="A522" i="4"/>
  <c r="A538" i="43" s="1"/>
  <c r="AK521" i="4"/>
  <c r="AJ521" i="4"/>
  <c r="AJ537" i="43" s="1"/>
  <c r="AH521" i="4"/>
  <c r="AG521" i="4"/>
  <c r="AG537" i="43" s="1"/>
  <c r="AF521" i="4"/>
  <c r="AF537" i="43" s="1"/>
  <c r="AD521" i="4"/>
  <c r="AE521" i="4" s="1"/>
  <c r="AC521" i="4"/>
  <c r="AC537" i="43" s="1"/>
  <c r="AB521" i="4"/>
  <c r="AA521" i="4"/>
  <c r="Z521" i="4"/>
  <c r="Z537" i="43" s="1"/>
  <c r="Y521" i="4"/>
  <c r="Y537" i="43" s="1"/>
  <c r="X521" i="4"/>
  <c r="X537" i="43" s="1"/>
  <c r="W521" i="4"/>
  <c r="V521" i="4"/>
  <c r="Q521" i="4" s="1"/>
  <c r="Q537" i="43" s="1"/>
  <c r="R521" i="4"/>
  <c r="R537" i="43" s="1"/>
  <c r="N521" i="4"/>
  <c r="N537" i="43" s="1"/>
  <c r="J521" i="4"/>
  <c r="J537" i="43" s="1"/>
  <c r="H521" i="4"/>
  <c r="H537" i="43" s="1"/>
  <c r="G521" i="4"/>
  <c r="G537" i="43" s="1"/>
  <c r="F521" i="4"/>
  <c r="F537" i="43" s="1"/>
  <c r="E521" i="4"/>
  <c r="E537" i="43" s="1"/>
  <c r="D521" i="4"/>
  <c r="D537" i="43" s="1"/>
  <c r="C521" i="4"/>
  <c r="C537" i="43" s="1"/>
  <c r="B521" i="4"/>
  <c r="B537" i="43" s="1"/>
  <c r="A521" i="4"/>
  <c r="A537" i="43" s="1"/>
  <c r="AK520" i="4"/>
  <c r="AJ520" i="4"/>
  <c r="AJ536" i="43" s="1"/>
  <c r="AH520" i="4"/>
  <c r="AH536" i="43" s="1"/>
  <c r="AG520" i="4"/>
  <c r="AG536" i="43" s="1"/>
  <c r="AF520" i="4"/>
  <c r="AF536" i="43" s="1"/>
  <c r="AD520" i="4"/>
  <c r="AE520" i="4" s="1"/>
  <c r="R520" i="4" s="1"/>
  <c r="R536" i="43" s="1"/>
  <c r="AC520" i="4"/>
  <c r="AC536" i="43" s="1"/>
  <c r="AB520" i="4"/>
  <c r="AA520" i="4"/>
  <c r="Z520" i="4"/>
  <c r="Z536" i="43" s="1"/>
  <c r="Y520" i="4"/>
  <c r="Y536" i="43" s="1"/>
  <c r="X520" i="4"/>
  <c r="X536" i="43" s="1"/>
  <c r="W520" i="4"/>
  <c r="V520" i="4"/>
  <c r="Q520" i="4" s="1"/>
  <c r="Q536" i="43" s="1"/>
  <c r="N520" i="4"/>
  <c r="N536" i="43" s="1"/>
  <c r="J520" i="4"/>
  <c r="J536" i="43" s="1"/>
  <c r="H520" i="4"/>
  <c r="H536" i="43" s="1"/>
  <c r="G520" i="4"/>
  <c r="G536" i="43" s="1"/>
  <c r="F520" i="4"/>
  <c r="F536" i="43" s="1"/>
  <c r="E520" i="4"/>
  <c r="E536" i="43" s="1"/>
  <c r="D520" i="4"/>
  <c r="D536" i="43" s="1"/>
  <c r="C520" i="4"/>
  <c r="C536" i="43" s="1"/>
  <c r="B520" i="4"/>
  <c r="B536" i="43" s="1"/>
  <c r="A520" i="4"/>
  <c r="A536" i="43" s="1"/>
  <c r="AK519" i="4"/>
  <c r="AJ519" i="4"/>
  <c r="AJ535" i="43" s="1"/>
  <c r="AH519" i="4"/>
  <c r="AG519" i="4"/>
  <c r="AG535" i="43" s="1"/>
  <c r="AF519" i="4"/>
  <c r="AF535" i="43" s="1"/>
  <c r="AD519" i="4"/>
  <c r="AE519" i="4" s="1"/>
  <c r="R519" i="4" s="1"/>
  <c r="R535" i="43" s="1"/>
  <c r="AC519" i="4"/>
  <c r="AC535" i="43" s="1"/>
  <c r="AB519" i="4"/>
  <c r="AA519" i="4"/>
  <c r="Z519" i="4"/>
  <c r="Z535" i="43" s="1"/>
  <c r="Y519" i="4"/>
  <c r="Y535" i="43" s="1"/>
  <c r="X519" i="4"/>
  <c r="X535" i="43" s="1"/>
  <c r="W519" i="4"/>
  <c r="V519" i="4"/>
  <c r="Q519" i="4" s="1"/>
  <c r="Q535" i="43" s="1"/>
  <c r="N519" i="4"/>
  <c r="N535" i="43" s="1"/>
  <c r="J519" i="4"/>
  <c r="J535" i="43" s="1"/>
  <c r="H519" i="4"/>
  <c r="H535" i="43" s="1"/>
  <c r="G519" i="4"/>
  <c r="G535" i="43" s="1"/>
  <c r="F519" i="4"/>
  <c r="F535" i="43" s="1"/>
  <c r="E519" i="4"/>
  <c r="E535" i="43" s="1"/>
  <c r="D519" i="4"/>
  <c r="D535" i="43" s="1"/>
  <c r="C519" i="4"/>
  <c r="C535" i="43" s="1"/>
  <c r="B519" i="4"/>
  <c r="B535" i="43" s="1"/>
  <c r="A519" i="4"/>
  <c r="A535" i="43" s="1"/>
  <c r="AK518" i="4"/>
  <c r="AJ518" i="4"/>
  <c r="AJ534" i="43" s="1"/>
  <c r="AH518" i="4"/>
  <c r="AG518" i="4"/>
  <c r="AG534" i="43" s="1"/>
  <c r="AF518" i="4"/>
  <c r="AF534" i="43" s="1"/>
  <c r="AD518" i="4"/>
  <c r="AE518" i="4" s="1"/>
  <c r="AC518" i="4"/>
  <c r="AC534" i="43" s="1"/>
  <c r="AB518" i="4"/>
  <c r="AA518" i="4"/>
  <c r="Z518" i="4"/>
  <c r="Z534" i="43" s="1"/>
  <c r="Y518" i="4"/>
  <c r="Y534" i="43" s="1"/>
  <c r="X518" i="4"/>
  <c r="X534" i="43" s="1"/>
  <c r="W518" i="4"/>
  <c r="V518" i="4"/>
  <c r="N518" i="4"/>
  <c r="N534" i="43" s="1"/>
  <c r="J518" i="4"/>
  <c r="J534" i="43" s="1"/>
  <c r="H518" i="4"/>
  <c r="H534" i="43" s="1"/>
  <c r="G518" i="4"/>
  <c r="G534" i="43" s="1"/>
  <c r="F518" i="4"/>
  <c r="F534" i="43" s="1"/>
  <c r="E518" i="4"/>
  <c r="E534" i="43" s="1"/>
  <c r="D518" i="4"/>
  <c r="D534" i="43" s="1"/>
  <c r="C518" i="4"/>
  <c r="C534" i="43" s="1"/>
  <c r="B518" i="4"/>
  <c r="A518" i="4"/>
  <c r="A534" i="43" s="1"/>
  <c r="AJ517" i="4"/>
  <c r="AJ533" i="43" s="1"/>
  <c r="AH517" i="4"/>
  <c r="AG517" i="4"/>
  <c r="AG533" i="43" s="1"/>
  <c r="AF517" i="4"/>
  <c r="AF533" i="43" s="1"/>
  <c r="AD517" i="4"/>
  <c r="AE517" i="4" s="1"/>
  <c r="AC517" i="4"/>
  <c r="AC533" i="43" s="1"/>
  <c r="AB517" i="4"/>
  <c r="AA517" i="4"/>
  <c r="Z517" i="4"/>
  <c r="Z533" i="43" s="1"/>
  <c r="Y517" i="4"/>
  <c r="Y533" i="43" s="1"/>
  <c r="X517" i="4"/>
  <c r="X533" i="43" s="1"/>
  <c r="W517" i="4"/>
  <c r="V517" i="4"/>
  <c r="AK517" i="4" s="1"/>
  <c r="N517" i="4"/>
  <c r="N533" i="43" s="1"/>
  <c r="J517" i="4"/>
  <c r="J533" i="43" s="1"/>
  <c r="H517" i="4"/>
  <c r="H533" i="43" s="1"/>
  <c r="G517" i="4"/>
  <c r="G533" i="43" s="1"/>
  <c r="F517" i="4"/>
  <c r="F533" i="43" s="1"/>
  <c r="E517" i="4"/>
  <c r="E533" i="43" s="1"/>
  <c r="D517" i="4"/>
  <c r="D533" i="43" s="1"/>
  <c r="C517" i="4"/>
  <c r="C533" i="43" s="1"/>
  <c r="B517" i="4"/>
  <c r="A517" i="4"/>
  <c r="A533" i="43" s="1"/>
  <c r="AK516" i="4"/>
  <c r="AJ516" i="4"/>
  <c r="AJ532" i="43" s="1"/>
  <c r="AH516" i="4"/>
  <c r="AG516" i="4"/>
  <c r="AG532" i="43" s="1"/>
  <c r="AF516" i="4"/>
  <c r="AF532" i="43" s="1"/>
  <c r="AD516" i="4"/>
  <c r="AE516" i="4" s="1"/>
  <c r="AC516" i="4"/>
  <c r="AC532" i="43" s="1"/>
  <c r="AB516" i="4"/>
  <c r="AA516" i="4"/>
  <c r="Z516" i="4"/>
  <c r="Z532" i="43" s="1"/>
  <c r="Y516" i="4"/>
  <c r="Y532" i="43" s="1"/>
  <c r="X516" i="4"/>
  <c r="X532" i="43" s="1"/>
  <c r="W516" i="4"/>
  <c r="V516" i="4"/>
  <c r="N516" i="4"/>
  <c r="N532" i="43" s="1"/>
  <c r="J516" i="4"/>
  <c r="J532" i="43" s="1"/>
  <c r="H516" i="4"/>
  <c r="H532" i="43" s="1"/>
  <c r="G516" i="4"/>
  <c r="G532" i="43" s="1"/>
  <c r="F516" i="4"/>
  <c r="F532" i="43" s="1"/>
  <c r="E516" i="4"/>
  <c r="E532" i="43" s="1"/>
  <c r="D516" i="4"/>
  <c r="D532" i="43" s="1"/>
  <c r="C516" i="4"/>
  <c r="C532" i="43" s="1"/>
  <c r="B516" i="4"/>
  <c r="A516" i="4"/>
  <c r="A532" i="43" s="1"/>
  <c r="AK515" i="4"/>
  <c r="AJ515" i="4"/>
  <c r="AJ531" i="43" s="1"/>
  <c r="AH515" i="4"/>
  <c r="AG515" i="4"/>
  <c r="AG531" i="43" s="1"/>
  <c r="AF515" i="4"/>
  <c r="AF531" i="43" s="1"/>
  <c r="AD515" i="4"/>
  <c r="AE515" i="4" s="1"/>
  <c r="AC515" i="4"/>
  <c r="AC531" i="43" s="1"/>
  <c r="AB515" i="4"/>
  <c r="AA515" i="4"/>
  <c r="Z515" i="4"/>
  <c r="Z531" i="43" s="1"/>
  <c r="Y515" i="4"/>
  <c r="Y531" i="43" s="1"/>
  <c r="X515" i="4"/>
  <c r="X531" i="43" s="1"/>
  <c r="W515" i="4"/>
  <c r="V515" i="4"/>
  <c r="N515" i="4"/>
  <c r="N531" i="43" s="1"/>
  <c r="J515" i="4"/>
  <c r="J531" i="43" s="1"/>
  <c r="H515" i="4"/>
  <c r="H531" i="43" s="1"/>
  <c r="G515" i="4"/>
  <c r="G531" i="43" s="1"/>
  <c r="F515" i="4"/>
  <c r="F531" i="43" s="1"/>
  <c r="E515" i="4"/>
  <c r="E531" i="43" s="1"/>
  <c r="D515" i="4"/>
  <c r="D531" i="43" s="1"/>
  <c r="C515" i="4"/>
  <c r="C531" i="43" s="1"/>
  <c r="B515" i="4"/>
  <c r="A515" i="4"/>
  <c r="A531" i="43" s="1"/>
  <c r="AK514" i="4"/>
  <c r="AJ514" i="4"/>
  <c r="AJ530" i="43" s="1"/>
  <c r="AH514" i="4"/>
  <c r="AG514" i="4"/>
  <c r="AG530" i="43" s="1"/>
  <c r="AF514" i="4"/>
  <c r="AF530" i="43" s="1"/>
  <c r="AD514" i="4"/>
  <c r="AE514" i="4" s="1"/>
  <c r="AC514" i="4"/>
  <c r="AC530" i="43" s="1"/>
  <c r="AB514" i="4"/>
  <c r="AA514" i="4"/>
  <c r="Z514" i="4"/>
  <c r="Z530" i="43" s="1"/>
  <c r="Y514" i="4"/>
  <c r="Y530" i="43" s="1"/>
  <c r="X514" i="4"/>
  <c r="X530" i="43" s="1"/>
  <c r="W514" i="4"/>
  <c r="V514" i="4"/>
  <c r="N514" i="4"/>
  <c r="N530" i="43" s="1"/>
  <c r="J514" i="4"/>
  <c r="J530" i="43" s="1"/>
  <c r="H514" i="4"/>
  <c r="H530" i="43" s="1"/>
  <c r="G514" i="4"/>
  <c r="G530" i="43" s="1"/>
  <c r="F514" i="4"/>
  <c r="F530" i="43" s="1"/>
  <c r="E514" i="4"/>
  <c r="E530" i="43" s="1"/>
  <c r="D514" i="4"/>
  <c r="D530" i="43" s="1"/>
  <c r="C514" i="4"/>
  <c r="C530" i="43" s="1"/>
  <c r="B514" i="4"/>
  <c r="A514" i="4"/>
  <c r="A530" i="43" s="1"/>
  <c r="AJ513" i="4"/>
  <c r="AJ529" i="43" s="1"/>
  <c r="AH513" i="4"/>
  <c r="AG513" i="4"/>
  <c r="AG529" i="43" s="1"/>
  <c r="AF513" i="4"/>
  <c r="AF529" i="43" s="1"/>
  <c r="AD513" i="4"/>
  <c r="AE513" i="4" s="1"/>
  <c r="AC513" i="4"/>
  <c r="AC529" i="43" s="1"/>
  <c r="AB513" i="4"/>
  <c r="AA513" i="4"/>
  <c r="Z513" i="4"/>
  <c r="Z529" i="43" s="1"/>
  <c r="Y513" i="4"/>
  <c r="Y529" i="43" s="1"/>
  <c r="X513" i="4"/>
  <c r="X529" i="43" s="1"/>
  <c r="W513" i="4"/>
  <c r="V513" i="4"/>
  <c r="AK513" i="4" s="1"/>
  <c r="J513" i="4"/>
  <c r="J529" i="43" s="1"/>
  <c r="H513" i="4"/>
  <c r="H529" i="43" s="1"/>
  <c r="G513" i="4"/>
  <c r="G529" i="43" s="1"/>
  <c r="F513" i="4"/>
  <c r="F529" i="43" s="1"/>
  <c r="E513" i="4"/>
  <c r="E529" i="43" s="1"/>
  <c r="D513" i="4"/>
  <c r="D529" i="43" s="1"/>
  <c r="C513" i="4"/>
  <c r="C529" i="43" s="1"/>
  <c r="B513" i="4"/>
  <c r="A513" i="4"/>
  <c r="A529" i="43" s="1"/>
  <c r="AK512" i="4"/>
  <c r="AJ512" i="4"/>
  <c r="AJ528" i="43" s="1"/>
  <c r="AH512" i="4"/>
  <c r="AG512" i="4"/>
  <c r="AG528" i="43" s="1"/>
  <c r="AF512" i="4"/>
  <c r="AF528" i="43" s="1"/>
  <c r="AE512" i="4"/>
  <c r="AD512" i="4"/>
  <c r="AC512" i="4"/>
  <c r="AC528" i="43" s="1"/>
  <c r="AB512" i="4"/>
  <c r="AA512" i="4"/>
  <c r="Z512" i="4"/>
  <c r="Z528" i="43" s="1"/>
  <c r="Y512" i="4"/>
  <c r="Y528" i="43" s="1"/>
  <c r="X512" i="4"/>
  <c r="X528" i="43" s="1"/>
  <c r="W512" i="4"/>
  <c r="V512" i="4"/>
  <c r="R512" i="4"/>
  <c r="R528" i="43" s="1"/>
  <c r="Q512" i="4"/>
  <c r="Q528" i="43" s="1"/>
  <c r="N512" i="4"/>
  <c r="N528" i="43" s="1"/>
  <c r="L512" i="4"/>
  <c r="L528" i="43" s="1"/>
  <c r="J512" i="4"/>
  <c r="J528" i="43" s="1"/>
  <c r="H512" i="4"/>
  <c r="H528" i="43" s="1"/>
  <c r="G512" i="4"/>
  <c r="G528" i="43" s="1"/>
  <c r="F512" i="4"/>
  <c r="F528" i="43" s="1"/>
  <c r="E512" i="4"/>
  <c r="E528" i="43" s="1"/>
  <c r="D512" i="4"/>
  <c r="D528" i="43" s="1"/>
  <c r="C512" i="4"/>
  <c r="C528" i="43" s="1"/>
  <c r="B512" i="4"/>
  <c r="B528" i="43" s="1"/>
  <c r="A512" i="4"/>
  <c r="A528" i="43" s="1"/>
  <c r="AK511" i="4"/>
  <c r="AJ511" i="4"/>
  <c r="AJ527" i="43" s="1"/>
  <c r="AH511" i="4"/>
  <c r="AG511" i="4"/>
  <c r="AG527" i="43" s="1"/>
  <c r="AF511" i="4"/>
  <c r="AF527" i="43" s="1"/>
  <c r="AE511" i="4"/>
  <c r="AD511" i="4"/>
  <c r="AC511" i="4"/>
  <c r="AC527" i="43" s="1"/>
  <c r="AB511" i="4"/>
  <c r="AA511" i="4"/>
  <c r="Z511" i="4"/>
  <c r="Z527" i="43" s="1"/>
  <c r="Y511" i="4"/>
  <c r="Y527" i="43" s="1"/>
  <c r="X511" i="4"/>
  <c r="X527" i="43" s="1"/>
  <c r="W511" i="4"/>
  <c r="V511" i="4"/>
  <c r="R511" i="4"/>
  <c r="R527" i="43" s="1"/>
  <c r="Q511" i="4"/>
  <c r="Q527" i="43" s="1"/>
  <c r="N511" i="4"/>
  <c r="N527" i="43" s="1"/>
  <c r="L511" i="4"/>
  <c r="L527" i="43" s="1"/>
  <c r="J511" i="4"/>
  <c r="J527" i="43" s="1"/>
  <c r="H511" i="4"/>
  <c r="H527" i="43" s="1"/>
  <c r="G511" i="4"/>
  <c r="G527" i="43" s="1"/>
  <c r="F511" i="4"/>
  <c r="F527" i="43" s="1"/>
  <c r="E511" i="4"/>
  <c r="E527" i="43" s="1"/>
  <c r="D511" i="4"/>
  <c r="D527" i="43" s="1"/>
  <c r="C511" i="4"/>
  <c r="C527" i="43" s="1"/>
  <c r="B511" i="4"/>
  <c r="B527" i="43" s="1"/>
  <c r="A511" i="4"/>
  <c r="A527" i="43" s="1"/>
  <c r="AK510" i="4"/>
  <c r="AJ510" i="4"/>
  <c r="AJ526" i="43" s="1"/>
  <c r="AH510" i="4"/>
  <c r="AG510" i="4"/>
  <c r="AG526" i="43" s="1"/>
  <c r="AF510" i="4"/>
  <c r="AF526" i="43" s="1"/>
  <c r="AE510" i="4"/>
  <c r="AD510" i="4"/>
  <c r="AC510" i="4"/>
  <c r="AC526" i="43" s="1"/>
  <c r="AB510" i="4"/>
  <c r="AA510" i="4"/>
  <c r="Z510" i="4"/>
  <c r="Z526" i="43" s="1"/>
  <c r="Y510" i="4"/>
  <c r="Y526" i="43" s="1"/>
  <c r="X510" i="4"/>
  <c r="X526" i="43" s="1"/>
  <c r="W510" i="4"/>
  <c r="V510" i="4"/>
  <c r="Q510" i="4" s="1"/>
  <c r="Q526" i="43" s="1"/>
  <c r="N510" i="4"/>
  <c r="N526" i="43" s="1"/>
  <c r="J510" i="4"/>
  <c r="J526" i="43" s="1"/>
  <c r="H510" i="4"/>
  <c r="H526" i="43" s="1"/>
  <c r="G510" i="4"/>
  <c r="G526" i="43" s="1"/>
  <c r="F510" i="4"/>
  <c r="F526" i="43" s="1"/>
  <c r="E510" i="4"/>
  <c r="E526" i="43" s="1"/>
  <c r="D510" i="4"/>
  <c r="D526" i="43" s="1"/>
  <c r="C510" i="4"/>
  <c r="C526" i="43" s="1"/>
  <c r="B510" i="4"/>
  <c r="B526" i="43" s="1"/>
  <c r="A510" i="4"/>
  <c r="A526" i="43" s="1"/>
  <c r="AJ509" i="4"/>
  <c r="AJ525" i="43" s="1"/>
  <c r="AH509" i="4"/>
  <c r="AH525" i="43" s="1"/>
  <c r="AG509" i="4"/>
  <c r="AG525" i="43" s="1"/>
  <c r="AF509" i="4"/>
  <c r="AF525" i="43" s="1"/>
  <c r="AD509" i="4"/>
  <c r="AE509" i="4" s="1"/>
  <c r="AC509" i="4"/>
  <c r="AC525" i="43" s="1"/>
  <c r="AB509" i="4"/>
  <c r="AA509" i="4"/>
  <c r="Z509" i="4"/>
  <c r="Z525" i="43" s="1"/>
  <c r="Y509" i="4"/>
  <c r="Y525" i="43" s="1"/>
  <c r="X509" i="4"/>
  <c r="X525" i="43" s="1"/>
  <c r="W509" i="4"/>
  <c r="V509" i="4"/>
  <c r="AK509" i="4" s="1"/>
  <c r="N509" i="4"/>
  <c r="N525" i="43" s="1"/>
  <c r="J509" i="4"/>
  <c r="J525" i="43" s="1"/>
  <c r="H509" i="4"/>
  <c r="H525" i="43" s="1"/>
  <c r="G509" i="4"/>
  <c r="G525" i="43" s="1"/>
  <c r="F509" i="4"/>
  <c r="F525" i="43" s="1"/>
  <c r="E509" i="4"/>
  <c r="E525" i="43" s="1"/>
  <c r="D509" i="4"/>
  <c r="D525" i="43" s="1"/>
  <c r="C509" i="4"/>
  <c r="C525" i="43" s="1"/>
  <c r="B509" i="4"/>
  <c r="B525" i="43" s="1"/>
  <c r="A509" i="4"/>
  <c r="A525" i="43" s="1"/>
  <c r="AJ508" i="4"/>
  <c r="AJ524" i="43" s="1"/>
  <c r="AH508" i="4"/>
  <c r="AH524" i="43" s="1"/>
  <c r="AG508" i="4"/>
  <c r="AG524" i="43" s="1"/>
  <c r="AF508" i="4"/>
  <c r="AF524" i="43" s="1"/>
  <c r="AD508" i="4"/>
  <c r="AE508" i="4" s="1"/>
  <c r="AC508" i="4"/>
  <c r="AC524" i="43" s="1"/>
  <c r="AB508" i="4"/>
  <c r="AA508" i="4"/>
  <c r="Z508" i="4"/>
  <c r="Z524" i="43" s="1"/>
  <c r="Y508" i="4"/>
  <c r="Y524" i="43" s="1"/>
  <c r="X508" i="4"/>
  <c r="X524" i="43" s="1"/>
  <c r="W508" i="4"/>
  <c r="V508" i="4"/>
  <c r="Q508" i="4" s="1"/>
  <c r="Q524" i="43" s="1"/>
  <c r="O508" i="4"/>
  <c r="O524" i="43" s="1"/>
  <c r="J508" i="4"/>
  <c r="J524" i="43" s="1"/>
  <c r="H508" i="4"/>
  <c r="H524" i="43" s="1"/>
  <c r="G508" i="4"/>
  <c r="G524" i="43" s="1"/>
  <c r="F508" i="4"/>
  <c r="F524" i="43" s="1"/>
  <c r="E508" i="4"/>
  <c r="E524" i="43" s="1"/>
  <c r="D508" i="4"/>
  <c r="D524" i="43" s="1"/>
  <c r="C508" i="4"/>
  <c r="C524" i="43" s="1"/>
  <c r="B508" i="4"/>
  <c r="B524" i="43" s="1"/>
  <c r="A508" i="4"/>
  <c r="A524" i="43" s="1"/>
  <c r="AJ507" i="4"/>
  <c r="AJ523" i="43" s="1"/>
  <c r="AH507" i="4"/>
  <c r="AG507" i="4"/>
  <c r="AG523" i="43" s="1"/>
  <c r="AF507" i="4"/>
  <c r="AF523" i="43" s="1"/>
  <c r="AE507" i="4"/>
  <c r="R507" i="4" s="1"/>
  <c r="R523" i="43" s="1"/>
  <c r="AD507" i="4"/>
  <c r="AC507" i="4"/>
  <c r="AC523" i="43" s="1"/>
  <c r="AB507" i="4"/>
  <c r="AA507" i="4"/>
  <c r="Z507" i="4"/>
  <c r="Z523" i="43" s="1"/>
  <c r="Y507" i="4"/>
  <c r="Y523" i="43" s="1"/>
  <c r="X507" i="4"/>
  <c r="X523" i="43" s="1"/>
  <c r="W507" i="4"/>
  <c r="V507" i="4"/>
  <c r="AK507" i="4" s="1"/>
  <c r="Q507" i="4"/>
  <c r="Q523" i="43" s="1"/>
  <c r="L507" i="4"/>
  <c r="L523" i="43" s="1"/>
  <c r="J507" i="4"/>
  <c r="J523" i="43" s="1"/>
  <c r="H507" i="4"/>
  <c r="H523" i="43" s="1"/>
  <c r="G507" i="4"/>
  <c r="G523" i="43" s="1"/>
  <c r="F507" i="4"/>
  <c r="F523" i="43" s="1"/>
  <c r="E507" i="4"/>
  <c r="E523" i="43" s="1"/>
  <c r="D507" i="4"/>
  <c r="D523" i="43" s="1"/>
  <c r="C507" i="4"/>
  <c r="C523" i="43" s="1"/>
  <c r="B507" i="4"/>
  <c r="B523" i="43" s="1"/>
  <c r="A507" i="4"/>
  <c r="A523" i="43" s="1"/>
  <c r="AJ506" i="4"/>
  <c r="AJ522" i="43" s="1"/>
  <c r="AH506" i="4"/>
  <c r="AG506" i="4"/>
  <c r="AG522" i="43" s="1"/>
  <c r="AF506" i="4"/>
  <c r="AF522" i="43" s="1"/>
  <c r="AE506" i="4"/>
  <c r="R506" i="4" s="1"/>
  <c r="R522" i="43" s="1"/>
  <c r="AD506" i="4"/>
  <c r="AC506" i="4"/>
  <c r="AC522" i="43" s="1"/>
  <c r="AB506" i="4"/>
  <c r="AA506" i="4"/>
  <c r="Z506" i="4"/>
  <c r="Z522" i="43" s="1"/>
  <c r="Y506" i="4"/>
  <c r="Y522" i="43" s="1"/>
  <c r="X506" i="4"/>
  <c r="X522" i="43" s="1"/>
  <c r="W506" i="4"/>
  <c r="V506" i="4"/>
  <c r="AK506" i="4" s="1"/>
  <c r="Q506" i="4"/>
  <c r="Q522" i="43" s="1"/>
  <c r="L506" i="4"/>
  <c r="L522" i="43" s="1"/>
  <c r="J506" i="4"/>
  <c r="J522" i="43" s="1"/>
  <c r="H506" i="4"/>
  <c r="H522" i="43" s="1"/>
  <c r="G506" i="4"/>
  <c r="G522" i="43" s="1"/>
  <c r="F506" i="4"/>
  <c r="F522" i="43" s="1"/>
  <c r="E506" i="4"/>
  <c r="E522" i="43" s="1"/>
  <c r="D506" i="4"/>
  <c r="D522" i="43" s="1"/>
  <c r="C506" i="4"/>
  <c r="C522" i="43" s="1"/>
  <c r="B506" i="4"/>
  <c r="B522" i="43" s="1"/>
  <c r="A506" i="4"/>
  <c r="A522" i="43" s="1"/>
  <c r="AJ505" i="4"/>
  <c r="AJ521" i="43" s="1"/>
  <c r="AH505" i="4"/>
  <c r="AG505" i="4"/>
  <c r="AG521" i="43" s="1"/>
  <c r="AF505" i="4"/>
  <c r="AF521" i="43" s="1"/>
  <c r="AE505" i="4"/>
  <c r="R505" i="4" s="1"/>
  <c r="R521" i="43" s="1"/>
  <c r="AD505" i="4"/>
  <c r="AC505" i="4"/>
  <c r="AC521" i="43" s="1"/>
  <c r="AB505" i="4"/>
  <c r="AA505" i="4"/>
  <c r="Z505" i="4"/>
  <c r="Z521" i="43" s="1"/>
  <c r="Y505" i="4"/>
  <c r="Y521" i="43" s="1"/>
  <c r="X505" i="4"/>
  <c r="X521" i="43" s="1"/>
  <c r="W505" i="4"/>
  <c r="V505" i="4"/>
  <c r="AK505" i="4" s="1"/>
  <c r="N505" i="4"/>
  <c r="N521" i="43" s="1"/>
  <c r="J505" i="4"/>
  <c r="J521" i="43" s="1"/>
  <c r="H505" i="4"/>
  <c r="H521" i="43" s="1"/>
  <c r="G505" i="4"/>
  <c r="G521" i="43" s="1"/>
  <c r="F505" i="4"/>
  <c r="F521" i="43" s="1"/>
  <c r="E505" i="4"/>
  <c r="E521" i="43" s="1"/>
  <c r="D505" i="4"/>
  <c r="D521" i="43" s="1"/>
  <c r="C505" i="4"/>
  <c r="C521" i="43" s="1"/>
  <c r="B505" i="4"/>
  <c r="B521" i="43" s="1"/>
  <c r="A505" i="4"/>
  <c r="A521" i="43" s="1"/>
  <c r="AJ504" i="4"/>
  <c r="AJ520" i="43" s="1"/>
  <c r="AH504" i="4"/>
  <c r="AG504" i="4"/>
  <c r="AG520" i="43" s="1"/>
  <c r="AF504" i="4"/>
  <c r="AF520" i="43" s="1"/>
  <c r="AD504" i="4"/>
  <c r="AE504" i="4" s="1"/>
  <c r="AC504" i="4"/>
  <c r="AC520" i="43" s="1"/>
  <c r="AB504" i="4"/>
  <c r="AA504" i="4"/>
  <c r="Z504" i="4"/>
  <c r="Z520" i="43" s="1"/>
  <c r="Y504" i="4"/>
  <c r="Y520" i="43" s="1"/>
  <c r="X504" i="4"/>
  <c r="X520" i="43" s="1"/>
  <c r="W504" i="4"/>
  <c r="V504" i="4"/>
  <c r="AK504" i="4" s="1"/>
  <c r="N504" i="4"/>
  <c r="N520" i="43" s="1"/>
  <c r="J504" i="4"/>
  <c r="J520" i="43" s="1"/>
  <c r="H504" i="4"/>
  <c r="H520" i="43" s="1"/>
  <c r="G504" i="4"/>
  <c r="G520" i="43" s="1"/>
  <c r="F504" i="4"/>
  <c r="F520" i="43" s="1"/>
  <c r="E504" i="4"/>
  <c r="E520" i="43" s="1"/>
  <c r="D504" i="4"/>
  <c r="D520" i="43" s="1"/>
  <c r="C504" i="4"/>
  <c r="C520" i="43" s="1"/>
  <c r="B504" i="4"/>
  <c r="B520" i="43" s="1"/>
  <c r="A504" i="4"/>
  <c r="A520" i="43" s="1"/>
  <c r="AJ503" i="4"/>
  <c r="AJ519" i="43" s="1"/>
  <c r="AH503" i="4"/>
  <c r="AG503" i="4"/>
  <c r="AG519" i="43" s="1"/>
  <c r="AF503" i="4"/>
  <c r="AF519" i="43" s="1"/>
  <c r="AD503" i="4"/>
  <c r="AE503" i="4" s="1"/>
  <c r="AC503" i="4"/>
  <c r="AC519" i="43" s="1"/>
  <c r="AB503" i="4"/>
  <c r="AA503" i="4"/>
  <c r="Z503" i="4"/>
  <c r="Z519" i="43" s="1"/>
  <c r="Y503" i="4"/>
  <c r="Y519" i="43" s="1"/>
  <c r="X503" i="4"/>
  <c r="X519" i="43" s="1"/>
  <c r="W503" i="4"/>
  <c r="V503" i="4"/>
  <c r="AK503" i="4" s="1"/>
  <c r="N503" i="4"/>
  <c r="N519" i="43" s="1"/>
  <c r="J503" i="4"/>
  <c r="J519" i="43" s="1"/>
  <c r="H503" i="4"/>
  <c r="H519" i="43" s="1"/>
  <c r="G503" i="4"/>
  <c r="G519" i="43" s="1"/>
  <c r="F503" i="4"/>
  <c r="F519" i="43" s="1"/>
  <c r="E503" i="4"/>
  <c r="E519" i="43" s="1"/>
  <c r="D503" i="4"/>
  <c r="D519" i="43" s="1"/>
  <c r="C503" i="4"/>
  <c r="C519" i="43" s="1"/>
  <c r="B503" i="4"/>
  <c r="B519" i="43" s="1"/>
  <c r="A503" i="4"/>
  <c r="A519" i="43" s="1"/>
  <c r="AJ502" i="4"/>
  <c r="AJ518" i="43" s="1"/>
  <c r="AH502" i="4"/>
  <c r="AH518" i="43" s="1"/>
  <c r="AG502" i="4"/>
  <c r="AG518" i="43" s="1"/>
  <c r="AF502" i="4"/>
  <c r="AF518" i="43" s="1"/>
  <c r="AD502" i="4"/>
  <c r="AE502" i="4" s="1"/>
  <c r="AC502" i="4"/>
  <c r="AC518" i="43" s="1"/>
  <c r="AB502" i="4"/>
  <c r="AA502" i="4"/>
  <c r="Z502" i="4"/>
  <c r="Z518" i="43" s="1"/>
  <c r="Y502" i="4"/>
  <c r="Y518" i="43" s="1"/>
  <c r="X502" i="4"/>
  <c r="X518" i="43" s="1"/>
  <c r="W502" i="4"/>
  <c r="V502" i="4"/>
  <c r="AK502" i="4" s="1"/>
  <c r="O502" i="4"/>
  <c r="O518" i="43" s="1"/>
  <c r="J502" i="4"/>
  <c r="J518" i="43" s="1"/>
  <c r="H502" i="4"/>
  <c r="H518" i="43" s="1"/>
  <c r="G502" i="4"/>
  <c r="G518" i="43" s="1"/>
  <c r="F502" i="4"/>
  <c r="F518" i="43" s="1"/>
  <c r="E502" i="4"/>
  <c r="E518" i="43" s="1"/>
  <c r="D502" i="4"/>
  <c r="D518" i="43" s="1"/>
  <c r="C502" i="4"/>
  <c r="C518" i="43" s="1"/>
  <c r="B502" i="4"/>
  <c r="B518" i="43" s="1"/>
  <c r="A502" i="4"/>
  <c r="A518" i="43" s="1"/>
  <c r="AK501" i="4"/>
  <c r="AJ501" i="4"/>
  <c r="AJ517" i="43" s="1"/>
  <c r="AH501" i="4"/>
  <c r="AG501" i="4"/>
  <c r="AG517" i="43" s="1"/>
  <c r="AF501" i="4"/>
  <c r="AF517" i="43" s="1"/>
  <c r="AE501" i="4"/>
  <c r="AD501" i="4"/>
  <c r="AC501" i="4"/>
  <c r="AC517" i="43" s="1"/>
  <c r="AB501" i="4"/>
  <c r="AA501" i="4"/>
  <c r="Z501" i="4"/>
  <c r="Z517" i="43" s="1"/>
  <c r="Y501" i="4"/>
  <c r="Y517" i="43" s="1"/>
  <c r="X501" i="4"/>
  <c r="X517" i="43" s="1"/>
  <c r="W501" i="4"/>
  <c r="V501" i="4"/>
  <c r="Q501" i="4"/>
  <c r="Q517" i="43" s="1"/>
  <c r="O501" i="4"/>
  <c r="O517" i="43" s="1"/>
  <c r="N501" i="4"/>
  <c r="N517" i="43" s="1"/>
  <c r="L501" i="4"/>
  <c r="L517" i="43" s="1"/>
  <c r="J501" i="4"/>
  <c r="J517" i="43" s="1"/>
  <c r="H501" i="4"/>
  <c r="H517" i="43" s="1"/>
  <c r="G501" i="4"/>
  <c r="G517" i="43" s="1"/>
  <c r="F501" i="4"/>
  <c r="F517" i="43" s="1"/>
  <c r="E501" i="4"/>
  <c r="E517" i="43" s="1"/>
  <c r="D501" i="4"/>
  <c r="D517" i="43" s="1"/>
  <c r="C501" i="4"/>
  <c r="C517" i="43" s="1"/>
  <c r="B501" i="4"/>
  <c r="B517" i="43" s="1"/>
  <c r="A501" i="4"/>
  <c r="A517" i="43" s="1"/>
  <c r="AK500" i="4"/>
  <c r="AJ500" i="4"/>
  <c r="AJ516" i="43" s="1"/>
  <c r="AH500" i="4"/>
  <c r="AG500" i="4"/>
  <c r="AG516" i="43" s="1"/>
  <c r="AF500" i="4"/>
  <c r="AF516" i="43" s="1"/>
  <c r="AE500" i="4"/>
  <c r="AD500" i="4"/>
  <c r="AC500" i="4"/>
  <c r="AC516" i="43" s="1"/>
  <c r="AB500" i="4"/>
  <c r="AA500" i="4"/>
  <c r="Z500" i="4"/>
  <c r="Z516" i="43" s="1"/>
  <c r="Y500" i="4"/>
  <c r="Y516" i="43" s="1"/>
  <c r="X500" i="4"/>
  <c r="X516" i="43" s="1"/>
  <c r="W500" i="4"/>
  <c r="V500" i="4"/>
  <c r="Q500" i="4"/>
  <c r="Q516" i="43" s="1"/>
  <c r="O500" i="4"/>
  <c r="O516" i="43" s="1"/>
  <c r="N500" i="4"/>
  <c r="N516" i="43" s="1"/>
  <c r="L500" i="4"/>
  <c r="L516" i="43" s="1"/>
  <c r="J500" i="4"/>
  <c r="J516" i="43" s="1"/>
  <c r="H500" i="4"/>
  <c r="H516" i="43" s="1"/>
  <c r="G500" i="4"/>
  <c r="G516" i="43" s="1"/>
  <c r="F500" i="4"/>
  <c r="F516" i="43" s="1"/>
  <c r="E500" i="4"/>
  <c r="E516" i="43" s="1"/>
  <c r="D500" i="4"/>
  <c r="D516" i="43" s="1"/>
  <c r="C500" i="4"/>
  <c r="C516" i="43" s="1"/>
  <c r="B500" i="4"/>
  <c r="B516" i="43" s="1"/>
  <c r="A500" i="4"/>
  <c r="A516" i="43" s="1"/>
  <c r="AK499" i="4"/>
  <c r="AJ499" i="4"/>
  <c r="AJ515" i="43" s="1"/>
  <c r="AH499" i="4"/>
  <c r="AG499" i="4"/>
  <c r="AG515" i="43" s="1"/>
  <c r="AF499" i="4"/>
  <c r="AF515" i="43" s="1"/>
  <c r="AE499" i="4"/>
  <c r="AD499" i="4"/>
  <c r="AC499" i="4"/>
  <c r="AC515" i="43" s="1"/>
  <c r="AB499" i="4"/>
  <c r="AA499" i="4"/>
  <c r="Z499" i="4"/>
  <c r="Z515" i="43" s="1"/>
  <c r="Y499" i="4"/>
  <c r="Y515" i="43" s="1"/>
  <c r="X499" i="4"/>
  <c r="X515" i="43" s="1"/>
  <c r="W499" i="4"/>
  <c r="V499" i="4"/>
  <c r="Q499" i="4"/>
  <c r="Q515" i="43" s="1"/>
  <c r="O499" i="4"/>
  <c r="O515" i="43" s="1"/>
  <c r="N499" i="4"/>
  <c r="N515" i="43" s="1"/>
  <c r="L499" i="4"/>
  <c r="L515" i="43" s="1"/>
  <c r="J499" i="4"/>
  <c r="J515" i="43" s="1"/>
  <c r="H499" i="4"/>
  <c r="H515" i="43" s="1"/>
  <c r="G499" i="4"/>
  <c r="G515" i="43" s="1"/>
  <c r="F499" i="4"/>
  <c r="F515" i="43" s="1"/>
  <c r="E499" i="4"/>
  <c r="E515" i="43" s="1"/>
  <c r="D499" i="4"/>
  <c r="D515" i="43" s="1"/>
  <c r="C499" i="4"/>
  <c r="C515" i="43" s="1"/>
  <c r="B499" i="4"/>
  <c r="B515" i="43" s="1"/>
  <c r="A499" i="4"/>
  <c r="A515" i="43" s="1"/>
  <c r="AK498" i="4"/>
  <c r="AJ498" i="4"/>
  <c r="AJ514" i="43" s="1"/>
  <c r="AH498" i="4"/>
  <c r="AG498" i="4"/>
  <c r="AG514" i="43" s="1"/>
  <c r="AF498" i="4"/>
  <c r="AF514" i="43" s="1"/>
  <c r="AE498" i="4"/>
  <c r="AD498" i="4"/>
  <c r="AC498" i="4"/>
  <c r="AC514" i="43" s="1"/>
  <c r="AB498" i="4"/>
  <c r="AA498" i="4"/>
  <c r="Z498" i="4"/>
  <c r="Z514" i="43" s="1"/>
  <c r="Y498" i="4"/>
  <c r="Y514" i="43" s="1"/>
  <c r="X498" i="4"/>
  <c r="X514" i="43" s="1"/>
  <c r="W498" i="4"/>
  <c r="V498" i="4"/>
  <c r="Q498" i="4"/>
  <c r="Q514" i="43" s="1"/>
  <c r="O498" i="4"/>
  <c r="O514" i="43" s="1"/>
  <c r="N498" i="4"/>
  <c r="N514" i="43" s="1"/>
  <c r="L498" i="4"/>
  <c r="L514" i="43" s="1"/>
  <c r="J498" i="4"/>
  <c r="J514" i="43" s="1"/>
  <c r="H498" i="4"/>
  <c r="H514" i="43" s="1"/>
  <c r="G498" i="4"/>
  <c r="G514" i="43" s="1"/>
  <c r="F498" i="4"/>
  <c r="F514" i="43" s="1"/>
  <c r="E498" i="4"/>
  <c r="E514" i="43" s="1"/>
  <c r="D498" i="4"/>
  <c r="D514" i="43" s="1"/>
  <c r="C498" i="4"/>
  <c r="C514" i="43" s="1"/>
  <c r="B498" i="4"/>
  <c r="B514" i="43" s="1"/>
  <c r="A498" i="4"/>
  <c r="A514" i="43" s="1"/>
  <c r="AK497" i="4"/>
  <c r="AJ497" i="4"/>
  <c r="AJ513" i="43" s="1"/>
  <c r="AH497" i="4"/>
  <c r="AG497" i="4"/>
  <c r="AG513" i="43" s="1"/>
  <c r="AF497" i="4"/>
  <c r="AF513" i="43" s="1"/>
  <c r="AE497" i="4"/>
  <c r="AD497" i="4"/>
  <c r="AC497" i="4"/>
  <c r="AC513" i="43" s="1"/>
  <c r="AB497" i="4"/>
  <c r="AA497" i="4"/>
  <c r="Z497" i="4"/>
  <c r="Z513" i="43" s="1"/>
  <c r="Y497" i="4"/>
  <c r="Y513" i="43" s="1"/>
  <c r="X497" i="4"/>
  <c r="X513" i="43" s="1"/>
  <c r="W497" i="4"/>
  <c r="V497" i="4"/>
  <c r="Q497" i="4"/>
  <c r="Q513" i="43" s="1"/>
  <c r="O497" i="4"/>
  <c r="O513" i="43" s="1"/>
  <c r="N497" i="4"/>
  <c r="N513" i="43" s="1"/>
  <c r="L497" i="4"/>
  <c r="L513" i="43" s="1"/>
  <c r="J497" i="4"/>
  <c r="J513" i="43" s="1"/>
  <c r="H497" i="4"/>
  <c r="H513" i="43" s="1"/>
  <c r="G497" i="4"/>
  <c r="G513" i="43" s="1"/>
  <c r="F497" i="4"/>
  <c r="F513" i="43" s="1"/>
  <c r="E497" i="4"/>
  <c r="E513" i="43" s="1"/>
  <c r="D497" i="4"/>
  <c r="D513" i="43" s="1"/>
  <c r="C497" i="4"/>
  <c r="C513" i="43" s="1"/>
  <c r="B497" i="4"/>
  <c r="B513" i="43" s="1"/>
  <c r="A497" i="4"/>
  <c r="A513" i="43" s="1"/>
  <c r="AK496" i="4"/>
  <c r="AJ496" i="4"/>
  <c r="AJ512" i="43" s="1"/>
  <c r="AH496" i="4"/>
  <c r="AG496" i="4"/>
  <c r="AG512" i="43" s="1"/>
  <c r="AF496" i="4"/>
  <c r="AF512" i="43" s="1"/>
  <c r="AE496" i="4"/>
  <c r="AD496" i="4"/>
  <c r="AC496" i="4"/>
  <c r="AC512" i="43" s="1"/>
  <c r="AB496" i="4"/>
  <c r="AA496" i="4"/>
  <c r="Z496" i="4"/>
  <c r="Z512" i="43" s="1"/>
  <c r="Y496" i="4"/>
  <c r="Y512" i="43" s="1"/>
  <c r="X496" i="4"/>
  <c r="X512" i="43" s="1"/>
  <c r="W496" i="4"/>
  <c r="V496" i="4"/>
  <c r="N496" i="4"/>
  <c r="N512" i="43" s="1"/>
  <c r="L496" i="4"/>
  <c r="L512" i="43" s="1"/>
  <c r="J496" i="4"/>
  <c r="J512" i="43" s="1"/>
  <c r="H496" i="4"/>
  <c r="H512" i="43" s="1"/>
  <c r="G496" i="4"/>
  <c r="G512" i="43" s="1"/>
  <c r="F496" i="4"/>
  <c r="F512" i="43" s="1"/>
  <c r="E496" i="4"/>
  <c r="E512" i="43" s="1"/>
  <c r="D496" i="4"/>
  <c r="D512" i="43" s="1"/>
  <c r="C496" i="4"/>
  <c r="C512" i="43" s="1"/>
  <c r="B496" i="4"/>
  <c r="B512" i="43" s="1"/>
  <c r="A496" i="4"/>
  <c r="A512" i="43" s="1"/>
  <c r="AK495" i="4"/>
  <c r="AJ495" i="4"/>
  <c r="AJ511" i="43" s="1"/>
  <c r="AH495" i="4"/>
  <c r="AG495" i="4"/>
  <c r="AG511" i="43" s="1"/>
  <c r="AF495" i="4"/>
  <c r="AF511" i="43" s="1"/>
  <c r="AE495" i="4"/>
  <c r="AD495" i="4"/>
  <c r="AC495" i="4"/>
  <c r="AC511" i="43" s="1"/>
  <c r="AB495" i="4"/>
  <c r="AA495" i="4"/>
  <c r="Z495" i="4"/>
  <c r="Z511" i="43" s="1"/>
  <c r="Y495" i="4"/>
  <c r="Y511" i="43" s="1"/>
  <c r="X495" i="4"/>
  <c r="X511" i="43" s="1"/>
  <c r="W495" i="4"/>
  <c r="V495" i="4"/>
  <c r="R495" i="4"/>
  <c r="R511" i="43" s="1"/>
  <c r="Q495" i="4"/>
  <c r="Q511" i="43" s="1"/>
  <c r="N495" i="4"/>
  <c r="N511" i="43" s="1"/>
  <c r="L495" i="4"/>
  <c r="L511" i="43" s="1"/>
  <c r="J495" i="4"/>
  <c r="J511" i="43" s="1"/>
  <c r="H495" i="4"/>
  <c r="H511" i="43" s="1"/>
  <c r="G495" i="4"/>
  <c r="G511" i="43" s="1"/>
  <c r="F495" i="4"/>
  <c r="F511" i="43" s="1"/>
  <c r="E495" i="4"/>
  <c r="E511" i="43" s="1"/>
  <c r="D495" i="4"/>
  <c r="D511" i="43" s="1"/>
  <c r="C495" i="4"/>
  <c r="C511" i="43" s="1"/>
  <c r="B495" i="4"/>
  <c r="B511" i="43" s="1"/>
  <c r="A495" i="4"/>
  <c r="A511" i="43" s="1"/>
  <c r="AK494" i="4"/>
  <c r="AJ494" i="4"/>
  <c r="AJ510" i="43" s="1"/>
  <c r="AH494" i="4"/>
  <c r="AG494" i="4"/>
  <c r="AG510" i="43" s="1"/>
  <c r="AF494" i="4"/>
  <c r="AF510" i="43" s="1"/>
  <c r="AE494" i="4"/>
  <c r="AD494" i="4"/>
  <c r="AC494" i="4"/>
  <c r="AC510" i="43" s="1"/>
  <c r="AB494" i="4"/>
  <c r="AA494" i="4"/>
  <c r="Z494" i="4"/>
  <c r="Z510" i="43" s="1"/>
  <c r="Y494" i="4"/>
  <c r="Y510" i="43" s="1"/>
  <c r="X494" i="4"/>
  <c r="X510" i="43" s="1"/>
  <c r="W494" i="4"/>
  <c r="V494" i="4"/>
  <c r="R494" i="4"/>
  <c r="R510" i="43" s="1"/>
  <c r="Q494" i="4"/>
  <c r="Q510" i="43" s="1"/>
  <c r="N494" i="4"/>
  <c r="N510" i="43" s="1"/>
  <c r="L494" i="4"/>
  <c r="L510" i="43" s="1"/>
  <c r="J494" i="4"/>
  <c r="J510" i="43" s="1"/>
  <c r="H494" i="4"/>
  <c r="H510" i="43" s="1"/>
  <c r="G494" i="4"/>
  <c r="G510" i="43" s="1"/>
  <c r="F494" i="4"/>
  <c r="F510" i="43" s="1"/>
  <c r="E494" i="4"/>
  <c r="E510" i="43" s="1"/>
  <c r="D494" i="4"/>
  <c r="D510" i="43" s="1"/>
  <c r="C494" i="4"/>
  <c r="C510" i="43" s="1"/>
  <c r="B494" i="4"/>
  <c r="B510" i="43" s="1"/>
  <c r="A494" i="4"/>
  <c r="A510" i="43" s="1"/>
  <c r="AK493" i="4"/>
  <c r="AJ493" i="4"/>
  <c r="AJ509" i="43" s="1"/>
  <c r="AH493" i="4"/>
  <c r="AG493" i="4"/>
  <c r="AG509" i="43" s="1"/>
  <c r="AF493" i="4"/>
  <c r="AF509" i="43" s="1"/>
  <c r="AE493" i="4"/>
  <c r="AD493" i="4"/>
  <c r="AC493" i="4"/>
  <c r="AC509" i="43" s="1"/>
  <c r="AB493" i="4"/>
  <c r="AA493" i="4"/>
  <c r="Z493" i="4"/>
  <c r="Z509" i="43" s="1"/>
  <c r="Y493" i="4"/>
  <c r="Y509" i="43" s="1"/>
  <c r="X493" i="4"/>
  <c r="X509" i="43" s="1"/>
  <c r="W493" i="4"/>
  <c r="V493" i="4"/>
  <c r="R493" i="4"/>
  <c r="R509" i="43" s="1"/>
  <c r="Q493" i="4"/>
  <c r="Q509" i="43" s="1"/>
  <c r="N493" i="4"/>
  <c r="N509" i="43" s="1"/>
  <c r="L493" i="4"/>
  <c r="L509" i="43" s="1"/>
  <c r="J493" i="4"/>
  <c r="J509" i="43" s="1"/>
  <c r="H493" i="4"/>
  <c r="H509" i="43" s="1"/>
  <c r="G493" i="4"/>
  <c r="G509" i="43" s="1"/>
  <c r="F493" i="4"/>
  <c r="F509" i="43" s="1"/>
  <c r="E493" i="4"/>
  <c r="E509" i="43" s="1"/>
  <c r="D493" i="4"/>
  <c r="D509" i="43" s="1"/>
  <c r="C493" i="4"/>
  <c r="C509" i="43" s="1"/>
  <c r="B493" i="4"/>
  <c r="B509" i="43" s="1"/>
  <c r="A493" i="4"/>
  <c r="A509" i="43" s="1"/>
  <c r="AK492" i="4"/>
  <c r="AJ492" i="4"/>
  <c r="AJ508" i="43" s="1"/>
  <c r="AH492" i="4"/>
  <c r="AG492" i="4"/>
  <c r="AG508" i="43" s="1"/>
  <c r="AF492" i="4"/>
  <c r="AF508" i="43" s="1"/>
  <c r="AE492" i="4"/>
  <c r="AD492" i="4"/>
  <c r="AC492" i="4"/>
  <c r="AC508" i="43" s="1"/>
  <c r="AB492" i="4"/>
  <c r="AA492" i="4"/>
  <c r="Z492" i="4"/>
  <c r="Z508" i="43" s="1"/>
  <c r="Y492" i="4"/>
  <c r="Y508" i="43" s="1"/>
  <c r="X492" i="4"/>
  <c r="X508" i="43" s="1"/>
  <c r="W492" i="4"/>
  <c r="V492" i="4"/>
  <c r="R492" i="4"/>
  <c r="R508" i="43" s="1"/>
  <c r="Q492" i="4"/>
  <c r="Q508" i="43" s="1"/>
  <c r="N492" i="4"/>
  <c r="N508" i="43" s="1"/>
  <c r="L492" i="4"/>
  <c r="L508" i="43" s="1"/>
  <c r="J492" i="4"/>
  <c r="J508" i="43" s="1"/>
  <c r="H492" i="4"/>
  <c r="H508" i="43" s="1"/>
  <c r="G492" i="4"/>
  <c r="G508" i="43" s="1"/>
  <c r="F492" i="4"/>
  <c r="F508" i="43" s="1"/>
  <c r="E492" i="4"/>
  <c r="E508" i="43" s="1"/>
  <c r="D492" i="4"/>
  <c r="D508" i="43" s="1"/>
  <c r="C492" i="4"/>
  <c r="C508" i="43" s="1"/>
  <c r="B492" i="4"/>
  <c r="B508" i="43" s="1"/>
  <c r="A492" i="4"/>
  <c r="A508" i="43" s="1"/>
  <c r="AK491" i="4"/>
  <c r="AJ491" i="4"/>
  <c r="AJ507" i="43" s="1"/>
  <c r="AH491" i="4"/>
  <c r="AG491" i="4"/>
  <c r="AG507" i="43" s="1"/>
  <c r="AF491" i="4"/>
  <c r="AF507" i="43" s="1"/>
  <c r="AE491" i="4"/>
  <c r="AD491" i="4"/>
  <c r="AC491" i="4"/>
  <c r="AC507" i="43" s="1"/>
  <c r="AB491" i="4"/>
  <c r="AA491" i="4"/>
  <c r="Z491" i="4"/>
  <c r="Z507" i="43" s="1"/>
  <c r="Y491" i="4"/>
  <c r="Y507" i="43" s="1"/>
  <c r="X491" i="4"/>
  <c r="X507" i="43" s="1"/>
  <c r="W491" i="4"/>
  <c r="V491" i="4"/>
  <c r="R491" i="4"/>
  <c r="R507" i="43" s="1"/>
  <c r="Q491" i="4"/>
  <c r="Q507" i="43" s="1"/>
  <c r="N491" i="4"/>
  <c r="N507" i="43" s="1"/>
  <c r="L491" i="4"/>
  <c r="L507" i="43" s="1"/>
  <c r="J491" i="4"/>
  <c r="J507" i="43" s="1"/>
  <c r="H491" i="4"/>
  <c r="H507" i="43" s="1"/>
  <c r="G491" i="4"/>
  <c r="G507" i="43" s="1"/>
  <c r="F491" i="4"/>
  <c r="F507" i="43" s="1"/>
  <c r="E491" i="4"/>
  <c r="E507" i="43" s="1"/>
  <c r="D491" i="4"/>
  <c r="D507" i="43" s="1"/>
  <c r="C491" i="4"/>
  <c r="C507" i="43" s="1"/>
  <c r="B491" i="4"/>
  <c r="B507" i="43" s="1"/>
  <c r="A491" i="4"/>
  <c r="A507" i="43" s="1"/>
  <c r="AK490" i="4"/>
  <c r="AJ490" i="4"/>
  <c r="AJ506" i="43" s="1"/>
  <c r="AH490" i="4"/>
  <c r="AG490" i="4"/>
  <c r="AG506" i="43" s="1"/>
  <c r="AF490" i="4"/>
  <c r="AF506" i="43" s="1"/>
  <c r="AE490" i="4"/>
  <c r="AD490" i="4"/>
  <c r="AC490" i="4"/>
  <c r="AC506" i="43" s="1"/>
  <c r="AB490" i="4"/>
  <c r="AA490" i="4"/>
  <c r="Z490" i="4"/>
  <c r="Z506" i="43" s="1"/>
  <c r="Y490" i="4"/>
  <c r="Y506" i="43" s="1"/>
  <c r="X490" i="4"/>
  <c r="X506" i="43" s="1"/>
  <c r="W490" i="4"/>
  <c r="V490" i="4"/>
  <c r="R490" i="4"/>
  <c r="R506" i="43" s="1"/>
  <c r="Q490" i="4"/>
  <c r="Q506" i="43" s="1"/>
  <c r="N490" i="4"/>
  <c r="N506" i="43" s="1"/>
  <c r="L490" i="4"/>
  <c r="L506" i="43" s="1"/>
  <c r="J490" i="4"/>
  <c r="J506" i="43" s="1"/>
  <c r="H490" i="4"/>
  <c r="H506" i="43" s="1"/>
  <c r="G490" i="4"/>
  <c r="G506" i="43" s="1"/>
  <c r="F490" i="4"/>
  <c r="F506" i="43" s="1"/>
  <c r="E490" i="4"/>
  <c r="E506" i="43" s="1"/>
  <c r="D490" i="4"/>
  <c r="D506" i="43" s="1"/>
  <c r="C490" i="4"/>
  <c r="C506" i="43" s="1"/>
  <c r="B490" i="4"/>
  <c r="B506" i="43" s="1"/>
  <c r="A490" i="4"/>
  <c r="A506" i="43" s="1"/>
  <c r="AK489" i="4"/>
  <c r="AJ489" i="4"/>
  <c r="AJ505" i="43" s="1"/>
  <c r="AH489" i="4"/>
  <c r="AG489" i="4"/>
  <c r="AG505" i="43" s="1"/>
  <c r="AF489" i="4"/>
  <c r="AF505" i="43" s="1"/>
  <c r="AE489" i="4"/>
  <c r="AD489" i="4"/>
  <c r="AC489" i="4"/>
  <c r="AC505" i="43" s="1"/>
  <c r="AB489" i="4"/>
  <c r="AA489" i="4"/>
  <c r="Z489" i="4"/>
  <c r="Z505" i="43" s="1"/>
  <c r="Y489" i="4"/>
  <c r="Y505" i="43" s="1"/>
  <c r="X489" i="4"/>
  <c r="X505" i="43" s="1"/>
  <c r="W489" i="4"/>
  <c r="V489" i="4"/>
  <c r="R489" i="4"/>
  <c r="R505" i="43" s="1"/>
  <c r="Q489" i="4"/>
  <c r="Q505" i="43" s="1"/>
  <c r="N489" i="4"/>
  <c r="N505" i="43" s="1"/>
  <c r="L489" i="4"/>
  <c r="L505" i="43" s="1"/>
  <c r="J489" i="4"/>
  <c r="J505" i="43" s="1"/>
  <c r="H489" i="4"/>
  <c r="H505" i="43" s="1"/>
  <c r="G489" i="4"/>
  <c r="G505" i="43" s="1"/>
  <c r="F489" i="4"/>
  <c r="F505" i="43" s="1"/>
  <c r="E489" i="4"/>
  <c r="E505" i="43" s="1"/>
  <c r="D489" i="4"/>
  <c r="D505" i="43" s="1"/>
  <c r="C489" i="4"/>
  <c r="C505" i="43" s="1"/>
  <c r="B489" i="4"/>
  <c r="B505" i="43" s="1"/>
  <c r="A489" i="4"/>
  <c r="A505" i="43" s="1"/>
  <c r="AK488" i="4"/>
  <c r="AJ488" i="4"/>
  <c r="AJ504" i="43" s="1"/>
  <c r="AH488" i="4"/>
  <c r="AG488" i="4"/>
  <c r="AG504" i="43" s="1"/>
  <c r="AF488" i="4"/>
  <c r="AF504" i="43" s="1"/>
  <c r="AE488" i="4"/>
  <c r="AD488" i="4"/>
  <c r="AC488" i="4"/>
  <c r="AC504" i="43" s="1"/>
  <c r="AB488" i="4"/>
  <c r="AA488" i="4"/>
  <c r="Z488" i="4"/>
  <c r="Z504" i="43" s="1"/>
  <c r="Y488" i="4"/>
  <c r="Y504" i="43" s="1"/>
  <c r="X488" i="4"/>
  <c r="X504" i="43" s="1"/>
  <c r="W488" i="4"/>
  <c r="V488" i="4"/>
  <c r="R488" i="4"/>
  <c r="R504" i="43" s="1"/>
  <c r="Q488" i="4"/>
  <c r="Q504" i="43" s="1"/>
  <c r="N488" i="4"/>
  <c r="N504" i="43" s="1"/>
  <c r="L488" i="4"/>
  <c r="L504" i="43" s="1"/>
  <c r="J488" i="4"/>
  <c r="J504" i="43" s="1"/>
  <c r="H488" i="4"/>
  <c r="H504" i="43" s="1"/>
  <c r="G488" i="4"/>
  <c r="G504" i="43" s="1"/>
  <c r="F488" i="4"/>
  <c r="F504" i="43" s="1"/>
  <c r="E488" i="4"/>
  <c r="E504" i="43" s="1"/>
  <c r="D488" i="4"/>
  <c r="D504" i="43" s="1"/>
  <c r="C488" i="4"/>
  <c r="C504" i="43" s="1"/>
  <c r="B488" i="4"/>
  <c r="B504" i="43" s="1"/>
  <c r="A488" i="4"/>
  <c r="A504" i="43" s="1"/>
  <c r="AK487" i="4"/>
  <c r="AJ487" i="4"/>
  <c r="AJ503" i="43" s="1"/>
  <c r="AH487" i="4"/>
  <c r="AG487" i="4"/>
  <c r="AG503" i="43" s="1"/>
  <c r="AF487" i="4"/>
  <c r="AF503" i="43" s="1"/>
  <c r="AE487" i="4"/>
  <c r="AD487" i="4"/>
  <c r="AC487" i="4"/>
  <c r="AC503" i="43" s="1"/>
  <c r="AB487" i="4"/>
  <c r="AA487" i="4"/>
  <c r="Z487" i="4"/>
  <c r="Z503" i="43" s="1"/>
  <c r="Y487" i="4"/>
  <c r="Y503" i="43" s="1"/>
  <c r="X487" i="4"/>
  <c r="X503" i="43" s="1"/>
  <c r="W487" i="4"/>
  <c r="V487" i="4"/>
  <c r="R487" i="4"/>
  <c r="R503" i="43" s="1"/>
  <c r="Q487" i="4"/>
  <c r="Q503" i="43" s="1"/>
  <c r="N487" i="4"/>
  <c r="N503" i="43" s="1"/>
  <c r="L487" i="4"/>
  <c r="L503" i="43" s="1"/>
  <c r="J487" i="4"/>
  <c r="J503" i="43" s="1"/>
  <c r="H487" i="4"/>
  <c r="H503" i="43" s="1"/>
  <c r="G487" i="4"/>
  <c r="G503" i="43" s="1"/>
  <c r="F487" i="4"/>
  <c r="F503" i="43" s="1"/>
  <c r="E487" i="4"/>
  <c r="E503" i="43" s="1"/>
  <c r="D487" i="4"/>
  <c r="D503" i="43" s="1"/>
  <c r="C487" i="4"/>
  <c r="C503" i="43" s="1"/>
  <c r="B487" i="4"/>
  <c r="B503" i="43" s="1"/>
  <c r="A487" i="4"/>
  <c r="A503" i="43" s="1"/>
  <c r="AK486" i="4"/>
  <c r="AJ486" i="4"/>
  <c r="AJ502" i="43" s="1"/>
  <c r="AH486" i="4"/>
  <c r="AG486" i="4"/>
  <c r="AG502" i="43" s="1"/>
  <c r="AF486" i="4"/>
  <c r="AF502" i="43" s="1"/>
  <c r="AE486" i="4"/>
  <c r="AD486" i="4"/>
  <c r="AC486" i="4"/>
  <c r="AC502" i="43" s="1"/>
  <c r="AB486" i="4"/>
  <c r="AA486" i="4"/>
  <c r="Z486" i="4"/>
  <c r="Z502" i="43" s="1"/>
  <c r="Y486" i="4"/>
  <c r="Y502" i="43" s="1"/>
  <c r="X486" i="4"/>
  <c r="X502" i="43" s="1"/>
  <c r="W486" i="4"/>
  <c r="V486" i="4"/>
  <c r="R486" i="4"/>
  <c r="R502" i="43" s="1"/>
  <c r="Q486" i="4"/>
  <c r="Q502" i="43" s="1"/>
  <c r="N486" i="4"/>
  <c r="N502" i="43" s="1"/>
  <c r="L486" i="4"/>
  <c r="L502" i="43" s="1"/>
  <c r="J486" i="4"/>
  <c r="J502" i="43" s="1"/>
  <c r="H486" i="4"/>
  <c r="H502" i="43" s="1"/>
  <c r="G486" i="4"/>
  <c r="G502" i="43" s="1"/>
  <c r="F486" i="4"/>
  <c r="F502" i="43" s="1"/>
  <c r="E486" i="4"/>
  <c r="E502" i="43" s="1"/>
  <c r="D486" i="4"/>
  <c r="D502" i="43" s="1"/>
  <c r="C486" i="4"/>
  <c r="C502" i="43" s="1"/>
  <c r="B486" i="4"/>
  <c r="B502" i="43" s="1"/>
  <c r="A486" i="4"/>
  <c r="A502" i="43" s="1"/>
  <c r="AK485" i="4"/>
  <c r="AJ485" i="4"/>
  <c r="AJ501" i="43" s="1"/>
  <c r="AH485" i="4"/>
  <c r="AG485" i="4"/>
  <c r="AG501" i="43" s="1"/>
  <c r="AF485" i="4"/>
  <c r="AF501" i="43" s="1"/>
  <c r="AE485" i="4"/>
  <c r="AD485" i="4"/>
  <c r="AC485" i="4"/>
  <c r="AC501" i="43" s="1"/>
  <c r="AB485" i="4"/>
  <c r="AA485" i="4"/>
  <c r="Z485" i="4"/>
  <c r="Z501" i="43" s="1"/>
  <c r="Y485" i="4"/>
  <c r="Y501" i="43" s="1"/>
  <c r="X485" i="4"/>
  <c r="X501" i="43" s="1"/>
  <c r="W485" i="4"/>
  <c r="V485" i="4"/>
  <c r="R485" i="4"/>
  <c r="R501" i="43" s="1"/>
  <c r="L485" i="4"/>
  <c r="L501" i="43" s="1"/>
  <c r="J485" i="4"/>
  <c r="J501" i="43" s="1"/>
  <c r="H485" i="4"/>
  <c r="H501" i="43" s="1"/>
  <c r="G485" i="4"/>
  <c r="G501" i="43" s="1"/>
  <c r="F485" i="4"/>
  <c r="F501" i="43" s="1"/>
  <c r="E485" i="4"/>
  <c r="E501" i="43" s="1"/>
  <c r="D485" i="4"/>
  <c r="D501" i="43" s="1"/>
  <c r="C485" i="4"/>
  <c r="C501" i="43" s="1"/>
  <c r="B485" i="4"/>
  <c r="B501" i="43" s="1"/>
  <c r="A485" i="4"/>
  <c r="A501" i="43" s="1"/>
  <c r="AJ484" i="4"/>
  <c r="AJ500" i="43" s="1"/>
  <c r="AH484" i="4"/>
  <c r="AG484" i="4"/>
  <c r="AG500" i="43" s="1"/>
  <c r="AF484" i="4"/>
  <c r="AF500" i="43" s="1"/>
  <c r="AE484" i="4"/>
  <c r="R484" i="4" s="1"/>
  <c r="R500" i="43" s="1"/>
  <c r="AD484" i="4"/>
  <c r="AC484" i="4"/>
  <c r="AC500" i="43" s="1"/>
  <c r="AB484" i="4"/>
  <c r="AA484" i="4"/>
  <c r="Z484" i="4"/>
  <c r="Z500" i="43" s="1"/>
  <c r="Y484" i="4"/>
  <c r="Y500" i="43" s="1"/>
  <c r="X484" i="4"/>
  <c r="X500" i="43" s="1"/>
  <c r="W484" i="4"/>
  <c r="V484" i="4"/>
  <c r="AK484" i="4" s="1"/>
  <c r="Q484" i="4"/>
  <c r="Q500" i="43" s="1"/>
  <c r="L484" i="4"/>
  <c r="L500" i="43" s="1"/>
  <c r="J484" i="4"/>
  <c r="J500" i="43" s="1"/>
  <c r="H484" i="4"/>
  <c r="H500" i="43" s="1"/>
  <c r="G484" i="4"/>
  <c r="G500" i="43" s="1"/>
  <c r="F484" i="4"/>
  <c r="F500" i="43" s="1"/>
  <c r="E484" i="4"/>
  <c r="E500" i="43" s="1"/>
  <c r="D484" i="4"/>
  <c r="D500" i="43" s="1"/>
  <c r="C484" i="4"/>
  <c r="C500" i="43" s="1"/>
  <c r="B484" i="4"/>
  <c r="B500" i="43" s="1"/>
  <c r="A484" i="4"/>
  <c r="A500" i="43" s="1"/>
  <c r="AJ483" i="4"/>
  <c r="AJ499" i="43" s="1"/>
  <c r="AH483" i="4"/>
  <c r="AG483" i="4"/>
  <c r="AG499" i="43" s="1"/>
  <c r="AF483" i="4"/>
  <c r="AF499" i="43" s="1"/>
  <c r="AE483" i="4"/>
  <c r="AD483" i="4"/>
  <c r="AC483" i="4"/>
  <c r="AC499" i="43" s="1"/>
  <c r="AB483" i="4"/>
  <c r="AA483" i="4"/>
  <c r="Z483" i="4"/>
  <c r="Z499" i="43" s="1"/>
  <c r="Y483" i="4"/>
  <c r="Y499" i="43" s="1"/>
  <c r="X483" i="4"/>
  <c r="X499" i="43" s="1"/>
  <c r="W483" i="4"/>
  <c r="V483" i="4"/>
  <c r="Q483" i="4" s="1"/>
  <c r="Q499" i="43" s="1"/>
  <c r="O483" i="4"/>
  <c r="O499" i="43" s="1"/>
  <c r="N483" i="4"/>
  <c r="N499" i="43" s="1"/>
  <c r="L483" i="4"/>
  <c r="L499" i="43" s="1"/>
  <c r="J483" i="4"/>
  <c r="J499" i="43" s="1"/>
  <c r="H483" i="4"/>
  <c r="H499" i="43" s="1"/>
  <c r="G483" i="4"/>
  <c r="G499" i="43" s="1"/>
  <c r="F483" i="4"/>
  <c r="F499" i="43" s="1"/>
  <c r="E483" i="4"/>
  <c r="E499" i="43" s="1"/>
  <c r="D483" i="4"/>
  <c r="D499" i="43" s="1"/>
  <c r="C483" i="4"/>
  <c r="C499" i="43" s="1"/>
  <c r="B483" i="4"/>
  <c r="B499" i="43" s="1"/>
  <c r="A483" i="4"/>
  <c r="A499" i="43" s="1"/>
  <c r="AK482" i="4"/>
  <c r="AJ482" i="4"/>
  <c r="AJ498" i="43" s="1"/>
  <c r="AH482" i="4"/>
  <c r="AG482" i="4"/>
  <c r="AG498" i="43" s="1"/>
  <c r="AF482" i="4"/>
  <c r="AF498" i="43" s="1"/>
  <c r="AE482" i="4"/>
  <c r="AD482" i="4"/>
  <c r="AC482" i="4"/>
  <c r="AC498" i="43" s="1"/>
  <c r="AB482" i="4"/>
  <c r="AA482" i="4"/>
  <c r="Z482" i="4"/>
  <c r="Z498" i="43" s="1"/>
  <c r="Y482" i="4"/>
  <c r="Y498" i="43" s="1"/>
  <c r="X482" i="4"/>
  <c r="X498" i="43" s="1"/>
  <c r="W482" i="4"/>
  <c r="V482" i="4"/>
  <c r="Q482" i="4"/>
  <c r="Q498" i="43" s="1"/>
  <c r="O482" i="4"/>
  <c r="O498" i="43" s="1"/>
  <c r="N482" i="4"/>
  <c r="N498" i="43" s="1"/>
  <c r="L482" i="4"/>
  <c r="L498" i="43" s="1"/>
  <c r="J482" i="4"/>
  <c r="J498" i="43" s="1"/>
  <c r="H482" i="4"/>
  <c r="H498" i="43" s="1"/>
  <c r="G482" i="4"/>
  <c r="G498" i="43" s="1"/>
  <c r="F482" i="4"/>
  <c r="F498" i="43" s="1"/>
  <c r="E482" i="4"/>
  <c r="E498" i="43" s="1"/>
  <c r="D482" i="4"/>
  <c r="D498" i="43" s="1"/>
  <c r="C482" i="4"/>
  <c r="C498" i="43" s="1"/>
  <c r="B482" i="4"/>
  <c r="B498" i="43" s="1"/>
  <c r="A482" i="4"/>
  <c r="A498" i="43" s="1"/>
  <c r="AK481" i="4"/>
  <c r="AJ481" i="4"/>
  <c r="AJ497" i="43" s="1"/>
  <c r="AH481" i="4"/>
  <c r="AG481" i="4"/>
  <c r="AG497" i="43" s="1"/>
  <c r="AF481" i="4"/>
  <c r="AF497" i="43" s="1"/>
  <c r="AE481" i="4"/>
  <c r="AD481" i="4"/>
  <c r="AC481" i="4"/>
  <c r="AC497" i="43" s="1"/>
  <c r="AB481" i="4"/>
  <c r="AA481" i="4"/>
  <c r="Z481" i="4"/>
  <c r="Z497" i="43" s="1"/>
  <c r="Y481" i="4"/>
  <c r="Y497" i="43" s="1"/>
  <c r="X481" i="4"/>
  <c r="X497" i="43" s="1"/>
  <c r="W481" i="4"/>
  <c r="V481" i="4"/>
  <c r="Q481" i="4"/>
  <c r="Q497" i="43" s="1"/>
  <c r="O481" i="4"/>
  <c r="O497" i="43" s="1"/>
  <c r="N481" i="4"/>
  <c r="N497" i="43" s="1"/>
  <c r="L481" i="4"/>
  <c r="L497" i="43" s="1"/>
  <c r="J481" i="4"/>
  <c r="J497" i="43" s="1"/>
  <c r="H481" i="4"/>
  <c r="H497" i="43" s="1"/>
  <c r="G481" i="4"/>
  <c r="G497" i="43" s="1"/>
  <c r="F481" i="4"/>
  <c r="F497" i="43" s="1"/>
  <c r="E481" i="4"/>
  <c r="E497" i="43" s="1"/>
  <c r="D481" i="4"/>
  <c r="D497" i="43" s="1"/>
  <c r="C481" i="4"/>
  <c r="C497" i="43" s="1"/>
  <c r="B481" i="4"/>
  <c r="B497" i="43" s="1"/>
  <c r="A481" i="4"/>
  <c r="A497" i="43" s="1"/>
  <c r="AK480" i="4"/>
  <c r="AJ480" i="4"/>
  <c r="AJ496" i="43" s="1"/>
  <c r="AH480" i="4"/>
  <c r="AG480" i="4"/>
  <c r="AG496" i="43" s="1"/>
  <c r="AF480" i="4"/>
  <c r="AF496" i="43" s="1"/>
  <c r="AE480" i="4"/>
  <c r="AD480" i="4"/>
  <c r="AC480" i="4"/>
  <c r="AC496" i="43" s="1"/>
  <c r="AB480" i="4"/>
  <c r="AA480" i="4"/>
  <c r="Z480" i="4"/>
  <c r="Z496" i="43" s="1"/>
  <c r="Y480" i="4"/>
  <c r="Y496" i="43" s="1"/>
  <c r="X480" i="4"/>
  <c r="X496" i="43" s="1"/>
  <c r="W480" i="4"/>
  <c r="V480" i="4"/>
  <c r="Q480" i="4"/>
  <c r="Q496" i="43" s="1"/>
  <c r="O480" i="4"/>
  <c r="O496" i="43" s="1"/>
  <c r="N480" i="4"/>
  <c r="N496" i="43" s="1"/>
  <c r="L480" i="4"/>
  <c r="L496" i="43" s="1"/>
  <c r="J480" i="4"/>
  <c r="J496" i="43" s="1"/>
  <c r="H480" i="4"/>
  <c r="H496" i="43" s="1"/>
  <c r="G480" i="4"/>
  <c r="G496" i="43" s="1"/>
  <c r="F480" i="4"/>
  <c r="F496" i="43" s="1"/>
  <c r="E480" i="4"/>
  <c r="E496" i="43" s="1"/>
  <c r="D480" i="4"/>
  <c r="D496" i="43" s="1"/>
  <c r="C480" i="4"/>
  <c r="C496" i="43" s="1"/>
  <c r="B480" i="4"/>
  <c r="B496" i="43" s="1"/>
  <c r="A480" i="4"/>
  <c r="A496" i="43" s="1"/>
  <c r="AK479" i="4"/>
  <c r="AJ479" i="4"/>
  <c r="AJ495" i="43" s="1"/>
  <c r="AH479" i="4"/>
  <c r="AG479" i="4"/>
  <c r="AG495" i="43" s="1"/>
  <c r="AF479" i="4"/>
  <c r="AF495" i="43" s="1"/>
  <c r="AE479" i="4"/>
  <c r="AD479" i="4"/>
  <c r="AC479" i="4"/>
  <c r="AC495" i="43" s="1"/>
  <c r="AB479" i="4"/>
  <c r="AA479" i="4"/>
  <c r="Z479" i="4"/>
  <c r="Z495" i="43" s="1"/>
  <c r="Y479" i="4"/>
  <c r="Y495" i="43" s="1"/>
  <c r="X479" i="4"/>
  <c r="X495" i="43" s="1"/>
  <c r="W479" i="4"/>
  <c r="V479" i="4"/>
  <c r="Q479" i="4"/>
  <c r="Q495" i="43" s="1"/>
  <c r="O479" i="4"/>
  <c r="O495" i="43" s="1"/>
  <c r="N479" i="4"/>
  <c r="N495" i="43" s="1"/>
  <c r="L479" i="4"/>
  <c r="L495" i="43" s="1"/>
  <c r="J479" i="4"/>
  <c r="J495" i="43" s="1"/>
  <c r="H479" i="4"/>
  <c r="H495" i="43" s="1"/>
  <c r="G479" i="4"/>
  <c r="G495" i="43" s="1"/>
  <c r="F479" i="4"/>
  <c r="F495" i="43" s="1"/>
  <c r="E479" i="4"/>
  <c r="E495" i="43" s="1"/>
  <c r="D479" i="4"/>
  <c r="D495" i="43" s="1"/>
  <c r="C479" i="4"/>
  <c r="C495" i="43" s="1"/>
  <c r="B479" i="4"/>
  <c r="B495" i="43" s="1"/>
  <c r="A479" i="4"/>
  <c r="A495" i="43" s="1"/>
  <c r="AK478" i="4"/>
  <c r="AJ478" i="4"/>
  <c r="AJ494" i="43" s="1"/>
  <c r="AH478" i="4"/>
  <c r="AG478" i="4"/>
  <c r="AG494" i="43" s="1"/>
  <c r="AF478" i="4"/>
  <c r="AF494" i="43" s="1"/>
  <c r="AE478" i="4"/>
  <c r="AD478" i="4"/>
  <c r="AC478" i="4"/>
  <c r="AC494" i="43" s="1"/>
  <c r="AB478" i="4"/>
  <c r="AA478" i="4"/>
  <c r="Z478" i="4"/>
  <c r="Z494" i="43" s="1"/>
  <c r="Y478" i="4"/>
  <c r="Y494" i="43" s="1"/>
  <c r="X478" i="4"/>
  <c r="X494" i="43" s="1"/>
  <c r="W478" i="4"/>
  <c r="V478" i="4"/>
  <c r="Q478" i="4"/>
  <c r="Q494" i="43" s="1"/>
  <c r="O478" i="4"/>
  <c r="O494" i="43" s="1"/>
  <c r="N478" i="4"/>
  <c r="N494" i="43" s="1"/>
  <c r="L478" i="4"/>
  <c r="L494" i="43" s="1"/>
  <c r="J478" i="4"/>
  <c r="J494" i="43" s="1"/>
  <c r="H478" i="4"/>
  <c r="H494" i="43" s="1"/>
  <c r="G478" i="4"/>
  <c r="G494" i="43" s="1"/>
  <c r="F478" i="4"/>
  <c r="F494" i="43" s="1"/>
  <c r="E478" i="4"/>
  <c r="E494" i="43" s="1"/>
  <c r="D478" i="4"/>
  <c r="D494" i="43" s="1"/>
  <c r="C478" i="4"/>
  <c r="C494" i="43" s="1"/>
  <c r="B478" i="4"/>
  <c r="B494" i="43" s="1"/>
  <c r="A478" i="4"/>
  <c r="A494" i="43" s="1"/>
  <c r="AK477" i="4"/>
  <c r="AJ477" i="4"/>
  <c r="AJ493" i="43" s="1"/>
  <c r="AH477" i="4"/>
  <c r="AG477" i="4"/>
  <c r="AG493" i="43" s="1"/>
  <c r="AF477" i="4"/>
  <c r="AF493" i="43" s="1"/>
  <c r="AE477" i="4"/>
  <c r="AD477" i="4"/>
  <c r="AC477" i="4"/>
  <c r="AC493" i="43" s="1"/>
  <c r="AB477" i="4"/>
  <c r="AA477" i="4"/>
  <c r="Z477" i="4"/>
  <c r="Z493" i="43" s="1"/>
  <c r="Y477" i="4"/>
  <c r="Y493" i="43" s="1"/>
  <c r="X477" i="4"/>
  <c r="X493" i="43" s="1"/>
  <c r="W477" i="4"/>
  <c r="V477" i="4"/>
  <c r="Q477" i="4"/>
  <c r="Q493" i="43" s="1"/>
  <c r="O477" i="4"/>
  <c r="O493" i="43" s="1"/>
  <c r="N477" i="4"/>
  <c r="N493" i="43" s="1"/>
  <c r="L477" i="4"/>
  <c r="L493" i="43" s="1"/>
  <c r="J477" i="4"/>
  <c r="J493" i="43" s="1"/>
  <c r="H477" i="4"/>
  <c r="H493" i="43" s="1"/>
  <c r="G477" i="4"/>
  <c r="G493" i="43" s="1"/>
  <c r="F477" i="4"/>
  <c r="F493" i="43" s="1"/>
  <c r="E477" i="4"/>
  <c r="E493" i="43" s="1"/>
  <c r="D477" i="4"/>
  <c r="D493" i="43" s="1"/>
  <c r="C477" i="4"/>
  <c r="C493" i="43" s="1"/>
  <c r="B477" i="4"/>
  <c r="B493" i="43" s="1"/>
  <c r="A477" i="4"/>
  <c r="A493" i="43" s="1"/>
  <c r="AK476" i="4"/>
  <c r="AJ476" i="4"/>
  <c r="AJ492" i="43" s="1"/>
  <c r="AH476" i="4"/>
  <c r="AG476" i="4"/>
  <c r="AG492" i="43" s="1"/>
  <c r="AF476" i="4"/>
  <c r="AF492" i="43" s="1"/>
  <c r="AE476" i="4"/>
  <c r="AD476" i="4"/>
  <c r="AC476" i="4"/>
  <c r="AC492" i="43" s="1"/>
  <c r="AB476" i="4"/>
  <c r="AA476" i="4"/>
  <c r="Z476" i="4"/>
  <c r="Z492" i="43" s="1"/>
  <c r="Y476" i="4"/>
  <c r="Y492" i="43" s="1"/>
  <c r="X476" i="4"/>
  <c r="X492" i="43" s="1"/>
  <c r="W476" i="4"/>
  <c r="V476" i="4"/>
  <c r="Q476" i="4"/>
  <c r="Q492" i="43" s="1"/>
  <c r="O476" i="4"/>
  <c r="O492" i="43" s="1"/>
  <c r="N476" i="4"/>
  <c r="N492" i="43" s="1"/>
  <c r="L476" i="4"/>
  <c r="L492" i="43" s="1"/>
  <c r="J476" i="4"/>
  <c r="J492" i="43" s="1"/>
  <c r="H476" i="4"/>
  <c r="H492" i="43" s="1"/>
  <c r="G476" i="4"/>
  <c r="G492" i="43" s="1"/>
  <c r="F476" i="4"/>
  <c r="F492" i="43" s="1"/>
  <c r="E476" i="4"/>
  <c r="E492" i="43" s="1"/>
  <c r="D476" i="4"/>
  <c r="D492" i="43" s="1"/>
  <c r="C476" i="4"/>
  <c r="C492" i="43" s="1"/>
  <c r="B476" i="4"/>
  <c r="B492" i="43" s="1"/>
  <c r="A476" i="4"/>
  <c r="A492" i="43" s="1"/>
  <c r="AK475" i="4"/>
  <c r="AJ475" i="4"/>
  <c r="AJ491" i="43" s="1"/>
  <c r="AH475" i="4"/>
  <c r="AG475" i="4"/>
  <c r="AG491" i="43" s="1"/>
  <c r="AF475" i="4"/>
  <c r="AF491" i="43" s="1"/>
  <c r="AE475" i="4"/>
  <c r="AD475" i="4"/>
  <c r="AC475" i="4"/>
  <c r="AC491" i="43" s="1"/>
  <c r="AB475" i="4"/>
  <c r="AA475" i="4"/>
  <c r="Z475" i="4"/>
  <c r="Z491" i="43" s="1"/>
  <c r="Y475" i="4"/>
  <c r="Y491" i="43" s="1"/>
  <c r="X475" i="4"/>
  <c r="X491" i="43" s="1"/>
  <c r="W475" i="4"/>
  <c r="V475" i="4"/>
  <c r="Q475" i="4"/>
  <c r="Q491" i="43" s="1"/>
  <c r="O475" i="4"/>
  <c r="O491" i="43" s="1"/>
  <c r="N475" i="4"/>
  <c r="N491" i="43" s="1"/>
  <c r="L475" i="4"/>
  <c r="L491" i="43" s="1"/>
  <c r="J475" i="4"/>
  <c r="J491" i="43" s="1"/>
  <c r="H475" i="4"/>
  <c r="H491" i="43" s="1"/>
  <c r="G475" i="4"/>
  <c r="G491" i="43" s="1"/>
  <c r="F475" i="4"/>
  <c r="F491" i="43" s="1"/>
  <c r="E475" i="4"/>
  <c r="E491" i="43" s="1"/>
  <c r="D475" i="4"/>
  <c r="D491" i="43" s="1"/>
  <c r="C475" i="4"/>
  <c r="C491" i="43" s="1"/>
  <c r="B475" i="4"/>
  <c r="B491" i="43" s="1"/>
  <c r="A475" i="4"/>
  <c r="A491" i="43" s="1"/>
  <c r="AK474" i="4"/>
  <c r="AJ474" i="4"/>
  <c r="AJ490" i="43" s="1"/>
  <c r="AH474" i="4"/>
  <c r="AG474" i="4"/>
  <c r="AG490" i="43" s="1"/>
  <c r="AF474" i="4"/>
  <c r="AF490" i="43" s="1"/>
  <c r="AE474" i="4"/>
  <c r="AD474" i="4"/>
  <c r="AC474" i="4"/>
  <c r="AC490" i="43" s="1"/>
  <c r="AB474" i="4"/>
  <c r="AA474" i="4"/>
  <c r="Z474" i="4"/>
  <c r="Z490" i="43" s="1"/>
  <c r="Y474" i="4"/>
  <c r="Y490" i="43" s="1"/>
  <c r="X474" i="4"/>
  <c r="X490" i="43" s="1"/>
  <c r="W474" i="4"/>
  <c r="V474" i="4"/>
  <c r="Q474" i="4"/>
  <c r="Q490" i="43" s="1"/>
  <c r="O474" i="4"/>
  <c r="O490" i="43" s="1"/>
  <c r="N474" i="4"/>
  <c r="N490" i="43" s="1"/>
  <c r="L474" i="4"/>
  <c r="L490" i="43" s="1"/>
  <c r="J474" i="4"/>
  <c r="J490" i="43" s="1"/>
  <c r="H474" i="4"/>
  <c r="H490" i="43" s="1"/>
  <c r="G474" i="4"/>
  <c r="G490" i="43" s="1"/>
  <c r="F474" i="4"/>
  <c r="F490" i="43" s="1"/>
  <c r="E474" i="4"/>
  <c r="E490" i="43" s="1"/>
  <c r="D474" i="4"/>
  <c r="D490" i="43" s="1"/>
  <c r="C474" i="4"/>
  <c r="C490" i="43" s="1"/>
  <c r="B474" i="4"/>
  <c r="B490" i="43" s="1"/>
  <c r="A474" i="4"/>
  <c r="A490" i="43" s="1"/>
  <c r="AK473" i="4"/>
  <c r="AJ473" i="4"/>
  <c r="AJ489" i="43" s="1"/>
  <c r="AH473" i="4"/>
  <c r="AG473" i="4"/>
  <c r="AG489" i="43" s="1"/>
  <c r="AF473" i="4"/>
  <c r="AF489" i="43" s="1"/>
  <c r="AE473" i="4"/>
  <c r="AD473" i="4"/>
  <c r="AC473" i="4"/>
  <c r="AC489" i="43" s="1"/>
  <c r="AB473" i="4"/>
  <c r="AA473" i="4"/>
  <c r="Z473" i="4"/>
  <c r="Z489" i="43" s="1"/>
  <c r="Y473" i="4"/>
  <c r="Y489" i="43" s="1"/>
  <c r="X473" i="4"/>
  <c r="X489" i="43" s="1"/>
  <c r="W473" i="4"/>
  <c r="V473" i="4"/>
  <c r="Q473" i="4"/>
  <c r="Q489" i="43" s="1"/>
  <c r="O473" i="4"/>
  <c r="O489" i="43" s="1"/>
  <c r="N473" i="4"/>
  <c r="N489" i="43" s="1"/>
  <c r="L473" i="4"/>
  <c r="L489" i="43" s="1"/>
  <c r="J473" i="4"/>
  <c r="J489" i="43" s="1"/>
  <c r="H473" i="4"/>
  <c r="H489" i="43" s="1"/>
  <c r="G473" i="4"/>
  <c r="G489" i="43" s="1"/>
  <c r="F473" i="4"/>
  <c r="F489" i="43" s="1"/>
  <c r="E473" i="4"/>
  <c r="E489" i="43" s="1"/>
  <c r="D473" i="4"/>
  <c r="D489" i="43" s="1"/>
  <c r="C473" i="4"/>
  <c r="C489" i="43" s="1"/>
  <c r="B473" i="4"/>
  <c r="B489" i="43" s="1"/>
  <c r="A473" i="4"/>
  <c r="A489" i="43" s="1"/>
  <c r="AK472" i="4"/>
  <c r="AJ472" i="4"/>
  <c r="AJ488" i="43" s="1"/>
  <c r="AH472" i="4"/>
  <c r="AG472" i="4"/>
  <c r="AG488" i="43" s="1"/>
  <c r="AF472" i="4"/>
  <c r="AF488" i="43" s="1"/>
  <c r="AE472" i="4"/>
  <c r="AD472" i="4"/>
  <c r="AC472" i="4"/>
  <c r="AC488" i="43" s="1"/>
  <c r="AB472" i="4"/>
  <c r="AA472" i="4"/>
  <c r="Z472" i="4"/>
  <c r="Z488" i="43" s="1"/>
  <c r="Y472" i="4"/>
  <c r="Y488" i="43" s="1"/>
  <c r="X472" i="4"/>
  <c r="X488" i="43" s="1"/>
  <c r="W472" i="4"/>
  <c r="V472" i="4"/>
  <c r="Q472" i="4"/>
  <c r="Q488" i="43" s="1"/>
  <c r="O472" i="4"/>
  <c r="O488" i="43" s="1"/>
  <c r="N472" i="4"/>
  <c r="N488" i="43" s="1"/>
  <c r="L472" i="4"/>
  <c r="L488" i="43" s="1"/>
  <c r="J472" i="4"/>
  <c r="J488" i="43" s="1"/>
  <c r="H472" i="4"/>
  <c r="H488" i="43" s="1"/>
  <c r="G472" i="4"/>
  <c r="G488" i="43" s="1"/>
  <c r="F472" i="4"/>
  <c r="F488" i="43" s="1"/>
  <c r="E472" i="4"/>
  <c r="E488" i="43" s="1"/>
  <c r="D472" i="4"/>
  <c r="D488" i="43" s="1"/>
  <c r="C472" i="4"/>
  <c r="C488" i="43" s="1"/>
  <c r="B472" i="4"/>
  <c r="B488" i="43" s="1"/>
  <c r="A472" i="4"/>
  <c r="A488" i="43" s="1"/>
  <c r="AK471" i="4"/>
  <c r="AJ471" i="4"/>
  <c r="AJ487" i="43" s="1"/>
  <c r="AH471" i="4"/>
  <c r="AG471" i="4"/>
  <c r="AG487" i="43" s="1"/>
  <c r="AF471" i="4"/>
  <c r="AF487" i="43" s="1"/>
  <c r="AE471" i="4"/>
  <c r="AD471" i="4"/>
  <c r="AC471" i="4"/>
  <c r="AC487" i="43" s="1"/>
  <c r="AB471" i="4"/>
  <c r="AA471" i="4"/>
  <c r="Z471" i="4"/>
  <c r="Z487" i="43" s="1"/>
  <c r="Y471" i="4"/>
  <c r="Y487" i="43" s="1"/>
  <c r="X471" i="4"/>
  <c r="X487" i="43" s="1"/>
  <c r="W471" i="4"/>
  <c r="V471" i="4"/>
  <c r="Q471" i="4"/>
  <c r="Q487" i="43" s="1"/>
  <c r="O471" i="4"/>
  <c r="O487" i="43" s="1"/>
  <c r="N471" i="4"/>
  <c r="N487" i="43" s="1"/>
  <c r="L471" i="4"/>
  <c r="L487" i="43" s="1"/>
  <c r="J471" i="4"/>
  <c r="J487" i="43" s="1"/>
  <c r="H471" i="4"/>
  <c r="H487" i="43" s="1"/>
  <c r="G471" i="4"/>
  <c r="G487" i="43" s="1"/>
  <c r="F471" i="4"/>
  <c r="F487" i="43" s="1"/>
  <c r="E471" i="4"/>
  <c r="E487" i="43" s="1"/>
  <c r="D471" i="4"/>
  <c r="D487" i="43" s="1"/>
  <c r="C471" i="4"/>
  <c r="C487" i="43" s="1"/>
  <c r="B471" i="4"/>
  <c r="B487" i="43" s="1"/>
  <c r="A471" i="4"/>
  <c r="A487" i="43" s="1"/>
  <c r="AK470" i="4"/>
  <c r="AJ470" i="4"/>
  <c r="AJ486" i="43" s="1"/>
  <c r="AH470" i="4"/>
  <c r="AG470" i="4"/>
  <c r="AG486" i="43" s="1"/>
  <c r="AF470" i="4"/>
  <c r="AF486" i="43" s="1"/>
  <c r="AE470" i="4"/>
  <c r="AD470" i="4"/>
  <c r="AC470" i="4"/>
  <c r="AC486" i="43" s="1"/>
  <c r="AB470" i="4"/>
  <c r="AA470" i="4"/>
  <c r="Z470" i="4"/>
  <c r="Z486" i="43" s="1"/>
  <c r="Y470" i="4"/>
  <c r="Y486" i="43" s="1"/>
  <c r="X470" i="4"/>
  <c r="X486" i="43" s="1"/>
  <c r="W470" i="4"/>
  <c r="V470" i="4"/>
  <c r="Q470" i="4"/>
  <c r="Q486" i="43" s="1"/>
  <c r="O470" i="4"/>
  <c r="O486" i="43" s="1"/>
  <c r="N470" i="4"/>
  <c r="N486" i="43" s="1"/>
  <c r="L470" i="4"/>
  <c r="L486" i="43" s="1"/>
  <c r="J470" i="4"/>
  <c r="J486" i="43" s="1"/>
  <c r="H470" i="4"/>
  <c r="H486" i="43" s="1"/>
  <c r="G470" i="4"/>
  <c r="G486" i="43" s="1"/>
  <c r="F470" i="4"/>
  <c r="F486" i="43" s="1"/>
  <c r="E470" i="4"/>
  <c r="E486" i="43" s="1"/>
  <c r="D470" i="4"/>
  <c r="D486" i="43" s="1"/>
  <c r="C470" i="4"/>
  <c r="C486" i="43" s="1"/>
  <c r="B470" i="4"/>
  <c r="B486" i="43" s="1"/>
  <c r="A470" i="4"/>
  <c r="A486" i="43" s="1"/>
  <c r="AK469" i="4"/>
  <c r="AJ469" i="4"/>
  <c r="AJ485" i="43" s="1"/>
  <c r="AH469" i="4"/>
  <c r="AG469" i="4"/>
  <c r="AG485" i="43" s="1"/>
  <c r="AF469" i="4"/>
  <c r="AF485" i="43" s="1"/>
  <c r="AE469" i="4"/>
  <c r="AD469" i="4"/>
  <c r="AC469" i="4"/>
  <c r="AC485" i="43" s="1"/>
  <c r="AB469" i="4"/>
  <c r="AA469" i="4"/>
  <c r="Z469" i="4"/>
  <c r="Z485" i="43" s="1"/>
  <c r="Y469" i="4"/>
  <c r="Y485" i="43" s="1"/>
  <c r="X469" i="4"/>
  <c r="X485" i="43" s="1"/>
  <c r="W469" i="4"/>
  <c r="V469" i="4"/>
  <c r="Q469" i="4"/>
  <c r="Q485" i="43" s="1"/>
  <c r="O469" i="4"/>
  <c r="O485" i="43" s="1"/>
  <c r="N469" i="4"/>
  <c r="N485" i="43" s="1"/>
  <c r="L469" i="4"/>
  <c r="L485" i="43" s="1"/>
  <c r="J469" i="4"/>
  <c r="J485" i="43" s="1"/>
  <c r="H469" i="4"/>
  <c r="H485" i="43" s="1"/>
  <c r="G469" i="4"/>
  <c r="G485" i="43" s="1"/>
  <c r="F469" i="4"/>
  <c r="F485" i="43" s="1"/>
  <c r="E469" i="4"/>
  <c r="E485" i="43" s="1"/>
  <c r="D469" i="4"/>
  <c r="D485" i="43" s="1"/>
  <c r="C469" i="4"/>
  <c r="C485" i="43" s="1"/>
  <c r="B469" i="4"/>
  <c r="B485" i="43" s="1"/>
  <c r="A469" i="4"/>
  <c r="A485" i="43" s="1"/>
  <c r="AK468" i="4"/>
  <c r="AJ468" i="4"/>
  <c r="AJ484" i="43" s="1"/>
  <c r="AH468" i="4"/>
  <c r="AG468" i="4"/>
  <c r="AG484" i="43" s="1"/>
  <c r="AF468" i="4"/>
  <c r="AF484" i="43" s="1"/>
  <c r="AE468" i="4"/>
  <c r="AD468" i="4"/>
  <c r="AC468" i="4"/>
  <c r="AC484" i="43" s="1"/>
  <c r="AB468" i="4"/>
  <c r="AA468" i="4"/>
  <c r="Z468" i="4"/>
  <c r="Z484" i="43" s="1"/>
  <c r="Y468" i="4"/>
  <c r="Y484" i="43" s="1"/>
  <c r="X468" i="4"/>
  <c r="X484" i="43" s="1"/>
  <c r="W468" i="4"/>
  <c r="V468" i="4"/>
  <c r="Q468" i="4"/>
  <c r="Q484" i="43" s="1"/>
  <c r="O468" i="4"/>
  <c r="O484" i="43" s="1"/>
  <c r="N468" i="4"/>
  <c r="N484" i="43" s="1"/>
  <c r="L468" i="4"/>
  <c r="L484" i="43" s="1"/>
  <c r="J468" i="4"/>
  <c r="J484" i="43" s="1"/>
  <c r="H468" i="4"/>
  <c r="H484" i="43" s="1"/>
  <c r="G468" i="4"/>
  <c r="G484" i="43" s="1"/>
  <c r="F468" i="4"/>
  <c r="F484" i="43" s="1"/>
  <c r="E468" i="4"/>
  <c r="E484" i="43" s="1"/>
  <c r="D468" i="4"/>
  <c r="D484" i="43" s="1"/>
  <c r="C468" i="4"/>
  <c r="C484" i="43" s="1"/>
  <c r="B468" i="4"/>
  <c r="B484" i="43" s="1"/>
  <c r="A468" i="4"/>
  <c r="A484" i="43" s="1"/>
  <c r="AK467" i="4"/>
  <c r="AJ467" i="4"/>
  <c r="AJ483" i="43" s="1"/>
  <c r="AH467" i="4"/>
  <c r="AG467" i="4"/>
  <c r="AG483" i="43" s="1"/>
  <c r="AF467" i="4"/>
  <c r="AF483" i="43" s="1"/>
  <c r="AE467" i="4"/>
  <c r="AD467" i="4"/>
  <c r="AC467" i="4"/>
  <c r="AC483" i="43" s="1"/>
  <c r="AB467" i="4"/>
  <c r="AA467" i="4"/>
  <c r="Z467" i="4"/>
  <c r="Z483" i="43" s="1"/>
  <c r="Y467" i="4"/>
  <c r="Y483" i="43" s="1"/>
  <c r="X467" i="4"/>
  <c r="X483" i="43" s="1"/>
  <c r="W467" i="4"/>
  <c r="V467" i="4"/>
  <c r="Q467" i="4"/>
  <c r="Q483" i="43" s="1"/>
  <c r="N467" i="4"/>
  <c r="N483" i="43" s="1"/>
  <c r="J467" i="4"/>
  <c r="J483" i="43" s="1"/>
  <c r="H467" i="4"/>
  <c r="H483" i="43" s="1"/>
  <c r="G467" i="4"/>
  <c r="G483" i="43" s="1"/>
  <c r="F467" i="4"/>
  <c r="F483" i="43" s="1"/>
  <c r="E467" i="4"/>
  <c r="E483" i="43" s="1"/>
  <c r="D467" i="4"/>
  <c r="D483" i="43" s="1"/>
  <c r="C467" i="4"/>
  <c r="C483" i="43" s="1"/>
  <c r="B467" i="4"/>
  <c r="B483" i="43" s="1"/>
  <c r="A467" i="4"/>
  <c r="A483" i="43" s="1"/>
  <c r="AJ466" i="4"/>
  <c r="AJ482" i="43" s="1"/>
  <c r="AH466" i="4"/>
  <c r="AG466" i="4"/>
  <c r="AG482" i="43" s="1"/>
  <c r="AF466" i="4"/>
  <c r="AF482" i="43" s="1"/>
  <c r="AD466" i="4"/>
  <c r="AE466" i="4" s="1"/>
  <c r="AC466" i="4"/>
  <c r="AC482" i="43" s="1"/>
  <c r="AB466" i="4"/>
  <c r="AA466" i="4"/>
  <c r="Z466" i="4"/>
  <c r="Z482" i="43" s="1"/>
  <c r="Y466" i="4"/>
  <c r="Y482" i="43" s="1"/>
  <c r="X466" i="4"/>
  <c r="X482" i="43" s="1"/>
  <c r="W466" i="4"/>
  <c r="V466" i="4"/>
  <c r="Q466" i="4" s="1"/>
  <c r="Q482" i="43" s="1"/>
  <c r="L466" i="4"/>
  <c r="L482" i="43" s="1"/>
  <c r="J466" i="4"/>
  <c r="J482" i="43" s="1"/>
  <c r="H466" i="4"/>
  <c r="H482" i="43" s="1"/>
  <c r="G466" i="4"/>
  <c r="G482" i="43" s="1"/>
  <c r="F466" i="4"/>
  <c r="F482" i="43" s="1"/>
  <c r="E466" i="4"/>
  <c r="E482" i="43" s="1"/>
  <c r="D466" i="4"/>
  <c r="D482" i="43" s="1"/>
  <c r="C466" i="4"/>
  <c r="C482" i="43" s="1"/>
  <c r="B466" i="4"/>
  <c r="B482" i="43" s="1"/>
  <c r="A466" i="4"/>
  <c r="A482" i="43" s="1"/>
  <c r="AJ465" i="4"/>
  <c r="AJ481" i="43" s="1"/>
  <c r="AH465" i="4"/>
  <c r="AG465" i="4"/>
  <c r="AG481" i="43" s="1"/>
  <c r="AF465" i="4"/>
  <c r="AF481" i="43" s="1"/>
  <c r="AE465" i="4"/>
  <c r="R465" i="4" s="1"/>
  <c r="R481" i="43" s="1"/>
  <c r="AD465" i="4"/>
  <c r="AC465" i="4"/>
  <c r="AC481" i="43" s="1"/>
  <c r="AB465" i="4"/>
  <c r="AA465" i="4"/>
  <c r="Z465" i="4"/>
  <c r="Z481" i="43" s="1"/>
  <c r="Y465" i="4"/>
  <c r="Y481" i="43" s="1"/>
  <c r="X465" i="4"/>
  <c r="X481" i="43" s="1"/>
  <c r="W465" i="4"/>
  <c r="V465" i="4"/>
  <c r="AK465" i="4" s="1"/>
  <c r="Q465" i="4"/>
  <c r="Q481" i="43" s="1"/>
  <c r="L465" i="4"/>
  <c r="L481" i="43" s="1"/>
  <c r="J465" i="4"/>
  <c r="J481" i="43" s="1"/>
  <c r="H465" i="4"/>
  <c r="H481" i="43" s="1"/>
  <c r="G465" i="4"/>
  <c r="G481" i="43" s="1"/>
  <c r="F465" i="4"/>
  <c r="F481" i="43" s="1"/>
  <c r="E465" i="4"/>
  <c r="E481" i="43" s="1"/>
  <c r="D465" i="4"/>
  <c r="D481" i="43" s="1"/>
  <c r="C465" i="4"/>
  <c r="C481" i="43" s="1"/>
  <c r="B465" i="4"/>
  <c r="B481" i="43" s="1"/>
  <c r="A465" i="4"/>
  <c r="A481" i="43" s="1"/>
  <c r="AJ464" i="4"/>
  <c r="AJ480" i="43" s="1"/>
  <c r="AH464" i="4"/>
  <c r="AG464" i="4"/>
  <c r="AG480" i="43" s="1"/>
  <c r="AF464" i="4"/>
  <c r="AF480" i="43" s="1"/>
  <c r="AD464" i="4"/>
  <c r="AC464" i="4"/>
  <c r="AC480" i="43" s="1"/>
  <c r="AB464" i="4"/>
  <c r="AA464" i="4"/>
  <c r="Z464" i="4"/>
  <c r="Z480" i="43" s="1"/>
  <c r="Y464" i="4"/>
  <c r="Y480" i="43" s="1"/>
  <c r="X464" i="4"/>
  <c r="X480" i="43" s="1"/>
  <c r="W464" i="4"/>
  <c r="V464" i="4"/>
  <c r="AK464" i="4" s="1"/>
  <c r="N464" i="4"/>
  <c r="N480" i="43" s="1"/>
  <c r="J464" i="4"/>
  <c r="J480" i="43" s="1"/>
  <c r="H464" i="4"/>
  <c r="H480" i="43" s="1"/>
  <c r="G464" i="4"/>
  <c r="G480" i="43" s="1"/>
  <c r="F464" i="4"/>
  <c r="F480" i="43" s="1"/>
  <c r="E464" i="4"/>
  <c r="E480" i="43" s="1"/>
  <c r="D464" i="4"/>
  <c r="D480" i="43" s="1"/>
  <c r="C464" i="4"/>
  <c r="C480" i="43" s="1"/>
  <c r="B464" i="4"/>
  <c r="B480" i="43" s="1"/>
  <c r="A464" i="4"/>
  <c r="A480" i="43" s="1"/>
  <c r="AK463" i="4"/>
  <c r="AJ463" i="4"/>
  <c r="AJ479" i="43" s="1"/>
  <c r="AH463" i="4"/>
  <c r="AG463" i="4"/>
  <c r="AG479" i="43" s="1"/>
  <c r="AF463" i="4"/>
  <c r="AF479" i="43" s="1"/>
  <c r="AD463" i="4"/>
  <c r="AC463" i="4"/>
  <c r="AC479" i="43" s="1"/>
  <c r="AB463" i="4"/>
  <c r="AA463" i="4"/>
  <c r="Z463" i="4"/>
  <c r="Z479" i="43" s="1"/>
  <c r="Y463" i="4"/>
  <c r="Y479" i="43" s="1"/>
  <c r="X463" i="4"/>
  <c r="X479" i="43" s="1"/>
  <c r="W463" i="4"/>
  <c r="V463" i="4"/>
  <c r="Q463" i="4"/>
  <c r="Q479" i="43" s="1"/>
  <c r="O463" i="4"/>
  <c r="O479" i="43" s="1"/>
  <c r="N463" i="4"/>
  <c r="N479" i="43" s="1"/>
  <c r="L463" i="4"/>
  <c r="L479" i="43" s="1"/>
  <c r="J463" i="4"/>
  <c r="J479" i="43" s="1"/>
  <c r="H463" i="4"/>
  <c r="H479" i="43" s="1"/>
  <c r="G463" i="4"/>
  <c r="G479" i="43" s="1"/>
  <c r="F463" i="4"/>
  <c r="F479" i="43" s="1"/>
  <c r="E463" i="4"/>
  <c r="E479" i="43" s="1"/>
  <c r="D463" i="4"/>
  <c r="D479" i="43" s="1"/>
  <c r="C463" i="4"/>
  <c r="C479" i="43" s="1"/>
  <c r="B463" i="4"/>
  <c r="B479" i="43" s="1"/>
  <c r="A463" i="4"/>
  <c r="A479" i="43" s="1"/>
  <c r="AK462" i="4"/>
  <c r="AJ462" i="4"/>
  <c r="AJ478" i="43" s="1"/>
  <c r="AH462" i="4"/>
  <c r="AG462" i="4"/>
  <c r="AG478" i="43" s="1"/>
  <c r="AF462" i="4"/>
  <c r="AF478" i="43" s="1"/>
  <c r="AE462" i="4"/>
  <c r="AD462" i="4"/>
  <c r="AC462" i="4"/>
  <c r="AC478" i="43" s="1"/>
  <c r="AB462" i="4"/>
  <c r="AA462" i="4"/>
  <c r="Z462" i="4"/>
  <c r="Z478" i="43" s="1"/>
  <c r="Y462" i="4"/>
  <c r="Y478" i="43" s="1"/>
  <c r="X462" i="4"/>
  <c r="X478" i="43" s="1"/>
  <c r="W462" i="4"/>
  <c r="V462" i="4"/>
  <c r="Q462" i="4"/>
  <c r="Q478" i="43" s="1"/>
  <c r="O462" i="4"/>
  <c r="O478" i="43" s="1"/>
  <c r="N462" i="4"/>
  <c r="N478" i="43" s="1"/>
  <c r="L462" i="4"/>
  <c r="L478" i="43" s="1"/>
  <c r="J462" i="4"/>
  <c r="J478" i="43" s="1"/>
  <c r="H462" i="4"/>
  <c r="H478" i="43" s="1"/>
  <c r="G462" i="4"/>
  <c r="G478" i="43" s="1"/>
  <c r="F462" i="4"/>
  <c r="F478" i="43" s="1"/>
  <c r="E462" i="4"/>
  <c r="E478" i="43" s="1"/>
  <c r="D462" i="4"/>
  <c r="D478" i="43" s="1"/>
  <c r="C462" i="4"/>
  <c r="C478" i="43" s="1"/>
  <c r="B462" i="4"/>
  <c r="B478" i="43" s="1"/>
  <c r="A462" i="4"/>
  <c r="A478" i="43" s="1"/>
  <c r="AK461" i="4"/>
  <c r="AJ461" i="4"/>
  <c r="AJ477" i="43" s="1"/>
  <c r="AH461" i="4"/>
  <c r="AG461" i="4"/>
  <c r="AG477" i="43" s="1"/>
  <c r="AF461" i="4"/>
  <c r="AF477" i="43" s="1"/>
  <c r="AE461" i="4"/>
  <c r="AD461" i="4"/>
  <c r="AC461" i="4"/>
  <c r="AC477" i="43" s="1"/>
  <c r="AB461" i="4"/>
  <c r="AA461" i="4"/>
  <c r="Z461" i="4"/>
  <c r="Z477" i="43" s="1"/>
  <c r="Y461" i="4"/>
  <c r="Y477" i="43" s="1"/>
  <c r="X461" i="4"/>
  <c r="X477" i="43" s="1"/>
  <c r="W461" i="4"/>
  <c r="V461" i="4"/>
  <c r="Q461" i="4"/>
  <c r="Q477" i="43" s="1"/>
  <c r="N461" i="4"/>
  <c r="N477" i="43" s="1"/>
  <c r="M461" i="4"/>
  <c r="M477" i="43" s="1"/>
  <c r="M542" i="43" s="1"/>
  <c r="J461" i="4"/>
  <c r="J477" i="43" s="1"/>
  <c r="H461" i="4"/>
  <c r="H477" i="43" s="1"/>
  <c r="G461" i="4"/>
  <c r="G477" i="43" s="1"/>
  <c r="F461" i="4"/>
  <c r="F477" i="43" s="1"/>
  <c r="E461" i="4"/>
  <c r="E477" i="43" s="1"/>
  <c r="D461" i="4"/>
  <c r="D477" i="43" s="1"/>
  <c r="C461" i="4"/>
  <c r="C477" i="43" s="1"/>
  <c r="B461" i="4"/>
  <c r="B477" i="43" s="1"/>
  <c r="A461" i="4"/>
  <c r="A477" i="43" s="1"/>
  <c r="AK460" i="4"/>
  <c r="AH460" i="4"/>
  <c r="AG460" i="4"/>
  <c r="AG475" i="43" s="1"/>
  <c r="AF460" i="4"/>
  <c r="AF475" i="43" s="1"/>
  <c r="AE460" i="4"/>
  <c r="AD460" i="4"/>
  <c r="AC460" i="4"/>
  <c r="AC475" i="43" s="1"/>
  <c r="AB460" i="4"/>
  <c r="AA460" i="4"/>
  <c r="Z460" i="4"/>
  <c r="Z475" i="43" s="1"/>
  <c r="Y460" i="4"/>
  <c r="Y475" i="43" s="1"/>
  <c r="X460" i="4"/>
  <c r="X475" i="43" s="1"/>
  <c r="W460" i="4"/>
  <c r="V460" i="4"/>
  <c r="Q460" i="4"/>
  <c r="Q475" i="43" s="1"/>
  <c r="O460" i="4"/>
  <c r="O475" i="43" s="1"/>
  <c r="N460" i="4"/>
  <c r="N475" i="43" s="1"/>
  <c r="L460" i="4"/>
  <c r="L475" i="43" s="1"/>
  <c r="J460" i="4"/>
  <c r="J475" i="43" s="1"/>
  <c r="H460" i="4"/>
  <c r="G460" i="4"/>
  <c r="F460" i="4"/>
  <c r="F475" i="43" s="1"/>
  <c r="E460" i="4"/>
  <c r="E475" i="43" s="1"/>
  <c r="D460" i="4"/>
  <c r="D475" i="43" s="1"/>
  <c r="C460" i="4"/>
  <c r="C475" i="43" s="1"/>
  <c r="B460" i="4"/>
  <c r="B475" i="43" s="1"/>
  <c r="A460" i="4"/>
  <c r="A475" i="43" s="1"/>
  <c r="AK459" i="4"/>
  <c r="AH459" i="4"/>
  <c r="AG459" i="4"/>
  <c r="AG474" i="43" s="1"/>
  <c r="AF459" i="4"/>
  <c r="AF474" i="43" s="1"/>
  <c r="AE459" i="4"/>
  <c r="R459" i="4" s="1"/>
  <c r="R474" i="43" s="1"/>
  <c r="AD459" i="4"/>
  <c r="AC459" i="4"/>
  <c r="AC474" i="43" s="1"/>
  <c r="AB459" i="4"/>
  <c r="AA459" i="4"/>
  <c r="Z459" i="4"/>
  <c r="Z474" i="43" s="1"/>
  <c r="Y459" i="4"/>
  <c r="Y474" i="43" s="1"/>
  <c r="X459" i="4"/>
  <c r="X474" i="43" s="1"/>
  <c r="W459" i="4"/>
  <c r="V459" i="4"/>
  <c r="Q459" i="4"/>
  <c r="Q474" i="43" s="1"/>
  <c r="N459" i="4"/>
  <c r="N474" i="43" s="1"/>
  <c r="J459" i="4"/>
  <c r="J474" i="43" s="1"/>
  <c r="H459" i="4"/>
  <c r="G459" i="4"/>
  <c r="F459" i="4"/>
  <c r="F474" i="43" s="1"/>
  <c r="E459" i="4"/>
  <c r="E474" i="43" s="1"/>
  <c r="D459" i="4"/>
  <c r="D474" i="43" s="1"/>
  <c r="C459" i="4"/>
  <c r="C474" i="43" s="1"/>
  <c r="B459" i="4"/>
  <c r="B474" i="43" s="1"/>
  <c r="A459" i="4"/>
  <c r="A474" i="43" s="1"/>
  <c r="AK458" i="4"/>
  <c r="AH458" i="4"/>
  <c r="AG458" i="4"/>
  <c r="AG473" i="43" s="1"/>
  <c r="AF458" i="4"/>
  <c r="AF473" i="43" s="1"/>
  <c r="AE458" i="4"/>
  <c r="AD458" i="4"/>
  <c r="AC458" i="4"/>
  <c r="AC473" i="43" s="1"/>
  <c r="AB458" i="4"/>
  <c r="AA458" i="4"/>
  <c r="Z458" i="4"/>
  <c r="Z473" i="43" s="1"/>
  <c r="Y458" i="4"/>
  <c r="Y473" i="43" s="1"/>
  <c r="X458" i="4"/>
  <c r="X473" i="43" s="1"/>
  <c r="W458" i="4"/>
  <c r="V458" i="4"/>
  <c r="R458" i="4"/>
  <c r="R473" i="43" s="1"/>
  <c r="Q458" i="4"/>
  <c r="Q473" i="43" s="1"/>
  <c r="L458" i="4"/>
  <c r="L473" i="43" s="1"/>
  <c r="J458" i="4"/>
  <c r="J473" i="43" s="1"/>
  <c r="H458" i="4"/>
  <c r="G458" i="4"/>
  <c r="F458" i="4"/>
  <c r="F473" i="43" s="1"/>
  <c r="E458" i="4"/>
  <c r="E473" i="43" s="1"/>
  <c r="D458" i="4"/>
  <c r="D473" i="43" s="1"/>
  <c r="C458" i="4"/>
  <c r="C473" i="43" s="1"/>
  <c r="B458" i="4"/>
  <c r="B473" i="43" s="1"/>
  <c r="A458" i="4"/>
  <c r="A473" i="43" s="1"/>
  <c r="AH457" i="4"/>
  <c r="AH472" i="43" s="1"/>
  <c r="AG457" i="4"/>
  <c r="AG472" i="43" s="1"/>
  <c r="AF457" i="4"/>
  <c r="AF472" i="43" s="1"/>
  <c r="AD457" i="4"/>
  <c r="AE457" i="4" s="1"/>
  <c r="AC457" i="4"/>
  <c r="AC472" i="43" s="1"/>
  <c r="AB457" i="4"/>
  <c r="AA457" i="4"/>
  <c r="Z457" i="4"/>
  <c r="Z472" i="43" s="1"/>
  <c r="Y457" i="4"/>
  <c r="Y472" i="43" s="1"/>
  <c r="X457" i="4"/>
  <c r="X472" i="43" s="1"/>
  <c r="W457" i="4"/>
  <c r="V457" i="4"/>
  <c r="Q457" i="4" s="1"/>
  <c r="Q472" i="43" s="1"/>
  <c r="N457" i="4"/>
  <c r="N472" i="43" s="1"/>
  <c r="L457" i="4"/>
  <c r="L472" i="43" s="1"/>
  <c r="J457" i="4"/>
  <c r="J472" i="43" s="1"/>
  <c r="H457" i="4"/>
  <c r="G457" i="4"/>
  <c r="F457" i="4"/>
  <c r="F472" i="43" s="1"/>
  <c r="E457" i="4"/>
  <c r="E472" i="43" s="1"/>
  <c r="D457" i="4"/>
  <c r="D472" i="43" s="1"/>
  <c r="C457" i="4"/>
  <c r="C472" i="43" s="1"/>
  <c r="B457" i="4"/>
  <c r="B472" i="43" s="1"/>
  <c r="A457" i="4"/>
  <c r="A472" i="43" s="1"/>
  <c r="AK456" i="4"/>
  <c r="AJ456" i="4"/>
  <c r="AJ471" i="43" s="1"/>
  <c r="AH456" i="4"/>
  <c r="AH471" i="43" s="1"/>
  <c r="AG456" i="4"/>
  <c r="AG471" i="43" s="1"/>
  <c r="AF456" i="4"/>
  <c r="AF471" i="43" s="1"/>
  <c r="AE456" i="4"/>
  <c r="R456" i="4" s="1"/>
  <c r="AD456" i="4"/>
  <c r="AC456" i="4"/>
  <c r="AC471" i="43" s="1"/>
  <c r="AB456" i="4"/>
  <c r="AA456" i="4"/>
  <c r="Z456" i="4"/>
  <c r="Z471" i="43" s="1"/>
  <c r="Y456" i="4"/>
  <c r="Y471" i="43" s="1"/>
  <c r="X456" i="4"/>
  <c r="X471" i="43" s="1"/>
  <c r="W456" i="4"/>
  <c r="V456" i="4"/>
  <c r="Q456" i="4"/>
  <c r="Q471" i="43" s="1"/>
  <c r="J456" i="4"/>
  <c r="J471" i="43" s="1"/>
  <c r="H456" i="4"/>
  <c r="H471" i="43" s="1"/>
  <c r="G456" i="4"/>
  <c r="G471" i="43" s="1"/>
  <c r="F456" i="4"/>
  <c r="F471" i="43" s="1"/>
  <c r="E456" i="4"/>
  <c r="E471" i="43" s="1"/>
  <c r="D456" i="4"/>
  <c r="D471" i="43" s="1"/>
  <c r="C456" i="4"/>
  <c r="C471" i="43" s="1"/>
  <c r="B456" i="4"/>
  <c r="B471" i="43" s="1"/>
  <c r="A456" i="4"/>
  <c r="A471" i="43" s="1"/>
  <c r="AK455" i="4"/>
  <c r="AJ455" i="4"/>
  <c r="AJ470" i="43" s="1"/>
  <c r="AH455" i="4"/>
  <c r="AG455" i="4"/>
  <c r="AG470" i="43" s="1"/>
  <c r="AF455" i="4"/>
  <c r="AF470" i="43" s="1"/>
  <c r="AE455" i="4"/>
  <c r="AD455" i="4"/>
  <c r="AC455" i="4"/>
  <c r="AC470" i="43" s="1"/>
  <c r="AB455" i="4"/>
  <c r="AA455" i="4"/>
  <c r="Z455" i="4"/>
  <c r="Z470" i="43" s="1"/>
  <c r="Y455" i="4"/>
  <c r="Y470" i="43" s="1"/>
  <c r="X455" i="4"/>
  <c r="X470" i="43" s="1"/>
  <c r="W455" i="4"/>
  <c r="V455" i="4"/>
  <c r="Q455" i="4"/>
  <c r="Q470" i="43" s="1"/>
  <c r="L455" i="4"/>
  <c r="L470" i="43" s="1"/>
  <c r="J455" i="4"/>
  <c r="J470" i="43" s="1"/>
  <c r="H455" i="4"/>
  <c r="H470" i="43" s="1"/>
  <c r="G455" i="4"/>
  <c r="G470" i="43" s="1"/>
  <c r="F455" i="4"/>
  <c r="F470" i="43" s="1"/>
  <c r="E455" i="4"/>
  <c r="E470" i="43" s="1"/>
  <c r="D455" i="4"/>
  <c r="D470" i="43" s="1"/>
  <c r="C455" i="4"/>
  <c r="C470" i="43" s="1"/>
  <c r="B455" i="4"/>
  <c r="B470" i="43" s="1"/>
  <c r="A455" i="4"/>
  <c r="A470" i="43" s="1"/>
  <c r="AJ454" i="4"/>
  <c r="AJ469" i="43" s="1"/>
  <c r="AH454" i="4"/>
  <c r="AG454" i="4"/>
  <c r="AG469" i="43" s="1"/>
  <c r="AF454" i="4"/>
  <c r="AF469" i="43" s="1"/>
  <c r="AE454" i="4"/>
  <c r="AD454" i="4"/>
  <c r="AC454" i="4"/>
  <c r="AC469" i="43" s="1"/>
  <c r="AB454" i="4"/>
  <c r="AA454" i="4"/>
  <c r="Z454" i="4"/>
  <c r="Z469" i="43" s="1"/>
  <c r="Y454" i="4"/>
  <c r="Y469" i="43" s="1"/>
  <c r="X454" i="4"/>
  <c r="X469" i="43" s="1"/>
  <c r="W454" i="4"/>
  <c r="V454" i="4"/>
  <c r="Q454" i="4" s="1"/>
  <c r="Q469" i="43" s="1"/>
  <c r="O454" i="4"/>
  <c r="O469" i="43" s="1"/>
  <c r="N454" i="4"/>
  <c r="N469" i="43" s="1"/>
  <c r="L454" i="4"/>
  <c r="L469" i="43" s="1"/>
  <c r="J454" i="4"/>
  <c r="J469" i="43" s="1"/>
  <c r="H454" i="4"/>
  <c r="H469" i="43" s="1"/>
  <c r="G454" i="4"/>
  <c r="G469" i="43" s="1"/>
  <c r="F454" i="4"/>
  <c r="F469" i="43" s="1"/>
  <c r="E454" i="4"/>
  <c r="E469" i="43" s="1"/>
  <c r="D454" i="4"/>
  <c r="D469" i="43" s="1"/>
  <c r="C454" i="4"/>
  <c r="C469" i="43" s="1"/>
  <c r="B454" i="4"/>
  <c r="B469" i="43" s="1"/>
  <c r="A454" i="4"/>
  <c r="A469" i="43" s="1"/>
  <c r="AK453" i="4"/>
  <c r="AJ453" i="4"/>
  <c r="AJ468" i="43" s="1"/>
  <c r="AH453" i="4"/>
  <c r="AG453" i="4"/>
  <c r="AG468" i="43" s="1"/>
  <c r="AF453" i="4"/>
  <c r="AF468" i="43" s="1"/>
  <c r="AE453" i="4"/>
  <c r="AD453" i="4"/>
  <c r="AC453" i="4"/>
  <c r="AC468" i="43" s="1"/>
  <c r="AB453" i="4"/>
  <c r="AA453" i="4"/>
  <c r="Z453" i="4"/>
  <c r="Z468" i="43" s="1"/>
  <c r="Y453" i="4"/>
  <c r="Y468" i="43" s="1"/>
  <c r="X453" i="4"/>
  <c r="X468" i="43" s="1"/>
  <c r="W453" i="4"/>
  <c r="V453" i="4"/>
  <c r="Q453" i="4"/>
  <c r="Q468" i="43" s="1"/>
  <c r="L453" i="4"/>
  <c r="L468" i="43" s="1"/>
  <c r="J453" i="4"/>
  <c r="J468" i="43" s="1"/>
  <c r="H453" i="4"/>
  <c r="H468" i="43" s="1"/>
  <c r="G453" i="4"/>
  <c r="G468" i="43" s="1"/>
  <c r="F453" i="4"/>
  <c r="F468" i="43" s="1"/>
  <c r="E453" i="4"/>
  <c r="E468" i="43" s="1"/>
  <c r="D453" i="4"/>
  <c r="D468" i="43" s="1"/>
  <c r="C453" i="4"/>
  <c r="C468" i="43" s="1"/>
  <c r="B453" i="4"/>
  <c r="B468" i="43" s="1"/>
  <c r="A453" i="4"/>
  <c r="A468" i="43" s="1"/>
  <c r="AJ452" i="4"/>
  <c r="AJ467" i="43" s="1"/>
  <c r="AH452" i="4"/>
  <c r="AG452" i="4"/>
  <c r="AG467" i="43" s="1"/>
  <c r="AF452" i="4"/>
  <c r="AF467" i="43" s="1"/>
  <c r="AE452" i="4"/>
  <c r="AD452" i="4"/>
  <c r="AC452" i="4"/>
  <c r="AC467" i="43" s="1"/>
  <c r="AB452" i="4"/>
  <c r="AA452" i="4"/>
  <c r="Z452" i="4"/>
  <c r="Z467" i="43" s="1"/>
  <c r="Y452" i="4"/>
  <c r="Y467" i="43" s="1"/>
  <c r="X452" i="4"/>
  <c r="X467" i="43" s="1"/>
  <c r="W452" i="4"/>
  <c r="V452" i="4"/>
  <c r="Q452" i="4" s="1"/>
  <c r="Q467" i="43" s="1"/>
  <c r="O452" i="4"/>
  <c r="O467" i="43" s="1"/>
  <c r="N452" i="4"/>
  <c r="N467" i="43" s="1"/>
  <c r="L452" i="4"/>
  <c r="L467" i="43" s="1"/>
  <c r="J452" i="4"/>
  <c r="J467" i="43" s="1"/>
  <c r="J476" i="43" s="1"/>
  <c r="H452" i="4"/>
  <c r="H467" i="43" s="1"/>
  <c r="G452" i="4"/>
  <c r="G467" i="43" s="1"/>
  <c r="F452" i="4"/>
  <c r="F467" i="43" s="1"/>
  <c r="E452" i="4"/>
  <c r="E467" i="43" s="1"/>
  <c r="E476" i="43" s="1"/>
  <c r="D452" i="4"/>
  <c r="D467" i="43" s="1"/>
  <c r="C452" i="4"/>
  <c r="C467" i="43" s="1"/>
  <c r="B452" i="4"/>
  <c r="B467" i="43" s="1"/>
  <c r="A452" i="4"/>
  <c r="A467" i="43" s="1"/>
  <c r="AK451" i="4"/>
  <c r="AH451" i="4"/>
  <c r="AG451" i="4"/>
  <c r="AG465" i="43" s="1"/>
  <c r="AF451" i="4"/>
  <c r="AF465" i="43" s="1"/>
  <c r="AE451" i="4"/>
  <c r="AD451" i="4"/>
  <c r="AC451" i="4"/>
  <c r="AC465" i="43" s="1"/>
  <c r="AB451" i="4"/>
  <c r="AA451" i="4"/>
  <c r="Z451" i="4"/>
  <c r="Z465" i="43" s="1"/>
  <c r="Y451" i="4"/>
  <c r="Y465" i="43" s="1"/>
  <c r="X451" i="4"/>
  <c r="X465" i="43" s="1"/>
  <c r="W451" i="4"/>
  <c r="V451" i="4"/>
  <c r="R451" i="4"/>
  <c r="R465" i="43" s="1"/>
  <c r="Q451" i="4"/>
  <c r="Q465" i="43" s="1"/>
  <c r="N451" i="4"/>
  <c r="N465" i="43" s="1"/>
  <c r="L451" i="4"/>
  <c r="L465" i="43" s="1"/>
  <c r="J451" i="4"/>
  <c r="J465" i="43" s="1"/>
  <c r="H451" i="4"/>
  <c r="G451" i="4"/>
  <c r="F451" i="4"/>
  <c r="F465" i="43" s="1"/>
  <c r="E451" i="4"/>
  <c r="E465" i="43" s="1"/>
  <c r="D451" i="4"/>
  <c r="D465" i="43" s="1"/>
  <c r="C451" i="4"/>
  <c r="C465" i="43" s="1"/>
  <c r="B451" i="4"/>
  <c r="B465" i="43" s="1"/>
  <c r="A451" i="4"/>
  <c r="A465" i="43" s="1"/>
  <c r="AK450" i="4"/>
  <c r="AH450" i="4"/>
  <c r="AG450" i="4"/>
  <c r="AG464" i="43" s="1"/>
  <c r="AF450" i="4"/>
  <c r="AF464" i="43" s="1"/>
  <c r="AE450" i="4"/>
  <c r="R450" i="4" s="1"/>
  <c r="R464" i="43" s="1"/>
  <c r="AD450" i="4"/>
  <c r="AC450" i="4"/>
  <c r="AC464" i="43" s="1"/>
  <c r="AB450" i="4"/>
  <c r="AA450" i="4"/>
  <c r="Z450" i="4"/>
  <c r="Z464" i="43" s="1"/>
  <c r="Y450" i="4"/>
  <c r="Y464" i="43" s="1"/>
  <c r="X450" i="4"/>
  <c r="X464" i="43" s="1"/>
  <c r="W450" i="4"/>
  <c r="V450" i="4"/>
  <c r="Q450" i="4"/>
  <c r="Q464" i="43" s="1"/>
  <c r="L450" i="4"/>
  <c r="L464" i="43" s="1"/>
  <c r="J450" i="4"/>
  <c r="J464" i="43" s="1"/>
  <c r="H450" i="4"/>
  <c r="G450" i="4"/>
  <c r="F450" i="4"/>
  <c r="F464" i="43" s="1"/>
  <c r="E450" i="4"/>
  <c r="E464" i="43" s="1"/>
  <c r="D450" i="4"/>
  <c r="D464" i="43" s="1"/>
  <c r="C450" i="4"/>
  <c r="C464" i="43" s="1"/>
  <c r="B450" i="4"/>
  <c r="B464" i="43" s="1"/>
  <c r="A450" i="4"/>
  <c r="A464" i="43" s="1"/>
  <c r="AH449" i="4"/>
  <c r="AG449" i="4"/>
  <c r="AG463" i="43" s="1"/>
  <c r="AF449" i="4"/>
  <c r="AF463" i="43" s="1"/>
  <c r="AD449" i="4"/>
  <c r="AE449" i="4" s="1"/>
  <c r="AC449" i="4"/>
  <c r="AC463" i="43" s="1"/>
  <c r="AB449" i="4"/>
  <c r="AA449" i="4"/>
  <c r="Z449" i="4"/>
  <c r="Z463" i="43" s="1"/>
  <c r="Y449" i="4"/>
  <c r="Y463" i="43" s="1"/>
  <c r="X449" i="4"/>
  <c r="X463" i="43" s="1"/>
  <c r="W449" i="4"/>
  <c r="V449" i="4"/>
  <c r="AK449" i="4" s="1"/>
  <c r="N449" i="4"/>
  <c r="N463" i="43" s="1"/>
  <c r="J449" i="4"/>
  <c r="J463" i="43" s="1"/>
  <c r="H449" i="4"/>
  <c r="G449" i="4"/>
  <c r="F449" i="4"/>
  <c r="F463" i="43" s="1"/>
  <c r="E449" i="4"/>
  <c r="E463" i="43" s="1"/>
  <c r="D449" i="4"/>
  <c r="D463" i="43" s="1"/>
  <c r="C449" i="4"/>
  <c r="C463" i="43" s="1"/>
  <c r="B449" i="4"/>
  <c r="B463" i="43" s="1"/>
  <c r="A449" i="4"/>
  <c r="A463" i="43" s="1"/>
  <c r="AJ448" i="4"/>
  <c r="AJ462" i="43" s="1"/>
  <c r="AH448" i="4"/>
  <c r="AG448" i="4"/>
  <c r="AG462" i="43" s="1"/>
  <c r="AF448" i="4"/>
  <c r="AF462" i="43" s="1"/>
  <c r="AD448" i="4"/>
  <c r="AE448" i="4" s="1"/>
  <c r="AC448" i="4"/>
  <c r="AC462" i="43" s="1"/>
  <c r="AB448" i="4"/>
  <c r="AA448" i="4"/>
  <c r="Z448" i="4"/>
  <c r="Z462" i="43" s="1"/>
  <c r="Y448" i="4"/>
  <c r="Y462" i="43" s="1"/>
  <c r="X448" i="4"/>
  <c r="X462" i="43" s="1"/>
  <c r="W448" i="4"/>
  <c r="V448" i="4"/>
  <c r="AK448" i="4" s="1"/>
  <c r="N448" i="4"/>
  <c r="N462" i="43" s="1"/>
  <c r="J448" i="4"/>
  <c r="J462" i="43" s="1"/>
  <c r="H448" i="4"/>
  <c r="H462" i="43" s="1"/>
  <c r="G448" i="4"/>
  <c r="G462" i="43" s="1"/>
  <c r="F448" i="4"/>
  <c r="F462" i="43" s="1"/>
  <c r="E448" i="4"/>
  <c r="E462" i="43" s="1"/>
  <c r="D448" i="4"/>
  <c r="D462" i="43" s="1"/>
  <c r="C448" i="4"/>
  <c r="C462" i="43" s="1"/>
  <c r="B448" i="4"/>
  <c r="B462" i="43" s="1"/>
  <c r="A448" i="4"/>
  <c r="A462" i="43" s="1"/>
  <c r="AJ447" i="4"/>
  <c r="AJ461" i="43" s="1"/>
  <c r="AH447" i="4"/>
  <c r="AH461" i="43" s="1"/>
  <c r="AG447" i="4"/>
  <c r="AG461" i="43" s="1"/>
  <c r="AF447" i="4"/>
  <c r="AF461" i="43" s="1"/>
  <c r="AD447" i="4"/>
  <c r="AE447" i="4" s="1"/>
  <c r="AC447" i="4"/>
  <c r="AC461" i="43" s="1"/>
  <c r="AB447" i="4"/>
  <c r="AA447" i="4"/>
  <c r="Z447" i="4"/>
  <c r="Z461" i="43" s="1"/>
  <c r="Y447" i="4"/>
  <c r="Y461" i="43" s="1"/>
  <c r="X447" i="4"/>
  <c r="X461" i="43" s="1"/>
  <c r="W447" i="4"/>
  <c r="V447" i="4"/>
  <c r="Q447" i="4" s="1"/>
  <c r="Q461" i="43" s="1"/>
  <c r="L447" i="4"/>
  <c r="L461" i="43" s="1"/>
  <c r="J447" i="4"/>
  <c r="J461" i="43" s="1"/>
  <c r="H447" i="4"/>
  <c r="H461" i="43" s="1"/>
  <c r="G447" i="4"/>
  <c r="G461" i="43" s="1"/>
  <c r="F447" i="4"/>
  <c r="F461" i="43" s="1"/>
  <c r="E447" i="4"/>
  <c r="E461" i="43" s="1"/>
  <c r="D447" i="4"/>
  <c r="D461" i="43" s="1"/>
  <c r="C447" i="4"/>
  <c r="C461" i="43" s="1"/>
  <c r="B447" i="4"/>
  <c r="B461" i="43" s="1"/>
  <c r="A447" i="4"/>
  <c r="A461" i="43" s="1"/>
  <c r="AJ446" i="4"/>
  <c r="AJ460" i="43" s="1"/>
  <c r="AH446" i="4"/>
  <c r="AH460" i="43" s="1"/>
  <c r="AG446" i="4"/>
  <c r="AG460" i="43" s="1"/>
  <c r="AF446" i="4"/>
  <c r="AF460" i="43" s="1"/>
  <c r="AE446" i="4"/>
  <c r="AD446" i="4"/>
  <c r="AC446" i="4"/>
  <c r="AC460" i="43" s="1"/>
  <c r="AB446" i="4"/>
  <c r="AA446" i="4"/>
  <c r="Z446" i="4"/>
  <c r="Z460" i="43" s="1"/>
  <c r="Y446" i="4"/>
  <c r="Y460" i="43" s="1"/>
  <c r="X446" i="4"/>
  <c r="X460" i="43" s="1"/>
  <c r="W446" i="4"/>
  <c r="V446" i="4"/>
  <c r="Q446" i="4" s="1"/>
  <c r="Q460" i="43" s="1"/>
  <c r="N446" i="4"/>
  <c r="N460" i="43" s="1"/>
  <c r="L446" i="4"/>
  <c r="L460" i="43" s="1"/>
  <c r="J446" i="4"/>
  <c r="J460" i="43" s="1"/>
  <c r="H446" i="4"/>
  <c r="H460" i="43" s="1"/>
  <c r="G446" i="4"/>
  <c r="G460" i="43" s="1"/>
  <c r="F446" i="4"/>
  <c r="F460" i="43" s="1"/>
  <c r="E446" i="4"/>
  <c r="E460" i="43" s="1"/>
  <c r="D446" i="4"/>
  <c r="D460" i="43" s="1"/>
  <c r="C446" i="4"/>
  <c r="C460" i="43" s="1"/>
  <c r="B446" i="4"/>
  <c r="B460" i="43" s="1"/>
  <c r="A446" i="4"/>
  <c r="A460" i="43" s="1"/>
  <c r="AK445" i="4"/>
  <c r="AJ445" i="4"/>
  <c r="AJ458" i="43" s="1"/>
  <c r="AH445" i="4"/>
  <c r="AG445" i="4"/>
  <c r="AG458" i="43" s="1"/>
  <c r="AF445" i="4"/>
  <c r="AF458" i="43" s="1"/>
  <c r="AE445" i="4"/>
  <c r="AD445" i="4"/>
  <c r="AC445" i="4"/>
  <c r="AC458" i="43" s="1"/>
  <c r="AB445" i="4"/>
  <c r="AA445" i="4"/>
  <c r="Z445" i="4"/>
  <c r="Z458" i="43" s="1"/>
  <c r="Y445" i="4"/>
  <c r="Y458" i="43" s="1"/>
  <c r="X445" i="4"/>
  <c r="X458" i="43" s="1"/>
  <c r="W445" i="4"/>
  <c r="V445" i="4"/>
  <c r="R445" i="4"/>
  <c r="R458" i="43" s="1"/>
  <c r="Q445" i="4"/>
  <c r="Q458" i="43" s="1"/>
  <c r="N445" i="4"/>
  <c r="N458" i="43" s="1"/>
  <c r="L445" i="4"/>
  <c r="L458" i="43" s="1"/>
  <c r="J445" i="4"/>
  <c r="J458" i="43" s="1"/>
  <c r="H445" i="4"/>
  <c r="H458" i="43" s="1"/>
  <c r="G445" i="4"/>
  <c r="G458" i="43" s="1"/>
  <c r="F445" i="4"/>
  <c r="F458" i="43" s="1"/>
  <c r="E445" i="4"/>
  <c r="E458" i="43" s="1"/>
  <c r="D445" i="4"/>
  <c r="D458" i="43" s="1"/>
  <c r="C445" i="4"/>
  <c r="C458" i="43" s="1"/>
  <c r="B445" i="4"/>
  <c r="B458" i="43" s="1"/>
  <c r="A445" i="4"/>
  <c r="A458" i="43" s="1"/>
  <c r="AK444" i="4"/>
  <c r="AJ444" i="4"/>
  <c r="AJ457" i="43" s="1"/>
  <c r="AH444" i="4"/>
  <c r="AG444" i="4"/>
  <c r="AG457" i="43" s="1"/>
  <c r="AF444" i="4"/>
  <c r="AF457" i="43" s="1"/>
  <c r="AE444" i="4"/>
  <c r="AD444" i="4"/>
  <c r="AC444" i="4"/>
  <c r="AC457" i="43" s="1"/>
  <c r="AB444" i="4"/>
  <c r="AA444" i="4"/>
  <c r="Z444" i="4"/>
  <c r="Z457" i="43" s="1"/>
  <c r="Y444" i="4"/>
  <c r="Y457" i="43" s="1"/>
  <c r="X444" i="4"/>
  <c r="X457" i="43" s="1"/>
  <c r="W444" i="4"/>
  <c r="V444" i="4"/>
  <c r="R444" i="4"/>
  <c r="R457" i="43" s="1"/>
  <c r="Q444" i="4"/>
  <c r="Q457" i="43" s="1"/>
  <c r="N444" i="4"/>
  <c r="N457" i="43" s="1"/>
  <c r="L444" i="4"/>
  <c r="L457" i="43" s="1"/>
  <c r="J444" i="4"/>
  <c r="J457" i="43" s="1"/>
  <c r="H444" i="4"/>
  <c r="H457" i="43" s="1"/>
  <c r="G444" i="4"/>
  <c r="G457" i="43" s="1"/>
  <c r="F444" i="4"/>
  <c r="F457" i="43" s="1"/>
  <c r="E444" i="4"/>
  <c r="E457" i="43" s="1"/>
  <c r="D444" i="4"/>
  <c r="D457" i="43" s="1"/>
  <c r="C444" i="4"/>
  <c r="C457" i="43" s="1"/>
  <c r="B444" i="4"/>
  <c r="B457" i="43" s="1"/>
  <c r="A444" i="4"/>
  <c r="A457" i="43" s="1"/>
  <c r="AK443" i="4"/>
  <c r="AJ443" i="4"/>
  <c r="AJ456" i="43" s="1"/>
  <c r="AH443" i="4"/>
  <c r="AG443" i="4"/>
  <c r="AG456" i="43" s="1"/>
  <c r="AF443" i="4"/>
  <c r="AF456" i="43" s="1"/>
  <c r="AE443" i="4"/>
  <c r="AD443" i="4"/>
  <c r="AC443" i="4"/>
  <c r="AC456" i="43" s="1"/>
  <c r="AB443" i="4"/>
  <c r="AA443" i="4"/>
  <c r="Z443" i="4"/>
  <c r="Z456" i="43" s="1"/>
  <c r="Y443" i="4"/>
  <c r="Y456" i="43" s="1"/>
  <c r="X443" i="4"/>
  <c r="X456" i="43" s="1"/>
  <c r="W443" i="4"/>
  <c r="V443" i="4"/>
  <c r="Q443" i="4" s="1"/>
  <c r="Q456" i="43" s="1"/>
  <c r="O443" i="4"/>
  <c r="O456" i="43" s="1"/>
  <c r="L443" i="4"/>
  <c r="L456" i="43" s="1"/>
  <c r="J443" i="4"/>
  <c r="J456" i="43" s="1"/>
  <c r="H443" i="4"/>
  <c r="H456" i="43" s="1"/>
  <c r="G443" i="4"/>
  <c r="G456" i="43" s="1"/>
  <c r="F443" i="4"/>
  <c r="F456" i="43" s="1"/>
  <c r="E443" i="4"/>
  <c r="E456" i="43" s="1"/>
  <c r="D443" i="4"/>
  <c r="D456" i="43" s="1"/>
  <c r="C443" i="4"/>
  <c r="C456" i="43" s="1"/>
  <c r="B443" i="4"/>
  <c r="B456" i="43" s="1"/>
  <c r="A443" i="4"/>
  <c r="A456" i="43" s="1"/>
  <c r="AK442" i="4"/>
  <c r="AJ442" i="4"/>
  <c r="AJ455" i="43" s="1"/>
  <c r="AH442" i="4"/>
  <c r="AG442" i="4"/>
  <c r="AG455" i="43" s="1"/>
  <c r="AF442" i="4"/>
  <c r="AF455" i="43" s="1"/>
  <c r="AE442" i="4"/>
  <c r="AD442" i="4"/>
  <c r="AC442" i="4"/>
  <c r="AC455" i="43" s="1"/>
  <c r="AB442" i="4"/>
  <c r="AA442" i="4"/>
  <c r="Z442" i="4"/>
  <c r="Z455" i="43" s="1"/>
  <c r="Y442" i="4"/>
  <c r="Y455" i="43" s="1"/>
  <c r="X442" i="4"/>
  <c r="X455" i="43" s="1"/>
  <c r="W442" i="4"/>
  <c r="V442" i="4"/>
  <c r="Q442" i="4"/>
  <c r="Q455" i="43" s="1"/>
  <c r="O442" i="4"/>
  <c r="O455" i="43" s="1"/>
  <c r="J442" i="4"/>
  <c r="J455" i="43" s="1"/>
  <c r="H442" i="4"/>
  <c r="H455" i="43" s="1"/>
  <c r="G442" i="4"/>
  <c r="G455" i="43" s="1"/>
  <c r="F442" i="4"/>
  <c r="F455" i="43" s="1"/>
  <c r="E442" i="4"/>
  <c r="E455" i="43" s="1"/>
  <c r="D442" i="4"/>
  <c r="D455" i="43" s="1"/>
  <c r="B442" i="4"/>
  <c r="B455" i="43" s="1"/>
  <c r="A442" i="4"/>
  <c r="A455" i="43" s="1"/>
  <c r="AK441" i="4"/>
  <c r="AJ441" i="4"/>
  <c r="AJ454" i="43" s="1"/>
  <c r="AH441" i="4"/>
  <c r="AG441" i="4"/>
  <c r="AG454" i="43" s="1"/>
  <c r="AF441" i="4"/>
  <c r="AF454" i="43" s="1"/>
  <c r="AE441" i="4"/>
  <c r="AD441" i="4"/>
  <c r="AC441" i="4"/>
  <c r="AC454" i="43" s="1"/>
  <c r="AB441" i="4"/>
  <c r="AA441" i="4"/>
  <c r="Z441" i="4"/>
  <c r="Z454" i="43" s="1"/>
  <c r="Y441" i="4"/>
  <c r="Y454" i="43" s="1"/>
  <c r="X441" i="4"/>
  <c r="X454" i="43" s="1"/>
  <c r="W441" i="4"/>
  <c r="V441" i="4"/>
  <c r="Q441" i="4"/>
  <c r="Q454" i="43" s="1"/>
  <c r="O441" i="4"/>
  <c r="O454" i="43" s="1"/>
  <c r="J441" i="4"/>
  <c r="J454" i="43" s="1"/>
  <c r="H441" i="4"/>
  <c r="H454" i="43" s="1"/>
  <c r="G441" i="4"/>
  <c r="G454" i="43" s="1"/>
  <c r="F441" i="4"/>
  <c r="F454" i="43" s="1"/>
  <c r="E441" i="4"/>
  <c r="E454" i="43" s="1"/>
  <c r="D441" i="4"/>
  <c r="D454" i="43" s="1"/>
  <c r="B441" i="4"/>
  <c r="B454" i="43" s="1"/>
  <c r="A441" i="4"/>
  <c r="A454" i="43" s="1"/>
  <c r="AK440" i="4"/>
  <c r="AJ440" i="4"/>
  <c r="AJ453" i="43" s="1"/>
  <c r="AH440" i="4"/>
  <c r="AG440" i="4"/>
  <c r="AG453" i="43" s="1"/>
  <c r="AF440" i="4"/>
  <c r="AF453" i="43" s="1"/>
  <c r="AE440" i="4"/>
  <c r="AD440" i="4"/>
  <c r="AC440" i="4"/>
  <c r="AC453" i="43" s="1"/>
  <c r="AB440" i="4"/>
  <c r="AA440" i="4"/>
  <c r="Z440" i="4"/>
  <c r="Z453" i="43" s="1"/>
  <c r="Y440" i="4"/>
  <c r="Y453" i="43" s="1"/>
  <c r="X440" i="4"/>
  <c r="X453" i="43" s="1"/>
  <c r="W440" i="4"/>
  <c r="V440" i="4"/>
  <c r="Q440" i="4"/>
  <c r="Q453" i="43" s="1"/>
  <c r="O440" i="4"/>
  <c r="O453" i="43" s="1"/>
  <c r="J440" i="4"/>
  <c r="J453" i="43" s="1"/>
  <c r="H440" i="4"/>
  <c r="H453" i="43" s="1"/>
  <c r="G440" i="4"/>
  <c r="G453" i="43" s="1"/>
  <c r="F440" i="4"/>
  <c r="F453" i="43" s="1"/>
  <c r="E440" i="4"/>
  <c r="E453" i="43" s="1"/>
  <c r="D440" i="4"/>
  <c r="D453" i="43" s="1"/>
  <c r="B440" i="4"/>
  <c r="B453" i="43" s="1"/>
  <c r="A440" i="4"/>
  <c r="A453" i="43" s="1"/>
  <c r="AK439" i="4"/>
  <c r="AJ439" i="4"/>
  <c r="AJ452" i="43" s="1"/>
  <c r="AH439" i="4"/>
  <c r="AG439" i="4"/>
  <c r="AG452" i="43" s="1"/>
  <c r="AF439" i="4"/>
  <c r="AF452" i="43" s="1"/>
  <c r="AE439" i="4"/>
  <c r="AD439" i="4"/>
  <c r="AC439" i="4"/>
  <c r="AC452" i="43" s="1"/>
  <c r="AB439" i="4"/>
  <c r="AA439" i="4"/>
  <c r="Z439" i="4"/>
  <c r="Z452" i="43" s="1"/>
  <c r="Y439" i="4"/>
  <c r="Y452" i="43" s="1"/>
  <c r="X439" i="4"/>
  <c r="X452" i="43" s="1"/>
  <c r="W439" i="4"/>
  <c r="V439" i="4"/>
  <c r="Q439" i="4"/>
  <c r="Q452" i="43" s="1"/>
  <c r="O439" i="4"/>
  <c r="O452" i="43" s="1"/>
  <c r="J439" i="4"/>
  <c r="J452" i="43" s="1"/>
  <c r="H439" i="4"/>
  <c r="H452" i="43" s="1"/>
  <c r="G439" i="4"/>
  <c r="G452" i="43" s="1"/>
  <c r="F439" i="4"/>
  <c r="F452" i="43" s="1"/>
  <c r="E439" i="4"/>
  <c r="E452" i="43" s="1"/>
  <c r="D439" i="4"/>
  <c r="D452" i="43" s="1"/>
  <c r="B439" i="4"/>
  <c r="B452" i="43" s="1"/>
  <c r="A439" i="4"/>
  <c r="A452" i="43" s="1"/>
  <c r="AK438" i="4"/>
  <c r="AJ438" i="4"/>
  <c r="AJ451" i="43" s="1"/>
  <c r="AH438" i="4"/>
  <c r="AG438" i="4"/>
  <c r="AG451" i="43" s="1"/>
  <c r="AF438" i="4"/>
  <c r="AF451" i="43" s="1"/>
  <c r="AE438" i="4"/>
  <c r="AD438" i="4"/>
  <c r="AC438" i="4"/>
  <c r="AC451" i="43" s="1"/>
  <c r="AB438" i="4"/>
  <c r="AA438" i="4"/>
  <c r="Z438" i="4"/>
  <c r="Z451" i="43" s="1"/>
  <c r="Y438" i="4"/>
  <c r="Y451" i="43" s="1"/>
  <c r="X438" i="4"/>
  <c r="X451" i="43" s="1"/>
  <c r="W438" i="4"/>
  <c r="V438" i="4"/>
  <c r="Q438" i="4"/>
  <c r="Q451" i="43" s="1"/>
  <c r="O438" i="4"/>
  <c r="O451" i="43" s="1"/>
  <c r="J438" i="4"/>
  <c r="J451" i="43" s="1"/>
  <c r="H438" i="4"/>
  <c r="H451" i="43" s="1"/>
  <c r="G438" i="4"/>
  <c r="G451" i="43" s="1"/>
  <c r="F438" i="4"/>
  <c r="F451" i="43" s="1"/>
  <c r="E438" i="4"/>
  <c r="E451" i="43" s="1"/>
  <c r="D438" i="4"/>
  <c r="D451" i="43" s="1"/>
  <c r="B438" i="4"/>
  <c r="B451" i="43" s="1"/>
  <c r="A438" i="4"/>
  <c r="A451" i="43" s="1"/>
  <c r="AK437" i="4"/>
  <c r="AJ437" i="4"/>
  <c r="AJ450" i="43" s="1"/>
  <c r="AH437" i="4"/>
  <c r="AG437" i="4"/>
  <c r="AG450" i="43" s="1"/>
  <c r="AF437" i="4"/>
  <c r="AF450" i="43" s="1"/>
  <c r="AE437" i="4"/>
  <c r="AD437" i="4"/>
  <c r="AC437" i="4"/>
  <c r="AC450" i="43" s="1"/>
  <c r="AB437" i="4"/>
  <c r="AA437" i="4"/>
  <c r="Z437" i="4"/>
  <c r="Z450" i="43" s="1"/>
  <c r="Y437" i="4"/>
  <c r="Y450" i="43" s="1"/>
  <c r="X437" i="4"/>
  <c r="X450" i="43" s="1"/>
  <c r="W437" i="4"/>
  <c r="V437" i="4"/>
  <c r="Q437" i="4"/>
  <c r="Q450" i="43" s="1"/>
  <c r="O437" i="4"/>
  <c r="O450" i="43" s="1"/>
  <c r="J437" i="4"/>
  <c r="J450" i="43" s="1"/>
  <c r="H437" i="4"/>
  <c r="H450" i="43" s="1"/>
  <c r="G437" i="4"/>
  <c r="G450" i="43" s="1"/>
  <c r="F437" i="4"/>
  <c r="F450" i="43" s="1"/>
  <c r="E437" i="4"/>
  <c r="E450" i="43" s="1"/>
  <c r="D437" i="4"/>
  <c r="D450" i="43" s="1"/>
  <c r="B437" i="4"/>
  <c r="B450" i="43" s="1"/>
  <c r="A437" i="4"/>
  <c r="A450" i="43" s="1"/>
  <c r="AK436" i="4"/>
  <c r="AJ436" i="4"/>
  <c r="AJ449" i="43" s="1"/>
  <c r="AH436" i="4"/>
  <c r="AG436" i="4"/>
  <c r="AG449" i="43" s="1"/>
  <c r="AF436" i="4"/>
  <c r="AF449" i="43" s="1"/>
  <c r="AE436" i="4"/>
  <c r="AD436" i="4"/>
  <c r="AC436" i="4"/>
  <c r="AC449" i="43" s="1"/>
  <c r="AB436" i="4"/>
  <c r="AA436" i="4"/>
  <c r="Z436" i="4"/>
  <c r="Z449" i="43" s="1"/>
  <c r="Y436" i="4"/>
  <c r="Y449" i="43" s="1"/>
  <c r="X436" i="4"/>
  <c r="X449" i="43" s="1"/>
  <c r="W436" i="4"/>
  <c r="V436" i="4"/>
  <c r="Q436" i="4"/>
  <c r="Q449" i="43" s="1"/>
  <c r="O436" i="4"/>
  <c r="O449" i="43" s="1"/>
  <c r="J436" i="4"/>
  <c r="J449" i="43" s="1"/>
  <c r="H436" i="4"/>
  <c r="H449" i="43" s="1"/>
  <c r="G436" i="4"/>
  <c r="G449" i="43" s="1"/>
  <c r="F436" i="4"/>
  <c r="F449" i="43" s="1"/>
  <c r="E436" i="4"/>
  <c r="E449" i="43" s="1"/>
  <c r="D436" i="4"/>
  <c r="D449" i="43" s="1"/>
  <c r="B436" i="4"/>
  <c r="B449" i="43" s="1"/>
  <c r="A436" i="4"/>
  <c r="A449" i="43" s="1"/>
  <c r="AK435" i="4"/>
  <c r="AJ435" i="4"/>
  <c r="AJ448" i="43" s="1"/>
  <c r="AH435" i="4"/>
  <c r="AG435" i="4"/>
  <c r="AG448" i="43" s="1"/>
  <c r="AF435" i="4"/>
  <c r="AF448" i="43" s="1"/>
  <c r="AE435" i="4"/>
  <c r="AD435" i="4"/>
  <c r="AC435" i="4"/>
  <c r="AC448" i="43" s="1"/>
  <c r="AB435" i="4"/>
  <c r="AA435" i="4"/>
  <c r="Z435" i="4"/>
  <c r="Z448" i="43" s="1"/>
  <c r="Y435" i="4"/>
  <c r="Y448" i="43" s="1"/>
  <c r="X435" i="4"/>
  <c r="X448" i="43" s="1"/>
  <c r="W435" i="4"/>
  <c r="V435" i="4"/>
  <c r="Q435" i="4"/>
  <c r="Q448" i="43" s="1"/>
  <c r="O435" i="4"/>
  <c r="O448" i="43" s="1"/>
  <c r="J435" i="4"/>
  <c r="J448" i="43" s="1"/>
  <c r="H435" i="4"/>
  <c r="H448" i="43" s="1"/>
  <c r="G435" i="4"/>
  <c r="G448" i="43" s="1"/>
  <c r="F435" i="4"/>
  <c r="F448" i="43" s="1"/>
  <c r="E435" i="4"/>
  <c r="E448" i="43" s="1"/>
  <c r="D435" i="4"/>
  <c r="D448" i="43" s="1"/>
  <c r="B435" i="4"/>
  <c r="B448" i="43" s="1"/>
  <c r="A435" i="4"/>
  <c r="A448" i="43" s="1"/>
  <c r="AK434" i="4"/>
  <c r="AJ434" i="4"/>
  <c r="AJ447" i="43" s="1"/>
  <c r="AH434" i="4"/>
  <c r="AG434" i="4"/>
  <c r="AG447" i="43" s="1"/>
  <c r="AF434" i="4"/>
  <c r="AF447" i="43" s="1"/>
  <c r="AE434" i="4"/>
  <c r="AD434" i="4"/>
  <c r="AC434" i="4"/>
  <c r="AC447" i="43" s="1"/>
  <c r="AB434" i="4"/>
  <c r="AA434" i="4"/>
  <c r="Z434" i="4"/>
  <c r="Z447" i="43" s="1"/>
  <c r="Y434" i="4"/>
  <c r="Y447" i="43" s="1"/>
  <c r="X434" i="4"/>
  <c r="X447" i="43" s="1"/>
  <c r="W434" i="4"/>
  <c r="V434" i="4"/>
  <c r="Q434" i="4"/>
  <c r="Q447" i="43" s="1"/>
  <c r="O434" i="4"/>
  <c r="O447" i="43" s="1"/>
  <c r="J434" i="4"/>
  <c r="J447" i="43" s="1"/>
  <c r="H434" i="4"/>
  <c r="H447" i="43" s="1"/>
  <c r="G434" i="4"/>
  <c r="G447" i="43" s="1"/>
  <c r="F434" i="4"/>
  <c r="F447" i="43" s="1"/>
  <c r="E434" i="4"/>
  <c r="E447" i="43" s="1"/>
  <c r="D434" i="4"/>
  <c r="D447" i="43" s="1"/>
  <c r="B434" i="4"/>
  <c r="B447" i="43" s="1"/>
  <c r="A434" i="4"/>
  <c r="A447" i="43" s="1"/>
  <c r="AK433" i="4"/>
  <c r="AJ433" i="4"/>
  <c r="AJ446" i="43" s="1"/>
  <c r="AH433" i="4"/>
  <c r="AG433" i="4"/>
  <c r="AG446" i="43" s="1"/>
  <c r="AF433" i="4"/>
  <c r="AF446" i="43" s="1"/>
  <c r="AE433" i="4"/>
  <c r="AD433" i="4"/>
  <c r="AC433" i="4"/>
  <c r="AC446" i="43" s="1"/>
  <c r="AB433" i="4"/>
  <c r="AA433" i="4"/>
  <c r="Z433" i="4"/>
  <c r="Z446" i="43" s="1"/>
  <c r="Y433" i="4"/>
  <c r="Y446" i="43" s="1"/>
  <c r="X433" i="4"/>
  <c r="X446" i="43" s="1"/>
  <c r="W433" i="4"/>
  <c r="V433" i="4"/>
  <c r="Q433" i="4"/>
  <c r="Q446" i="43" s="1"/>
  <c r="O433" i="4"/>
  <c r="O446" i="43" s="1"/>
  <c r="J433" i="4"/>
  <c r="J446" i="43" s="1"/>
  <c r="H433" i="4"/>
  <c r="H446" i="43" s="1"/>
  <c r="G433" i="4"/>
  <c r="G446" i="43" s="1"/>
  <c r="F433" i="4"/>
  <c r="F446" i="43" s="1"/>
  <c r="E433" i="4"/>
  <c r="E446" i="43" s="1"/>
  <c r="D433" i="4"/>
  <c r="D446" i="43" s="1"/>
  <c r="B433" i="4"/>
  <c r="B446" i="43" s="1"/>
  <c r="A433" i="4"/>
  <c r="A446" i="43" s="1"/>
  <c r="AK432" i="4"/>
  <c r="AJ432" i="4"/>
  <c r="AJ445" i="43" s="1"/>
  <c r="AH432" i="4"/>
  <c r="AG432" i="4"/>
  <c r="AG445" i="43" s="1"/>
  <c r="AF432" i="4"/>
  <c r="AF445" i="43" s="1"/>
  <c r="AE432" i="4"/>
  <c r="AD432" i="4"/>
  <c r="AC432" i="4"/>
  <c r="AC445" i="43" s="1"/>
  <c r="AB432" i="4"/>
  <c r="AA432" i="4"/>
  <c r="Z432" i="4"/>
  <c r="Z445" i="43" s="1"/>
  <c r="Y432" i="4"/>
  <c r="Y445" i="43" s="1"/>
  <c r="X432" i="4"/>
  <c r="X445" i="43" s="1"/>
  <c r="W432" i="4"/>
  <c r="V432" i="4"/>
  <c r="Q432" i="4"/>
  <c r="Q445" i="43" s="1"/>
  <c r="J432" i="4"/>
  <c r="J445" i="43" s="1"/>
  <c r="H432" i="4"/>
  <c r="H445" i="43" s="1"/>
  <c r="G432" i="4"/>
  <c r="G445" i="43" s="1"/>
  <c r="F432" i="4"/>
  <c r="F445" i="43" s="1"/>
  <c r="E432" i="4"/>
  <c r="E445" i="43" s="1"/>
  <c r="D432" i="4"/>
  <c r="D445" i="43" s="1"/>
  <c r="B432" i="4"/>
  <c r="B445" i="43" s="1"/>
  <c r="A432" i="4"/>
  <c r="A445" i="43" s="1"/>
  <c r="AK431" i="4"/>
  <c r="AJ431" i="4"/>
  <c r="AJ444" i="43" s="1"/>
  <c r="AH431" i="4"/>
  <c r="AG431" i="4"/>
  <c r="AG444" i="43" s="1"/>
  <c r="AF431" i="4"/>
  <c r="AF444" i="43" s="1"/>
  <c r="AE431" i="4"/>
  <c r="AD431" i="4"/>
  <c r="AC431" i="4"/>
  <c r="AC444" i="43" s="1"/>
  <c r="AB431" i="4"/>
  <c r="AA431" i="4"/>
  <c r="Z431" i="4"/>
  <c r="Z444" i="43" s="1"/>
  <c r="Y431" i="4"/>
  <c r="Y444" i="43" s="1"/>
  <c r="X431" i="4"/>
  <c r="X444" i="43" s="1"/>
  <c r="W431" i="4"/>
  <c r="V431" i="4"/>
  <c r="Q431" i="4" s="1"/>
  <c r="Q444" i="43" s="1"/>
  <c r="J431" i="4"/>
  <c r="J444" i="43" s="1"/>
  <c r="H431" i="4"/>
  <c r="H444" i="43" s="1"/>
  <c r="G431" i="4"/>
  <c r="G444" i="43" s="1"/>
  <c r="F431" i="4"/>
  <c r="F444" i="43" s="1"/>
  <c r="E431" i="4"/>
  <c r="E444" i="43" s="1"/>
  <c r="D431" i="4"/>
  <c r="D444" i="43" s="1"/>
  <c r="B431" i="4"/>
  <c r="B444" i="43" s="1"/>
  <c r="A431" i="4"/>
  <c r="A444" i="43" s="1"/>
  <c r="AJ430" i="4"/>
  <c r="AJ443" i="43" s="1"/>
  <c r="AH430" i="4"/>
  <c r="AG430" i="4"/>
  <c r="AG443" i="43" s="1"/>
  <c r="AF430" i="4"/>
  <c r="AF443" i="43" s="1"/>
  <c r="AE430" i="4"/>
  <c r="AD430" i="4"/>
  <c r="AC430" i="4"/>
  <c r="AC443" i="43" s="1"/>
  <c r="AB430" i="4"/>
  <c r="AA430" i="4"/>
  <c r="Z430" i="4"/>
  <c r="Z443" i="43" s="1"/>
  <c r="Y430" i="4"/>
  <c r="Y443" i="43" s="1"/>
  <c r="X430" i="4"/>
  <c r="X443" i="43" s="1"/>
  <c r="W430" i="4"/>
  <c r="V430" i="4"/>
  <c r="Q430" i="4" s="1"/>
  <c r="Q443" i="43" s="1"/>
  <c r="J430" i="4"/>
  <c r="J443" i="43" s="1"/>
  <c r="H430" i="4"/>
  <c r="H443" i="43" s="1"/>
  <c r="G430" i="4"/>
  <c r="G443" i="43" s="1"/>
  <c r="F430" i="4"/>
  <c r="F443" i="43" s="1"/>
  <c r="E430" i="4"/>
  <c r="E443" i="43" s="1"/>
  <c r="D430" i="4"/>
  <c r="D443" i="43" s="1"/>
  <c r="B430" i="4"/>
  <c r="B443" i="43" s="1"/>
  <c r="A430" i="4"/>
  <c r="A443" i="43" s="1"/>
  <c r="AJ429" i="4"/>
  <c r="AJ442" i="43" s="1"/>
  <c r="AH429" i="4"/>
  <c r="AG429" i="4"/>
  <c r="AG442" i="43" s="1"/>
  <c r="AF429" i="4"/>
  <c r="AF442" i="43" s="1"/>
  <c r="AD429" i="4"/>
  <c r="AE429" i="4" s="1"/>
  <c r="AC429" i="4"/>
  <c r="AC442" i="43" s="1"/>
  <c r="AB429" i="4"/>
  <c r="AA429" i="4"/>
  <c r="Z429" i="4"/>
  <c r="Z442" i="43" s="1"/>
  <c r="Y429" i="4"/>
  <c r="Y442" i="43" s="1"/>
  <c r="X429" i="4"/>
  <c r="X442" i="43" s="1"/>
  <c r="W429" i="4"/>
  <c r="V429" i="4"/>
  <c r="Q429" i="4" s="1"/>
  <c r="Q442" i="43" s="1"/>
  <c r="J429" i="4"/>
  <c r="J442" i="43" s="1"/>
  <c r="H429" i="4"/>
  <c r="H442" i="43" s="1"/>
  <c r="G429" i="4"/>
  <c r="G442" i="43" s="1"/>
  <c r="F429" i="4"/>
  <c r="F442" i="43" s="1"/>
  <c r="E429" i="4"/>
  <c r="E442" i="43" s="1"/>
  <c r="D429" i="4"/>
  <c r="D442" i="43" s="1"/>
  <c r="B429" i="4"/>
  <c r="B442" i="43" s="1"/>
  <c r="A429" i="4"/>
  <c r="A442" i="43" s="1"/>
  <c r="AK428" i="4"/>
  <c r="AJ428" i="4"/>
  <c r="AJ441" i="43" s="1"/>
  <c r="AH428" i="4"/>
  <c r="AG428" i="4"/>
  <c r="AG441" i="43" s="1"/>
  <c r="AF428" i="4"/>
  <c r="AF441" i="43" s="1"/>
  <c r="AE428" i="4"/>
  <c r="AD428" i="4"/>
  <c r="AC428" i="4"/>
  <c r="AC441" i="43" s="1"/>
  <c r="AB428" i="4"/>
  <c r="AA428" i="4"/>
  <c r="Z428" i="4"/>
  <c r="Z441" i="43" s="1"/>
  <c r="Y428" i="4"/>
  <c r="Y441" i="43" s="1"/>
  <c r="X428" i="4"/>
  <c r="X441" i="43" s="1"/>
  <c r="W428" i="4"/>
  <c r="V428" i="4"/>
  <c r="Q428" i="4"/>
  <c r="Q441" i="43" s="1"/>
  <c r="J428" i="4"/>
  <c r="J441" i="43" s="1"/>
  <c r="H428" i="4"/>
  <c r="H441" i="43" s="1"/>
  <c r="G428" i="4"/>
  <c r="G441" i="43" s="1"/>
  <c r="F428" i="4"/>
  <c r="F441" i="43" s="1"/>
  <c r="E428" i="4"/>
  <c r="E441" i="43" s="1"/>
  <c r="D428" i="4"/>
  <c r="D441" i="43" s="1"/>
  <c r="B428" i="4"/>
  <c r="B441" i="43" s="1"/>
  <c r="A428" i="4"/>
  <c r="A441" i="43" s="1"/>
  <c r="AK427" i="4"/>
  <c r="AJ427" i="4"/>
  <c r="AJ440" i="43" s="1"/>
  <c r="AH427" i="4"/>
  <c r="AG427" i="4"/>
  <c r="AG440" i="43" s="1"/>
  <c r="AF427" i="4"/>
  <c r="AF440" i="43" s="1"/>
  <c r="AE427" i="4"/>
  <c r="AD427" i="4"/>
  <c r="AC427" i="4"/>
  <c r="AC440" i="43" s="1"/>
  <c r="AB427" i="4"/>
  <c r="AA427" i="4"/>
  <c r="Z427" i="4"/>
  <c r="Z440" i="43" s="1"/>
  <c r="Y427" i="4"/>
  <c r="Y440" i="43" s="1"/>
  <c r="X427" i="4"/>
  <c r="X440" i="43" s="1"/>
  <c r="W427" i="4"/>
  <c r="V427" i="4"/>
  <c r="Q427" i="4" s="1"/>
  <c r="Q440" i="43" s="1"/>
  <c r="J427" i="4"/>
  <c r="J440" i="43" s="1"/>
  <c r="H427" i="4"/>
  <c r="H440" i="43" s="1"/>
  <c r="G427" i="4"/>
  <c r="G440" i="43" s="1"/>
  <c r="F427" i="4"/>
  <c r="F440" i="43" s="1"/>
  <c r="E427" i="4"/>
  <c r="E440" i="43" s="1"/>
  <c r="D427" i="4"/>
  <c r="D440" i="43" s="1"/>
  <c r="B427" i="4"/>
  <c r="B440" i="43" s="1"/>
  <c r="A427" i="4"/>
  <c r="A440" i="43" s="1"/>
  <c r="AJ426" i="4"/>
  <c r="AJ439" i="43" s="1"/>
  <c r="AH426" i="4"/>
  <c r="AG426" i="4"/>
  <c r="AG439" i="43" s="1"/>
  <c r="AF426" i="4"/>
  <c r="AF439" i="43" s="1"/>
  <c r="AE426" i="4"/>
  <c r="AD426" i="4"/>
  <c r="AC426" i="4"/>
  <c r="AC439" i="43" s="1"/>
  <c r="AB426" i="4"/>
  <c r="AA426" i="4"/>
  <c r="Z426" i="4"/>
  <c r="Z439" i="43" s="1"/>
  <c r="Y426" i="4"/>
  <c r="Y439" i="43" s="1"/>
  <c r="X426" i="4"/>
  <c r="X439" i="43" s="1"/>
  <c r="W426" i="4"/>
  <c r="V426" i="4"/>
  <c r="Q426" i="4" s="1"/>
  <c r="Q439" i="43" s="1"/>
  <c r="J426" i="4"/>
  <c r="J439" i="43" s="1"/>
  <c r="H426" i="4"/>
  <c r="H439" i="43" s="1"/>
  <c r="G426" i="4"/>
  <c r="G439" i="43" s="1"/>
  <c r="F426" i="4"/>
  <c r="F439" i="43" s="1"/>
  <c r="E426" i="4"/>
  <c r="E439" i="43" s="1"/>
  <c r="D426" i="4"/>
  <c r="D439" i="43" s="1"/>
  <c r="B426" i="4"/>
  <c r="B439" i="43" s="1"/>
  <c r="A426" i="4"/>
  <c r="A439" i="43" s="1"/>
  <c r="AJ425" i="4"/>
  <c r="AJ438" i="43" s="1"/>
  <c r="AH425" i="4"/>
  <c r="AG425" i="4"/>
  <c r="AG438" i="43" s="1"/>
  <c r="AF425" i="4"/>
  <c r="AF438" i="43" s="1"/>
  <c r="AD425" i="4"/>
  <c r="AE425" i="4" s="1"/>
  <c r="AC425" i="4"/>
  <c r="AC438" i="43" s="1"/>
  <c r="AB425" i="4"/>
  <c r="AA425" i="4"/>
  <c r="Z425" i="4"/>
  <c r="Z438" i="43" s="1"/>
  <c r="Y425" i="4"/>
  <c r="Y438" i="43" s="1"/>
  <c r="X425" i="4"/>
  <c r="X438" i="43" s="1"/>
  <c r="W425" i="4"/>
  <c r="V425" i="4"/>
  <c r="Q425" i="4" s="1"/>
  <c r="Q438" i="43" s="1"/>
  <c r="J425" i="4"/>
  <c r="J438" i="43" s="1"/>
  <c r="H425" i="4"/>
  <c r="H438" i="43" s="1"/>
  <c r="G425" i="4"/>
  <c r="G438" i="43" s="1"/>
  <c r="F425" i="4"/>
  <c r="F438" i="43" s="1"/>
  <c r="E425" i="4"/>
  <c r="E438" i="43" s="1"/>
  <c r="D425" i="4"/>
  <c r="D438" i="43" s="1"/>
  <c r="B425" i="4"/>
  <c r="B438" i="43" s="1"/>
  <c r="A425" i="4"/>
  <c r="A438" i="43" s="1"/>
  <c r="AK424" i="4"/>
  <c r="AJ424" i="4"/>
  <c r="AJ437" i="43" s="1"/>
  <c r="AH424" i="4"/>
  <c r="AG424" i="4"/>
  <c r="AG437" i="43" s="1"/>
  <c r="AF424" i="4"/>
  <c r="AF437" i="43" s="1"/>
  <c r="AE424" i="4"/>
  <c r="AD424" i="4"/>
  <c r="AC424" i="4"/>
  <c r="AC437" i="43" s="1"/>
  <c r="AB424" i="4"/>
  <c r="AA424" i="4"/>
  <c r="Z424" i="4"/>
  <c r="Z437" i="43" s="1"/>
  <c r="Y424" i="4"/>
  <c r="Y437" i="43" s="1"/>
  <c r="X424" i="4"/>
  <c r="X437" i="43" s="1"/>
  <c r="W424" i="4"/>
  <c r="V424" i="4"/>
  <c r="Q424" i="4"/>
  <c r="Q437" i="43" s="1"/>
  <c r="O424" i="4"/>
  <c r="O437" i="43" s="1"/>
  <c r="J424" i="4"/>
  <c r="J437" i="43" s="1"/>
  <c r="H424" i="4"/>
  <c r="H437" i="43" s="1"/>
  <c r="G424" i="4"/>
  <c r="G437" i="43" s="1"/>
  <c r="F424" i="4"/>
  <c r="F437" i="43" s="1"/>
  <c r="E424" i="4"/>
  <c r="E437" i="43" s="1"/>
  <c r="D424" i="4"/>
  <c r="D437" i="43" s="1"/>
  <c r="B424" i="4"/>
  <c r="B437" i="43" s="1"/>
  <c r="A424" i="4"/>
  <c r="A437" i="43" s="1"/>
  <c r="AK423" i="4"/>
  <c r="AJ423" i="4"/>
  <c r="AJ436" i="43" s="1"/>
  <c r="AH423" i="4"/>
  <c r="AG423" i="4"/>
  <c r="AG436" i="43" s="1"/>
  <c r="AF423" i="4"/>
  <c r="AF436" i="43" s="1"/>
  <c r="AE423" i="4"/>
  <c r="AD423" i="4"/>
  <c r="AC423" i="4"/>
  <c r="AC436" i="43" s="1"/>
  <c r="AB423" i="4"/>
  <c r="AA423" i="4"/>
  <c r="Z423" i="4"/>
  <c r="Z436" i="43" s="1"/>
  <c r="Y423" i="4"/>
  <c r="Y436" i="43" s="1"/>
  <c r="X423" i="4"/>
  <c r="X436" i="43" s="1"/>
  <c r="W423" i="4"/>
  <c r="V423" i="4"/>
  <c r="Q423" i="4"/>
  <c r="Q436" i="43" s="1"/>
  <c r="O423" i="4"/>
  <c r="O436" i="43" s="1"/>
  <c r="J423" i="4"/>
  <c r="J436" i="43" s="1"/>
  <c r="H423" i="4"/>
  <c r="H436" i="43" s="1"/>
  <c r="G423" i="4"/>
  <c r="G436" i="43" s="1"/>
  <c r="F423" i="4"/>
  <c r="F436" i="43" s="1"/>
  <c r="E423" i="4"/>
  <c r="E436" i="43" s="1"/>
  <c r="D423" i="4"/>
  <c r="D436" i="43" s="1"/>
  <c r="B423" i="4"/>
  <c r="B436" i="43" s="1"/>
  <c r="A423" i="4"/>
  <c r="A436" i="43" s="1"/>
  <c r="AK422" i="4"/>
  <c r="AJ422" i="4"/>
  <c r="AJ435" i="43" s="1"/>
  <c r="AH422" i="4"/>
  <c r="AG422" i="4"/>
  <c r="AG435" i="43" s="1"/>
  <c r="AF422" i="4"/>
  <c r="AF435" i="43" s="1"/>
  <c r="AE422" i="4"/>
  <c r="AD422" i="4"/>
  <c r="AC422" i="4"/>
  <c r="AC435" i="43" s="1"/>
  <c r="AB422" i="4"/>
  <c r="AA422" i="4"/>
  <c r="Z422" i="4"/>
  <c r="Z435" i="43" s="1"/>
  <c r="Y422" i="4"/>
  <c r="Y435" i="43" s="1"/>
  <c r="X422" i="4"/>
  <c r="X435" i="43" s="1"/>
  <c r="W422" i="4"/>
  <c r="V422" i="4"/>
  <c r="Q422" i="4"/>
  <c r="Q435" i="43" s="1"/>
  <c r="O422" i="4"/>
  <c r="O435" i="43" s="1"/>
  <c r="J422" i="4"/>
  <c r="J435" i="43" s="1"/>
  <c r="H422" i="4"/>
  <c r="H435" i="43" s="1"/>
  <c r="G422" i="4"/>
  <c r="G435" i="43" s="1"/>
  <c r="F422" i="4"/>
  <c r="F435" i="43" s="1"/>
  <c r="E422" i="4"/>
  <c r="E435" i="43" s="1"/>
  <c r="D422" i="4"/>
  <c r="D435" i="43" s="1"/>
  <c r="B422" i="4"/>
  <c r="B435" i="43" s="1"/>
  <c r="A422" i="4"/>
  <c r="A435" i="43" s="1"/>
  <c r="AK421" i="4"/>
  <c r="AJ421" i="4"/>
  <c r="AJ434" i="43" s="1"/>
  <c r="AH421" i="4"/>
  <c r="AG421" i="4"/>
  <c r="AG434" i="43" s="1"/>
  <c r="AF421" i="4"/>
  <c r="AF434" i="43" s="1"/>
  <c r="AE421" i="4"/>
  <c r="AD421" i="4"/>
  <c r="AC421" i="4"/>
  <c r="AC434" i="43" s="1"/>
  <c r="AB421" i="4"/>
  <c r="AA421" i="4"/>
  <c r="Z421" i="4"/>
  <c r="Z434" i="43" s="1"/>
  <c r="Y421" i="4"/>
  <c r="Y434" i="43" s="1"/>
  <c r="X421" i="4"/>
  <c r="X434" i="43" s="1"/>
  <c r="W421" i="4"/>
  <c r="V421" i="4"/>
  <c r="Q421" i="4"/>
  <c r="Q434" i="43" s="1"/>
  <c r="O421" i="4"/>
  <c r="O434" i="43" s="1"/>
  <c r="J421" i="4"/>
  <c r="J434" i="43" s="1"/>
  <c r="H421" i="4"/>
  <c r="H434" i="43" s="1"/>
  <c r="G421" i="4"/>
  <c r="G434" i="43" s="1"/>
  <c r="F421" i="4"/>
  <c r="F434" i="43" s="1"/>
  <c r="E421" i="4"/>
  <c r="E434" i="43" s="1"/>
  <c r="D421" i="4"/>
  <c r="D434" i="43" s="1"/>
  <c r="B421" i="4"/>
  <c r="B434" i="43" s="1"/>
  <c r="A421" i="4"/>
  <c r="A434" i="43" s="1"/>
  <c r="AK420" i="4"/>
  <c r="AJ420" i="4"/>
  <c r="AJ433" i="43" s="1"/>
  <c r="AH420" i="4"/>
  <c r="AG420" i="4"/>
  <c r="AG433" i="43" s="1"/>
  <c r="AF420" i="4"/>
  <c r="AF433" i="43" s="1"/>
  <c r="AE420" i="4"/>
  <c r="AD420" i="4"/>
  <c r="AC420" i="4"/>
  <c r="AC433" i="43" s="1"/>
  <c r="AB420" i="4"/>
  <c r="AA420" i="4"/>
  <c r="Z420" i="4"/>
  <c r="Z433" i="43" s="1"/>
  <c r="Y420" i="4"/>
  <c r="Y433" i="43" s="1"/>
  <c r="X420" i="4"/>
  <c r="X433" i="43" s="1"/>
  <c r="W420" i="4"/>
  <c r="V420" i="4"/>
  <c r="Q420" i="4"/>
  <c r="Q433" i="43" s="1"/>
  <c r="O420" i="4"/>
  <c r="O433" i="43" s="1"/>
  <c r="J420" i="4"/>
  <c r="J433" i="43" s="1"/>
  <c r="H420" i="4"/>
  <c r="H433" i="43" s="1"/>
  <c r="G420" i="4"/>
  <c r="G433" i="43" s="1"/>
  <c r="F420" i="4"/>
  <c r="F433" i="43" s="1"/>
  <c r="E420" i="4"/>
  <c r="E433" i="43" s="1"/>
  <c r="D420" i="4"/>
  <c r="D433" i="43" s="1"/>
  <c r="B420" i="4"/>
  <c r="B433" i="43" s="1"/>
  <c r="A420" i="4"/>
  <c r="A433" i="43" s="1"/>
  <c r="AK419" i="4"/>
  <c r="AJ419" i="4"/>
  <c r="AJ432" i="43" s="1"/>
  <c r="AH419" i="4"/>
  <c r="AG419" i="4"/>
  <c r="AG432" i="43" s="1"/>
  <c r="AF419" i="4"/>
  <c r="AF432" i="43" s="1"/>
  <c r="AE419" i="4"/>
  <c r="AD419" i="4"/>
  <c r="AC419" i="4"/>
  <c r="AC432" i="43" s="1"/>
  <c r="AB419" i="4"/>
  <c r="AA419" i="4"/>
  <c r="Z419" i="4"/>
  <c r="Z432" i="43" s="1"/>
  <c r="Y419" i="4"/>
  <c r="Y432" i="43" s="1"/>
  <c r="X419" i="4"/>
  <c r="X432" i="43" s="1"/>
  <c r="W419" i="4"/>
  <c r="V419" i="4"/>
  <c r="Q419" i="4"/>
  <c r="Q432" i="43" s="1"/>
  <c r="J419" i="4"/>
  <c r="J432" i="43" s="1"/>
  <c r="H419" i="4"/>
  <c r="H432" i="43" s="1"/>
  <c r="G419" i="4"/>
  <c r="G432" i="43" s="1"/>
  <c r="F419" i="4"/>
  <c r="F432" i="43" s="1"/>
  <c r="E419" i="4"/>
  <c r="E432" i="43" s="1"/>
  <c r="D419" i="4"/>
  <c r="D432" i="43" s="1"/>
  <c r="B419" i="4"/>
  <c r="B432" i="43" s="1"/>
  <c r="A419" i="4"/>
  <c r="A432" i="43" s="1"/>
  <c r="AK418" i="4"/>
  <c r="AJ418" i="4"/>
  <c r="AJ431" i="43" s="1"/>
  <c r="AH418" i="4"/>
  <c r="AG418" i="4"/>
  <c r="AG431" i="43" s="1"/>
  <c r="AF418" i="4"/>
  <c r="AF431" i="43" s="1"/>
  <c r="AE418" i="4"/>
  <c r="AD418" i="4"/>
  <c r="AC418" i="4"/>
  <c r="AC431" i="43" s="1"/>
  <c r="AB418" i="4"/>
  <c r="AA418" i="4"/>
  <c r="Z418" i="4"/>
  <c r="Z431" i="43" s="1"/>
  <c r="Y418" i="4"/>
  <c r="Y431" i="43" s="1"/>
  <c r="X418" i="4"/>
  <c r="X431" i="43" s="1"/>
  <c r="W418" i="4"/>
  <c r="V418" i="4"/>
  <c r="Q418" i="4" s="1"/>
  <c r="Q431" i="43" s="1"/>
  <c r="O418" i="4"/>
  <c r="O431" i="43" s="1"/>
  <c r="J418" i="4"/>
  <c r="J431" i="43" s="1"/>
  <c r="H418" i="4"/>
  <c r="H431" i="43" s="1"/>
  <c r="G418" i="4"/>
  <c r="G431" i="43" s="1"/>
  <c r="F418" i="4"/>
  <c r="F431" i="43" s="1"/>
  <c r="E418" i="4"/>
  <c r="E431" i="43" s="1"/>
  <c r="D418" i="4"/>
  <c r="D431" i="43" s="1"/>
  <c r="B418" i="4"/>
  <c r="B431" i="43" s="1"/>
  <c r="A418" i="4"/>
  <c r="A431" i="43" s="1"/>
  <c r="AK417" i="4"/>
  <c r="AJ417" i="4"/>
  <c r="AJ430" i="43" s="1"/>
  <c r="AH417" i="4"/>
  <c r="AG417" i="4"/>
  <c r="AG430" i="43" s="1"/>
  <c r="AF417" i="4"/>
  <c r="AF430" i="43" s="1"/>
  <c r="AE417" i="4"/>
  <c r="AD417" i="4"/>
  <c r="AC417" i="4"/>
  <c r="AC430" i="43" s="1"/>
  <c r="AB417" i="4"/>
  <c r="AA417" i="4"/>
  <c r="Z417" i="4"/>
  <c r="Z430" i="43" s="1"/>
  <c r="Y417" i="4"/>
  <c r="Y430" i="43" s="1"/>
  <c r="X417" i="4"/>
  <c r="X430" i="43" s="1"/>
  <c r="W417" i="4"/>
  <c r="V417" i="4"/>
  <c r="Q417" i="4" s="1"/>
  <c r="Q430" i="43" s="1"/>
  <c r="O417" i="4"/>
  <c r="O430" i="43" s="1"/>
  <c r="J417" i="4"/>
  <c r="J430" i="43" s="1"/>
  <c r="H417" i="4"/>
  <c r="H430" i="43" s="1"/>
  <c r="G417" i="4"/>
  <c r="G430" i="43" s="1"/>
  <c r="F417" i="4"/>
  <c r="F430" i="43" s="1"/>
  <c r="E417" i="4"/>
  <c r="E430" i="43" s="1"/>
  <c r="D417" i="4"/>
  <c r="D430" i="43" s="1"/>
  <c r="B417" i="4"/>
  <c r="B430" i="43" s="1"/>
  <c r="A417" i="4"/>
  <c r="A430" i="43" s="1"/>
  <c r="AK416" i="4"/>
  <c r="AJ416" i="4"/>
  <c r="AJ429" i="43" s="1"/>
  <c r="AH416" i="4"/>
  <c r="AG416" i="4"/>
  <c r="AG429" i="43" s="1"/>
  <c r="AF416" i="4"/>
  <c r="AF429" i="43" s="1"/>
  <c r="AE416" i="4"/>
  <c r="AD416" i="4"/>
  <c r="AC416" i="4"/>
  <c r="AC429" i="43" s="1"/>
  <c r="AB416" i="4"/>
  <c r="AA416" i="4"/>
  <c r="Z416" i="4"/>
  <c r="Z429" i="43" s="1"/>
  <c r="Y416" i="4"/>
  <c r="Y429" i="43" s="1"/>
  <c r="X416" i="4"/>
  <c r="X429" i="43" s="1"/>
  <c r="W416" i="4"/>
  <c r="V416" i="4"/>
  <c r="Q416" i="4"/>
  <c r="Q429" i="43" s="1"/>
  <c r="O416" i="4"/>
  <c r="O429" i="43" s="1"/>
  <c r="J416" i="4"/>
  <c r="J429" i="43" s="1"/>
  <c r="H416" i="4"/>
  <c r="H429" i="43" s="1"/>
  <c r="G416" i="4"/>
  <c r="G429" i="43" s="1"/>
  <c r="F416" i="4"/>
  <c r="F429" i="43" s="1"/>
  <c r="E416" i="4"/>
  <c r="E429" i="43" s="1"/>
  <c r="D416" i="4"/>
  <c r="D429" i="43" s="1"/>
  <c r="B416" i="4"/>
  <c r="B429" i="43" s="1"/>
  <c r="A416" i="4"/>
  <c r="A429" i="43" s="1"/>
  <c r="AK415" i="4"/>
  <c r="AJ415" i="4"/>
  <c r="AJ428" i="43" s="1"/>
  <c r="AH415" i="4"/>
  <c r="AG415" i="4"/>
  <c r="AG428" i="43" s="1"/>
  <c r="AF415" i="4"/>
  <c r="AF428" i="43" s="1"/>
  <c r="AE415" i="4"/>
  <c r="AD415" i="4"/>
  <c r="AC415" i="4"/>
  <c r="AC428" i="43" s="1"/>
  <c r="AB415" i="4"/>
  <c r="AA415" i="4"/>
  <c r="Z415" i="4"/>
  <c r="Z428" i="43" s="1"/>
  <c r="Y415" i="4"/>
  <c r="Y428" i="43" s="1"/>
  <c r="X415" i="4"/>
  <c r="X428" i="43" s="1"/>
  <c r="W415" i="4"/>
  <c r="V415" i="4"/>
  <c r="Q415" i="4"/>
  <c r="Q428" i="43" s="1"/>
  <c r="O415" i="4"/>
  <c r="O428" i="43" s="1"/>
  <c r="J415" i="4"/>
  <c r="J428" i="43" s="1"/>
  <c r="H415" i="4"/>
  <c r="H428" i="43" s="1"/>
  <c r="G415" i="4"/>
  <c r="G428" i="43" s="1"/>
  <c r="F415" i="4"/>
  <c r="F428" i="43" s="1"/>
  <c r="E415" i="4"/>
  <c r="E428" i="43" s="1"/>
  <c r="D415" i="4"/>
  <c r="D428" i="43" s="1"/>
  <c r="B415" i="4"/>
  <c r="B428" i="43" s="1"/>
  <c r="A415" i="4"/>
  <c r="A428" i="43" s="1"/>
  <c r="AK414" i="4"/>
  <c r="AJ414" i="4"/>
  <c r="AJ427" i="43" s="1"/>
  <c r="AH414" i="4"/>
  <c r="AG414" i="4"/>
  <c r="AG427" i="43" s="1"/>
  <c r="AF414" i="4"/>
  <c r="AF427" i="43" s="1"/>
  <c r="AE414" i="4"/>
  <c r="AD414" i="4"/>
  <c r="AC414" i="4"/>
  <c r="AC427" i="43" s="1"/>
  <c r="AB414" i="4"/>
  <c r="AA414" i="4"/>
  <c r="Z414" i="4"/>
  <c r="Z427" i="43" s="1"/>
  <c r="Y414" i="4"/>
  <c r="Y427" i="43" s="1"/>
  <c r="X414" i="4"/>
  <c r="X427" i="43" s="1"/>
  <c r="W414" i="4"/>
  <c r="V414" i="4"/>
  <c r="Q414" i="4"/>
  <c r="Q427" i="43" s="1"/>
  <c r="O414" i="4"/>
  <c r="O427" i="43" s="1"/>
  <c r="J414" i="4"/>
  <c r="J427" i="43" s="1"/>
  <c r="H414" i="4"/>
  <c r="H427" i="43" s="1"/>
  <c r="G414" i="4"/>
  <c r="G427" i="43" s="1"/>
  <c r="F414" i="4"/>
  <c r="F427" i="43" s="1"/>
  <c r="E414" i="4"/>
  <c r="E427" i="43" s="1"/>
  <c r="D414" i="4"/>
  <c r="D427" i="43" s="1"/>
  <c r="B414" i="4"/>
  <c r="B427" i="43" s="1"/>
  <c r="A414" i="4"/>
  <c r="A427" i="43" s="1"/>
  <c r="AK413" i="4"/>
  <c r="AJ413" i="4"/>
  <c r="AJ426" i="43" s="1"/>
  <c r="AH413" i="4"/>
  <c r="AG413" i="4"/>
  <c r="AG426" i="43" s="1"/>
  <c r="AF413" i="4"/>
  <c r="AF426" i="43" s="1"/>
  <c r="AE413" i="4"/>
  <c r="AD413" i="4"/>
  <c r="AC413" i="4"/>
  <c r="AC426" i="43" s="1"/>
  <c r="AB413" i="4"/>
  <c r="AA413" i="4"/>
  <c r="Z413" i="4"/>
  <c r="Z426" i="43" s="1"/>
  <c r="Y413" i="4"/>
  <c r="Y426" i="43" s="1"/>
  <c r="X413" i="4"/>
  <c r="X426" i="43" s="1"/>
  <c r="W413" i="4"/>
  <c r="V413" i="4"/>
  <c r="Q413" i="4"/>
  <c r="Q426" i="43" s="1"/>
  <c r="O413" i="4"/>
  <c r="O426" i="43" s="1"/>
  <c r="J413" i="4"/>
  <c r="J426" i="43" s="1"/>
  <c r="H413" i="4"/>
  <c r="H426" i="43" s="1"/>
  <c r="G413" i="4"/>
  <c r="G426" i="43" s="1"/>
  <c r="F413" i="4"/>
  <c r="F426" i="43" s="1"/>
  <c r="E413" i="4"/>
  <c r="E426" i="43" s="1"/>
  <c r="D413" i="4"/>
  <c r="D426" i="43" s="1"/>
  <c r="B413" i="4"/>
  <c r="B426" i="43" s="1"/>
  <c r="A413" i="4"/>
  <c r="A426" i="43" s="1"/>
  <c r="AK412" i="4"/>
  <c r="AJ412" i="4"/>
  <c r="AJ425" i="43" s="1"/>
  <c r="AH412" i="4"/>
  <c r="AG412" i="4"/>
  <c r="AG425" i="43" s="1"/>
  <c r="AF412" i="4"/>
  <c r="AF425" i="43" s="1"/>
  <c r="AE412" i="4"/>
  <c r="AD412" i="4"/>
  <c r="AC412" i="4"/>
  <c r="AC425" i="43" s="1"/>
  <c r="AB412" i="4"/>
  <c r="AA412" i="4"/>
  <c r="Z412" i="4"/>
  <c r="Z425" i="43" s="1"/>
  <c r="Y412" i="4"/>
  <c r="Y425" i="43" s="1"/>
  <c r="X412" i="4"/>
  <c r="X425" i="43" s="1"/>
  <c r="W412" i="4"/>
  <c r="V412" i="4"/>
  <c r="Q412" i="4"/>
  <c r="Q425" i="43" s="1"/>
  <c r="O412" i="4"/>
  <c r="O425" i="43" s="1"/>
  <c r="J412" i="4"/>
  <c r="J425" i="43" s="1"/>
  <c r="H412" i="4"/>
  <c r="H425" i="43" s="1"/>
  <c r="G412" i="4"/>
  <c r="G425" i="43" s="1"/>
  <c r="F412" i="4"/>
  <c r="F425" i="43" s="1"/>
  <c r="E412" i="4"/>
  <c r="E425" i="43" s="1"/>
  <c r="D412" i="4"/>
  <c r="D425" i="43" s="1"/>
  <c r="B412" i="4"/>
  <c r="B425" i="43" s="1"/>
  <c r="A412" i="4"/>
  <c r="A425" i="43" s="1"/>
  <c r="AK411" i="4"/>
  <c r="AJ411" i="4"/>
  <c r="AJ424" i="43" s="1"/>
  <c r="AH411" i="4"/>
  <c r="AG411" i="4"/>
  <c r="AG424" i="43" s="1"/>
  <c r="AF411" i="4"/>
  <c r="AF424" i="43" s="1"/>
  <c r="AE411" i="4"/>
  <c r="AD411" i="4"/>
  <c r="AC411" i="4"/>
  <c r="AC424" i="43" s="1"/>
  <c r="AB411" i="4"/>
  <c r="AA411" i="4"/>
  <c r="Z411" i="4"/>
  <c r="Z424" i="43" s="1"/>
  <c r="Y411" i="4"/>
  <c r="Y424" i="43" s="1"/>
  <c r="X411" i="4"/>
  <c r="X424" i="43" s="1"/>
  <c r="W411" i="4"/>
  <c r="V411" i="4"/>
  <c r="Q411" i="4"/>
  <c r="Q424" i="43" s="1"/>
  <c r="O411" i="4"/>
  <c r="O424" i="43" s="1"/>
  <c r="J411" i="4"/>
  <c r="J424" i="43" s="1"/>
  <c r="H411" i="4"/>
  <c r="H424" i="43" s="1"/>
  <c r="G411" i="4"/>
  <c r="G424" i="43" s="1"/>
  <c r="F411" i="4"/>
  <c r="F424" i="43" s="1"/>
  <c r="E411" i="4"/>
  <c r="E424" i="43" s="1"/>
  <c r="D411" i="4"/>
  <c r="D424" i="43" s="1"/>
  <c r="B411" i="4"/>
  <c r="B424" i="43" s="1"/>
  <c r="A411" i="4"/>
  <c r="A424" i="43" s="1"/>
  <c r="AK410" i="4"/>
  <c r="AJ410" i="4"/>
  <c r="AJ423" i="43" s="1"/>
  <c r="AH410" i="4"/>
  <c r="AG410" i="4"/>
  <c r="AG423" i="43" s="1"/>
  <c r="AF410" i="4"/>
  <c r="AF423" i="43" s="1"/>
  <c r="AE410" i="4"/>
  <c r="AD410" i="4"/>
  <c r="AC410" i="4"/>
  <c r="AC423" i="43" s="1"/>
  <c r="AB410" i="4"/>
  <c r="AA410" i="4"/>
  <c r="Z410" i="4"/>
  <c r="Z423" i="43" s="1"/>
  <c r="Y410" i="4"/>
  <c r="Y423" i="43" s="1"/>
  <c r="X410" i="4"/>
  <c r="X423" i="43" s="1"/>
  <c r="W410" i="4"/>
  <c r="V410" i="4"/>
  <c r="Q410" i="4"/>
  <c r="Q423" i="43" s="1"/>
  <c r="O410" i="4"/>
  <c r="O423" i="43" s="1"/>
  <c r="J410" i="4"/>
  <c r="J423" i="43" s="1"/>
  <c r="H410" i="4"/>
  <c r="H423" i="43" s="1"/>
  <c r="G410" i="4"/>
  <c r="G423" i="43" s="1"/>
  <c r="F410" i="4"/>
  <c r="F423" i="43" s="1"/>
  <c r="E410" i="4"/>
  <c r="E423" i="43" s="1"/>
  <c r="D410" i="4"/>
  <c r="D423" i="43" s="1"/>
  <c r="B410" i="4"/>
  <c r="B423" i="43" s="1"/>
  <c r="A410" i="4"/>
  <c r="A423" i="43" s="1"/>
  <c r="AK409" i="4"/>
  <c r="AJ409" i="4"/>
  <c r="AJ422" i="43" s="1"/>
  <c r="AH409" i="4"/>
  <c r="AG409" i="4"/>
  <c r="AG422" i="43" s="1"/>
  <c r="AF409" i="4"/>
  <c r="AF422" i="43" s="1"/>
  <c r="AE409" i="4"/>
  <c r="AD409" i="4"/>
  <c r="AC409" i="4"/>
  <c r="AC422" i="43" s="1"/>
  <c r="AB409" i="4"/>
  <c r="AA409" i="4"/>
  <c r="Z409" i="4"/>
  <c r="Z422" i="43" s="1"/>
  <c r="Y409" i="4"/>
  <c r="Y422" i="43" s="1"/>
  <c r="X409" i="4"/>
  <c r="X422" i="43" s="1"/>
  <c r="W409" i="4"/>
  <c r="V409" i="4"/>
  <c r="Q409" i="4"/>
  <c r="Q422" i="43" s="1"/>
  <c r="O409" i="4"/>
  <c r="O422" i="43" s="1"/>
  <c r="J409" i="4"/>
  <c r="J422" i="43" s="1"/>
  <c r="H409" i="4"/>
  <c r="H422" i="43" s="1"/>
  <c r="G409" i="4"/>
  <c r="G422" i="43" s="1"/>
  <c r="F409" i="4"/>
  <c r="F422" i="43" s="1"/>
  <c r="E409" i="4"/>
  <c r="E422" i="43" s="1"/>
  <c r="D409" i="4"/>
  <c r="D422" i="43" s="1"/>
  <c r="B409" i="4"/>
  <c r="B422" i="43" s="1"/>
  <c r="A409" i="4"/>
  <c r="A422" i="43" s="1"/>
  <c r="AK408" i="4"/>
  <c r="AJ408" i="4"/>
  <c r="AJ421" i="43" s="1"/>
  <c r="AH408" i="4"/>
  <c r="AG408" i="4"/>
  <c r="AG421" i="43" s="1"/>
  <c r="AF408" i="4"/>
  <c r="AF421" i="43" s="1"/>
  <c r="AE408" i="4"/>
  <c r="AD408" i="4"/>
  <c r="AC408" i="4"/>
  <c r="AC421" i="43" s="1"/>
  <c r="AB408" i="4"/>
  <c r="AA408" i="4"/>
  <c r="Z408" i="4"/>
  <c r="Z421" i="43" s="1"/>
  <c r="Y408" i="4"/>
  <c r="Y421" i="43" s="1"/>
  <c r="X408" i="4"/>
  <c r="X421" i="43" s="1"/>
  <c r="W408" i="4"/>
  <c r="V408" i="4"/>
  <c r="Q408" i="4"/>
  <c r="Q421" i="43" s="1"/>
  <c r="O408" i="4"/>
  <c r="O421" i="43" s="1"/>
  <c r="J408" i="4"/>
  <c r="J421" i="43" s="1"/>
  <c r="H408" i="4"/>
  <c r="H421" i="43" s="1"/>
  <c r="G408" i="4"/>
  <c r="G421" i="43" s="1"/>
  <c r="F408" i="4"/>
  <c r="F421" i="43" s="1"/>
  <c r="E408" i="4"/>
  <c r="E421" i="43" s="1"/>
  <c r="D408" i="4"/>
  <c r="D421" i="43" s="1"/>
  <c r="B408" i="4"/>
  <c r="B421" i="43" s="1"/>
  <c r="A408" i="4"/>
  <c r="A421" i="43" s="1"/>
  <c r="AK407" i="4"/>
  <c r="AJ407" i="4"/>
  <c r="AJ420" i="43" s="1"/>
  <c r="AH407" i="4"/>
  <c r="AG407" i="4"/>
  <c r="AG420" i="43" s="1"/>
  <c r="AF407" i="4"/>
  <c r="AF420" i="43" s="1"/>
  <c r="AE407" i="4"/>
  <c r="AD407" i="4"/>
  <c r="AC407" i="4"/>
  <c r="AC420" i="43" s="1"/>
  <c r="AB407" i="4"/>
  <c r="AA407" i="4"/>
  <c r="Z407" i="4"/>
  <c r="Z420" i="43" s="1"/>
  <c r="Y407" i="4"/>
  <c r="Y420" i="43" s="1"/>
  <c r="X407" i="4"/>
  <c r="X420" i="43" s="1"/>
  <c r="W407" i="4"/>
  <c r="V407" i="4"/>
  <c r="Q407" i="4"/>
  <c r="Q420" i="43" s="1"/>
  <c r="O407" i="4"/>
  <c r="O420" i="43" s="1"/>
  <c r="J407" i="4"/>
  <c r="J420" i="43" s="1"/>
  <c r="H407" i="4"/>
  <c r="H420" i="43" s="1"/>
  <c r="G407" i="4"/>
  <c r="G420" i="43" s="1"/>
  <c r="F407" i="4"/>
  <c r="F420" i="43" s="1"/>
  <c r="E407" i="4"/>
  <c r="E420" i="43" s="1"/>
  <c r="D407" i="4"/>
  <c r="D420" i="43" s="1"/>
  <c r="B407" i="4"/>
  <c r="B420" i="43" s="1"/>
  <c r="A407" i="4"/>
  <c r="A420" i="43" s="1"/>
  <c r="AK406" i="4"/>
  <c r="AJ406" i="4"/>
  <c r="AJ419" i="43" s="1"/>
  <c r="AH406" i="4"/>
  <c r="AG406" i="4"/>
  <c r="AG419" i="43" s="1"/>
  <c r="AF406" i="4"/>
  <c r="AF419" i="43" s="1"/>
  <c r="AE406" i="4"/>
  <c r="AD406" i="4"/>
  <c r="AC406" i="4"/>
  <c r="AC419" i="43" s="1"/>
  <c r="AB406" i="4"/>
  <c r="AA406" i="4"/>
  <c r="Z406" i="4"/>
  <c r="Z419" i="43" s="1"/>
  <c r="Y406" i="4"/>
  <c r="Y419" i="43" s="1"/>
  <c r="X406" i="4"/>
  <c r="X419" i="43" s="1"/>
  <c r="W406" i="4"/>
  <c r="V406" i="4"/>
  <c r="Q406" i="4"/>
  <c r="Q419" i="43" s="1"/>
  <c r="O406" i="4"/>
  <c r="O419" i="43" s="1"/>
  <c r="J406" i="4"/>
  <c r="J419" i="43" s="1"/>
  <c r="H406" i="4"/>
  <c r="H419" i="43" s="1"/>
  <c r="G406" i="4"/>
  <c r="G419" i="43" s="1"/>
  <c r="F406" i="4"/>
  <c r="F419" i="43" s="1"/>
  <c r="E406" i="4"/>
  <c r="E419" i="43" s="1"/>
  <c r="D406" i="4"/>
  <c r="D419" i="43" s="1"/>
  <c r="B406" i="4"/>
  <c r="B419" i="43" s="1"/>
  <c r="A406" i="4"/>
  <c r="A419" i="43" s="1"/>
  <c r="AK405" i="4"/>
  <c r="AJ405" i="4"/>
  <c r="AJ418" i="43" s="1"/>
  <c r="AH405" i="4"/>
  <c r="AG405" i="4"/>
  <c r="AG418" i="43" s="1"/>
  <c r="AF405" i="4"/>
  <c r="AF418" i="43" s="1"/>
  <c r="AE405" i="4"/>
  <c r="AD405" i="4"/>
  <c r="AC405" i="4"/>
  <c r="AC418" i="43" s="1"/>
  <c r="AB405" i="4"/>
  <c r="AA405" i="4"/>
  <c r="Z405" i="4"/>
  <c r="Z418" i="43" s="1"/>
  <c r="Y405" i="4"/>
  <c r="Y418" i="43" s="1"/>
  <c r="X405" i="4"/>
  <c r="X418" i="43" s="1"/>
  <c r="W405" i="4"/>
  <c r="V405" i="4"/>
  <c r="Q405" i="4"/>
  <c r="Q418" i="43" s="1"/>
  <c r="O405" i="4"/>
  <c r="O418" i="43" s="1"/>
  <c r="J405" i="4"/>
  <c r="J418" i="43" s="1"/>
  <c r="H405" i="4"/>
  <c r="H418" i="43" s="1"/>
  <c r="G405" i="4"/>
  <c r="G418" i="43" s="1"/>
  <c r="F405" i="4"/>
  <c r="F418" i="43" s="1"/>
  <c r="E405" i="4"/>
  <c r="E418" i="43" s="1"/>
  <c r="D405" i="4"/>
  <c r="D418" i="43" s="1"/>
  <c r="B405" i="4"/>
  <c r="B418" i="43" s="1"/>
  <c r="A405" i="4"/>
  <c r="A418" i="43" s="1"/>
  <c r="AK404" i="4"/>
  <c r="AJ404" i="4"/>
  <c r="AJ417" i="43" s="1"/>
  <c r="AH404" i="4"/>
  <c r="AG404" i="4"/>
  <c r="AG417" i="43" s="1"/>
  <c r="AF404" i="4"/>
  <c r="AF417" i="43" s="1"/>
  <c r="AE404" i="4"/>
  <c r="AD404" i="4"/>
  <c r="AC404" i="4"/>
  <c r="AC417" i="43" s="1"/>
  <c r="AB404" i="4"/>
  <c r="AA404" i="4"/>
  <c r="Z404" i="4"/>
  <c r="Z417" i="43" s="1"/>
  <c r="Y404" i="4"/>
  <c r="Y417" i="43" s="1"/>
  <c r="X404" i="4"/>
  <c r="X417" i="43" s="1"/>
  <c r="W404" i="4"/>
  <c r="V404" i="4"/>
  <c r="Q404" i="4"/>
  <c r="Q417" i="43" s="1"/>
  <c r="O404" i="4"/>
  <c r="O417" i="43" s="1"/>
  <c r="J404" i="4"/>
  <c r="J417" i="43" s="1"/>
  <c r="H404" i="4"/>
  <c r="H417" i="43" s="1"/>
  <c r="G404" i="4"/>
  <c r="G417" i="43" s="1"/>
  <c r="F404" i="4"/>
  <c r="F417" i="43" s="1"/>
  <c r="E404" i="4"/>
  <c r="E417" i="43" s="1"/>
  <c r="D404" i="4"/>
  <c r="D417" i="43" s="1"/>
  <c r="B404" i="4"/>
  <c r="B417" i="43" s="1"/>
  <c r="A404" i="4"/>
  <c r="A417" i="43" s="1"/>
  <c r="AK403" i="4"/>
  <c r="AJ403" i="4"/>
  <c r="AJ416" i="43" s="1"/>
  <c r="AH403" i="4"/>
  <c r="AG403" i="4"/>
  <c r="AG416" i="43" s="1"/>
  <c r="AF403" i="4"/>
  <c r="AF416" i="43" s="1"/>
  <c r="AE403" i="4"/>
  <c r="AD403" i="4"/>
  <c r="AC403" i="4"/>
  <c r="AC416" i="43" s="1"/>
  <c r="AB403" i="4"/>
  <c r="AA403" i="4"/>
  <c r="Z403" i="4"/>
  <c r="Z416" i="43" s="1"/>
  <c r="Y403" i="4"/>
  <c r="Y416" i="43" s="1"/>
  <c r="X403" i="4"/>
  <c r="X416" i="43" s="1"/>
  <c r="W403" i="4"/>
  <c r="V403" i="4"/>
  <c r="Q403" i="4"/>
  <c r="Q416" i="43" s="1"/>
  <c r="O403" i="4"/>
  <c r="O416" i="43" s="1"/>
  <c r="J403" i="4"/>
  <c r="J416" i="43" s="1"/>
  <c r="H403" i="4"/>
  <c r="H416" i="43" s="1"/>
  <c r="G403" i="4"/>
  <c r="G416" i="43" s="1"/>
  <c r="F403" i="4"/>
  <c r="F416" i="43" s="1"/>
  <c r="E403" i="4"/>
  <c r="E416" i="43" s="1"/>
  <c r="D403" i="4"/>
  <c r="D416" i="43" s="1"/>
  <c r="B403" i="4"/>
  <c r="B416" i="43" s="1"/>
  <c r="A403" i="4"/>
  <c r="A416" i="43" s="1"/>
  <c r="AK402" i="4"/>
  <c r="AJ402" i="4"/>
  <c r="AJ415" i="43" s="1"/>
  <c r="AH402" i="4"/>
  <c r="AG402" i="4"/>
  <c r="AG415" i="43" s="1"/>
  <c r="AF402" i="4"/>
  <c r="AF415" i="43" s="1"/>
  <c r="AE402" i="4"/>
  <c r="AD402" i="4"/>
  <c r="AC402" i="4"/>
  <c r="AC415" i="43" s="1"/>
  <c r="AB402" i="4"/>
  <c r="AA402" i="4"/>
  <c r="Z402" i="4"/>
  <c r="Z415" i="43" s="1"/>
  <c r="Y402" i="4"/>
  <c r="Y415" i="43" s="1"/>
  <c r="X402" i="4"/>
  <c r="X415" i="43" s="1"/>
  <c r="W402" i="4"/>
  <c r="V402" i="4"/>
  <c r="Q402" i="4"/>
  <c r="Q415" i="43" s="1"/>
  <c r="O402" i="4"/>
  <c r="O415" i="43" s="1"/>
  <c r="J402" i="4"/>
  <c r="J415" i="43" s="1"/>
  <c r="J459" i="43" s="1"/>
  <c r="H402" i="4"/>
  <c r="H415" i="43" s="1"/>
  <c r="G402" i="4"/>
  <c r="G415" i="43" s="1"/>
  <c r="F402" i="4"/>
  <c r="F415" i="43" s="1"/>
  <c r="E402" i="4"/>
  <c r="E415" i="43" s="1"/>
  <c r="E459" i="43" s="1"/>
  <c r="D402" i="4"/>
  <c r="D415" i="43" s="1"/>
  <c r="B402" i="4"/>
  <c r="B415" i="43" s="1"/>
  <c r="A402" i="4"/>
  <c r="A415" i="43" s="1"/>
  <c r="AK401" i="4"/>
  <c r="AH401" i="4"/>
  <c r="AG401" i="4"/>
  <c r="AG413" i="43" s="1"/>
  <c r="AF401" i="4"/>
  <c r="AF413" i="43" s="1"/>
  <c r="AE401" i="4"/>
  <c r="R401" i="4" s="1"/>
  <c r="R413" i="43" s="1"/>
  <c r="AD401" i="4"/>
  <c r="AC401" i="4"/>
  <c r="AC413" i="43" s="1"/>
  <c r="AB401" i="4"/>
  <c r="AA401" i="4"/>
  <c r="Z401" i="4"/>
  <c r="Z413" i="43" s="1"/>
  <c r="Y401" i="4"/>
  <c r="Y413" i="43" s="1"/>
  <c r="X401" i="4"/>
  <c r="X413" i="43" s="1"/>
  <c r="W401" i="4"/>
  <c r="V401" i="4"/>
  <c r="Q401" i="4"/>
  <c r="Q413" i="43" s="1"/>
  <c r="L401" i="4"/>
  <c r="L413" i="43" s="1"/>
  <c r="J401" i="4"/>
  <c r="J413" i="43" s="1"/>
  <c r="H401" i="4"/>
  <c r="G401" i="4"/>
  <c r="F401" i="4"/>
  <c r="F413" i="43" s="1"/>
  <c r="E401" i="4"/>
  <c r="E413" i="43" s="1"/>
  <c r="D401" i="4"/>
  <c r="D413" i="43" s="1"/>
  <c r="C401" i="4"/>
  <c r="C413" i="43" s="1"/>
  <c r="B401" i="4"/>
  <c r="B413" i="43" s="1"/>
  <c r="A401" i="4"/>
  <c r="A413" i="43" s="1"/>
  <c r="AH400" i="4"/>
  <c r="AG400" i="4"/>
  <c r="AG412" i="43" s="1"/>
  <c r="AF400" i="4"/>
  <c r="AF412" i="43" s="1"/>
  <c r="AD400" i="4"/>
  <c r="AE400" i="4" s="1"/>
  <c r="AC400" i="4"/>
  <c r="AC412" i="43" s="1"/>
  <c r="AB400" i="4"/>
  <c r="AA400" i="4"/>
  <c r="Z400" i="4"/>
  <c r="Z412" i="43" s="1"/>
  <c r="Y400" i="4"/>
  <c r="Y412" i="43" s="1"/>
  <c r="X400" i="4"/>
  <c r="X412" i="43" s="1"/>
  <c r="W400" i="4"/>
  <c r="V400" i="4"/>
  <c r="AK400" i="4" s="1"/>
  <c r="J400" i="4"/>
  <c r="J412" i="43" s="1"/>
  <c r="H400" i="4"/>
  <c r="G400" i="4"/>
  <c r="F400" i="4"/>
  <c r="F412" i="43" s="1"/>
  <c r="E400" i="4"/>
  <c r="E412" i="43" s="1"/>
  <c r="D400" i="4"/>
  <c r="D412" i="43" s="1"/>
  <c r="C400" i="4"/>
  <c r="C412" i="43" s="1"/>
  <c r="B400" i="4"/>
  <c r="B412" i="43" s="1"/>
  <c r="A400" i="4"/>
  <c r="A412" i="43" s="1"/>
  <c r="AH399" i="4"/>
  <c r="AG399" i="4"/>
  <c r="AG411" i="43" s="1"/>
  <c r="AF399" i="4"/>
  <c r="AF411" i="43" s="1"/>
  <c r="AD399" i="4"/>
  <c r="AE399" i="4" s="1"/>
  <c r="AC399" i="4"/>
  <c r="AC411" i="43" s="1"/>
  <c r="AB399" i="4"/>
  <c r="AA399" i="4"/>
  <c r="Z399" i="4"/>
  <c r="Z411" i="43" s="1"/>
  <c r="Y399" i="4"/>
  <c r="Y411" i="43" s="1"/>
  <c r="X399" i="4"/>
  <c r="X411" i="43" s="1"/>
  <c r="W399" i="4"/>
  <c r="V399" i="4"/>
  <c r="N399" i="4"/>
  <c r="N411" i="43" s="1"/>
  <c r="J399" i="4"/>
  <c r="J411" i="43" s="1"/>
  <c r="H399" i="4"/>
  <c r="G399" i="4"/>
  <c r="F399" i="4"/>
  <c r="F411" i="43" s="1"/>
  <c r="E399" i="4"/>
  <c r="E411" i="43" s="1"/>
  <c r="D399" i="4"/>
  <c r="D411" i="43" s="1"/>
  <c r="C399" i="4"/>
  <c r="C411" i="43" s="1"/>
  <c r="B399" i="4"/>
  <c r="B411" i="43" s="1"/>
  <c r="A399" i="4"/>
  <c r="A411" i="43" s="1"/>
  <c r="AJ398" i="4"/>
  <c r="AJ410" i="43" s="1"/>
  <c r="AH398" i="4"/>
  <c r="AG398" i="4"/>
  <c r="AG410" i="43" s="1"/>
  <c r="AF398" i="4"/>
  <c r="AF410" i="43" s="1"/>
  <c r="AD398" i="4"/>
  <c r="AE398" i="4" s="1"/>
  <c r="AC398" i="4"/>
  <c r="AC410" i="43" s="1"/>
  <c r="AB398" i="4"/>
  <c r="AA398" i="4"/>
  <c r="Z398" i="4"/>
  <c r="Z410" i="43" s="1"/>
  <c r="Y398" i="4"/>
  <c r="Y410" i="43" s="1"/>
  <c r="X398" i="4"/>
  <c r="X410" i="43" s="1"/>
  <c r="W398" i="4"/>
  <c r="V398" i="4"/>
  <c r="N398" i="4"/>
  <c r="N410" i="43" s="1"/>
  <c r="J398" i="4"/>
  <c r="J410" i="43" s="1"/>
  <c r="H398" i="4"/>
  <c r="H410" i="43" s="1"/>
  <c r="G398" i="4"/>
  <c r="G410" i="43" s="1"/>
  <c r="F398" i="4"/>
  <c r="F410" i="43" s="1"/>
  <c r="E398" i="4"/>
  <c r="E410" i="43" s="1"/>
  <c r="D398" i="4"/>
  <c r="D410" i="43" s="1"/>
  <c r="C398" i="4"/>
  <c r="C410" i="43" s="1"/>
  <c r="B398" i="4"/>
  <c r="B410" i="43" s="1"/>
  <c r="A398" i="4"/>
  <c r="A410" i="43" s="1"/>
  <c r="AJ397" i="4"/>
  <c r="AJ409" i="43" s="1"/>
  <c r="AH397" i="4"/>
  <c r="AG397" i="4"/>
  <c r="AG409" i="43" s="1"/>
  <c r="AF397" i="4"/>
  <c r="AF409" i="43" s="1"/>
  <c r="AD397" i="4"/>
  <c r="AE397" i="4" s="1"/>
  <c r="AC397" i="4"/>
  <c r="AC409" i="43" s="1"/>
  <c r="AB397" i="4"/>
  <c r="AA397" i="4"/>
  <c r="Z397" i="4"/>
  <c r="Z409" i="43" s="1"/>
  <c r="Y397" i="4"/>
  <c r="Y409" i="43" s="1"/>
  <c r="X397" i="4"/>
  <c r="X409" i="43" s="1"/>
  <c r="W397" i="4"/>
  <c r="V397" i="4"/>
  <c r="N397" i="4"/>
  <c r="N409" i="43" s="1"/>
  <c r="J397" i="4"/>
  <c r="J409" i="43" s="1"/>
  <c r="H397" i="4"/>
  <c r="H409" i="43" s="1"/>
  <c r="G397" i="4"/>
  <c r="G409" i="43" s="1"/>
  <c r="F397" i="4"/>
  <c r="F409" i="43" s="1"/>
  <c r="E397" i="4"/>
  <c r="E409" i="43" s="1"/>
  <c r="D397" i="4"/>
  <c r="D409" i="43" s="1"/>
  <c r="C397" i="4"/>
  <c r="C409" i="43" s="1"/>
  <c r="B397" i="4"/>
  <c r="B409" i="43" s="1"/>
  <c r="A397" i="4"/>
  <c r="A409" i="43" s="1"/>
  <c r="AJ396" i="4"/>
  <c r="AJ408" i="43" s="1"/>
  <c r="AH396" i="4"/>
  <c r="AG396" i="4"/>
  <c r="AG408" i="43" s="1"/>
  <c r="AF396" i="4"/>
  <c r="AF408" i="43" s="1"/>
  <c r="AD396" i="4"/>
  <c r="AE396" i="4" s="1"/>
  <c r="AC396" i="4"/>
  <c r="AC408" i="43" s="1"/>
  <c r="AB396" i="4"/>
  <c r="AA396" i="4"/>
  <c r="Z396" i="4"/>
  <c r="Z408" i="43" s="1"/>
  <c r="Y396" i="4"/>
  <c r="Y408" i="43" s="1"/>
  <c r="X396" i="4"/>
  <c r="X408" i="43" s="1"/>
  <c r="W396" i="4"/>
  <c r="V396" i="4"/>
  <c r="N396" i="4"/>
  <c r="N408" i="43" s="1"/>
  <c r="J396" i="4"/>
  <c r="J408" i="43" s="1"/>
  <c r="H396" i="4"/>
  <c r="H408" i="43" s="1"/>
  <c r="G396" i="4"/>
  <c r="G408" i="43" s="1"/>
  <c r="F396" i="4"/>
  <c r="F408" i="43" s="1"/>
  <c r="E396" i="4"/>
  <c r="E408" i="43" s="1"/>
  <c r="D396" i="4"/>
  <c r="D408" i="43" s="1"/>
  <c r="C396" i="4"/>
  <c r="C408" i="43" s="1"/>
  <c r="B396" i="4"/>
  <c r="B408" i="43" s="1"/>
  <c r="A396" i="4"/>
  <c r="A408" i="43" s="1"/>
  <c r="AJ395" i="4"/>
  <c r="AJ407" i="43" s="1"/>
  <c r="AH395" i="4"/>
  <c r="AG395" i="4"/>
  <c r="AG407" i="43" s="1"/>
  <c r="AF395" i="4"/>
  <c r="AF407" i="43" s="1"/>
  <c r="AD395" i="4"/>
  <c r="AE395" i="4" s="1"/>
  <c r="AC395" i="4"/>
  <c r="AC407" i="43" s="1"/>
  <c r="AB395" i="4"/>
  <c r="AA395" i="4"/>
  <c r="Z395" i="4"/>
  <c r="Z407" i="43" s="1"/>
  <c r="Y395" i="4"/>
  <c r="Y407" i="43" s="1"/>
  <c r="X395" i="4"/>
  <c r="X407" i="43" s="1"/>
  <c r="W395" i="4"/>
  <c r="V395" i="4"/>
  <c r="N395" i="4"/>
  <c r="N407" i="43" s="1"/>
  <c r="J395" i="4"/>
  <c r="J407" i="43" s="1"/>
  <c r="H395" i="4"/>
  <c r="H407" i="43" s="1"/>
  <c r="G395" i="4"/>
  <c r="G407" i="43" s="1"/>
  <c r="F395" i="4"/>
  <c r="F407" i="43" s="1"/>
  <c r="E395" i="4"/>
  <c r="E407" i="43" s="1"/>
  <c r="D395" i="4"/>
  <c r="D407" i="43" s="1"/>
  <c r="C395" i="4"/>
  <c r="C407" i="43" s="1"/>
  <c r="B395" i="4"/>
  <c r="B407" i="43" s="1"/>
  <c r="A395" i="4"/>
  <c r="A407" i="43" s="1"/>
  <c r="AJ394" i="4"/>
  <c r="AJ406" i="43" s="1"/>
  <c r="AH394" i="4"/>
  <c r="AG394" i="4"/>
  <c r="AG406" i="43" s="1"/>
  <c r="AF394" i="4"/>
  <c r="AF406" i="43" s="1"/>
  <c r="AD394" i="4"/>
  <c r="AE394" i="4" s="1"/>
  <c r="AC394" i="4"/>
  <c r="AC406" i="43" s="1"/>
  <c r="AB394" i="4"/>
  <c r="AA394" i="4"/>
  <c r="Z394" i="4"/>
  <c r="Z406" i="43" s="1"/>
  <c r="Y394" i="4"/>
  <c r="Y406" i="43" s="1"/>
  <c r="X394" i="4"/>
  <c r="X406" i="43" s="1"/>
  <c r="W394" i="4"/>
  <c r="V394" i="4"/>
  <c r="N394" i="4"/>
  <c r="N406" i="43" s="1"/>
  <c r="J394" i="4"/>
  <c r="J406" i="43" s="1"/>
  <c r="H394" i="4"/>
  <c r="H406" i="43" s="1"/>
  <c r="G394" i="4"/>
  <c r="G406" i="43" s="1"/>
  <c r="F394" i="4"/>
  <c r="F406" i="43" s="1"/>
  <c r="E394" i="4"/>
  <c r="E406" i="43" s="1"/>
  <c r="D394" i="4"/>
  <c r="D406" i="43" s="1"/>
  <c r="C394" i="4"/>
  <c r="C406" i="43" s="1"/>
  <c r="B394" i="4"/>
  <c r="B406" i="43" s="1"/>
  <c r="A394" i="4"/>
  <c r="A406" i="43" s="1"/>
  <c r="AJ393" i="4"/>
  <c r="AJ405" i="43" s="1"/>
  <c r="AH393" i="4"/>
  <c r="AG393" i="4"/>
  <c r="AG405" i="43" s="1"/>
  <c r="AF393" i="4"/>
  <c r="AF405" i="43" s="1"/>
  <c r="AD393" i="4"/>
  <c r="AE393" i="4" s="1"/>
  <c r="AC393" i="4"/>
  <c r="AC405" i="43" s="1"/>
  <c r="AB393" i="4"/>
  <c r="AA393" i="4"/>
  <c r="Z393" i="4"/>
  <c r="Z405" i="43" s="1"/>
  <c r="Y393" i="4"/>
  <c r="Y405" i="43" s="1"/>
  <c r="X393" i="4"/>
  <c r="X405" i="43" s="1"/>
  <c r="W393" i="4"/>
  <c r="V393" i="4"/>
  <c r="N393" i="4"/>
  <c r="N405" i="43" s="1"/>
  <c r="J393" i="4"/>
  <c r="J405" i="43" s="1"/>
  <c r="H393" i="4"/>
  <c r="H405" i="43" s="1"/>
  <c r="G393" i="4"/>
  <c r="G405" i="43" s="1"/>
  <c r="F393" i="4"/>
  <c r="F405" i="43" s="1"/>
  <c r="E393" i="4"/>
  <c r="E405" i="43" s="1"/>
  <c r="D393" i="4"/>
  <c r="D405" i="43" s="1"/>
  <c r="C393" i="4"/>
  <c r="C405" i="43" s="1"/>
  <c r="B393" i="4"/>
  <c r="B405" i="43" s="1"/>
  <c r="A393" i="4"/>
  <c r="A405" i="43" s="1"/>
  <c r="AJ392" i="4"/>
  <c r="AJ404" i="43" s="1"/>
  <c r="AH392" i="4"/>
  <c r="AG392" i="4"/>
  <c r="AG404" i="43" s="1"/>
  <c r="AF392" i="4"/>
  <c r="AF404" i="43" s="1"/>
  <c r="AD392" i="4"/>
  <c r="AE392" i="4" s="1"/>
  <c r="AC392" i="4"/>
  <c r="AC404" i="43" s="1"/>
  <c r="AB392" i="4"/>
  <c r="AA392" i="4"/>
  <c r="Z392" i="4"/>
  <c r="Z404" i="43" s="1"/>
  <c r="Y392" i="4"/>
  <c r="Y404" i="43" s="1"/>
  <c r="X392" i="4"/>
  <c r="X404" i="43" s="1"/>
  <c r="W392" i="4"/>
  <c r="V392" i="4"/>
  <c r="N392" i="4"/>
  <c r="N404" i="43" s="1"/>
  <c r="J392" i="4"/>
  <c r="J404" i="43" s="1"/>
  <c r="H392" i="4"/>
  <c r="H404" i="43" s="1"/>
  <c r="G392" i="4"/>
  <c r="G404" i="43" s="1"/>
  <c r="F392" i="4"/>
  <c r="F404" i="43" s="1"/>
  <c r="E392" i="4"/>
  <c r="E404" i="43" s="1"/>
  <c r="D392" i="4"/>
  <c r="D404" i="43" s="1"/>
  <c r="C392" i="4"/>
  <c r="C404" i="43" s="1"/>
  <c r="B392" i="4"/>
  <c r="B404" i="43" s="1"/>
  <c r="A392" i="4"/>
  <c r="A404" i="43" s="1"/>
  <c r="AJ391" i="4"/>
  <c r="AJ403" i="43" s="1"/>
  <c r="AH391" i="4"/>
  <c r="AG391" i="4"/>
  <c r="AG403" i="43" s="1"/>
  <c r="AF391" i="4"/>
  <c r="AF403" i="43" s="1"/>
  <c r="AD391" i="4"/>
  <c r="AE391" i="4" s="1"/>
  <c r="AC391" i="4"/>
  <c r="AC403" i="43" s="1"/>
  <c r="AB391" i="4"/>
  <c r="AA391" i="4"/>
  <c r="Z391" i="4"/>
  <c r="Z403" i="43" s="1"/>
  <c r="Y391" i="4"/>
  <c r="Y403" i="43" s="1"/>
  <c r="X391" i="4"/>
  <c r="X403" i="43" s="1"/>
  <c r="W391" i="4"/>
  <c r="V391" i="4"/>
  <c r="N391" i="4"/>
  <c r="N403" i="43" s="1"/>
  <c r="J391" i="4"/>
  <c r="J403" i="43" s="1"/>
  <c r="H391" i="4"/>
  <c r="H403" i="43" s="1"/>
  <c r="G391" i="4"/>
  <c r="G403" i="43" s="1"/>
  <c r="F391" i="4"/>
  <c r="F403" i="43" s="1"/>
  <c r="E391" i="4"/>
  <c r="E403" i="43" s="1"/>
  <c r="D391" i="4"/>
  <c r="D403" i="43" s="1"/>
  <c r="C391" i="4"/>
  <c r="C403" i="43" s="1"/>
  <c r="B391" i="4"/>
  <c r="B403" i="43" s="1"/>
  <c r="A391" i="4"/>
  <c r="A403" i="43" s="1"/>
  <c r="AK390" i="4"/>
  <c r="AJ390" i="4"/>
  <c r="AJ402" i="43" s="1"/>
  <c r="AH390" i="4"/>
  <c r="AG390" i="4"/>
  <c r="AG402" i="43" s="1"/>
  <c r="AF390" i="4"/>
  <c r="AF402" i="43" s="1"/>
  <c r="AD390" i="4"/>
  <c r="AE390" i="4" s="1"/>
  <c r="AC390" i="4"/>
  <c r="AC402" i="43" s="1"/>
  <c r="AB390" i="4"/>
  <c r="AA390" i="4"/>
  <c r="Z390" i="4"/>
  <c r="Z402" i="43" s="1"/>
  <c r="Y390" i="4"/>
  <c r="Y402" i="43" s="1"/>
  <c r="X390" i="4"/>
  <c r="X402" i="43" s="1"/>
  <c r="W390" i="4"/>
  <c r="V390" i="4"/>
  <c r="N390" i="4"/>
  <c r="N402" i="43" s="1"/>
  <c r="J390" i="4"/>
  <c r="J402" i="43" s="1"/>
  <c r="H390" i="4"/>
  <c r="H402" i="43" s="1"/>
  <c r="G390" i="4"/>
  <c r="G402" i="43" s="1"/>
  <c r="F390" i="4"/>
  <c r="F402" i="43" s="1"/>
  <c r="E390" i="4"/>
  <c r="E402" i="43" s="1"/>
  <c r="D390" i="4"/>
  <c r="D402" i="43" s="1"/>
  <c r="C390" i="4"/>
  <c r="C402" i="43" s="1"/>
  <c r="B390" i="4"/>
  <c r="B402" i="43" s="1"/>
  <c r="A390" i="4"/>
  <c r="A402" i="43" s="1"/>
  <c r="AK389" i="4"/>
  <c r="AJ389" i="4"/>
  <c r="AJ401" i="43" s="1"/>
  <c r="AH389" i="4"/>
  <c r="AG389" i="4"/>
  <c r="AG401" i="43" s="1"/>
  <c r="AF389" i="4"/>
  <c r="AF401" i="43" s="1"/>
  <c r="AD389" i="4"/>
  <c r="AE389" i="4" s="1"/>
  <c r="AC389" i="4"/>
  <c r="AC401" i="43" s="1"/>
  <c r="AB389" i="4"/>
  <c r="AA389" i="4"/>
  <c r="Z389" i="4"/>
  <c r="Z401" i="43" s="1"/>
  <c r="Y389" i="4"/>
  <c r="Y401" i="43" s="1"/>
  <c r="X389" i="4"/>
  <c r="X401" i="43" s="1"/>
  <c r="W389" i="4"/>
  <c r="V389" i="4"/>
  <c r="N389" i="4"/>
  <c r="N401" i="43" s="1"/>
  <c r="J389" i="4"/>
  <c r="J401" i="43" s="1"/>
  <c r="H389" i="4"/>
  <c r="H401" i="43" s="1"/>
  <c r="G389" i="4"/>
  <c r="G401" i="43" s="1"/>
  <c r="F389" i="4"/>
  <c r="F401" i="43" s="1"/>
  <c r="E389" i="4"/>
  <c r="E401" i="43" s="1"/>
  <c r="D389" i="4"/>
  <c r="D401" i="43" s="1"/>
  <c r="C389" i="4"/>
  <c r="C401" i="43" s="1"/>
  <c r="B389" i="4"/>
  <c r="B401" i="43" s="1"/>
  <c r="A389" i="4"/>
  <c r="A401" i="43" s="1"/>
  <c r="AK388" i="4"/>
  <c r="AJ388" i="4"/>
  <c r="AJ400" i="43" s="1"/>
  <c r="AH388" i="4"/>
  <c r="AG388" i="4"/>
  <c r="AG400" i="43" s="1"/>
  <c r="AF388" i="4"/>
  <c r="AF400" i="43" s="1"/>
  <c r="AD388" i="4"/>
  <c r="AE388" i="4" s="1"/>
  <c r="AC388" i="4"/>
  <c r="AC400" i="43" s="1"/>
  <c r="AB388" i="4"/>
  <c r="AA388" i="4"/>
  <c r="Z388" i="4"/>
  <c r="Z400" i="43" s="1"/>
  <c r="Y388" i="4"/>
  <c r="Y400" i="43" s="1"/>
  <c r="X388" i="4"/>
  <c r="X400" i="43" s="1"/>
  <c r="W388" i="4"/>
  <c r="V388" i="4"/>
  <c r="N388" i="4"/>
  <c r="N400" i="43" s="1"/>
  <c r="J388" i="4"/>
  <c r="J400" i="43" s="1"/>
  <c r="H388" i="4"/>
  <c r="H400" i="43" s="1"/>
  <c r="G388" i="4"/>
  <c r="G400" i="43" s="1"/>
  <c r="F388" i="4"/>
  <c r="F400" i="43" s="1"/>
  <c r="E388" i="4"/>
  <c r="E400" i="43" s="1"/>
  <c r="D388" i="4"/>
  <c r="D400" i="43" s="1"/>
  <c r="C388" i="4"/>
  <c r="C400" i="43" s="1"/>
  <c r="B388" i="4"/>
  <c r="B400" i="43" s="1"/>
  <c r="A388" i="4"/>
  <c r="A400" i="43" s="1"/>
  <c r="AK387" i="4"/>
  <c r="AJ387" i="4"/>
  <c r="AJ399" i="43" s="1"/>
  <c r="AH387" i="4"/>
  <c r="AG387" i="4"/>
  <c r="AG399" i="43" s="1"/>
  <c r="AF387" i="4"/>
  <c r="AF399" i="43" s="1"/>
  <c r="AD387" i="4"/>
  <c r="AE387" i="4" s="1"/>
  <c r="AC387" i="4"/>
  <c r="AC399" i="43" s="1"/>
  <c r="AB387" i="4"/>
  <c r="AA387" i="4"/>
  <c r="Z387" i="4"/>
  <c r="Z399" i="43" s="1"/>
  <c r="Y387" i="4"/>
  <c r="Y399" i="43" s="1"/>
  <c r="X387" i="4"/>
  <c r="X399" i="43" s="1"/>
  <c r="W387" i="4"/>
  <c r="V387" i="4"/>
  <c r="N387" i="4"/>
  <c r="N399" i="43" s="1"/>
  <c r="J387" i="4"/>
  <c r="J399" i="43" s="1"/>
  <c r="H387" i="4"/>
  <c r="H399" i="43" s="1"/>
  <c r="G387" i="4"/>
  <c r="G399" i="43" s="1"/>
  <c r="F387" i="4"/>
  <c r="F399" i="43" s="1"/>
  <c r="E387" i="4"/>
  <c r="E399" i="43" s="1"/>
  <c r="D387" i="4"/>
  <c r="D399" i="43" s="1"/>
  <c r="C387" i="4"/>
  <c r="C399" i="43" s="1"/>
  <c r="B387" i="4"/>
  <c r="B399" i="43" s="1"/>
  <c r="A387" i="4"/>
  <c r="A399" i="43" s="1"/>
  <c r="AK386" i="4"/>
  <c r="AJ386" i="4"/>
  <c r="AJ398" i="43" s="1"/>
  <c r="AH386" i="4"/>
  <c r="AG386" i="4"/>
  <c r="AG398" i="43" s="1"/>
  <c r="AF386" i="4"/>
  <c r="AF398" i="43" s="1"/>
  <c r="AD386" i="4"/>
  <c r="AE386" i="4" s="1"/>
  <c r="AC386" i="4"/>
  <c r="AC398" i="43" s="1"/>
  <c r="AB386" i="4"/>
  <c r="AA386" i="4"/>
  <c r="Z386" i="4"/>
  <c r="Z398" i="43" s="1"/>
  <c r="Y386" i="4"/>
  <c r="Y398" i="43" s="1"/>
  <c r="X386" i="4"/>
  <c r="X398" i="43" s="1"/>
  <c r="W386" i="4"/>
  <c r="V386" i="4"/>
  <c r="N386" i="4"/>
  <c r="N398" i="43" s="1"/>
  <c r="J386" i="4"/>
  <c r="J398" i="43" s="1"/>
  <c r="H386" i="4"/>
  <c r="H398" i="43" s="1"/>
  <c r="G386" i="4"/>
  <c r="G398" i="43" s="1"/>
  <c r="F386" i="4"/>
  <c r="F398" i="43" s="1"/>
  <c r="E386" i="4"/>
  <c r="E398" i="43" s="1"/>
  <c r="D386" i="4"/>
  <c r="D398" i="43" s="1"/>
  <c r="C386" i="4"/>
  <c r="C398" i="43" s="1"/>
  <c r="B386" i="4"/>
  <c r="B398" i="43" s="1"/>
  <c r="A386" i="4"/>
  <c r="A398" i="43" s="1"/>
  <c r="AK385" i="4"/>
  <c r="AJ385" i="4"/>
  <c r="AJ397" i="43" s="1"/>
  <c r="AH385" i="4"/>
  <c r="AG385" i="4"/>
  <c r="AG397" i="43" s="1"/>
  <c r="AF385" i="4"/>
  <c r="AF397" i="43" s="1"/>
  <c r="AD385" i="4"/>
  <c r="AE385" i="4" s="1"/>
  <c r="AC385" i="4"/>
  <c r="AC397" i="43" s="1"/>
  <c r="AB385" i="4"/>
  <c r="AA385" i="4"/>
  <c r="Z385" i="4"/>
  <c r="Z397" i="43" s="1"/>
  <c r="Y385" i="4"/>
  <c r="Y397" i="43" s="1"/>
  <c r="X385" i="4"/>
  <c r="X397" i="43" s="1"/>
  <c r="W385" i="4"/>
  <c r="V385" i="4"/>
  <c r="N385" i="4"/>
  <c r="N397" i="43" s="1"/>
  <c r="J385" i="4"/>
  <c r="J397" i="43" s="1"/>
  <c r="H385" i="4"/>
  <c r="H397" i="43" s="1"/>
  <c r="G385" i="4"/>
  <c r="G397" i="43" s="1"/>
  <c r="F385" i="4"/>
  <c r="F397" i="43" s="1"/>
  <c r="E385" i="4"/>
  <c r="E397" i="43" s="1"/>
  <c r="D385" i="4"/>
  <c r="D397" i="43" s="1"/>
  <c r="C385" i="4"/>
  <c r="C397" i="43" s="1"/>
  <c r="B385" i="4"/>
  <c r="B397" i="43" s="1"/>
  <c r="A385" i="4"/>
  <c r="A397" i="43" s="1"/>
  <c r="AK384" i="4"/>
  <c r="AJ384" i="4"/>
  <c r="AJ396" i="43" s="1"/>
  <c r="AH384" i="4"/>
  <c r="AG384" i="4"/>
  <c r="AG396" i="43" s="1"/>
  <c r="AF384" i="4"/>
  <c r="AF396" i="43" s="1"/>
  <c r="AD384" i="4"/>
  <c r="AE384" i="4" s="1"/>
  <c r="AC384" i="4"/>
  <c r="AC396" i="43" s="1"/>
  <c r="AB384" i="4"/>
  <c r="AA384" i="4"/>
  <c r="Z384" i="4"/>
  <c r="Z396" i="43" s="1"/>
  <c r="Y384" i="4"/>
  <c r="Y396" i="43" s="1"/>
  <c r="X384" i="4"/>
  <c r="X396" i="43" s="1"/>
  <c r="W384" i="4"/>
  <c r="V384" i="4"/>
  <c r="N384" i="4"/>
  <c r="N396" i="43" s="1"/>
  <c r="J384" i="4"/>
  <c r="J396" i="43" s="1"/>
  <c r="H384" i="4"/>
  <c r="H396" i="43" s="1"/>
  <c r="G384" i="4"/>
  <c r="G396" i="43" s="1"/>
  <c r="F384" i="4"/>
  <c r="F396" i="43" s="1"/>
  <c r="E384" i="4"/>
  <c r="E396" i="43" s="1"/>
  <c r="D384" i="4"/>
  <c r="D396" i="43" s="1"/>
  <c r="C384" i="4"/>
  <c r="C396" i="43" s="1"/>
  <c r="B384" i="4"/>
  <c r="B396" i="43" s="1"/>
  <c r="A384" i="4"/>
  <c r="A396" i="43" s="1"/>
  <c r="AK383" i="4"/>
  <c r="AJ383" i="4"/>
  <c r="AJ395" i="43" s="1"/>
  <c r="AH383" i="4"/>
  <c r="AG383" i="4"/>
  <c r="AG395" i="43" s="1"/>
  <c r="AF383" i="4"/>
  <c r="AF395" i="43" s="1"/>
  <c r="AD383" i="4"/>
  <c r="AE383" i="4" s="1"/>
  <c r="AC383" i="4"/>
  <c r="AC395" i="43" s="1"/>
  <c r="AB383" i="4"/>
  <c r="AA383" i="4"/>
  <c r="Z383" i="4"/>
  <c r="Z395" i="43" s="1"/>
  <c r="Y383" i="4"/>
  <c r="Y395" i="43" s="1"/>
  <c r="X383" i="4"/>
  <c r="X395" i="43" s="1"/>
  <c r="W383" i="4"/>
  <c r="V383" i="4"/>
  <c r="N383" i="4"/>
  <c r="N395" i="43" s="1"/>
  <c r="J383" i="4"/>
  <c r="J395" i="43" s="1"/>
  <c r="H383" i="4"/>
  <c r="H395" i="43" s="1"/>
  <c r="G383" i="4"/>
  <c r="G395" i="43" s="1"/>
  <c r="F383" i="4"/>
  <c r="F395" i="43" s="1"/>
  <c r="E383" i="4"/>
  <c r="E395" i="43" s="1"/>
  <c r="D383" i="4"/>
  <c r="D395" i="43" s="1"/>
  <c r="C383" i="4"/>
  <c r="C395" i="43" s="1"/>
  <c r="B383" i="4"/>
  <c r="B395" i="43" s="1"/>
  <c r="A383" i="4"/>
  <c r="A395" i="43" s="1"/>
  <c r="AK382" i="4"/>
  <c r="AJ382" i="4"/>
  <c r="AJ394" i="43" s="1"/>
  <c r="AH382" i="4"/>
  <c r="AG382" i="4"/>
  <c r="AG394" i="43" s="1"/>
  <c r="AF382" i="4"/>
  <c r="AF394" i="43" s="1"/>
  <c r="AD382" i="4"/>
  <c r="AE382" i="4" s="1"/>
  <c r="AC382" i="4"/>
  <c r="AC394" i="43" s="1"/>
  <c r="AB382" i="4"/>
  <c r="AA382" i="4"/>
  <c r="Z382" i="4"/>
  <c r="Z394" i="43" s="1"/>
  <c r="Y382" i="4"/>
  <c r="Y394" i="43" s="1"/>
  <c r="X382" i="4"/>
  <c r="X394" i="43" s="1"/>
  <c r="W382" i="4"/>
  <c r="V382" i="4"/>
  <c r="N382" i="4"/>
  <c r="N394" i="43" s="1"/>
  <c r="J382" i="4"/>
  <c r="J394" i="43" s="1"/>
  <c r="H382" i="4"/>
  <c r="H394" i="43" s="1"/>
  <c r="G382" i="4"/>
  <c r="G394" i="43" s="1"/>
  <c r="F382" i="4"/>
  <c r="F394" i="43" s="1"/>
  <c r="E382" i="4"/>
  <c r="E394" i="43" s="1"/>
  <c r="D382" i="4"/>
  <c r="D394" i="43" s="1"/>
  <c r="C382" i="4"/>
  <c r="C394" i="43" s="1"/>
  <c r="B382" i="4"/>
  <c r="B394" i="43" s="1"/>
  <c r="A382" i="4"/>
  <c r="A394" i="43" s="1"/>
  <c r="AK381" i="4"/>
  <c r="AJ381" i="4"/>
  <c r="AJ393" i="43" s="1"/>
  <c r="AH381" i="4"/>
  <c r="AG381" i="4"/>
  <c r="AG393" i="43" s="1"/>
  <c r="AF381" i="4"/>
  <c r="AF393" i="43" s="1"/>
  <c r="AD381" i="4"/>
  <c r="AE381" i="4" s="1"/>
  <c r="AC381" i="4"/>
  <c r="AC393" i="43" s="1"/>
  <c r="AB381" i="4"/>
  <c r="AA381" i="4"/>
  <c r="Z381" i="4"/>
  <c r="Z393" i="43" s="1"/>
  <c r="Y381" i="4"/>
  <c r="Y393" i="43" s="1"/>
  <c r="X381" i="4"/>
  <c r="X393" i="43" s="1"/>
  <c r="W381" i="4"/>
  <c r="V381" i="4"/>
  <c r="N381" i="4"/>
  <c r="N393" i="43" s="1"/>
  <c r="J381" i="4"/>
  <c r="J393" i="43" s="1"/>
  <c r="H381" i="4"/>
  <c r="H393" i="43" s="1"/>
  <c r="G381" i="4"/>
  <c r="G393" i="43" s="1"/>
  <c r="F381" i="4"/>
  <c r="F393" i="43" s="1"/>
  <c r="E381" i="4"/>
  <c r="E393" i="43" s="1"/>
  <c r="D381" i="4"/>
  <c r="D393" i="43" s="1"/>
  <c r="C381" i="4"/>
  <c r="C393" i="43" s="1"/>
  <c r="B381" i="4"/>
  <c r="B393" i="43" s="1"/>
  <c r="A381" i="4"/>
  <c r="A393" i="43" s="1"/>
  <c r="AK380" i="4"/>
  <c r="AJ380" i="4"/>
  <c r="AJ392" i="43" s="1"/>
  <c r="AH380" i="4"/>
  <c r="AG380" i="4"/>
  <c r="AG392" i="43" s="1"/>
  <c r="AF380" i="4"/>
  <c r="AF392" i="43" s="1"/>
  <c r="AD380" i="4"/>
  <c r="AE380" i="4" s="1"/>
  <c r="AC380" i="4"/>
  <c r="AC392" i="43" s="1"/>
  <c r="AB380" i="4"/>
  <c r="AA380" i="4"/>
  <c r="Z380" i="4"/>
  <c r="Z392" i="43" s="1"/>
  <c r="Y380" i="4"/>
  <c r="Y392" i="43" s="1"/>
  <c r="X380" i="4"/>
  <c r="X392" i="43" s="1"/>
  <c r="W380" i="4"/>
  <c r="V380" i="4"/>
  <c r="N380" i="4"/>
  <c r="N392" i="43" s="1"/>
  <c r="J380" i="4"/>
  <c r="J392" i="43" s="1"/>
  <c r="H380" i="4"/>
  <c r="H392" i="43" s="1"/>
  <c r="G380" i="4"/>
  <c r="G392" i="43" s="1"/>
  <c r="F380" i="4"/>
  <c r="F392" i="43" s="1"/>
  <c r="E380" i="4"/>
  <c r="E392" i="43" s="1"/>
  <c r="D380" i="4"/>
  <c r="D392" i="43" s="1"/>
  <c r="C380" i="4"/>
  <c r="C392" i="43" s="1"/>
  <c r="B380" i="4"/>
  <c r="B392" i="43" s="1"/>
  <c r="A380" i="4"/>
  <c r="A392" i="43" s="1"/>
  <c r="AK379" i="4"/>
  <c r="AJ379" i="4"/>
  <c r="AJ391" i="43" s="1"/>
  <c r="AH379" i="4"/>
  <c r="AG379" i="4"/>
  <c r="AG391" i="43" s="1"/>
  <c r="AF379" i="4"/>
  <c r="AF391" i="43" s="1"/>
  <c r="AD379" i="4"/>
  <c r="AE379" i="4" s="1"/>
  <c r="AC379" i="4"/>
  <c r="AC391" i="43" s="1"/>
  <c r="AB379" i="4"/>
  <c r="AA379" i="4"/>
  <c r="Z379" i="4"/>
  <c r="Z391" i="43" s="1"/>
  <c r="Y379" i="4"/>
  <c r="Y391" i="43" s="1"/>
  <c r="X379" i="4"/>
  <c r="X391" i="43" s="1"/>
  <c r="W379" i="4"/>
  <c r="V379" i="4"/>
  <c r="N379" i="4"/>
  <c r="N391" i="43" s="1"/>
  <c r="J379" i="4"/>
  <c r="J391" i="43" s="1"/>
  <c r="H379" i="4"/>
  <c r="H391" i="43" s="1"/>
  <c r="G379" i="4"/>
  <c r="G391" i="43" s="1"/>
  <c r="F379" i="4"/>
  <c r="F391" i="43" s="1"/>
  <c r="E379" i="4"/>
  <c r="E391" i="43" s="1"/>
  <c r="D379" i="4"/>
  <c r="D391" i="43" s="1"/>
  <c r="C379" i="4"/>
  <c r="C391" i="43" s="1"/>
  <c r="B379" i="4"/>
  <c r="B391" i="43" s="1"/>
  <c r="A379" i="4"/>
  <c r="A391" i="43" s="1"/>
  <c r="AK378" i="4"/>
  <c r="AJ378" i="4"/>
  <c r="AJ390" i="43" s="1"/>
  <c r="AH378" i="4"/>
  <c r="AG378" i="4"/>
  <c r="AG390" i="43" s="1"/>
  <c r="AF378" i="4"/>
  <c r="AF390" i="43" s="1"/>
  <c r="AD378" i="4"/>
  <c r="AE378" i="4" s="1"/>
  <c r="AC378" i="4"/>
  <c r="AC390" i="43" s="1"/>
  <c r="AB378" i="4"/>
  <c r="AA378" i="4"/>
  <c r="Z378" i="4"/>
  <c r="Z390" i="43" s="1"/>
  <c r="Y378" i="4"/>
  <c r="Y390" i="43" s="1"/>
  <c r="X378" i="4"/>
  <c r="X390" i="43" s="1"/>
  <c r="W378" i="4"/>
  <c r="V378" i="4"/>
  <c r="N378" i="4"/>
  <c r="N390" i="43" s="1"/>
  <c r="J378" i="4"/>
  <c r="J390" i="43" s="1"/>
  <c r="H378" i="4"/>
  <c r="H390" i="43" s="1"/>
  <c r="G378" i="4"/>
  <c r="G390" i="43" s="1"/>
  <c r="F378" i="4"/>
  <c r="F390" i="43" s="1"/>
  <c r="E378" i="4"/>
  <c r="E390" i="43" s="1"/>
  <c r="D378" i="4"/>
  <c r="D390" i="43" s="1"/>
  <c r="C378" i="4"/>
  <c r="C390" i="43" s="1"/>
  <c r="B378" i="4"/>
  <c r="B390" i="43" s="1"/>
  <c r="A378" i="4"/>
  <c r="A390" i="43" s="1"/>
  <c r="AK377" i="4"/>
  <c r="AJ377" i="4"/>
  <c r="AJ389" i="43" s="1"/>
  <c r="AH377" i="4"/>
  <c r="AH389" i="43" s="1"/>
  <c r="AG377" i="4"/>
  <c r="AG389" i="43" s="1"/>
  <c r="AF377" i="4"/>
  <c r="AF389" i="43" s="1"/>
  <c r="AD377" i="4"/>
  <c r="AE377" i="4" s="1"/>
  <c r="AC377" i="4"/>
  <c r="AC389" i="43" s="1"/>
  <c r="AB377" i="4"/>
  <c r="AA377" i="4"/>
  <c r="Z377" i="4"/>
  <c r="Z389" i="43" s="1"/>
  <c r="Y377" i="4"/>
  <c r="Y389" i="43" s="1"/>
  <c r="X377" i="4"/>
  <c r="X389" i="43" s="1"/>
  <c r="W377" i="4"/>
  <c r="V377" i="4"/>
  <c r="N377" i="4"/>
  <c r="N389" i="43" s="1"/>
  <c r="J377" i="4"/>
  <c r="J389" i="43" s="1"/>
  <c r="H377" i="4"/>
  <c r="H389" i="43" s="1"/>
  <c r="G377" i="4"/>
  <c r="G389" i="43" s="1"/>
  <c r="F377" i="4"/>
  <c r="F389" i="43" s="1"/>
  <c r="E377" i="4"/>
  <c r="E389" i="43" s="1"/>
  <c r="D377" i="4"/>
  <c r="D389" i="43" s="1"/>
  <c r="C377" i="4"/>
  <c r="C389" i="43" s="1"/>
  <c r="B377" i="4"/>
  <c r="B389" i="43" s="1"/>
  <c r="A377" i="4"/>
  <c r="A389" i="43" s="1"/>
  <c r="AK376" i="4"/>
  <c r="AJ376" i="4"/>
  <c r="AJ388" i="43" s="1"/>
  <c r="AH376" i="4"/>
  <c r="AH388" i="43" s="1"/>
  <c r="AG376" i="4"/>
  <c r="AG388" i="43" s="1"/>
  <c r="AF376" i="4"/>
  <c r="AF388" i="43" s="1"/>
  <c r="AD376" i="4"/>
  <c r="AE376" i="4" s="1"/>
  <c r="AC376" i="4"/>
  <c r="AC388" i="43" s="1"/>
  <c r="AB376" i="4"/>
  <c r="AA376" i="4"/>
  <c r="Z376" i="4"/>
  <c r="Z388" i="43" s="1"/>
  <c r="Y376" i="4"/>
  <c r="Y388" i="43" s="1"/>
  <c r="X376" i="4"/>
  <c r="X388" i="43" s="1"/>
  <c r="W376" i="4"/>
  <c r="V376" i="4"/>
  <c r="O376" i="4"/>
  <c r="O388" i="43" s="1"/>
  <c r="N376" i="4"/>
  <c r="N388" i="43" s="1"/>
  <c r="M376" i="4"/>
  <c r="M388" i="43" s="1"/>
  <c r="M414" i="43" s="1"/>
  <c r="J376" i="4"/>
  <c r="J388" i="43" s="1"/>
  <c r="J414" i="43" s="1"/>
  <c r="H376" i="4"/>
  <c r="H388" i="43" s="1"/>
  <c r="G376" i="4"/>
  <c r="G388" i="43" s="1"/>
  <c r="F376" i="4"/>
  <c r="F388" i="43" s="1"/>
  <c r="E376" i="4"/>
  <c r="E388" i="43" s="1"/>
  <c r="E414" i="43" s="1"/>
  <c r="D376" i="4"/>
  <c r="D388" i="43" s="1"/>
  <c r="C376" i="4"/>
  <c r="C388" i="43" s="1"/>
  <c r="B376" i="4"/>
  <c r="B388" i="43" s="1"/>
  <c r="A376" i="4"/>
  <c r="A388" i="43" s="1"/>
  <c r="AK375" i="4"/>
  <c r="AJ375" i="4"/>
  <c r="AJ386" i="43" s="1"/>
  <c r="AH375" i="4"/>
  <c r="AG375" i="4"/>
  <c r="AG386" i="43" s="1"/>
  <c r="AF375" i="4"/>
  <c r="AF386" i="43" s="1"/>
  <c r="AD375" i="4"/>
  <c r="AC375" i="4"/>
  <c r="AC386" i="43" s="1"/>
  <c r="AB375" i="4"/>
  <c r="AA375" i="4"/>
  <c r="Z375" i="4"/>
  <c r="Z386" i="43" s="1"/>
  <c r="Y375" i="4"/>
  <c r="Y386" i="43" s="1"/>
  <c r="X375" i="4"/>
  <c r="X386" i="43" s="1"/>
  <c r="W375" i="4"/>
  <c r="V375" i="4"/>
  <c r="R375" i="4"/>
  <c r="R386" i="43" s="1"/>
  <c r="Q375" i="4"/>
  <c r="Q386" i="43" s="1"/>
  <c r="N375" i="4"/>
  <c r="N386" i="43" s="1"/>
  <c r="L375" i="4"/>
  <c r="L386" i="43" s="1"/>
  <c r="J375" i="4"/>
  <c r="J386" i="43" s="1"/>
  <c r="H375" i="4"/>
  <c r="H386" i="43" s="1"/>
  <c r="G375" i="4"/>
  <c r="G386" i="43" s="1"/>
  <c r="F375" i="4"/>
  <c r="F386" i="43" s="1"/>
  <c r="E375" i="4"/>
  <c r="E386" i="43" s="1"/>
  <c r="D375" i="4"/>
  <c r="D386" i="43" s="1"/>
  <c r="C375" i="4"/>
  <c r="C386" i="43" s="1"/>
  <c r="B375" i="4"/>
  <c r="B386" i="43" s="1"/>
  <c r="A375" i="4"/>
  <c r="A386" i="43" s="1"/>
  <c r="AK374" i="4"/>
  <c r="AJ374" i="4"/>
  <c r="AJ385" i="43" s="1"/>
  <c r="AH374" i="4"/>
  <c r="AG374" i="4"/>
  <c r="AG385" i="43" s="1"/>
  <c r="AF374" i="4"/>
  <c r="AF385" i="43" s="1"/>
  <c r="AE374" i="4"/>
  <c r="AD374" i="4"/>
  <c r="AC374" i="4"/>
  <c r="AC385" i="43" s="1"/>
  <c r="AB374" i="4"/>
  <c r="AA374" i="4"/>
  <c r="Z374" i="4"/>
  <c r="Z385" i="43" s="1"/>
  <c r="Y374" i="4"/>
  <c r="Y385" i="43" s="1"/>
  <c r="X374" i="4"/>
  <c r="X385" i="43" s="1"/>
  <c r="W374" i="4"/>
  <c r="V374" i="4"/>
  <c r="R374" i="4"/>
  <c r="R385" i="43" s="1"/>
  <c r="L374" i="4"/>
  <c r="L385" i="43" s="1"/>
  <c r="J374" i="4"/>
  <c r="J385" i="43" s="1"/>
  <c r="H374" i="4"/>
  <c r="H385" i="43" s="1"/>
  <c r="G374" i="4"/>
  <c r="G385" i="43" s="1"/>
  <c r="F374" i="4"/>
  <c r="F385" i="43" s="1"/>
  <c r="E374" i="4"/>
  <c r="E385" i="43" s="1"/>
  <c r="D374" i="4"/>
  <c r="D385" i="43" s="1"/>
  <c r="C374" i="4"/>
  <c r="C385" i="43" s="1"/>
  <c r="B374" i="4"/>
  <c r="B385" i="43" s="1"/>
  <c r="A374" i="4"/>
  <c r="A385" i="43" s="1"/>
  <c r="AJ373" i="4"/>
  <c r="AJ384" i="43" s="1"/>
  <c r="AH373" i="4"/>
  <c r="AG373" i="4"/>
  <c r="AG384" i="43" s="1"/>
  <c r="AF373" i="4"/>
  <c r="AF384" i="43" s="1"/>
  <c r="AE373" i="4"/>
  <c r="R373" i="4" s="1"/>
  <c r="R384" i="43" s="1"/>
  <c r="AD373" i="4"/>
  <c r="AC373" i="4"/>
  <c r="AC384" i="43" s="1"/>
  <c r="AB373" i="4"/>
  <c r="AA373" i="4"/>
  <c r="Z373" i="4"/>
  <c r="Z384" i="43" s="1"/>
  <c r="Y373" i="4"/>
  <c r="Y384" i="43" s="1"/>
  <c r="X373" i="4"/>
  <c r="X384" i="43" s="1"/>
  <c r="W373" i="4"/>
  <c r="V373" i="4"/>
  <c r="AK373" i="4" s="1"/>
  <c r="Q373" i="4"/>
  <c r="Q384" i="43" s="1"/>
  <c r="L373" i="4"/>
  <c r="L384" i="43" s="1"/>
  <c r="J373" i="4"/>
  <c r="J384" i="43" s="1"/>
  <c r="H373" i="4"/>
  <c r="H384" i="43" s="1"/>
  <c r="G373" i="4"/>
  <c r="G384" i="43" s="1"/>
  <c r="F373" i="4"/>
  <c r="F384" i="43" s="1"/>
  <c r="E373" i="4"/>
  <c r="E384" i="43" s="1"/>
  <c r="D373" i="4"/>
  <c r="D384" i="43" s="1"/>
  <c r="C373" i="4"/>
  <c r="C384" i="43" s="1"/>
  <c r="B373" i="4"/>
  <c r="B384" i="43" s="1"/>
  <c r="A373" i="4"/>
  <c r="A384" i="43" s="1"/>
  <c r="AJ372" i="4"/>
  <c r="AJ383" i="43" s="1"/>
  <c r="AH372" i="4"/>
  <c r="AG372" i="4"/>
  <c r="AG383" i="43" s="1"/>
  <c r="AF372" i="4"/>
  <c r="AF383" i="43" s="1"/>
  <c r="AE372" i="4"/>
  <c r="R372" i="4" s="1"/>
  <c r="R383" i="43" s="1"/>
  <c r="AD372" i="4"/>
  <c r="AC372" i="4"/>
  <c r="AC383" i="43" s="1"/>
  <c r="AB372" i="4"/>
  <c r="AA372" i="4"/>
  <c r="Z372" i="4"/>
  <c r="Z383" i="43" s="1"/>
  <c r="Y372" i="4"/>
  <c r="Y383" i="43" s="1"/>
  <c r="X372" i="4"/>
  <c r="X383" i="43" s="1"/>
  <c r="W372" i="4"/>
  <c r="V372" i="4"/>
  <c r="AK372" i="4" s="1"/>
  <c r="J372" i="4"/>
  <c r="J383" i="43" s="1"/>
  <c r="H372" i="4"/>
  <c r="H383" i="43" s="1"/>
  <c r="G372" i="4"/>
  <c r="G383" i="43" s="1"/>
  <c r="F372" i="4"/>
  <c r="F383" i="43" s="1"/>
  <c r="E372" i="4"/>
  <c r="E383" i="43" s="1"/>
  <c r="D372" i="4"/>
  <c r="D383" i="43" s="1"/>
  <c r="C372" i="4"/>
  <c r="C383" i="43" s="1"/>
  <c r="B372" i="4"/>
  <c r="B383" i="43" s="1"/>
  <c r="A372" i="4"/>
  <c r="A383" i="43" s="1"/>
  <c r="AJ371" i="4"/>
  <c r="AJ382" i="43" s="1"/>
  <c r="AH371" i="4"/>
  <c r="AG371" i="4"/>
  <c r="AG382" i="43" s="1"/>
  <c r="AF371" i="4"/>
  <c r="AF382" i="43" s="1"/>
  <c r="AD371" i="4"/>
  <c r="AE371" i="4" s="1"/>
  <c r="AC371" i="4"/>
  <c r="AC382" i="43" s="1"/>
  <c r="AB371" i="4"/>
  <c r="AA371" i="4"/>
  <c r="Z371" i="4"/>
  <c r="Z382" i="43" s="1"/>
  <c r="Y371" i="4"/>
  <c r="Y382" i="43" s="1"/>
  <c r="X371" i="4"/>
  <c r="X382" i="43" s="1"/>
  <c r="W371" i="4"/>
  <c r="V371" i="4"/>
  <c r="AK371" i="4" s="1"/>
  <c r="J371" i="4"/>
  <c r="J382" i="43" s="1"/>
  <c r="H371" i="4"/>
  <c r="H382" i="43" s="1"/>
  <c r="G371" i="4"/>
  <c r="G382" i="43" s="1"/>
  <c r="F371" i="4"/>
  <c r="F382" i="43" s="1"/>
  <c r="E371" i="4"/>
  <c r="E382" i="43" s="1"/>
  <c r="D371" i="4"/>
  <c r="D382" i="43" s="1"/>
  <c r="C371" i="4"/>
  <c r="C382" i="43" s="1"/>
  <c r="B371" i="4"/>
  <c r="B382" i="43" s="1"/>
  <c r="A371" i="4"/>
  <c r="A382" i="43" s="1"/>
  <c r="AJ370" i="4"/>
  <c r="AJ381" i="43" s="1"/>
  <c r="AH370" i="4"/>
  <c r="AG370" i="4"/>
  <c r="AG381" i="43" s="1"/>
  <c r="AF370" i="4"/>
  <c r="AF381" i="43" s="1"/>
  <c r="AD370" i="4"/>
  <c r="AE370" i="4" s="1"/>
  <c r="AC370" i="4"/>
  <c r="AC381" i="43" s="1"/>
  <c r="AB370" i="4"/>
  <c r="AA370" i="4"/>
  <c r="Z370" i="4"/>
  <c r="Z381" i="43" s="1"/>
  <c r="Y370" i="4"/>
  <c r="Y381" i="43" s="1"/>
  <c r="X370" i="4"/>
  <c r="X381" i="43" s="1"/>
  <c r="W370" i="4"/>
  <c r="V370" i="4"/>
  <c r="AK370" i="4" s="1"/>
  <c r="J370" i="4"/>
  <c r="J381" i="43" s="1"/>
  <c r="H370" i="4"/>
  <c r="H381" i="43" s="1"/>
  <c r="G370" i="4"/>
  <c r="G381" i="43" s="1"/>
  <c r="F370" i="4"/>
  <c r="F381" i="43" s="1"/>
  <c r="E370" i="4"/>
  <c r="E381" i="43" s="1"/>
  <c r="D370" i="4"/>
  <c r="D381" i="43" s="1"/>
  <c r="C370" i="4"/>
  <c r="C381" i="43" s="1"/>
  <c r="B370" i="4"/>
  <c r="B381" i="43" s="1"/>
  <c r="A370" i="4"/>
  <c r="A381" i="43" s="1"/>
  <c r="AJ369" i="4"/>
  <c r="AJ380" i="43" s="1"/>
  <c r="AH369" i="4"/>
  <c r="AG369" i="4"/>
  <c r="AG380" i="43" s="1"/>
  <c r="AF369" i="4"/>
  <c r="AF380" i="43" s="1"/>
  <c r="AD369" i="4"/>
  <c r="AE369" i="4" s="1"/>
  <c r="AC369" i="4"/>
  <c r="AC380" i="43" s="1"/>
  <c r="AB369" i="4"/>
  <c r="AA369" i="4"/>
  <c r="Z369" i="4"/>
  <c r="Z380" i="43" s="1"/>
  <c r="Y369" i="4"/>
  <c r="Y380" i="43" s="1"/>
  <c r="X369" i="4"/>
  <c r="X380" i="43" s="1"/>
  <c r="W369" i="4"/>
  <c r="V369" i="4"/>
  <c r="AK369" i="4" s="1"/>
  <c r="J369" i="4"/>
  <c r="J380" i="43" s="1"/>
  <c r="H369" i="4"/>
  <c r="H380" i="43" s="1"/>
  <c r="G369" i="4"/>
  <c r="G380" i="43" s="1"/>
  <c r="F369" i="4"/>
  <c r="F380" i="43" s="1"/>
  <c r="E369" i="4"/>
  <c r="E380" i="43" s="1"/>
  <c r="D369" i="4"/>
  <c r="D380" i="43" s="1"/>
  <c r="C369" i="4"/>
  <c r="C380" i="43" s="1"/>
  <c r="B369" i="4"/>
  <c r="B380" i="43" s="1"/>
  <c r="A369" i="4"/>
  <c r="A380" i="43" s="1"/>
  <c r="AJ368" i="4"/>
  <c r="AJ379" i="43" s="1"/>
  <c r="AH368" i="4"/>
  <c r="AG368" i="4"/>
  <c r="AG379" i="43" s="1"/>
  <c r="AF368" i="4"/>
  <c r="AF379" i="43" s="1"/>
  <c r="AD368" i="4"/>
  <c r="AE368" i="4" s="1"/>
  <c r="AC368" i="4"/>
  <c r="AC379" i="43" s="1"/>
  <c r="AB368" i="4"/>
  <c r="AA368" i="4"/>
  <c r="Z368" i="4"/>
  <c r="Z379" i="43" s="1"/>
  <c r="Y368" i="4"/>
  <c r="Y379" i="43" s="1"/>
  <c r="X368" i="4"/>
  <c r="X379" i="43" s="1"/>
  <c r="W368" i="4"/>
  <c r="V368" i="4"/>
  <c r="AK368" i="4" s="1"/>
  <c r="J368" i="4"/>
  <c r="J379" i="43" s="1"/>
  <c r="H368" i="4"/>
  <c r="H379" i="43" s="1"/>
  <c r="G368" i="4"/>
  <c r="G379" i="43" s="1"/>
  <c r="F368" i="4"/>
  <c r="F379" i="43" s="1"/>
  <c r="E368" i="4"/>
  <c r="E379" i="43" s="1"/>
  <c r="D368" i="4"/>
  <c r="D379" i="43" s="1"/>
  <c r="C368" i="4"/>
  <c r="C379" i="43" s="1"/>
  <c r="B368" i="4"/>
  <c r="B379" i="43" s="1"/>
  <c r="A368" i="4"/>
  <c r="A379" i="43" s="1"/>
  <c r="AJ367" i="4"/>
  <c r="AJ378" i="43" s="1"/>
  <c r="AH367" i="4"/>
  <c r="AG367" i="4"/>
  <c r="AG378" i="43" s="1"/>
  <c r="AF367" i="4"/>
  <c r="AF378" i="43" s="1"/>
  <c r="AD367" i="4"/>
  <c r="AE367" i="4" s="1"/>
  <c r="AC367" i="4"/>
  <c r="AC378" i="43" s="1"/>
  <c r="AB367" i="4"/>
  <c r="AA367" i="4"/>
  <c r="Z367" i="4"/>
  <c r="Z378" i="43" s="1"/>
  <c r="Y367" i="4"/>
  <c r="Y378" i="43" s="1"/>
  <c r="X367" i="4"/>
  <c r="X378" i="43" s="1"/>
  <c r="W367" i="4"/>
  <c r="V367" i="4"/>
  <c r="AK367" i="4" s="1"/>
  <c r="J367" i="4"/>
  <c r="J378" i="43" s="1"/>
  <c r="H367" i="4"/>
  <c r="H378" i="43" s="1"/>
  <c r="G367" i="4"/>
  <c r="G378" i="43" s="1"/>
  <c r="F367" i="4"/>
  <c r="F378" i="43" s="1"/>
  <c r="E367" i="4"/>
  <c r="E378" i="43" s="1"/>
  <c r="D367" i="4"/>
  <c r="D378" i="43" s="1"/>
  <c r="C367" i="4"/>
  <c r="C378" i="43" s="1"/>
  <c r="B367" i="4"/>
  <c r="B378" i="43" s="1"/>
  <c r="A367" i="4"/>
  <c r="A378" i="43" s="1"/>
  <c r="AJ366" i="4"/>
  <c r="AJ377" i="43" s="1"/>
  <c r="AH366" i="4"/>
  <c r="AG366" i="4"/>
  <c r="AG377" i="43" s="1"/>
  <c r="AF366" i="4"/>
  <c r="AF377" i="43" s="1"/>
  <c r="AD366" i="4"/>
  <c r="AE366" i="4" s="1"/>
  <c r="R366" i="4" s="1"/>
  <c r="R377" i="43" s="1"/>
  <c r="AC366" i="4"/>
  <c r="AC377" i="43" s="1"/>
  <c r="AB366" i="4"/>
  <c r="AA366" i="4"/>
  <c r="Z366" i="4"/>
  <c r="Z377" i="43" s="1"/>
  <c r="Y366" i="4"/>
  <c r="Y377" i="43" s="1"/>
  <c r="X366" i="4"/>
  <c r="X377" i="43" s="1"/>
  <c r="W366" i="4"/>
  <c r="V366" i="4"/>
  <c r="AK366" i="4" s="1"/>
  <c r="N366" i="4"/>
  <c r="N377" i="43" s="1"/>
  <c r="J366" i="4"/>
  <c r="J377" i="43" s="1"/>
  <c r="H366" i="4"/>
  <c r="H377" i="43" s="1"/>
  <c r="G366" i="4"/>
  <c r="G377" i="43" s="1"/>
  <c r="F366" i="4"/>
  <c r="F377" i="43" s="1"/>
  <c r="E366" i="4"/>
  <c r="E377" i="43" s="1"/>
  <c r="D366" i="4"/>
  <c r="D377" i="43" s="1"/>
  <c r="C366" i="4"/>
  <c r="C377" i="43" s="1"/>
  <c r="B366" i="4"/>
  <c r="B377" i="43" s="1"/>
  <c r="A366" i="4"/>
  <c r="A377" i="43" s="1"/>
  <c r="AK365" i="4"/>
  <c r="AJ365" i="4"/>
  <c r="AJ376" i="43" s="1"/>
  <c r="AH365" i="4"/>
  <c r="AG365" i="4"/>
  <c r="AG376" i="43" s="1"/>
  <c r="AF365" i="4"/>
  <c r="AF376" i="43" s="1"/>
  <c r="AE365" i="4"/>
  <c r="AD365" i="4"/>
  <c r="AC365" i="4"/>
  <c r="AC376" i="43" s="1"/>
  <c r="AB365" i="4"/>
  <c r="AA365" i="4"/>
  <c r="Z365" i="4"/>
  <c r="Z376" i="43" s="1"/>
  <c r="Y365" i="4"/>
  <c r="Y376" i="43" s="1"/>
  <c r="X365" i="4"/>
  <c r="X376" i="43" s="1"/>
  <c r="W365" i="4"/>
  <c r="V365" i="4"/>
  <c r="Q365" i="4"/>
  <c r="Q376" i="43" s="1"/>
  <c r="O365" i="4"/>
  <c r="O376" i="43" s="1"/>
  <c r="N365" i="4"/>
  <c r="N376" i="43" s="1"/>
  <c r="L365" i="4"/>
  <c r="L376" i="43" s="1"/>
  <c r="J365" i="4"/>
  <c r="J376" i="43" s="1"/>
  <c r="H365" i="4"/>
  <c r="H376" i="43" s="1"/>
  <c r="G365" i="4"/>
  <c r="G376" i="43" s="1"/>
  <c r="F365" i="4"/>
  <c r="F376" i="43" s="1"/>
  <c r="E365" i="4"/>
  <c r="E376" i="43" s="1"/>
  <c r="D365" i="4"/>
  <c r="D376" i="43" s="1"/>
  <c r="C365" i="4"/>
  <c r="C376" i="43" s="1"/>
  <c r="B365" i="4"/>
  <c r="B376" i="43" s="1"/>
  <c r="A365" i="4"/>
  <c r="A376" i="43" s="1"/>
  <c r="AK364" i="4"/>
  <c r="AJ364" i="4"/>
  <c r="AJ375" i="43" s="1"/>
  <c r="AH364" i="4"/>
  <c r="AG364" i="4"/>
  <c r="AG375" i="43" s="1"/>
  <c r="AF364" i="4"/>
  <c r="AF375" i="43" s="1"/>
  <c r="AE364" i="4"/>
  <c r="AD364" i="4"/>
  <c r="AC364" i="4"/>
  <c r="AC375" i="43" s="1"/>
  <c r="AB364" i="4"/>
  <c r="AA364" i="4"/>
  <c r="Z364" i="4"/>
  <c r="Z375" i="43" s="1"/>
  <c r="Y364" i="4"/>
  <c r="Y375" i="43" s="1"/>
  <c r="X364" i="4"/>
  <c r="X375" i="43" s="1"/>
  <c r="W364" i="4"/>
  <c r="V364" i="4"/>
  <c r="Q364" i="4"/>
  <c r="Q375" i="43" s="1"/>
  <c r="O364" i="4"/>
  <c r="O375" i="43" s="1"/>
  <c r="N364" i="4"/>
  <c r="N375" i="43" s="1"/>
  <c r="L364" i="4"/>
  <c r="L375" i="43" s="1"/>
  <c r="J364" i="4"/>
  <c r="J375" i="43" s="1"/>
  <c r="H364" i="4"/>
  <c r="H375" i="43" s="1"/>
  <c r="G364" i="4"/>
  <c r="G375" i="43" s="1"/>
  <c r="F364" i="4"/>
  <c r="F375" i="43" s="1"/>
  <c r="E364" i="4"/>
  <c r="E375" i="43" s="1"/>
  <c r="D364" i="4"/>
  <c r="D375" i="43" s="1"/>
  <c r="C364" i="4"/>
  <c r="C375" i="43" s="1"/>
  <c r="B364" i="4"/>
  <c r="B375" i="43" s="1"/>
  <c r="A364" i="4"/>
  <c r="A375" i="43" s="1"/>
  <c r="AK363" i="4"/>
  <c r="AJ363" i="4"/>
  <c r="AJ374" i="43" s="1"/>
  <c r="AH363" i="4"/>
  <c r="AG363" i="4"/>
  <c r="AG374" i="43" s="1"/>
  <c r="AF363" i="4"/>
  <c r="AF374" i="43" s="1"/>
  <c r="AE363" i="4"/>
  <c r="AD363" i="4"/>
  <c r="AC363" i="4"/>
  <c r="AC374" i="43" s="1"/>
  <c r="AB363" i="4"/>
  <c r="AA363" i="4"/>
  <c r="Z363" i="4"/>
  <c r="Z374" i="43" s="1"/>
  <c r="Y363" i="4"/>
  <c r="Y374" i="43" s="1"/>
  <c r="X363" i="4"/>
  <c r="X374" i="43" s="1"/>
  <c r="W363" i="4"/>
  <c r="V363" i="4"/>
  <c r="Q363" i="4"/>
  <c r="Q374" i="43" s="1"/>
  <c r="L363" i="4"/>
  <c r="L374" i="43" s="1"/>
  <c r="J363" i="4"/>
  <c r="J374" i="43" s="1"/>
  <c r="H363" i="4"/>
  <c r="H374" i="43" s="1"/>
  <c r="G363" i="4"/>
  <c r="G374" i="43" s="1"/>
  <c r="F363" i="4"/>
  <c r="F374" i="43" s="1"/>
  <c r="E363" i="4"/>
  <c r="E374" i="43" s="1"/>
  <c r="D363" i="4"/>
  <c r="D374" i="43" s="1"/>
  <c r="C363" i="4"/>
  <c r="C374" i="43" s="1"/>
  <c r="B363" i="4"/>
  <c r="B374" i="43" s="1"/>
  <c r="A363" i="4"/>
  <c r="A374" i="43" s="1"/>
  <c r="AJ362" i="4"/>
  <c r="AJ373" i="43" s="1"/>
  <c r="AH362" i="4"/>
  <c r="AG362" i="4"/>
  <c r="AG373" i="43" s="1"/>
  <c r="AF362" i="4"/>
  <c r="AF373" i="43" s="1"/>
  <c r="AE362" i="4"/>
  <c r="AD362" i="4"/>
  <c r="AC362" i="4"/>
  <c r="AC373" i="43" s="1"/>
  <c r="AB362" i="4"/>
  <c r="AA362" i="4"/>
  <c r="Z362" i="4"/>
  <c r="Z373" i="43" s="1"/>
  <c r="Y362" i="4"/>
  <c r="Y373" i="43" s="1"/>
  <c r="X362" i="4"/>
  <c r="X373" i="43" s="1"/>
  <c r="W362" i="4"/>
  <c r="V362" i="4"/>
  <c r="Q362" i="4" s="1"/>
  <c r="Q373" i="43" s="1"/>
  <c r="O362" i="4"/>
  <c r="O373" i="43" s="1"/>
  <c r="N362" i="4"/>
  <c r="N373" i="43" s="1"/>
  <c r="L362" i="4"/>
  <c r="L373" i="43" s="1"/>
  <c r="J362" i="4"/>
  <c r="J373" i="43" s="1"/>
  <c r="H362" i="4"/>
  <c r="H373" i="43" s="1"/>
  <c r="G362" i="4"/>
  <c r="G373" i="43" s="1"/>
  <c r="F362" i="4"/>
  <c r="F373" i="43" s="1"/>
  <c r="E362" i="4"/>
  <c r="E373" i="43" s="1"/>
  <c r="D362" i="4"/>
  <c r="D373" i="43" s="1"/>
  <c r="C362" i="4"/>
  <c r="C373" i="43" s="1"/>
  <c r="B362" i="4"/>
  <c r="B373" i="43" s="1"/>
  <c r="A362" i="4"/>
  <c r="A373" i="43" s="1"/>
  <c r="AK361" i="4"/>
  <c r="AJ361" i="4"/>
  <c r="AJ372" i="43" s="1"/>
  <c r="AH361" i="4"/>
  <c r="AG361" i="4"/>
  <c r="AG372" i="43" s="1"/>
  <c r="AF361" i="4"/>
  <c r="AF372" i="43" s="1"/>
  <c r="AE361" i="4"/>
  <c r="AD361" i="4"/>
  <c r="AC361" i="4"/>
  <c r="AC372" i="43" s="1"/>
  <c r="AB361" i="4"/>
  <c r="AA361" i="4"/>
  <c r="Z361" i="4"/>
  <c r="Z372" i="43" s="1"/>
  <c r="Y361" i="4"/>
  <c r="Y372" i="43" s="1"/>
  <c r="X361" i="4"/>
  <c r="X372" i="43" s="1"/>
  <c r="W361" i="4"/>
  <c r="V361" i="4"/>
  <c r="Q361" i="4"/>
  <c r="Q372" i="43" s="1"/>
  <c r="N361" i="4"/>
  <c r="N372" i="43" s="1"/>
  <c r="J361" i="4"/>
  <c r="J372" i="43" s="1"/>
  <c r="H361" i="4"/>
  <c r="H372" i="43" s="1"/>
  <c r="G361" i="4"/>
  <c r="G372" i="43" s="1"/>
  <c r="F361" i="4"/>
  <c r="F372" i="43" s="1"/>
  <c r="E361" i="4"/>
  <c r="E372" i="43" s="1"/>
  <c r="D361" i="4"/>
  <c r="D372" i="43" s="1"/>
  <c r="C361" i="4"/>
  <c r="C372" i="43" s="1"/>
  <c r="B361" i="4"/>
  <c r="B372" i="43" s="1"/>
  <c r="A361" i="4"/>
  <c r="A372" i="43" s="1"/>
  <c r="AJ360" i="4"/>
  <c r="AJ371" i="43" s="1"/>
  <c r="AH360" i="4"/>
  <c r="AG360" i="4"/>
  <c r="AG371" i="43" s="1"/>
  <c r="AF360" i="4"/>
  <c r="AF371" i="43" s="1"/>
  <c r="AD360" i="4"/>
  <c r="AE360" i="4" s="1"/>
  <c r="AC360" i="4"/>
  <c r="AC371" i="43" s="1"/>
  <c r="AB360" i="4"/>
  <c r="AA360" i="4"/>
  <c r="Z360" i="4"/>
  <c r="Z371" i="43" s="1"/>
  <c r="Y360" i="4"/>
  <c r="Y371" i="43" s="1"/>
  <c r="X360" i="4"/>
  <c r="X371" i="43" s="1"/>
  <c r="W360" i="4"/>
  <c r="V360" i="4"/>
  <c r="Q360" i="4" s="1"/>
  <c r="Q371" i="43" s="1"/>
  <c r="N360" i="4"/>
  <c r="N371" i="43" s="1"/>
  <c r="L360" i="4"/>
  <c r="L371" i="43" s="1"/>
  <c r="J360" i="4"/>
  <c r="J371" i="43" s="1"/>
  <c r="H360" i="4"/>
  <c r="H371" i="43" s="1"/>
  <c r="G360" i="4"/>
  <c r="G371" i="43" s="1"/>
  <c r="F360" i="4"/>
  <c r="F371" i="43" s="1"/>
  <c r="E360" i="4"/>
  <c r="E371" i="43" s="1"/>
  <c r="D360" i="4"/>
  <c r="D371" i="43" s="1"/>
  <c r="C360" i="4"/>
  <c r="C371" i="43" s="1"/>
  <c r="B360" i="4"/>
  <c r="B371" i="43" s="1"/>
  <c r="A360" i="4"/>
  <c r="A371" i="43" s="1"/>
  <c r="AK359" i="4"/>
  <c r="AJ359" i="4"/>
  <c r="AJ370" i="43" s="1"/>
  <c r="AH359" i="4"/>
  <c r="AG359" i="4"/>
  <c r="AG370" i="43" s="1"/>
  <c r="AF359" i="4"/>
  <c r="AF370" i="43" s="1"/>
  <c r="AE359" i="4"/>
  <c r="AD359" i="4"/>
  <c r="AC359" i="4"/>
  <c r="AC370" i="43" s="1"/>
  <c r="AB359" i="4"/>
  <c r="AA359" i="4"/>
  <c r="Z359" i="4"/>
  <c r="Z370" i="43" s="1"/>
  <c r="Y359" i="4"/>
  <c r="Y370" i="43" s="1"/>
  <c r="X359" i="4"/>
  <c r="X370" i="43" s="1"/>
  <c r="W359" i="4"/>
  <c r="V359" i="4"/>
  <c r="Q359" i="4" s="1"/>
  <c r="Q370" i="43" s="1"/>
  <c r="N359" i="4"/>
  <c r="N370" i="43" s="1"/>
  <c r="J359" i="4"/>
  <c r="J370" i="43" s="1"/>
  <c r="H359" i="4"/>
  <c r="H370" i="43" s="1"/>
  <c r="G359" i="4"/>
  <c r="G370" i="43" s="1"/>
  <c r="F359" i="4"/>
  <c r="F370" i="43" s="1"/>
  <c r="E359" i="4"/>
  <c r="E370" i="43" s="1"/>
  <c r="D359" i="4"/>
  <c r="D370" i="43" s="1"/>
  <c r="C359" i="4"/>
  <c r="C370" i="43" s="1"/>
  <c r="B359" i="4"/>
  <c r="B370" i="43" s="1"/>
  <c r="A359" i="4"/>
  <c r="A370" i="43" s="1"/>
  <c r="AJ358" i="4"/>
  <c r="AJ369" i="43" s="1"/>
  <c r="AH358" i="4"/>
  <c r="AG358" i="4"/>
  <c r="AG369" i="43" s="1"/>
  <c r="AF358" i="4"/>
  <c r="AF369" i="43" s="1"/>
  <c r="AD358" i="4"/>
  <c r="AE358" i="4" s="1"/>
  <c r="AC358" i="4"/>
  <c r="AC369" i="43" s="1"/>
  <c r="AB358" i="4"/>
  <c r="AA358" i="4"/>
  <c r="Z358" i="4"/>
  <c r="Z369" i="43" s="1"/>
  <c r="Y358" i="4"/>
  <c r="Y369" i="43" s="1"/>
  <c r="X358" i="4"/>
  <c r="X369" i="43" s="1"/>
  <c r="W358" i="4"/>
  <c r="V358" i="4"/>
  <c r="Q358" i="4" s="1"/>
  <c r="Q369" i="43" s="1"/>
  <c r="N358" i="4"/>
  <c r="N369" i="43" s="1"/>
  <c r="L358" i="4"/>
  <c r="L369" i="43" s="1"/>
  <c r="J358" i="4"/>
  <c r="J369" i="43" s="1"/>
  <c r="H358" i="4"/>
  <c r="H369" i="43" s="1"/>
  <c r="G358" i="4"/>
  <c r="G369" i="43" s="1"/>
  <c r="F358" i="4"/>
  <c r="F369" i="43" s="1"/>
  <c r="E358" i="4"/>
  <c r="E369" i="43" s="1"/>
  <c r="D358" i="4"/>
  <c r="D369" i="43" s="1"/>
  <c r="C358" i="4"/>
  <c r="C369" i="43" s="1"/>
  <c r="B358" i="4"/>
  <c r="B369" i="43" s="1"/>
  <c r="A358" i="4"/>
  <c r="A369" i="43" s="1"/>
  <c r="AK357" i="4"/>
  <c r="AJ357" i="4"/>
  <c r="AJ368" i="43" s="1"/>
  <c r="AH357" i="4"/>
  <c r="AG357" i="4"/>
  <c r="AG368" i="43" s="1"/>
  <c r="AF357" i="4"/>
  <c r="AF368" i="43" s="1"/>
  <c r="AE357" i="4"/>
  <c r="AD357" i="4"/>
  <c r="AC357" i="4"/>
  <c r="AC368" i="43" s="1"/>
  <c r="AB357" i="4"/>
  <c r="AA357" i="4"/>
  <c r="Z357" i="4"/>
  <c r="Z368" i="43" s="1"/>
  <c r="Y357" i="4"/>
  <c r="Y368" i="43" s="1"/>
  <c r="X357" i="4"/>
  <c r="X368" i="43" s="1"/>
  <c r="W357" i="4"/>
  <c r="V357" i="4"/>
  <c r="Q357" i="4"/>
  <c r="Q368" i="43" s="1"/>
  <c r="J357" i="4"/>
  <c r="J368" i="43" s="1"/>
  <c r="H357" i="4"/>
  <c r="H368" i="43" s="1"/>
  <c r="G357" i="4"/>
  <c r="G368" i="43" s="1"/>
  <c r="F357" i="4"/>
  <c r="F368" i="43" s="1"/>
  <c r="E357" i="4"/>
  <c r="E368" i="43" s="1"/>
  <c r="D357" i="4"/>
  <c r="D368" i="43" s="1"/>
  <c r="C357" i="4"/>
  <c r="C368" i="43" s="1"/>
  <c r="B357" i="4"/>
  <c r="B368" i="43" s="1"/>
  <c r="A357" i="4"/>
  <c r="A368" i="43" s="1"/>
  <c r="AJ356" i="4"/>
  <c r="AJ367" i="43" s="1"/>
  <c r="AH356" i="4"/>
  <c r="AG356" i="4"/>
  <c r="AG367" i="43" s="1"/>
  <c r="AF356" i="4"/>
  <c r="AF367" i="43" s="1"/>
  <c r="AD356" i="4"/>
  <c r="AE356" i="4" s="1"/>
  <c r="AC356" i="4"/>
  <c r="AC367" i="43" s="1"/>
  <c r="AB356" i="4"/>
  <c r="AA356" i="4"/>
  <c r="Z356" i="4"/>
  <c r="Z367" i="43" s="1"/>
  <c r="Y356" i="4"/>
  <c r="Y367" i="43" s="1"/>
  <c r="X356" i="4"/>
  <c r="X367" i="43" s="1"/>
  <c r="W356" i="4"/>
  <c r="V356" i="4"/>
  <c r="Q356" i="4" s="1"/>
  <c r="Q367" i="43" s="1"/>
  <c r="O356" i="4"/>
  <c r="O367" i="43" s="1"/>
  <c r="N356" i="4"/>
  <c r="N367" i="43" s="1"/>
  <c r="L356" i="4"/>
  <c r="L367" i="43" s="1"/>
  <c r="J356" i="4"/>
  <c r="J367" i="43" s="1"/>
  <c r="H356" i="4"/>
  <c r="H367" i="43" s="1"/>
  <c r="G356" i="4"/>
  <c r="G367" i="43" s="1"/>
  <c r="F356" i="4"/>
  <c r="F367" i="43" s="1"/>
  <c r="E356" i="4"/>
  <c r="E367" i="43" s="1"/>
  <c r="D356" i="4"/>
  <c r="D367" i="43" s="1"/>
  <c r="C356" i="4"/>
  <c r="C367" i="43" s="1"/>
  <c r="B356" i="4"/>
  <c r="B367" i="43" s="1"/>
  <c r="A356" i="4"/>
  <c r="A367" i="43" s="1"/>
  <c r="AK355" i="4"/>
  <c r="AJ355" i="4"/>
  <c r="AJ366" i="43" s="1"/>
  <c r="AH355" i="4"/>
  <c r="AG355" i="4"/>
  <c r="AG366" i="43" s="1"/>
  <c r="AF355" i="4"/>
  <c r="AF366" i="43" s="1"/>
  <c r="AE355" i="4"/>
  <c r="AD355" i="4"/>
  <c r="AC355" i="4"/>
  <c r="AC366" i="43" s="1"/>
  <c r="AB355" i="4"/>
  <c r="AA355" i="4"/>
  <c r="Z355" i="4"/>
  <c r="Z366" i="43" s="1"/>
  <c r="Y355" i="4"/>
  <c r="Y366" i="43" s="1"/>
  <c r="X355" i="4"/>
  <c r="X366" i="43" s="1"/>
  <c r="W355" i="4"/>
  <c r="V355" i="4"/>
  <c r="Q355" i="4"/>
  <c r="Q366" i="43" s="1"/>
  <c r="J355" i="4"/>
  <c r="J366" i="43" s="1"/>
  <c r="H355" i="4"/>
  <c r="H366" i="43" s="1"/>
  <c r="G355" i="4"/>
  <c r="G366" i="43" s="1"/>
  <c r="F355" i="4"/>
  <c r="F366" i="43" s="1"/>
  <c r="E355" i="4"/>
  <c r="E366" i="43" s="1"/>
  <c r="D355" i="4"/>
  <c r="D366" i="43" s="1"/>
  <c r="C355" i="4"/>
  <c r="C366" i="43" s="1"/>
  <c r="B355" i="4"/>
  <c r="B366" i="43" s="1"/>
  <c r="A355" i="4"/>
  <c r="A366" i="43" s="1"/>
  <c r="AJ354" i="4"/>
  <c r="AJ365" i="43" s="1"/>
  <c r="AH354" i="4"/>
  <c r="AG354" i="4"/>
  <c r="AG365" i="43" s="1"/>
  <c r="AF354" i="4"/>
  <c r="AF365" i="43" s="1"/>
  <c r="AD354" i="4"/>
  <c r="AE354" i="4" s="1"/>
  <c r="AC354" i="4"/>
  <c r="AC365" i="43" s="1"/>
  <c r="AB354" i="4"/>
  <c r="AA354" i="4"/>
  <c r="Z354" i="4"/>
  <c r="Z365" i="43" s="1"/>
  <c r="Y354" i="4"/>
  <c r="Y365" i="43" s="1"/>
  <c r="X354" i="4"/>
  <c r="X365" i="43" s="1"/>
  <c r="W354" i="4"/>
  <c r="V354" i="4"/>
  <c r="Q354" i="4" s="1"/>
  <c r="Q365" i="43" s="1"/>
  <c r="O354" i="4"/>
  <c r="O365" i="43" s="1"/>
  <c r="N354" i="4"/>
  <c r="N365" i="43" s="1"/>
  <c r="L354" i="4"/>
  <c r="L365" i="43" s="1"/>
  <c r="J354" i="4"/>
  <c r="J365" i="43" s="1"/>
  <c r="H354" i="4"/>
  <c r="H365" i="43" s="1"/>
  <c r="G354" i="4"/>
  <c r="G365" i="43" s="1"/>
  <c r="F354" i="4"/>
  <c r="F365" i="43" s="1"/>
  <c r="E354" i="4"/>
  <c r="E365" i="43" s="1"/>
  <c r="D354" i="4"/>
  <c r="D365" i="43" s="1"/>
  <c r="C354" i="4"/>
  <c r="C365" i="43" s="1"/>
  <c r="B354" i="4"/>
  <c r="B365" i="43" s="1"/>
  <c r="A354" i="4"/>
  <c r="A365" i="43" s="1"/>
  <c r="AK353" i="4"/>
  <c r="AJ353" i="4"/>
  <c r="AJ364" i="43" s="1"/>
  <c r="AH353" i="4"/>
  <c r="AG353" i="4"/>
  <c r="AG364" i="43" s="1"/>
  <c r="AF353" i="4"/>
  <c r="AF364" i="43" s="1"/>
  <c r="AE353" i="4"/>
  <c r="AD353" i="4"/>
  <c r="AC353" i="4"/>
  <c r="AC364" i="43" s="1"/>
  <c r="AB353" i="4"/>
  <c r="AA353" i="4"/>
  <c r="Z353" i="4"/>
  <c r="Z364" i="43" s="1"/>
  <c r="Y353" i="4"/>
  <c r="Y364" i="43" s="1"/>
  <c r="X353" i="4"/>
  <c r="X364" i="43" s="1"/>
  <c r="W353" i="4"/>
  <c r="V353" i="4"/>
  <c r="Q353" i="4"/>
  <c r="Q364" i="43" s="1"/>
  <c r="J353" i="4"/>
  <c r="J364" i="43" s="1"/>
  <c r="H353" i="4"/>
  <c r="H364" i="43" s="1"/>
  <c r="G353" i="4"/>
  <c r="G364" i="43" s="1"/>
  <c r="F353" i="4"/>
  <c r="F364" i="43" s="1"/>
  <c r="E353" i="4"/>
  <c r="E364" i="43" s="1"/>
  <c r="D353" i="4"/>
  <c r="D364" i="43" s="1"/>
  <c r="C353" i="4"/>
  <c r="C364" i="43" s="1"/>
  <c r="B353" i="4"/>
  <c r="B364" i="43" s="1"/>
  <c r="A353" i="4"/>
  <c r="A364" i="43" s="1"/>
  <c r="AJ352" i="4"/>
  <c r="AJ363" i="43" s="1"/>
  <c r="AH352" i="4"/>
  <c r="AG352" i="4"/>
  <c r="AG363" i="43" s="1"/>
  <c r="AF352" i="4"/>
  <c r="AF363" i="43" s="1"/>
  <c r="AD352" i="4"/>
  <c r="AE352" i="4" s="1"/>
  <c r="AC352" i="4"/>
  <c r="AC363" i="43" s="1"/>
  <c r="AB352" i="4"/>
  <c r="AA352" i="4"/>
  <c r="Z352" i="4"/>
  <c r="Z363" i="43" s="1"/>
  <c r="Y352" i="4"/>
  <c r="Y363" i="43" s="1"/>
  <c r="X352" i="4"/>
  <c r="X363" i="43" s="1"/>
  <c r="W352" i="4"/>
  <c r="V352" i="4"/>
  <c r="Q352" i="4" s="1"/>
  <c r="Q363" i="43" s="1"/>
  <c r="O352" i="4"/>
  <c r="O363" i="43" s="1"/>
  <c r="N352" i="4"/>
  <c r="N363" i="43" s="1"/>
  <c r="L352" i="4"/>
  <c r="L363" i="43" s="1"/>
  <c r="J352" i="4"/>
  <c r="J363" i="43" s="1"/>
  <c r="H352" i="4"/>
  <c r="H363" i="43" s="1"/>
  <c r="G352" i="4"/>
  <c r="G363" i="43" s="1"/>
  <c r="F352" i="4"/>
  <c r="F363" i="43" s="1"/>
  <c r="E352" i="4"/>
  <c r="E363" i="43" s="1"/>
  <c r="D352" i="4"/>
  <c r="D363" i="43" s="1"/>
  <c r="C352" i="4"/>
  <c r="C363" i="43" s="1"/>
  <c r="B352" i="4"/>
  <c r="B363" i="43" s="1"/>
  <c r="A352" i="4"/>
  <c r="A363" i="43" s="1"/>
  <c r="AK351" i="4"/>
  <c r="AJ351" i="4"/>
  <c r="AJ362" i="43" s="1"/>
  <c r="AH351" i="4"/>
  <c r="AG351" i="4"/>
  <c r="AG362" i="43" s="1"/>
  <c r="AF351" i="4"/>
  <c r="AF362" i="43" s="1"/>
  <c r="AE351" i="4"/>
  <c r="AD351" i="4"/>
  <c r="AC351" i="4"/>
  <c r="AC362" i="43" s="1"/>
  <c r="AB351" i="4"/>
  <c r="AA351" i="4"/>
  <c r="Z351" i="4"/>
  <c r="Z362" i="43" s="1"/>
  <c r="Y351" i="4"/>
  <c r="Y362" i="43" s="1"/>
  <c r="X351" i="4"/>
  <c r="X362" i="43" s="1"/>
  <c r="W351" i="4"/>
  <c r="V351" i="4"/>
  <c r="Q351" i="4"/>
  <c r="Q362" i="43" s="1"/>
  <c r="J351" i="4"/>
  <c r="J362" i="43" s="1"/>
  <c r="H351" i="4"/>
  <c r="H362" i="43" s="1"/>
  <c r="G351" i="4"/>
  <c r="G362" i="43" s="1"/>
  <c r="F351" i="4"/>
  <c r="F362" i="43" s="1"/>
  <c r="E351" i="4"/>
  <c r="E362" i="43" s="1"/>
  <c r="D351" i="4"/>
  <c r="D362" i="43" s="1"/>
  <c r="C351" i="4"/>
  <c r="C362" i="43" s="1"/>
  <c r="B351" i="4"/>
  <c r="B362" i="43" s="1"/>
  <c r="A351" i="4"/>
  <c r="A362" i="43" s="1"/>
  <c r="AJ350" i="4"/>
  <c r="AJ361" i="43" s="1"/>
  <c r="AH350" i="4"/>
  <c r="AG350" i="4"/>
  <c r="AG361" i="43" s="1"/>
  <c r="AF350" i="4"/>
  <c r="AF361" i="43" s="1"/>
  <c r="AD350" i="4"/>
  <c r="AE350" i="4" s="1"/>
  <c r="AC350" i="4"/>
  <c r="AC361" i="43" s="1"/>
  <c r="AB350" i="4"/>
  <c r="AA350" i="4"/>
  <c r="Z350" i="4"/>
  <c r="Z361" i="43" s="1"/>
  <c r="Y350" i="4"/>
  <c r="Y361" i="43" s="1"/>
  <c r="X350" i="4"/>
  <c r="X361" i="43" s="1"/>
  <c r="W350" i="4"/>
  <c r="V350" i="4"/>
  <c r="Q350" i="4" s="1"/>
  <c r="Q361" i="43" s="1"/>
  <c r="O350" i="4"/>
  <c r="O361" i="43" s="1"/>
  <c r="N350" i="4"/>
  <c r="N361" i="43" s="1"/>
  <c r="L350" i="4"/>
  <c r="L361" i="43" s="1"/>
  <c r="J350" i="4"/>
  <c r="J361" i="43" s="1"/>
  <c r="H350" i="4"/>
  <c r="H361" i="43" s="1"/>
  <c r="G350" i="4"/>
  <c r="G361" i="43" s="1"/>
  <c r="F350" i="4"/>
  <c r="F361" i="43" s="1"/>
  <c r="E350" i="4"/>
  <c r="E361" i="43" s="1"/>
  <c r="D350" i="4"/>
  <c r="D361" i="43" s="1"/>
  <c r="C350" i="4"/>
  <c r="C361" i="43" s="1"/>
  <c r="B350" i="4"/>
  <c r="B361" i="43" s="1"/>
  <c r="A350" i="4"/>
  <c r="A361" i="43" s="1"/>
  <c r="AK349" i="4"/>
  <c r="AJ349" i="4"/>
  <c r="AJ360" i="43" s="1"/>
  <c r="AH349" i="4"/>
  <c r="AH360" i="43" s="1"/>
  <c r="AG349" i="4"/>
  <c r="AG360" i="43" s="1"/>
  <c r="AF349" i="4"/>
  <c r="AF360" i="43" s="1"/>
  <c r="AE349" i="4"/>
  <c r="AD349" i="4"/>
  <c r="AC349" i="4"/>
  <c r="AC360" i="43" s="1"/>
  <c r="AB349" i="4"/>
  <c r="AA349" i="4"/>
  <c r="Z349" i="4"/>
  <c r="Z360" i="43" s="1"/>
  <c r="Y349" i="4"/>
  <c r="Y360" i="43" s="1"/>
  <c r="X349" i="4"/>
  <c r="X360" i="43" s="1"/>
  <c r="W349" i="4"/>
  <c r="V349" i="4"/>
  <c r="Q349" i="4"/>
  <c r="Q360" i="43" s="1"/>
  <c r="N349" i="4"/>
  <c r="N360" i="43" s="1"/>
  <c r="J349" i="4"/>
  <c r="J360" i="43" s="1"/>
  <c r="H349" i="4"/>
  <c r="H360" i="43" s="1"/>
  <c r="G349" i="4"/>
  <c r="G360" i="43" s="1"/>
  <c r="F349" i="4"/>
  <c r="F360" i="43" s="1"/>
  <c r="E349" i="4"/>
  <c r="E360" i="43" s="1"/>
  <c r="D349" i="4"/>
  <c r="D360" i="43" s="1"/>
  <c r="C349" i="4"/>
  <c r="C360" i="43" s="1"/>
  <c r="B349" i="4"/>
  <c r="B360" i="43" s="1"/>
  <c r="A349" i="4"/>
  <c r="A360" i="43" s="1"/>
  <c r="AJ348" i="4"/>
  <c r="AJ359" i="43" s="1"/>
  <c r="AH348" i="4"/>
  <c r="AG348" i="4"/>
  <c r="AG359" i="43" s="1"/>
  <c r="AF348" i="4"/>
  <c r="AF359" i="43" s="1"/>
  <c r="AD348" i="4"/>
  <c r="AC348" i="4"/>
  <c r="AC359" i="43" s="1"/>
  <c r="AB348" i="4"/>
  <c r="AA348" i="4"/>
  <c r="Z348" i="4"/>
  <c r="Z359" i="43" s="1"/>
  <c r="Y348" i="4"/>
  <c r="Y359" i="43" s="1"/>
  <c r="X348" i="4"/>
  <c r="X359" i="43" s="1"/>
  <c r="W348" i="4"/>
  <c r="V348" i="4"/>
  <c r="Q348" i="4"/>
  <c r="Q359" i="43" s="1"/>
  <c r="N348" i="4"/>
  <c r="N359" i="43" s="1"/>
  <c r="J348" i="4"/>
  <c r="J359" i="43" s="1"/>
  <c r="H348" i="4"/>
  <c r="H359" i="43" s="1"/>
  <c r="G348" i="4"/>
  <c r="G359" i="43" s="1"/>
  <c r="F348" i="4"/>
  <c r="F359" i="43" s="1"/>
  <c r="E348" i="4"/>
  <c r="E359" i="43" s="1"/>
  <c r="D348" i="4"/>
  <c r="D359" i="43" s="1"/>
  <c r="C348" i="4"/>
  <c r="C359" i="43" s="1"/>
  <c r="B348" i="4"/>
  <c r="B359" i="43" s="1"/>
  <c r="A348" i="4"/>
  <c r="A359" i="43" s="1"/>
  <c r="AK347" i="4"/>
  <c r="AJ347" i="4"/>
  <c r="AJ358" i="43" s="1"/>
  <c r="AH347" i="4"/>
  <c r="AG347" i="4"/>
  <c r="AG358" i="43" s="1"/>
  <c r="AF347" i="4"/>
  <c r="AF358" i="43" s="1"/>
  <c r="AD347" i="4"/>
  <c r="AC347" i="4"/>
  <c r="AC358" i="43" s="1"/>
  <c r="AB347" i="4"/>
  <c r="AA347" i="4"/>
  <c r="Z347" i="4"/>
  <c r="Z358" i="43" s="1"/>
  <c r="Y347" i="4"/>
  <c r="Y358" i="43" s="1"/>
  <c r="X347" i="4"/>
  <c r="X358" i="43" s="1"/>
  <c r="W347" i="4"/>
  <c r="V347" i="4"/>
  <c r="Q347" i="4"/>
  <c r="Q358" i="43" s="1"/>
  <c r="N347" i="4"/>
  <c r="N358" i="43" s="1"/>
  <c r="J347" i="4"/>
  <c r="J358" i="43" s="1"/>
  <c r="H347" i="4"/>
  <c r="H358" i="43" s="1"/>
  <c r="G347" i="4"/>
  <c r="G358" i="43" s="1"/>
  <c r="F347" i="4"/>
  <c r="F358" i="43" s="1"/>
  <c r="E347" i="4"/>
  <c r="E358" i="43" s="1"/>
  <c r="D347" i="4"/>
  <c r="D358" i="43" s="1"/>
  <c r="C347" i="4"/>
  <c r="C358" i="43" s="1"/>
  <c r="B347" i="4"/>
  <c r="B358" i="43" s="1"/>
  <c r="A347" i="4"/>
  <c r="A358" i="43" s="1"/>
  <c r="AK346" i="4"/>
  <c r="AJ346" i="4"/>
  <c r="AJ357" i="43" s="1"/>
  <c r="AH346" i="4"/>
  <c r="AG346" i="4"/>
  <c r="AG357" i="43" s="1"/>
  <c r="AF346" i="4"/>
  <c r="AF357" i="43" s="1"/>
  <c r="AD346" i="4"/>
  <c r="AC346" i="4"/>
  <c r="AC357" i="43" s="1"/>
  <c r="AB346" i="4"/>
  <c r="AA346" i="4"/>
  <c r="Z346" i="4"/>
  <c r="Z357" i="43" s="1"/>
  <c r="Y346" i="4"/>
  <c r="Y357" i="43" s="1"/>
  <c r="X346" i="4"/>
  <c r="X357" i="43" s="1"/>
  <c r="W346" i="4"/>
  <c r="V346" i="4"/>
  <c r="Q346" i="4"/>
  <c r="Q357" i="43" s="1"/>
  <c r="N346" i="4"/>
  <c r="N357" i="43" s="1"/>
  <c r="J346" i="4"/>
  <c r="J357" i="43" s="1"/>
  <c r="H346" i="4"/>
  <c r="H357" i="43" s="1"/>
  <c r="G346" i="4"/>
  <c r="G357" i="43" s="1"/>
  <c r="F346" i="4"/>
  <c r="F357" i="43" s="1"/>
  <c r="E346" i="4"/>
  <c r="E357" i="43" s="1"/>
  <c r="D346" i="4"/>
  <c r="D357" i="43" s="1"/>
  <c r="C346" i="4"/>
  <c r="C357" i="43" s="1"/>
  <c r="B346" i="4"/>
  <c r="B357" i="43" s="1"/>
  <c r="A346" i="4"/>
  <c r="A357" i="43" s="1"/>
  <c r="AJ345" i="4"/>
  <c r="AJ356" i="43" s="1"/>
  <c r="AH345" i="4"/>
  <c r="AG345" i="4"/>
  <c r="AG356" i="43" s="1"/>
  <c r="AF345" i="4"/>
  <c r="AF356" i="43" s="1"/>
  <c r="AD345" i="4"/>
  <c r="AE345" i="4" s="1"/>
  <c r="AC345" i="4"/>
  <c r="AC356" i="43" s="1"/>
  <c r="AB345" i="4"/>
  <c r="AA345" i="4"/>
  <c r="Z345" i="4"/>
  <c r="Z356" i="43" s="1"/>
  <c r="Y345" i="4"/>
  <c r="Y356" i="43" s="1"/>
  <c r="X345" i="4"/>
  <c r="X356" i="43" s="1"/>
  <c r="W345" i="4"/>
  <c r="V345" i="4"/>
  <c r="Q345" i="4"/>
  <c r="Q356" i="43" s="1"/>
  <c r="J345" i="4"/>
  <c r="J356" i="43" s="1"/>
  <c r="H345" i="4"/>
  <c r="H356" i="43" s="1"/>
  <c r="G345" i="4"/>
  <c r="G356" i="43" s="1"/>
  <c r="F345" i="4"/>
  <c r="F356" i="43" s="1"/>
  <c r="E345" i="4"/>
  <c r="E356" i="43" s="1"/>
  <c r="D345" i="4"/>
  <c r="D356" i="43" s="1"/>
  <c r="C345" i="4"/>
  <c r="C356" i="43" s="1"/>
  <c r="B345" i="4"/>
  <c r="B356" i="43" s="1"/>
  <c r="A345" i="4"/>
  <c r="A356" i="43" s="1"/>
  <c r="AJ344" i="4"/>
  <c r="AJ355" i="43" s="1"/>
  <c r="AH344" i="4"/>
  <c r="AG344" i="4"/>
  <c r="AG355" i="43" s="1"/>
  <c r="AF344" i="4"/>
  <c r="AF355" i="43" s="1"/>
  <c r="AD344" i="4"/>
  <c r="AE344" i="4" s="1"/>
  <c r="AC344" i="4"/>
  <c r="AC355" i="43" s="1"/>
  <c r="AB344" i="4"/>
  <c r="AA344" i="4"/>
  <c r="Z344" i="4"/>
  <c r="Z355" i="43" s="1"/>
  <c r="Y344" i="4"/>
  <c r="Y355" i="43" s="1"/>
  <c r="X344" i="4"/>
  <c r="X355" i="43" s="1"/>
  <c r="W344" i="4"/>
  <c r="V344" i="4"/>
  <c r="Q344" i="4" s="1"/>
  <c r="Q355" i="43" s="1"/>
  <c r="L344" i="4"/>
  <c r="L355" i="43" s="1"/>
  <c r="J344" i="4"/>
  <c r="J355" i="43" s="1"/>
  <c r="H344" i="4"/>
  <c r="H355" i="43" s="1"/>
  <c r="G344" i="4"/>
  <c r="G355" i="43" s="1"/>
  <c r="F344" i="4"/>
  <c r="F355" i="43" s="1"/>
  <c r="E344" i="4"/>
  <c r="E355" i="43" s="1"/>
  <c r="D344" i="4"/>
  <c r="D355" i="43" s="1"/>
  <c r="C344" i="4"/>
  <c r="C355" i="43" s="1"/>
  <c r="B344" i="4"/>
  <c r="B355" i="43" s="1"/>
  <c r="A344" i="4"/>
  <c r="A355" i="43" s="1"/>
  <c r="AK343" i="4"/>
  <c r="AJ343" i="4"/>
  <c r="AJ354" i="43" s="1"/>
  <c r="AH343" i="4"/>
  <c r="AG343" i="4"/>
  <c r="AG354" i="43" s="1"/>
  <c r="AF343" i="4"/>
  <c r="AF354" i="43" s="1"/>
  <c r="AE343" i="4"/>
  <c r="AD343" i="4"/>
  <c r="AC343" i="4"/>
  <c r="AC354" i="43" s="1"/>
  <c r="AB343" i="4"/>
  <c r="AA343" i="4"/>
  <c r="Z343" i="4"/>
  <c r="Z354" i="43" s="1"/>
  <c r="Y343" i="4"/>
  <c r="Y354" i="43" s="1"/>
  <c r="X343" i="4"/>
  <c r="X354" i="43" s="1"/>
  <c r="W343" i="4"/>
  <c r="V343" i="4"/>
  <c r="Q343" i="4" s="1"/>
  <c r="Q354" i="43" s="1"/>
  <c r="N343" i="4"/>
  <c r="N354" i="43" s="1"/>
  <c r="L343" i="4"/>
  <c r="L354" i="43" s="1"/>
  <c r="J343" i="4"/>
  <c r="J354" i="43" s="1"/>
  <c r="H343" i="4"/>
  <c r="H354" i="43" s="1"/>
  <c r="G343" i="4"/>
  <c r="G354" i="43" s="1"/>
  <c r="F343" i="4"/>
  <c r="F354" i="43" s="1"/>
  <c r="E343" i="4"/>
  <c r="E354" i="43" s="1"/>
  <c r="D343" i="4"/>
  <c r="D354" i="43" s="1"/>
  <c r="C343" i="4"/>
  <c r="C354" i="43" s="1"/>
  <c r="B343" i="4"/>
  <c r="B354" i="43" s="1"/>
  <c r="A343" i="4"/>
  <c r="A354" i="43" s="1"/>
  <c r="AK342" i="4"/>
  <c r="AJ342" i="4"/>
  <c r="AJ353" i="43" s="1"/>
  <c r="AH342" i="4"/>
  <c r="AH353" i="43" s="1"/>
  <c r="AG342" i="4"/>
  <c r="AG353" i="43" s="1"/>
  <c r="AF342" i="4"/>
  <c r="AF353" i="43" s="1"/>
  <c r="AE342" i="4"/>
  <c r="AD342" i="4"/>
  <c r="AC342" i="4"/>
  <c r="AC353" i="43" s="1"/>
  <c r="AB342" i="4"/>
  <c r="AA342" i="4"/>
  <c r="Z342" i="4"/>
  <c r="Z353" i="43" s="1"/>
  <c r="Y342" i="4"/>
  <c r="Y353" i="43" s="1"/>
  <c r="X342" i="4"/>
  <c r="X353" i="43" s="1"/>
  <c r="W342" i="4"/>
  <c r="V342" i="4"/>
  <c r="Q342" i="4"/>
  <c r="Q353" i="43" s="1"/>
  <c r="N342" i="4"/>
  <c r="N353" i="43" s="1"/>
  <c r="J342" i="4"/>
  <c r="J353" i="43" s="1"/>
  <c r="H342" i="4"/>
  <c r="H353" i="43" s="1"/>
  <c r="G342" i="4"/>
  <c r="G353" i="43" s="1"/>
  <c r="F342" i="4"/>
  <c r="F353" i="43" s="1"/>
  <c r="E342" i="4"/>
  <c r="E353" i="43" s="1"/>
  <c r="D342" i="4"/>
  <c r="D353" i="43" s="1"/>
  <c r="C342" i="4"/>
  <c r="C353" i="43" s="1"/>
  <c r="B342" i="4"/>
  <c r="B353" i="43" s="1"/>
  <c r="A342" i="4"/>
  <c r="A353" i="43" s="1"/>
  <c r="AJ341" i="4"/>
  <c r="AJ352" i="43" s="1"/>
  <c r="AH341" i="4"/>
  <c r="AH352" i="43" s="1"/>
  <c r="AG341" i="4"/>
  <c r="AG352" i="43" s="1"/>
  <c r="AF341" i="4"/>
  <c r="AF352" i="43" s="1"/>
  <c r="AD341" i="4"/>
  <c r="AE341" i="4" s="1"/>
  <c r="AC341" i="4"/>
  <c r="AC352" i="43" s="1"/>
  <c r="AB341" i="4"/>
  <c r="AA341" i="4"/>
  <c r="Z341" i="4"/>
  <c r="Z352" i="43" s="1"/>
  <c r="Y341" i="4"/>
  <c r="Y352" i="43" s="1"/>
  <c r="X341" i="4"/>
  <c r="X352" i="43" s="1"/>
  <c r="W341" i="4"/>
  <c r="V341" i="4"/>
  <c r="Q341" i="4"/>
  <c r="Q352" i="43" s="1"/>
  <c r="J341" i="4"/>
  <c r="J352" i="43" s="1"/>
  <c r="J387" i="43" s="1"/>
  <c r="H341" i="4"/>
  <c r="H352" i="43" s="1"/>
  <c r="G341" i="4"/>
  <c r="G352" i="43" s="1"/>
  <c r="F341" i="4"/>
  <c r="F352" i="43" s="1"/>
  <c r="E341" i="4"/>
  <c r="E352" i="43" s="1"/>
  <c r="E387" i="43" s="1"/>
  <c r="D341" i="4"/>
  <c r="D352" i="43" s="1"/>
  <c r="C341" i="4"/>
  <c r="C352" i="43" s="1"/>
  <c r="B341" i="4"/>
  <c r="B352" i="43" s="1"/>
  <c r="A341" i="4"/>
  <c r="A352" i="43" s="1"/>
  <c r="AJ340" i="4"/>
  <c r="AJ350" i="43" s="1"/>
  <c r="AH340" i="4"/>
  <c r="AH350" i="43" s="1"/>
  <c r="AG340" i="4"/>
  <c r="AG350" i="43" s="1"/>
  <c r="AF340" i="4"/>
  <c r="AF350" i="43" s="1"/>
  <c r="AD340" i="4"/>
  <c r="AE340" i="4" s="1"/>
  <c r="AC340" i="4"/>
  <c r="AC350" i="43" s="1"/>
  <c r="AB340" i="4"/>
  <c r="AA340" i="4"/>
  <c r="Z340" i="4"/>
  <c r="Z350" i="43" s="1"/>
  <c r="Y340" i="4"/>
  <c r="Y350" i="43" s="1"/>
  <c r="X340" i="4"/>
  <c r="X350" i="43" s="1"/>
  <c r="W340" i="4"/>
  <c r="V340" i="4"/>
  <c r="Q340" i="4"/>
  <c r="Q350" i="43" s="1"/>
  <c r="J340" i="4"/>
  <c r="J350" i="43" s="1"/>
  <c r="H340" i="4"/>
  <c r="H350" i="43" s="1"/>
  <c r="G340" i="4"/>
  <c r="G350" i="43" s="1"/>
  <c r="F340" i="4"/>
  <c r="F350" i="43" s="1"/>
  <c r="E340" i="4"/>
  <c r="E350" i="43" s="1"/>
  <c r="D340" i="4"/>
  <c r="D350" i="43" s="1"/>
  <c r="C340" i="4"/>
  <c r="C350" i="43" s="1"/>
  <c r="B340" i="4"/>
  <c r="B350" i="43" s="1"/>
  <c r="A340" i="4"/>
  <c r="A350" i="43" s="1"/>
  <c r="AJ339" i="4"/>
  <c r="AJ349" i="43" s="1"/>
  <c r="AH339" i="4"/>
  <c r="AH349" i="43" s="1"/>
  <c r="AG339" i="4"/>
  <c r="AG349" i="43" s="1"/>
  <c r="AF339" i="4"/>
  <c r="AF349" i="43" s="1"/>
  <c r="AD339" i="4"/>
  <c r="AE339" i="4" s="1"/>
  <c r="AC339" i="4"/>
  <c r="AC349" i="43" s="1"/>
  <c r="AB339" i="4"/>
  <c r="AA339" i="4"/>
  <c r="Z339" i="4"/>
  <c r="Z349" i="43" s="1"/>
  <c r="Y339" i="4"/>
  <c r="Y349" i="43" s="1"/>
  <c r="X339" i="4"/>
  <c r="X349" i="43" s="1"/>
  <c r="W339" i="4"/>
  <c r="V339" i="4"/>
  <c r="Q339" i="4" s="1"/>
  <c r="Q349" i="43" s="1"/>
  <c r="L339" i="4"/>
  <c r="L349" i="43" s="1"/>
  <c r="J339" i="4"/>
  <c r="J349" i="43" s="1"/>
  <c r="H339" i="4"/>
  <c r="H349" i="43" s="1"/>
  <c r="G339" i="4"/>
  <c r="G349" i="43" s="1"/>
  <c r="F339" i="4"/>
  <c r="F349" i="43" s="1"/>
  <c r="E339" i="4"/>
  <c r="E349" i="43" s="1"/>
  <c r="D339" i="4"/>
  <c r="D349" i="43" s="1"/>
  <c r="C339" i="4"/>
  <c r="C349" i="43" s="1"/>
  <c r="B339" i="4"/>
  <c r="B349" i="43" s="1"/>
  <c r="A339" i="4"/>
  <c r="A349" i="43" s="1"/>
  <c r="AK338" i="4"/>
  <c r="AJ338" i="4"/>
  <c r="AJ348" i="43" s="1"/>
  <c r="AH338" i="4"/>
  <c r="AH348" i="43" s="1"/>
  <c r="AG338" i="4"/>
  <c r="AG348" i="43" s="1"/>
  <c r="AF338" i="4"/>
  <c r="AF348" i="43" s="1"/>
  <c r="AE338" i="4"/>
  <c r="AD338" i="4"/>
  <c r="AC338" i="4"/>
  <c r="AC348" i="43" s="1"/>
  <c r="AB338" i="4"/>
  <c r="AA338" i="4"/>
  <c r="Z338" i="4"/>
  <c r="Z348" i="43" s="1"/>
  <c r="Y338" i="4"/>
  <c r="Y348" i="43" s="1"/>
  <c r="X338" i="4"/>
  <c r="X348" i="43" s="1"/>
  <c r="W338" i="4"/>
  <c r="V338" i="4"/>
  <c r="Q338" i="4" s="1"/>
  <c r="Q348" i="43" s="1"/>
  <c r="P338" i="4"/>
  <c r="P348" i="43" s="1"/>
  <c r="N338" i="4"/>
  <c r="N348" i="43" s="1"/>
  <c r="L338" i="4"/>
  <c r="L348" i="43" s="1"/>
  <c r="J338" i="4"/>
  <c r="J348" i="43" s="1"/>
  <c r="H338" i="4"/>
  <c r="H348" i="43" s="1"/>
  <c r="G338" i="4"/>
  <c r="G348" i="43" s="1"/>
  <c r="F338" i="4"/>
  <c r="F348" i="43" s="1"/>
  <c r="E338" i="4"/>
  <c r="E348" i="43" s="1"/>
  <c r="D338" i="4"/>
  <c r="D348" i="43" s="1"/>
  <c r="C338" i="4"/>
  <c r="C348" i="43" s="1"/>
  <c r="B338" i="4"/>
  <c r="B348" i="43" s="1"/>
  <c r="A338" i="4"/>
  <c r="A348" i="43" s="1"/>
  <c r="AK337" i="4"/>
  <c r="AJ337" i="4"/>
  <c r="AJ347" i="43" s="1"/>
  <c r="AH337" i="4"/>
  <c r="AH347" i="43" s="1"/>
  <c r="AG337" i="4"/>
  <c r="AG347" i="43" s="1"/>
  <c r="AF337" i="4"/>
  <c r="AF347" i="43" s="1"/>
  <c r="AE337" i="4"/>
  <c r="AD337" i="4"/>
  <c r="AC337" i="4"/>
  <c r="AC347" i="43" s="1"/>
  <c r="AB337" i="4"/>
  <c r="AA337" i="4"/>
  <c r="Z337" i="4"/>
  <c r="Z347" i="43" s="1"/>
  <c r="Y337" i="4"/>
  <c r="Y347" i="43" s="1"/>
  <c r="X337" i="4"/>
  <c r="X347" i="43" s="1"/>
  <c r="W337" i="4"/>
  <c r="V337" i="4"/>
  <c r="Q337" i="4"/>
  <c r="Q347" i="43" s="1"/>
  <c r="P337" i="4"/>
  <c r="P347" i="43" s="1"/>
  <c r="N337" i="4"/>
  <c r="N347" i="43" s="1"/>
  <c r="J337" i="4"/>
  <c r="J347" i="43" s="1"/>
  <c r="H337" i="4"/>
  <c r="H347" i="43" s="1"/>
  <c r="G337" i="4"/>
  <c r="G347" i="43" s="1"/>
  <c r="F337" i="4"/>
  <c r="F347" i="43" s="1"/>
  <c r="E337" i="4"/>
  <c r="E347" i="43" s="1"/>
  <c r="D337" i="4"/>
  <c r="D347" i="43" s="1"/>
  <c r="C337" i="4"/>
  <c r="C347" i="43" s="1"/>
  <c r="B337" i="4"/>
  <c r="B347" i="43" s="1"/>
  <c r="A337" i="4"/>
  <c r="A347" i="43" s="1"/>
  <c r="AJ336" i="4"/>
  <c r="AJ346" i="43" s="1"/>
  <c r="AH336" i="4"/>
  <c r="AH346" i="43" s="1"/>
  <c r="AG336" i="4"/>
  <c r="AG346" i="43" s="1"/>
  <c r="AF336" i="4"/>
  <c r="AF346" i="43" s="1"/>
  <c r="AD336" i="4"/>
  <c r="AE336" i="4" s="1"/>
  <c r="AC336" i="4"/>
  <c r="AC346" i="43" s="1"/>
  <c r="AB336" i="4"/>
  <c r="AA336" i="4"/>
  <c r="Z336" i="4"/>
  <c r="Z346" i="43" s="1"/>
  <c r="Y336" i="4"/>
  <c r="Y346" i="43" s="1"/>
  <c r="X336" i="4"/>
  <c r="X346" i="43" s="1"/>
  <c r="W336" i="4"/>
  <c r="V336" i="4"/>
  <c r="Q336" i="4"/>
  <c r="Q346" i="43" s="1"/>
  <c r="J336" i="4"/>
  <c r="J346" i="43" s="1"/>
  <c r="H336" i="4"/>
  <c r="H346" i="43" s="1"/>
  <c r="G336" i="4"/>
  <c r="G346" i="43" s="1"/>
  <c r="F336" i="4"/>
  <c r="F346" i="43" s="1"/>
  <c r="E336" i="4"/>
  <c r="E346" i="43" s="1"/>
  <c r="D336" i="4"/>
  <c r="D346" i="43" s="1"/>
  <c r="C336" i="4"/>
  <c r="C346" i="43" s="1"/>
  <c r="B336" i="4"/>
  <c r="B346" i="43" s="1"/>
  <c r="A336" i="4"/>
  <c r="A346" i="43" s="1"/>
  <c r="AJ335" i="4"/>
  <c r="AJ345" i="43" s="1"/>
  <c r="AH335" i="4"/>
  <c r="AH345" i="43" s="1"/>
  <c r="AG335" i="4"/>
  <c r="AG345" i="43" s="1"/>
  <c r="AF335" i="4"/>
  <c r="AF345" i="43" s="1"/>
  <c r="AD335" i="4"/>
  <c r="AE335" i="4" s="1"/>
  <c r="AC335" i="4"/>
  <c r="AC345" i="43" s="1"/>
  <c r="AB335" i="4"/>
  <c r="AA335" i="4"/>
  <c r="Z335" i="4"/>
  <c r="Z345" i="43" s="1"/>
  <c r="Y335" i="4"/>
  <c r="Y345" i="43" s="1"/>
  <c r="X335" i="4"/>
  <c r="X345" i="43" s="1"/>
  <c r="W335" i="4"/>
  <c r="V335" i="4"/>
  <c r="Q335" i="4" s="1"/>
  <c r="Q345" i="43" s="1"/>
  <c r="L335" i="4"/>
  <c r="L345" i="43" s="1"/>
  <c r="J335" i="4"/>
  <c r="J345" i="43" s="1"/>
  <c r="H335" i="4"/>
  <c r="H345" i="43" s="1"/>
  <c r="G335" i="4"/>
  <c r="G345" i="43" s="1"/>
  <c r="F335" i="4"/>
  <c r="F345" i="43" s="1"/>
  <c r="E335" i="4"/>
  <c r="E345" i="43" s="1"/>
  <c r="D335" i="4"/>
  <c r="D345" i="43" s="1"/>
  <c r="C335" i="4"/>
  <c r="C345" i="43" s="1"/>
  <c r="B335" i="4"/>
  <c r="B345" i="43" s="1"/>
  <c r="A335" i="4"/>
  <c r="A345" i="43" s="1"/>
  <c r="AK334" i="4"/>
  <c r="AJ334" i="4"/>
  <c r="AJ344" i="43" s="1"/>
  <c r="AH334" i="4"/>
  <c r="AH344" i="43" s="1"/>
  <c r="AG334" i="4"/>
  <c r="AG344" i="43" s="1"/>
  <c r="AF334" i="4"/>
  <c r="AF344" i="43" s="1"/>
  <c r="AE334" i="4"/>
  <c r="AD334" i="4"/>
  <c r="AC334" i="4"/>
  <c r="AC344" i="43" s="1"/>
  <c r="AB334" i="4"/>
  <c r="AA334" i="4"/>
  <c r="Z334" i="4"/>
  <c r="Z344" i="43" s="1"/>
  <c r="Y334" i="4"/>
  <c r="Y344" i="43" s="1"/>
  <c r="X334" i="4"/>
  <c r="X344" i="43" s="1"/>
  <c r="W334" i="4"/>
  <c r="V334" i="4"/>
  <c r="Q334" i="4" s="1"/>
  <c r="Q344" i="43" s="1"/>
  <c r="P334" i="4"/>
  <c r="P344" i="43" s="1"/>
  <c r="N334" i="4"/>
  <c r="N344" i="43" s="1"/>
  <c r="L334" i="4"/>
  <c r="L344" i="43" s="1"/>
  <c r="J334" i="4"/>
  <c r="J344" i="43" s="1"/>
  <c r="H334" i="4"/>
  <c r="H344" i="43" s="1"/>
  <c r="G334" i="4"/>
  <c r="G344" i="43" s="1"/>
  <c r="F334" i="4"/>
  <c r="F344" i="43" s="1"/>
  <c r="E334" i="4"/>
  <c r="E344" i="43" s="1"/>
  <c r="D334" i="4"/>
  <c r="D344" i="43" s="1"/>
  <c r="C334" i="4"/>
  <c r="C344" i="43" s="1"/>
  <c r="B334" i="4"/>
  <c r="B344" i="43" s="1"/>
  <c r="A334" i="4"/>
  <c r="A344" i="43" s="1"/>
  <c r="AK333" i="4"/>
  <c r="AJ333" i="4"/>
  <c r="AJ343" i="43" s="1"/>
  <c r="AH333" i="4"/>
  <c r="AH343" i="43" s="1"/>
  <c r="AG333" i="4"/>
  <c r="AG343" i="43" s="1"/>
  <c r="AF333" i="4"/>
  <c r="AF343" i="43" s="1"/>
  <c r="AE333" i="4"/>
  <c r="AD333" i="4"/>
  <c r="AC333" i="4"/>
  <c r="AC343" i="43" s="1"/>
  <c r="AB333" i="4"/>
  <c r="AA333" i="4"/>
  <c r="Z333" i="4"/>
  <c r="Z343" i="43" s="1"/>
  <c r="Y333" i="4"/>
  <c r="Y343" i="43" s="1"/>
  <c r="X333" i="4"/>
  <c r="X343" i="43" s="1"/>
  <c r="W333" i="4"/>
  <c r="V333" i="4"/>
  <c r="Q333" i="4"/>
  <c r="Q343" i="43" s="1"/>
  <c r="P333" i="4"/>
  <c r="P343" i="43" s="1"/>
  <c r="N333" i="4"/>
  <c r="N343" i="43" s="1"/>
  <c r="J333" i="4"/>
  <c r="J343" i="43" s="1"/>
  <c r="J351" i="43" s="1"/>
  <c r="H333" i="4"/>
  <c r="H343" i="43" s="1"/>
  <c r="G333" i="4"/>
  <c r="G343" i="43" s="1"/>
  <c r="F333" i="4"/>
  <c r="F343" i="43" s="1"/>
  <c r="E333" i="4"/>
  <c r="E343" i="43" s="1"/>
  <c r="E351" i="43" s="1"/>
  <c r="D333" i="4"/>
  <c r="D343" i="43" s="1"/>
  <c r="C333" i="4"/>
  <c r="C343" i="43" s="1"/>
  <c r="B333" i="4"/>
  <c r="B343" i="43" s="1"/>
  <c r="A333" i="4"/>
  <c r="A343" i="43" s="1"/>
  <c r="AJ332" i="4"/>
  <c r="AJ341" i="43" s="1"/>
  <c r="AH332" i="4"/>
  <c r="AH341" i="43" s="1"/>
  <c r="AG332" i="4"/>
  <c r="AG341" i="43" s="1"/>
  <c r="AF332" i="4"/>
  <c r="AF341" i="43" s="1"/>
  <c r="AD332" i="4"/>
  <c r="AE332" i="4" s="1"/>
  <c r="AC332" i="4"/>
  <c r="AC341" i="43" s="1"/>
  <c r="AB332" i="4"/>
  <c r="AA332" i="4"/>
  <c r="Z332" i="4"/>
  <c r="Z341" i="43" s="1"/>
  <c r="Y332" i="4"/>
  <c r="Y341" i="43" s="1"/>
  <c r="X332" i="4"/>
  <c r="X341" i="43" s="1"/>
  <c r="W332" i="4"/>
  <c r="V332" i="4"/>
  <c r="Q332" i="4"/>
  <c r="Q341" i="43" s="1"/>
  <c r="J332" i="4"/>
  <c r="J341" i="43" s="1"/>
  <c r="J342" i="43" s="1"/>
  <c r="H332" i="4"/>
  <c r="H341" i="43" s="1"/>
  <c r="G332" i="4"/>
  <c r="G341" i="43" s="1"/>
  <c r="F332" i="4"/>
  <c r="F341" i="43" s="1"/>
  <c r="E332" i="4"/>
  <c r="E341" i="43" s="1"/>
  <c r="E342" i="43" s="1"/>
  <c r="D332" i="4"/>
  <c r="D341" i="43" s="1"/>
  <c r="C332" i="4"/>
  <c r="C341" i="43" s="1"/>
  <c r="B332" i="4"/>
  <c r="B341" i="43" s="1"/>
  <c r="A332" i="4"/>
  <c r="A341" i="43" s="1"/>
  <c r="AH331" i="4"/>
  <c r="AG331" i="4"/>
  <c r="AG339" i="43" s="1"/>
  <c r="AF331" i="4"/>
  <c r="AF339" i="43" s="1"/>
  <c r="AD331" i="4"/>
  <c r="AE331" i="4" s="1"/>
  <c r="AC331" i="4"/>
  <c r="AC339" i="43" s="1"/>
  <c r="AB331" i="4"/>
  <c r="AA331" i="4"/>
  <c r="Z331" i="4"/>
  <c r="Z339" i="43" s="1"/>
  <c r="Y331" i="4"/>
  <c r="Y339" i="43" s="1"/>
  <c r="X331" i="4"/>
  <c r="X339" i="43" s="1"/>
  <c r="W331" i="4"/>
  <c r="V331" i="4"/>
  <c r="N331" i="4"/>
  <c r="N339" i="43" s="1"/>
  <c r="J331" i="4"/>
  <c r="J339" i="43" s="1"/>
  <c r="H331" i="4"/>
  <c r="G331" i="4"/>
  <c r="F331" i="4"/>
  <c r="F339" i="43" s="1"/>
  <c r="E331" i="4"/>
  <c r="E339" i="43" s="1"/>
  <c r="D331" i="4"/>
  <c r="D339" i="43" s="1"/>
  <c r="C331" i="4"/>
  <c r="C339" i="43" s="1"/>
  <c r="B331" i="4"/>
  <c r="B339" i="43" s="1"/>
  <c r="A331" i="4"/>
  <c r="A339" i="43" s="1"/>
  <c r="AJ330" i="4"/>
  <c r="AJ338" i="43" s="1"/>
  <c r="AH330" i="4"/>
  <c r="AG330" i="4"/>
  <c r="AG338" i="43" s="1"/>
  <c r="AF330" i="4"/>
  <c r="AF338" i="43" s="1"/>
  <c r="AD330" i="4"/>
  <c r="AE330" i="4" s="1"/>
  <c r="AC330" i="4"/>
  <c r="AC338" i="43" s="1"/>
  <c r="AB330" i="4"/>
  <c r="AA330" i="4"/>
  <c r="Z330" i="4"/>
  <c r="Z338" i="43" s="1"/>
  <c r="Y330" i="4"/>
  <c r="Y338" i="43" s="1"/>
  <c r="X330" i="4"/>
  <c r="X338" i="43" s="1"/>
  <c r="W330" i="4"/>
  <c r="V330" i="4"/>
  <c r="Q330" i="4"/>
  <c r="Q338" i="43" s="1"/>
  <c r="J330" i="4"/>
  <c r="J338" i="43" s="1"/>
  <c r="H330" i="4"/>
  <c r="H338" i="43" s="1"/>
  <c r="G330" i="4"/>
  <c r="G338" i="43" s="1"/>
  <c r="F330" i="4"/>
  <c r="F338" i="43" s="1"/>
  <c r="E330" i="4"/>
  <c r="E338" i="43" s="1"/>
  <c r="D330" i="4"/>
  <c r="D338" i="43" s="1"/>
  <c r="C330" i="4"/>
  <c r="C338" i="43" s="1"/>
  <c r="B330" i="4"/>
  <c r="B338" i="43" s="1"/>
  <c r="A330" i="4"/>
  <c r="A338" i="43" s="1"/>
  <c r="AJ329" i="4"/>
  <c r="AJ337" i="43" s="1"/>
  <c r="AH329" i="4"/>
  <c r="AG329" i="4"/>
  <c r="AG337" i="43" s="1"/>
  <c r="AF329" i="4"/>
  <c r="AF337" i="43" s="1"/>
  <c r="AD329" i="4"/>
  <c r="AE329" i="4" s="1"/>
  <c r="AC329" i="4"/>
  <c r="AC337" i="43" s="1"/>
  <c r="AB329" i="4"/>
  <c r="AA329" i="4"/>
  <c r="Z329" i="4"/>
  <c r="Z337" i="43" s="1"/>
  <c r="Y329" i="4"/>
  <c r="Y337" i="43" s="1"/>
  <c r="X329" i="4"/>
  <c r="X337" i="43" s="1"/>
  <c r="W329" i="4"/>
  <c r="V329" i="4"/>
  <c r="Q329" i="4" s="1"/>
  <c r="Q337" i="43" s="1"/>
  <c r="L329" i="4"/>
  <c r="L337" i="43" s="1"/>
  <c r="J329" i="4"/>
  <c r="J337" i="43" s="1"/>
  <c r="H329" i="4"/>
  <c r="H337" i="43" s="1"/>
  <c r="G329" i="4"/>
  <c r="G337" i="43" s="1"/>
  <c r="F329" i="4"/>
  <c r="F337" i="43" s="1"/>
  <c r="E329" i="4"/>
  <c r="E337" i="43" s="1"/>
  <c r="D329" i="4"/>
  <c r="D337" i="43" s="1"/>
  <c r="C329" i="4"/>
  <c r="C337" i="43" s="1"/>
  <c r="B329" i="4"/>
  <c r="B337" i="43" s="1"/>
  <c r="A329" i="4"/>
  <c r="A337" i="43" s="1"/>
  <c r="O328" i="4"/>
  <c r="O336" i="43" s="1"/>
  <c r="K328" i="4"/>
  <c r="K336" i="43" s="1"/>
  <c r="O327" i="4"/>
  <c r="O335" i="43" s="1"/>
  <c r="K327" i="4"/>
  <c r="K335" i="43" s="1"/>
  <c r="P326" i="4"/>
  <c r="P334" i="43" s="1"/>
  <c r="O326" i="4"/>
  <c r="O334" i="43" s="1"/>
  <c r="K326" i="4"/>
  <c r="K334" i="43" s="1"/>
  <c r="P325" i="4"/>
  <c r="P333" i="43" s="1"/>
  <c r="O325" i="4"/>
  <c r="O333" i="43" s="1"/>
  <c r="K325" i="4"/>
  <c r="K333" i="43" s="1"/>
  <c r="O324" i="4"/>
  <c r="O332" i="43" s="1"/>
  <c r="K324" i="4"/>
  <c r="K332" i="43" s="1"/>
  <c r="O323" i="4"/>
  <c r="O331" i="43" s="1"/>
  <c r="K323" i="4"/>
  <c r="K331" i="43" s="1"/>
  <c r="P322" i="4"/>
  <c r="P330" i="43" s="1"/>
  <c r="O322" i="4"/>
  <c r="O330" i="43" s="1"/>
  <c r="K322" i="4"/>
  <c r="K330" i="43" s="1"/>
  <c r="P321" i="4"/>
  <c r="P329" i="43" s="1"/>
  <c r="O321" i="4"/>
  <c r="O329" i="43" s="1"/>
  <c r="K321" i="4"/>
  <c r="K329" i="43" s="1"/>
  <c r="O320" i="4"/>
  <c r="O328" i="43" s="1"/>
  <c r="K320" i="4"/>
  <c r="K328" i="43" s="1"/>
  <c r="O319" i="4"/>
  <c r="O327" i="43" s="1"/>
  <c r="K319" i="4"/>
  <c r="K327" i="43" s="1"/>
  <c r="P318" i="4"/>
  <c r="P326" i="43" s="1"/>
  <c r="O318" i="4"/>
  <c r="O326" i="43" s="1"/>
  <c r="K318" i="4"/>
  <c r="K326" i="43" s="1"/>
  <c r="P317" i="4"/>
  <c r="P325" i="43" s="1"/>
  <c r="O317" i="4"/>
  <c r="O325" i="43" s="1"/>
  <c r="K317" i="4"/>
  <c r="K325" i="43" s="1"/>
  <c r="O316" i="4"/>
  <c r="O324" i="43" s="1"/>
  <c r="K316" i="4"/>
  <c r="K324" i="43" s="1"/>
  <c r="O315" i="4"/>
  <c r="O323" i="43" s="1"/>
  <c r="K315" i="4"/>
  <c r="K323" i="43" s="1"/>
  <c r="P314" i="4"/>
  <c r="P322" i="43" s="1"/>
  <c r="O314" i="4"/>
  <c r="O322" i="43" s="1"/>
  <c r="K314" i="4"/>
  <c r="K322" i="43" s="1"/>
  <c r="P313" i="4"/>
  <c r="P321" i="43" s="1"/>
  <c r="O313" i="4"/>
  <c r="O321" i="43" s="1"/>
  <c r="K313" i="4"/>
  <c r="K321" i="43" s="1"/>
  <c r="O312" i="4"/>
  <c r="O320" i="43" s="1"/>
  <c r="K312" i="4"/>
  <c r="K320" i="43" s="1"/>
  <c r="O311" i="4"/>
  <c r="O319" i="43" s="1"/>
  <c r="K311" i="4"/>
  <c r="K319" i="43" s="1"/>
  <c r="AJ310" i="4"/>
  <c r="AJ318" i="43" s="1"/>
  <c r="AH310" i="4"/>
  <c r="AH318" i="43" s="1"/>
  <c r="AG310" i="4"/>
  <c r="AG318" i="43" s="1"/>
  <c r="AF310" i="4"/>
  <c r="AF318" i="43" s="1"/>
  <c r="AD310" i="4"/>
  <c r="AE310" i="4" s="1"/>
  <c r="AC310" i="4"/>
  <c r="AC318" i="43" s="1"/>
  <c r="AB310" i="4"/>
  <c r="AA310" i="4"/>
  <c r="Z310" i="4"/>
  <c r="Z318" i="43" s="1"/>
  <c r="Y310" i="4"/>
  <c r="Y318" i="43" s="1"/>
  <c r="X310" i="4"/>
  <c r="X318" i="43" s="1"/>
  <c r="W310" i="4"/>
  <c r="V310" i="4"/>
  <c r="Q310" i="4"/>
  <c r="Q318" i="43" s="1"/>
  <c r="J310" i="4"/>
  <c r="J318" i="43" s="1"/>
  <c r="H310" i="4"/>
  <c r="H318" i="43" s="1"/>
  <c r="G310" i="4"/>
  <c r="G318" i="43" s="1"/>
  <c r="F310" i="4"/>
  <c r="F318" i="43" s="1"/>
  <c r="E310" i="4"/>
  <c r="E318" i="43" s="1"/>
  <c r="D310" i="4"/>
  <c r="D318" i="43" s="1"/>
  <c r="C310" i="4"/>
  <c r="C318" i="43" s="1"/>
  <c r="B310" i="4"/>
  <c r="B318" i="43" s="1"/>
  <c r="A310" i="4"/>
  <c r="A318" i="43" s="1"/>
  <c r="AJ309" i="4"/>
  <c r="AJ317" i="43" s="1"/>
  <c r="AH309" i="4"/>
  <c r="AH317" i="43" s="1"/>
  <c r="AG309" i="4"/>
  <c r="AG317" i="43" s="1"/>
  <c r="AF309" i="4"/>
  <c r="AF317" i="43" s="1"/>
  <c r="AD309" i="4"/>
  <c r="AE309" i="4" s="1"/>
  <c r="AC309" i="4"/>
  <c r="AC317" i="43" s="1"/>
  <c r="AB309" i="4"/>
  <c r="AA309" i="4"/>
  <c r="Z309" i="4"/>
  <c r="Z317" i="43" s="1"/>
  <c r="Y309" i="4"/>
  <c r="Y317" i="43" s="1"/>
  <c r="X309" i="4"/>
  <c r="X317" i="43" s="1"/>
  <c r="W309" i="4"/>
  <c r="V309" i="4"/>
  <c r="Q309" i="4" s="1"/>
  <c r="Q317" i="43" s="1"/>
  <c r="L309" i="4"/>
  <c r="L317" i="43" s="1"/>
  <c r="J309" i="4"/>
  <c r="J317" i="43" s="1"/>
  <c r="H309" i="4"/>
  <c r="H317" i="43" s="1"/>
  <c r="G309" i="4"/>
  <c r="G317" i="43" s="1"/>
  <c r="F309" i="4"/>
  <c r="F317" i="43" s="1"/>
  <c r="E309" i="4"/>
  <c r="E317" i="43" s="1"/>
  <c r="D309" i="4"/>
  <c r="D317" i="43" s="1"/>
  <c r="C309" i="4"/>
  <c r="C317" i="43" s="1"/>
  <c r="B309" i="4"/>
  <c r="B317" i="43" s="1"/>
  <c r="A309" i="4"/>
  <c r="A317" i="43" s="1"/>
  <c r="AK308" i="4"/>
  <c r="AJ308" i="4"/>
  <c r="AJ316" i="43" s="1"/>
  <c r="AH308" i="4"/>
  <c r="AH316" i="43" s="1"/>
  <c r="AG308" i="4"/>
  <c r="AG316" i="43" s="1"/>
  <c r="AF308" i="4"/>
  <c r="AF316" i="43" s="1"/>
  <c r="AE308" i="4"/>
  <c r="AD308" i="4"/>
  <c r="AC308" i="4"/>
  <c r="AC316" i="43" s="1"/>
  <c r="AB308" i="4"/>
  <c r="AA308" i="4"/>
  <c r="Z308" i="4"/>
  <c r="Z316" i="43" s="1"/>
  <c r="Y308" i="4"/>
  <c r="Y316" i="43" s="1"/>
  <c r="X308" i="4"/>
  <c r="X316" i="43" s="1"/>
  <c r="W308" i="4"/>
  <c r="V308" i="4"/>
  <c r="Q308" i="4" s="1"/>
  <c r="Q316" i="43" s="1"/>
  <c r="P308" i="4"/>
  <c r="P316" i="43" s="1"/>
  <c r="N308" i="4"/>
  <c r="N316" i="43" s="1"/>
  <c r="L308" i="4"/>
  <c r="L316" i="43" s="1"/>
  <c r="J308" i="4"/>
  <c r="J316" i="43" s="1"/>
  <c r="H308" i="4"/>
  <c r="H316" i="43" s="1"/>
  <c r="G308" i="4"/>
  <c r="G316" i="43" s="1"/>
  <c r="F308" i="4"/>
  <c r="F316" i="43" s="1"/>
  <c r="E308" i="4"/>
  <c r="E316" i="43" s="1"/>
  <c r="D308" i="4"/>
  <c r="D316" i="43" s="1"/>
  <c r="C308" i="4"/>
  <c r="C316" i="43" s="1"/>
  <c r="B308" i="4"/>
  <c r="B316" i="43" s="1"/>
  <c r="A308" i="4"/>
  <c r="A316" i="43" s="1"/>
  <c r="AK307" i="4"/>
  <c r="AJ307" i="4"/>
  <c r="AJ315" i="43" s="1"/>
  <c r="AH307" i="4"/>
  <c r="AH315" i="43" s="1"/>
  <c r="AG307" i="4"/>
  <c r="AG315" i="43" s="1"/>
  <c r="AF307" i="4"/>
  <c r="AF315" i="43" s="1"/>
  <c r="AE307" i="4"/>
  <c r="AD307" i="4"/>
  <c r="AC307" i="4"/>
  <c r="AC315" i="43" s="1"/>
  <c r="AB307" i="4"/>
  <c r="AA307" i="4"/>
  <c r="Z307" i="4"/>
  <c r="Z315" i="43" s="1"/>
  <c r="Y307" i="4"/>
  <c r="Y315" i="43" s="1"/>
  <c r="X307" i="4"/>
  <c r="X315" i="43" s="1"/>
  <c r="W307" i="4"/>
  <c r="V307" i="4"/>
  <c r="Q307" i="4"/>
  <c r="Q315" i="43" s="1"/>
  <c r="P307" i="4"/>
  <c r="P315" i="43" s="1"/>
  <c r="O307" i="4"/>
  <c r="O315" i="43" s="1"/>
  <c r="J307" i="4"/>
  <c r="J315" i="43" s="1"/>
  <c r="H307" i="4"/>
  <c r="H315" i="43" s="1"/>
  <c r="G307" i="4"/>
  <c r="G315" i="43" s="1"/>
  <c r="F307" i="4"/>
  <c r="F315" i="43" s="1"/>
  <c r="E307" i="4"/>
  <c r="E315" i="43" s="1"/>
  <c r="D307" i="4"/>
  <c r="D315" i="43" s="1"/>
  <c r="C307" i="4"/>
  <c r="C315" i="43" s="1"/>
  <c r="B307" i="4"/>
  <c r="B315" i="43" s="1"/>
  <c r="A307" i="4"/>
  <c r="A315" i="43" s="1"/>
  <c r="AJ306" i="4"/>
  <c r="AJ314" i="43" s="1"/>
  <c r="AH306" i="4"/>
  <c r="AH314" i="43" s="1"/>
  <c r="AG306" i="4"/>
  <c r="AG314" i="43" s="1"/>
  <c r="AF306" i="4"/>
  <c r="AF314" i="43" s="1"/>
  <c r="AD306" i="4"/>
  <c r="AE306" i="4" s="1"/>
  <c r="AC306" i="4"/>
  <c r="AC314" i="43" s="1"/>
  <c r="AB306" i="4"/>
  <c r="AA306" i="4"/>
  <c r="Z306" i="4"/>
  <c r="Z314" i="43" s="1"/>
  <c r="Y306" i="4"/>
  <c r="Y314" i="43" s="1"/>
  <c r="X306" i="4"/>
  <c r="X314" i="43" s="1"/>
  <c r="W306" i="4"/>
  <c r="V306" i="4"/>
  <c r="Q306" i="4" s="1"/>
  <c r="Q314" i="43" s="1"/>
  <c r="O306" i="4"/>
  <c r="O314" i="43" s="1"/>
  <c r="N306" i="4"/>
  <c r="N314" i="43" s="1"/>
  <c r="L306" i="4"/>
  <c r="L314" i="43" s="1"/>
  <c r="J306" i="4"/>
  <c r="J314" i="43" s="1"/>
  <c r="H306" i="4"/>
  <c r="H314" i="43" s="1"/>
  <c r="G306" i="4"/>
  <c r="G314" i="43" s="1"/>
  <c r="F306" i="4"/>
  <c r="F314" i="43" s="1"/>
  <c r="E306" i="4"/>
  <c r="E314" i="43" s="1"/>
  <c r="D306" i="4"/>
  <c r="D314" i="43" s="1"/>
  <c r="C306" i="4"/>
  <c r="C314" i="43" s="1"/>
  <c r="B306" i="4"/>
  <c r="B314" i="43" s="1"/>
  <c r="A306" i="4"/>
  <c r="A314" i="43" s="1"/>
  <c r="AK305" i="4"/>
  <c r="AJ305" i="4"/>
  <c r="AJ313" i="43" s="1"/>
  <c r="AH305" i="4"/>
  <c r="AH313" i="43" s="1"/>
  <c r="AG305" i="4"/>
  <c r="AG313" i="43" s="1"/>
  <c r="AF305" i="4"/>
  <c r="AF313" i="43" s="1"/>
  <c r="AE305" i="4"/>
  <c r="AD305" i="4"/>
  <c r="AC305" i="4"/>
  <c r="AC313" i="43" s="1"/>
  <c r="AB305" i="4"/>
  <c r="AA305" i="4"/>
  <c r="Z305" i="4"/>
  <c r="Z313" i="43" s="1"/>
  <c r="Y305" i="4"/>
  <c r="Y313" i="43" s="1"/>
  <c r="X305" i="4"/>
  <c r="X313" i="43" s="1"/>
  <c r="W305" i="4"/>
  <c r="V305" i="4"/>
  <c r="Q305" i="4"/>
  <c r="Q313" i="43" s="1"/>
  <c r="P305" i="4"/>
  <c r="P313" i="43" s="1"/>
  <c r="O305" i="4"/>
  <c r="O313" i="43" s="1"/>
  <c r="J305" i="4"/>
  <c r="J313" i="43" s="1"/>
  <c r="H305" i="4"/>
  <c r="H313" i="43" s="1"/>
  <c r="G305" i="4"/>
  <c r="G313" i="43" s="1"/>
  <c r="F305" i="4"/>
  <c r="F313" i="43" s="1"/>
  <c r="E305" i="4"/>
  <c r="E313" i="43" s="1"/>
  <c r="D305" i="4"/>
  <c r="D313" i="43" s="1"/>
  <c r="C305" i="4"/>
  <c r="C313" i="43" s="1"/>
  <c r="B305" i="4"/>
  <c r="B313" i="43" s="1"/>
  <c r="A305" i="4"/>
  <c r="A313" i="43" s="1"/>
  <c r="AJ304" i="4"/>
  <c r="AJ312" i="43" s="1"/>
  <c r="AH304" i="4"/>
  <c r="AH312" i="43" s="1"/>
  <c r="AG304" i="4"/>
  <c r="AG312" i="43" s="1"/>
  <c r="AF304" i="4"/>
  <c r="AF312" i="43" s="1"/>
  <c r="AD304" i="4"/>
  <c r="AE304" i="4" s="1"/>
  <c r="AC304" i="4"/>
  <c r="AC312" i="43" s="1"/>
  <c r="AB304" i="4"/>
  <c r="AA304" i="4"/>
  <c r="Z304" i="4"/>
  <c r="Z312" i="43" s="1"/>
  <c r="Y304" i="4"/>
  <c r="Y312" i="43" s="1"/>
  <c r="X304" i="4"/>
  <c r="X312" i="43" s="1"/>
  <c r="W304" i="4"/>
  <c r="V304" i="4"/>
  <c r="Q304" i="4" s="1"/>
  <c r="Q312" i="43" s="1"/>
  <c r="L304" i="4"/>
  <c r="L312" i="43" s="1"/>
  <c r="J304" i="4"/>
  <c r="J312" i="43" s="1"/>
  <c r="H304" i="4"/>
  <c r="H312" i="43" s="1"/>
  <c r="G304" i="4"/>
  <c r="G312" i="43" s="1"/>
  <c r="F304" i="4"/>
  <c r="F312" i="43" s="1"/>
  <c r="E304" i="4"/>
  <c r="E312" i="43" s="1"/>
  <c r="D304" i="4"/>
  <c r="D312" i="43" s="1"/>
  <c r="C304" i="4"/>
  <c r="C312" i="43" s="1"/>
  <c r="B304" i="4"/>
  <c r="B312" i="43" s="1"/>
  <c r="A304" i="4"/>
  <c r="A312" i="43" s="1"/>
  <c r="AK303" i="4"/>
  <c r="AJ303" i="4"/>
  <c r="AJ311" i="43" s="1"/>
  <c r="AH303" i="4"/>
  <c r="AH311" i="43" s="1"/>
  <c r="AG303" i="4"/>
  <c r="AG311" i="43" s="1"/>
  <c r="AF303" i="4"/>
  <c r="AF311" i="43" s="1"/>
  <c r="AE303" i="4"/>
  <c r="AD303" i="4"/>
  <c r="AC303" i="4"/>
  <c r="AC311" i="43" s="1"/>
  <c r="AB303" i="4"/>
  <c r="AA303" i="4"/>
  <c r="Z303" i="4"/>
  <c r="Z311" i="43" s="1"/>
  <c r="Y303" i="4"/>
  <c r="Y311" i="43" s="1"/>
  <c r="X303" i="4"/>
  <c r="X311" i="43" s="1"/>
  <c r="W303" i="4"/>
  <c r="V303" i="4"/>
  <c r="Q303" i="4" s="1"/>
  <c r="Q311" i="43" s="1"/>
  <c r="P303" i="4"/>
  <c r="P311" i="43" s="1"/>
  <c r="N303" i="4"/>
  <c r="N311" i="43" s="1"/>
  <c r="L303" i="4"/>
  <c r="L311" i="43" s="1"/>
  <c r="J303" i="4"/>
  <c r="J311" i="43" s="1"/>
  <c r="H303" i="4"/>
  <c r="H311" i="43" s="1"/>
  <c r="G303" i="4"/>
  <c r="G311" i="43" s="1"/>
  <c r="F303" i="4"/>
  <c r="F311" i="43" s="1"/>
  <c r="E303" i="4"/>
  <c r="E311" i="43" s="1"/>
  <c r="D303" i="4"/>
  <c r="D311" i="43" s="1"/>
  <c r="C303" i="4"/>
  <c r="C311" i="43" s="1"/>
  <c r="B303" i="4"/>
  <c r="B311" i="43" s="1"/>
  <c r="A303" i="4"/>
  <c r="A311" i="43" s="1"/>
  <c r="AK302" i="4"/>
  <c r="AJ302" i="4"/>
  <c r="AJ310" i="43" s="1"/>
  <c r="AH302" i="4"/>
  <c r="AH310" i="43" s="1"/>
  <c r="AG302" i="4"/>
  <c r="AG310" i="43" s="1"/>
  <c r="AF302" i="4"/>
  <c r="AF310" i="43" s="1"/>
  <c r="AE302" i="4"/>
  <c r="AD302" i="4"/>
  <c r="AC302" i="4"/>
  <c r="AC310" i="43" s="1"/>
  <c r="AB302" i="4"/>
  <c r="AA302" i="4"/>
  <c r="Z302" i="4"/>
  <c r="Z310" i="43" s="1"/>
  <c r="Y302" i="4"/>
  <c r="Y310" i="43" s="1"/>
  <c r="X302" i="4"/>
  <c r="X310" i="43" s="1"/>
  <c r="W302" i="4"/>
  <c r="V302" i="4"/>
  <c r="Q302" i="4"/>
  <c r="Q310" i="43" s="1"/>
  <c r="P302" i="4"/>
  <c r="P310" i="43" s="1"/>
  <c r="O302" i="4"/>
  <c r="O310" i="43" s="1"/>
  <c r="J302" i="4"/>
  <c r="J310" i="43" s="1"/>
  <c r="H302" i="4"/>
  <c r="H310" i="43" s="1"/>
  <c r="G302" i="4"/>
  <c r="G310" i="43" s="1"/>
  <c r="F302" i="4"/>
  <c r="F310" i="43" s="1"/>
  <c r="E302" i="4"/>
  <c r="E310" i="43" s="1"/>
  <c r="D302" i="4"/>
  <c r="D310" i="43" s="1"/>
  <c r="C302" i="4"/>
  <c r="C310" i="43" s="1"/>
  <c r="B302" i="4"/>
  <c r="B310" i="43" s="1"/>
  <c r="A302" i="4"/>
  <c r="A310" i="43" s="1"/>
  <c r="AJ301" i="4"/>
  <c r="AJ309" i="43" s="1"/>
  <c r="AH301" i="4"/>
  <c r="AH309" i="43" s="1"/>
  <c r="AG301" i="4"/>
  <c r="AG309" i="43" s="1"/>
  <c r="AF301" i="4"/>
  <c r="AF309" i="43" s="1"/>
  <c r="AD301" i="4"/>
  <c r="AE301" i="4" s="1"/>
  <c r="AC301" i="4"/>
  <c r="AC309" i="43" s="1"/>
  <c r="AB301" i="4"/>
  <c r="AA301" i="4"/>
  <c r="Z301" i="4"/>
  <c r="Z309" i="43" s="1"/>
  <c r="Y301" i="4"/>
  <c r="Y309" i="43" s="1"/>
  <c r="X301" i="4"/>
  <c r="X309" i="43" s="1"/>
  <c r="W301" i="4"/>
  <c r="V301" i="4"/>
  <c r="Q301" i="4" s="1"/>
  <c r="Q309" i="43" s="1"/>
  <c r="O301" i="4"/>
  <c r="O309" i="43" s="1"/>
  <c r="N301" i="4"/>
  <c r="N309" i="43" s="1"/>
  <c r="L301" i="4"/>
  <c r="L309" i="43" s="1"/>
  <c r="J301" i="4"/>
  <c r="J309" i="43" s="1"/>
  <c r="H301" i="4"/>
  <c r="H309" i="43" s="1"/>
  <c r="G301" i="4"/>
  <c r="G309" i="43" s="1"/>
  <c r="F301" i="4"/>
  <c r="F309" i="43" s="1"/>
  <c r="E301" i="4"/>
  <c r="E309" i="43" s="1"/>
  <c r="D301" i="4"/>
  <c r="D309" i="43" s="1"/>
  <c r="C301" i="4"/>
  <c r="C309" i="43" s="1"/>
  <c r="B301" i="4"/>
  <c r="B309" i="43" s="1"/>
  <c r="A301" i="4"/>
  <c r="A309" i="43" s="1"/>
  <c r="AK300" i="4"/>
  <c r="AJ300" i="4"/>
  <c r="AJ308" i="43" s="1"/>
  <c r="AH300" i="4"/>
  <c r="AH308" i="43" s="1"/>
  <c r="AG300" i="4"/>
  <c r="AG308" i="43" s="1"/>
  <c r="AF300" i="4"/>
  <c r="AF308" i="43" s="1"/>
  <c r="AE300" i="4"/>
  <c r="AD300" i="4"/>
  <c r="AC300" i="4"/>
  <c r="AC308" i="43" s="1"/>
  <c r="AB300" i="4"/>
  <c r="AA300" i="4"/>
  <c r="Z300" i="4"/>
  <c r="Z308" i="43" s="1"/>
  <c r="Y300" i="4"/>
  <c r="Y308" i="43" s="1"/>
  <c r="X300" i="4"/>
  <c r="X308" i="43" s="1"/>
  <c r="W300" i="4"/>
  <c r="V300" i="4"/>
  <c r="Q300" i="4"/>
  <c r="Q308" i="43" s="1"/>
  <c r="P300" i="4"/>
  <c r="P308" i="43" s="1"/>
  <c r="O300" i="4"/>
  <c r="O308" i="43" s="1"/>
  <c r="J300" i="4"/>
  <c r="J308" i="43" s="1"/>
  <c r="H300" i="4"/>
  <c r="H308" i="43" s="1"/>
  <c r="G300" i="4"/>
  <c r="G308" i="43" s="1"/>
  <c r="F300" i="4"/>
  <c r="F308" i="43" s="1"/>
  <c r="E300" i="4"/>
  <c r="E308" i="43" s="1"/>
  <c r="D300" i="4"/>
  <c r="D308" i="43" s="1"/>
  <c r="C300" i="4"/>
  <c r="C308" i="43" s="1"/>
  <c r="B300" i="4"/>
  <c r="B308" i="43" s="1"/>
  <c r="A300" i="4"/>
  <c r="A308" i="43" s="1"/>
  <c r="AJ299" i="4"/>
  <c r="AJ307" i="43" s="1"/>
  <c r="AH299" i="4"/>
  <c r="AH307" i="43" s="1"/>
  <c r="AG299" i="4"/>
  <c r="AG307" i="43" s="1"/>
  <c r="AF299" i="4"/>
  <c r="AF307" i="43" s="1"/>
  <c r="AD299" i="4"/>
  <c r="AE299" i="4" s="1"/>
  <c r="AC299" i="4"/>
  <c r="AC307" i="43" s="1"/>
  <c r="AB299" i="4"/>
  <c r="AA299" i="4"/>
  <c r="Z299" i="4"/>
  <c r="Z307" i="43" s="1"/>
  <c r="Y299" i="4"/>
  <c r="Y307" i="43" s="1"/>
  <c r="X299" i="4"/>
  <c r="X307" i="43" s="1"/>
  <c r="W299" i="4"/>
  <c r="V299" i="4"/>
  <c r="Q299" i="4" s="1"/>
  <c r="Q307" i="43" s="1"/>
  <c r="O299" i="4"/>
  <c r="O307" i="43" s="1"/>
  <c r="N299" i="4"/>
  <c r="N307" i="43" s="1"/>
  <c r="J299" i="4"/>
  <c r="J307" i="43" s="1"/>
  <c r="H299" i="4"/>
  <c r="H307" i="43" s="1"/>
  <c r="G299" i="4"/>
  <c r="G307" i="43" s="1"/>
  <c r="F299" i="4"/>
  <c r="F307" i="43" s="1"/>
  <c r="E299" i="4"/>
  <c r="E307" i="43" s="1"/>
  <c r="D299" i="4"/>
  <c r="D307" i="43" s="1"/>
  <c r="C299" i="4"/>
  <c r="C307" i="43" s="1"/>
  <c r="B299" i="4"/>
  <c r="B307" i="43" s="1"/>
  <c r="A299" i="4"/>
  <c r="A307" i="43" s="1"/>
  <c r="AK298" i="4"/>
  <c r="AJ298" i="4"/>
  <c r="AJ306" i="43" s="1"/>
  <c r="AH298" i="4"/>
  <c r="AH306" i="43" s="1"/>
  <c r="AG298" i="4"/>
  <c r="AG306" i="43" s="1"/>
  <c r="AF298" i="4"/>
  <c r="AF306" i="43" s="1"/>
  <c r="AD298" i="4"/>
  <c r="AE298" i="4" s="1"/>
  <c r="AC298" i="4"/>
  <c r="AC306" i="43" s="1"/>
  <c r="AB298" i="4"/>
  <c r="AA298" i="4"/>
  <c r="Z298" i="4"/>
  <c r="Z306" i="43" s="1"/>
  <c r="Y298" i="4"/>
  <c r="Y306" i="43" s="1"/>
  <c r="X298" i="4"/>
  <c r="X306" i="43" s="1"/>
  <c r="W298" i="4"/>
  <c r="V298" i="4"/>
  <c r="Q298" i="4"/>
  <c r="Q306" i="43" s="1"/>
  <c r="P298" i="4"/>
  <c r="P306" i="43" s="1"/>
  <c r="O298" i="4"/>
  <c r="O306" i="43" s="1"/>
  <c r="J298" i="4"/>
  <c r="J306" i="43" s="1"/>
  <c r="H298" i="4"/>
  <c r="H306" i="43" s="1"/>
  <c r="G298" i="4"/>
  <c r="G306" i="43" s="1"/>
  <c r="F298" i="4"/>
  <c r="F306" i="43" s="1"/>
  <c r="E298" i="4"/>
  <c r="E306" i="43" s="1"/>
  <c r="D298" i="4"/>
  <c r="D306" i="43" s="1"/>
  <c r="C298" i="4"/>
  <c r="C306" i="43" s="1"/>
  <c r="B298" i="4"/>
  <c r="B306" i="43" s="1"/>
  <c r="A298" i="4"/>
  <c r="A306" i="43" s="1"/>
  <c r="AJ297" i="4"/>
  <c r="AJ305" i="43" s="1"/>
  <c r="AH297" i="4"/>
  <c r="AH305" i="43" s="1"/>
  <c r="AG297" i="4"/>
  <c r="AG305" i="43" s="1"/>
  <c r="AF297" i="4"/>
  <c r="AF305" i="43" s="1"/>
  <c r="AD297" i="4"/>
  <c r="AE297" i="4" s="1"/>
  <c r="AC297" i="4"/>
  <c r="AC305" i="43" s="1"/>
  <c r="AB297" i="4"/>
  <c r="AA297" i="4"/>
  <c r="Z297" i="4"/>
  <c r="Z305" i="43" s="1"/>
  <c r="Y297" i="4"/>
  <c r="Y305" i="43" s="1"/>
  <c r="X297" i="4"/>
  <c r="X305" i="43" s="1"/>
  <c r="W297" i="4"/>
  <c r="V297" i="4"/>
  <c r="Q297" i="4" s="1"/>
  <c r="Q305" i="43" s="1"/>
  <c r="O297" i="4"/>
  <c r="O305" i="43" s="1"/>
  <c r="N297" i="4"/>
  <c r="N305" i="43" s="1"/>
  <c r="J297" i="4"/>
  <c r="J305" i="43" s="1"/>
  <c r="H297" i="4"/>
  <c r="H305" i="43" s="1"/>
  <c r="G297" i="4"/>
  <c r="G305" i="43" s="1"/>
  <c r="F297" i="4"/>
  <c r="F305" i="43" s="1"/>
  <c r="E297" i="4"/>
  <c r="E305" i="43" s="1"/>
  <c r="D297" i="4"/>
  <c r="D305" i="43" s="1"/>
  <c r="C297" i="4"/>
  <c r="C305" i="43" s="1"/>
  <c r="B297" i="4"/>
  <c r="B305" i="43" s="1"/>
  <c r="A297" i="4"/>
  <c r="A305" i="43" s="1"/>
  <c r="AK296" i="4"/>
  <c r="AJ296" i="4"/>
  <c r="AJ304" i="43" s="1"/>
  <c r="AH296" i="4"/>
  <c r="AH304" i="43" s="1"/>
  <c r="AG296" i="4"/>
  <c r="AG304" i="43" s="1"/>
  <c r="AF296" i="4"/>
  <c r="AF304" i="43" s="1"/>
  <c r="AD296" i="4"/>
  <c r="AE296" i="4" s="1"/>
  <c r="AC296" i="4"/>
  <c r="AC304" i="43" s="1"/>
  <c r="AB296" i="4"/>
  <c r="AA296" i="4"/>
  <c r="Z296" i="4"/>
  <c r="Z304" i="43" s="1"/>
  <c r="Y296" i="4"/>
  <c r="Y304" i="43" s="1"/>
  <c r="X296" i="4"/>
  <c r="X304" i="43" s="1"/>
  <c r="W296" i="4"/>
  <c r="V296" i="4"/>
  <c r="Q296" i="4"/>
  <c r="Q304" i="43" s="1"/>
  <c r="P296" i="4"/>
  <c r="P304" i="43" s="1"/>
  <c r="O296" i="4"/>
  <c r="O304" i="43" s="1"/>
  <c r="J296" i="4"/>
  <c r="J304" i="43" s="1"/>
  <c r="H296" i="4"/>
  <c r="H304" i="43" s="1"/>
  <c r="G296" i="4"/>
  <c r="G304" i="43" s="1"/>
  <c r="F296" i="4"/>
  <c r="F304" i="43" s="1"/>
  <c r="E296" i="4"/>
  <c r="E304" i="43" s="1"/>
  <c r="D296" i="4"/>
  <c r="D304" i="43" s="1"/>
  <c r="C296" i="4"/>
  <c r="C304" i="43" s="1"/>
  <c r="B296" i="4"/>
  <c r="B304" i="43" s="1"/>
  <c r="A296" i="4"/>
  <c r="A304" i="43" s="1"/>
  <c r="AJ295" i="4"/>
  <c r="AJ303" i="43" s="1"/>
  <c r="AH295" i="4"/>
  <c r="AH303" i="43" s="1"/>
  <c r="AG295" i="4"/>
  <c r="AG303" i="43" s="1"/>
  <c r="AF295" i="4"/>
  <c r="AF303" i="43" s="1"/>
  <c r="AD295" i="4"/>
  <c r="AE295" i="4" s="1"/>
  <c r="AC295" i="4"/>
  <c r="AC303" i="43" s="1"/>
  <c r="AB295" i="4"/>
  <c r="AA295" i="4"/>
  <c r="Z295" i="4"/>
  <c r="Z303" i="43" s="1"/>
  <c r="Y295" i="4"/>
  <c r="Y303" i="43" s="1"/>
  <c r="X295" i="4"/>
  <c r="X303" i="43" s="1"/>
  <c r="W295" i="4"/>
  <c r="V295" i="4"/>
  <c r="Q295" i="4" s="1"/>
  <c r="Q303" i="43" s="1"/>
  <c r="O295" i="4"/>
  <c r="O303" i="43" s="1"/>
  <c r="N295" i="4"/>
  <c r="N303" i="43" s="1"/>
  <c r="J295" i="4"/>
  <c r="J303" i="43" s="1"/>
  <c r="H295" i="4"/>
  <c r="H303" i="43" s="1"/>
  <c r="G295" i="4"/>
  <c r="G303" i="43" s="1"/>
  <c r="F295" i="4"/>
  <c r="F303" i="43" s="1"/>
  <c r="E295" i="4"/>
  <c r="E303" i="43" s="1"/>
  <c r="D295" i="4"/>
  <c r="D303" i="43" s="1"/>
  <c r="C295" i="4"/>
  <c r="C303" i="43" s="1"/>
  <c r="B295" i="4"/>
  <c r="B303" i="43" s="1"/>
  <c r="A295" i="4"/>
  <c r="A303" i="43" s="1"/>
  <c r="AK294" i="4"/>
  <c r="AJ294" i="4"/>
  <c r="AJ302" i="43" s="1"/>
  <c r="AH294" i="4"/>
  <c r="AH302" i="43" s="1"/>
  <c r="AG294" i="4"/>
  <c r="AG302" i="43" s="1"/>
  <c r="AF294" i="4"/>
  <c r="AF302" i="43" s="1"/>
  <c r="AD294" i="4"/>
  <c r="AE294" i="4" s="1"/>
  <c r="AC294" i="4"/>
  <c r="AC302" i="43" s="1"/>
  <c r="AB294" i="4"/>
  <c r="AA294" i="4"/>
  <c r="Z294" i="4"/>
  <c r="Z302" i="43" s="1"/>
  <c r="Y294" i="4"/>
  <c r="Y302" i="43" s="1"/>
  <c r="X294" i="4"/>
  <c r="X302" i="43" s="1"/>
  <c r="W294" i="4"/>
  <c r="V294" i="4"/>
  <c r="Q294" i="4"/>
  <c r="Q302" i="43" s="1"/>
  <c r="P294" i="4"/>
  <c r="P302" i="43" s="1"/>
  <c r="O294" i="4"/>
  <c r="O302" i="43" s="1"/>
  <c r="J294" i="4"/>
  <c r="J302" i="43" s="1"/>
  <c r="H294" i="4"/>
  <c r="H302" i="43" s="1"/>
  <c r="G294" i="4"/>
  <c r="G302" i="43" s="1"/>
  <c r="F294" i="4"/>
  <c r="F302" i="43" s="1"/>
  <c r="E294" i="4"/>
  <c r="E302" i="43" s="1"/>
  <c r="D294" i="4"/>
  <c r="D302" i="43" s="1"/>
  <c r="C294" i="4"/>
  <c r="C302" i="43" s="1"/>
  <c r="B294" i="4"/>
  <c r="B302" i="43" s="1"/>
  <c r="A294" i="4"/>
  <c r="A302" i="43" s="1"/>
  <c r="AJ293" i="4"/>
  <c r="AJ301" i="43" s="1"/>
  <c r="AH293" i="4"/>
  <c r="AH301" i="43" s="1"/>
  <c r="AG293" i="4"/>
  <c r="AG301" i="43" s="1"/>
  <c r="AF293" i="4"/>
  <c r="AF301" i="43" s="1"/>
  <c r="AD293" i="4"/>
  <c r="AE293" i="4" s="1"/>
  <c r="AC293" i="4"/>
  <c r="AC301" i="43" s="1"/>
  <c r="AB293" i="4"/>
  <c r="AA293" i="4"/>
  <c r="Z293" i="4"/>
  <c r="Z301" i="43" s="1"/>
  <c r="Y293" i="4"/>
  <c r="Y301" i="43" s="1"/>
  <c r="X293" i="4"/>
  <c r="X301" i="43" s="1"/>
  <c r="W293" i="4"/>
  <c r="V293" i="4"/>
  <c r="Q293" i="4" s="1"/>
  <c r="Q301" i="43" s="1"/>
  <c r="O293" i="4"/>
  <c r="O301" i="43" s="1"/>
  <c r="N293" i="4"/>
  <c r="N301" i="43" s="1"/>
  <c r="J293" i="4"/>
  <c r="J301" i="43" s="1"/>
  <c r="H293" i="4"/>
  <c r="H301" i="43" s="1"/>
  <c r="G293" i="4"/>
  <c r="G301" i="43" s="1"/>
  <c r="F293" i="4"/>
  <c r="F301" i="43" s="1"/>
  <c r="E293" i="4"/>
  <c r="E301" i="43" s="1"/>
  <c r="D293" i="4"/>
  <c r="D301" i="43" s="1"/>
  <c r="C293" i="4"/>
  <c r="C301" i="43" s="1"/>
  <c r="B293" i="4"/>
  <c r="B301" i="43" s="1"/>
  <c r="A293" i="4"/>
  <c r="A301" i="43" s="1"/>
  <c r="AK292" i="4"/>
  <c r="AJ292" i="4"/>
  <c r="AJ300" i="43" s="1"/>
  <c r="AH292" i="4"/>
  <c r="AH300" i="43" s="1"/>
  <c r="AG292" i="4"/>
  <c r="AG300" i="43" s="1"/>
  <c r="AF292" i="4"/>
  <c r="AF300" i="43" s="1"/>
  <c r="AD292" i="4"/>
  <c r="AE292" i="4" s="1"/>
  <c r="AC292" i="4"/>
  <c r="AC300" i="43" s="1"/>
  <c r="AB292" i="4"/>
  <c r="AA292" i="4"/>
  <c r="Z292" i="4"/>
  <c r="Z300" i="43" s="1"/>
  <c r="Y292" i="4"/>
  <c r="Y300" i="43" s="1"/>
  <c r="X292" i="4"/>
  <c r="X300" i="43" s="1"/>
  <c r="W292" i="4"/>
  <c r="V292" i="4"/>
  <c r="Q292" i="4"/>
  <c r="Q300" i="43" s="1"/>
  <c r="P292" i="4"/>
  <c r="P300" i="43" s="1"/>
  <c r="O292" i="4"/>
  <c r="O300" i="43" s="1"/>
  <c r="J292" i="4"/>
  <c r="J300" i="43" s="1"/>
  <c r="H292" i="4"/>
  <c r="H300" i="43" s="1"/>
  <c r="G292" i="4"/>
  <c r="G300" i="43" s="1"/>
  <c r="F292" i="4"/>
  <c r="F300" i="43" s="1"/>
  <c r="E292" i="4"/>
  <c r="E300" i="43" s="1"/>
  <c r="D292" i="4"/>
  <c r="D300" i="43" s="1"/>
  <c r="C292" i="4"/>
  <c r="C300" i="43" s="1"/>
  <c r="B292" i="4"/>
  <c r="B300" i="43" s="1"/>
  <c r="A292" i="4"/>
  <c r="A300" i="43" s="1"/>
  <c r="AJ291" i="4"/>
  <c r="AJ299" i="43" s="1"/>
  <c r="AH291" i="4"/>
  <c r="AH299" i="43" s="1"/>
  <c r="AG291" i="4"/>
  <c r="AG299" i="43" s="1"/>
  <c r="AF291" i="4"/>
  <c r="AF299" i="43" s="1"/>
  <c r="AD291" i="4"/>
  <c r="AE291" i="4" s="1"/>
  <c r="AC291" i="4"/>
  <c r="AC299" i="43" s="1"/>
  <c r="AB291" i="4"/>
  <c r="AA291" i="4"/>
  <c r="Z291" i="4"/>
  <c r="Z299" i="43" s="1"/>
  <c r="Y291" i="4"/>
  <c r="Y299" i="43" s="1"/>
  <c r="X291" i="4"/>
  <c r="X299" i="43" s="1"/>
  <c r="W291" i="4"/>
  <c r="V291" i="4"/>
  <c r="Q291" i="4" s="1"/>
  <c r="Q299" i="43" s="1"/>
  <c r="O291" i="4"/>
  <c r="O299" i="43" s="1"/>
  <c r="N291" i="4"/>
  <c r="N299" i="43" s="1"/>
  <c r="J291" i="4"/>
  <c r="J299" i="43" s="1"/>
  <c r="H291" i="4"/>
  <c r="H299" i="43" s="1"/>
  <c r="G291" i="4"/>
  <c r="G299" i="43" s="1"/>
  <c r="F291" i="4"/>
  <c r="F299" i="43" s="1"/>
  <c r="E291" i="4"/>
  <c r="E299" i="43" s="1"/>
  <c r="D291" i="4"/>
  <c r="D299" i="43" s="1"/>
  <c r="C291" i="4"/>
  <c r="C299" i="43" s="1"/>
  <c r="B291" i="4"/>
  <c r="B299" i="43" s="1"/>
  <c r="A291" i="4"/>
  <c r="A299" i="43" s="1"/>
  <c r="AK290" i="4"/>
  <c r="AJ290" i="4"/>
  <c r="AJ298" i="43" s="1"/>
  <c r="AH290" i="4"/>
  <c r="AH298" i="43" s="1"/>
  <c r="AG290" i="4"/>
  <c r="AG298" i="43" s="1"/>
  <c r="AF290" i="4"/>
  <c r="AF298" i="43" s="1"/>
  <c r="AD290" i="4"/>
  <c r="AE290" i="4" s="1"/>
  <c r="AC290" i="4"/>
  <c r="AC298" i="43" s="1"/>
  <c r="AB290" i="4"/>
  <c r="AA290" i="4"/>
  <c r="Z290" i="4"/>
  <c r="Z298" i="43" s="1"/>
  <c r="Y290" i="4"/>
  <c r="Y298" i="43" s="1"/>
  <c r="X290" i="4"/>
  <c r="X298" i="43" s="1"/>
  <c r="W290" i="4"/>
  <c r="V290" i="4"/>
  <c r="Q290" i="4"/>
  <c r="Q298" i="43" s="1"/>
  <c r="P290" i="4"/>
  <c r="P298" i="43" s="1"/>
  <c r="O290" i="4"/>
  <c r="O298" i="43" s="1"/>
  <c r="J290" i="4"/>
  <c r="J298" i="43" s="1"/>
  <c r="H290" i="4"/>
  <c r="H298" i="43" s="1"/>
  <c r="G290" i="4"/>
  <c r="G298" i="43" s="1"/>
  <c r="F290" i="4"/>
  <c r="F298" i="43" s="1"/>
  <c r="E290" i="4"/>
  <c r="E298" i="43" s="1"/>
  <c r="D290" i="4"/>
  <c r="D298" i="43" s="1"/>
  <c r="C290" i="4"/>
  <c r="C298" i="43" s="1"/>
  <c r="B290" i="4"/>
  <c r="B298" i="43" s="1"/>
  <c r="A290" i="4"/>
  <c r="A298" i="43" s="1"/>
  <c r="AJ289" i="4"/>
  <c r="AJ297" i="43" s="1"/>
  <c r="AH289" i="4"/>
  <c r="AH297" i="43" s="1"/>
  <c r="AG289" i="4"/>
  <c r="AG297" i="43" s="1"/>
  <c r="AF289" i="4"/>
  <c r="AF297" i="43" s="1"/>
  <c r="AD289" i="4"/>
  <c r="AE289" i="4" s="1"/>
  <c r="AC289" i="4"/>
  <c r="AC297" i="43" s="1"/>
  <c r="AB289" i="4"/>
  <c r="AA289" i="4"/>
  <c r="Z289" i="4"/>
  <c r="Z297" i="43" s="1"/>
  <c r="Y289" i="4"/>
  <c r="Y297" i="43" s="1"/>
  <c r="X289" i="4"/>
  <c r="X297" i="43" s="1"/>
  <c r="W289" i="4"/>
  <c r="V289" i="4"/>
  <c r="Q289" i="4" s="1"/>
  <c r="Q297" i="43" s="1"/>
  <c r="O289" i="4"/>
  <c r="O297" i="43" s="1"/>
  <c r="N289" i="4"/>
  <c r="N297" i="43" s="1"/>
  <c r="J289" i="4"/>
  <c r="J297" i="43" s="1"/>
  <c r="H289" i="4"/>
  <c r="H297" i="43" s="1"/>
  <c r="G289" i="4"/>
  <c r="G297" i="43" s="1"/>
  <c r="F289" i="4"/>
  <c r="F297" i="43" s="1"/>
  <c r="E289" i="4"/>
  <c r="E297" i="43" s="1"/>
  <c r="D289" i="4"/>
  <c r="D297" i="43" s="1"/>
  <c r="C289" i="4"/>
  <c r="C297" i="43" s="1"/>
  <c r="B289" i="4"/>
  <c r="B297" i="43" s="1"/>
  <c r="A289" i="4"/>
  <c r="A297" i="43" s="1"/>
  <c r="AK288" i="4"/>
  <c r="AJ288" i="4"/>
  <c r="AJ296" i="43" s="1"/>
  <c r="AH288" i="4"/>
  <c r="AH296" i="43" s="1"/>
  <c r="AG288" i="4"/>
  <c r="AG296" i="43" s="1"/>
  <c r="AF288" i="4"/>
  <c r="AF296" i="43" s="1"/>
  <c r="AD288" i="4"/>
  <c r="AE288" i="4" s="1"/>
  <c r="AC288" i="4"/>
  <c r="AC296" i="43" s="1"/>
  <c r="AB288" i="4"/>
  <c r="AA288" i="4"/>
  <c r="Z288" i="4"/>
  <c r="Z296" i="43" s="1"/>
  <c r="Y288" i="4"/>
  <c r="Y296" i="43" s="1"/>
  <c r="X288" i="4"/>
  <c r="X296" i="43" s="1"/>
  <c r="W288" i="4"/>
  <c r="V288" i="4"/>
  <c r="Q288" i="4"/>
  <c r="Q296" i="43" s="1"/>
  <c r="P288" i="4"/>
  <c r="P296" i="43" s="1"/>
  <c r="O288" i="4"/>
  <c r="O296" i="43" s="1"/>
  <c r="J288" i="4"/>
  <c r="J296" i="43" s="1"/>
  <c r="H288" i="4"/>
  <c r="H296" i="43" s="1"/>
  <c r="G288" i="4"/>
  <c r="G296" i="43" s="1"/>
  <c r="F288" i="4"/>
  <c r="F296" i="43" s="1"/>
  <c r="E288" i="4"/>
  <c r="E296" i="43" s="1"/>
  <c r="D288" i="4"/>
  <c r="D296" i="43" s="1"/>
  <c r="C288" i="4"/>
  <c r="C296" i="43" s="1"/>
  <c r="B288" i="4"/>
  <c r="B296" i="43" s="1"/>
  <c r="A288" i="4"/>
  <c r="A296" i="43" s="1"/>
  <c r="AJ287" i="4"/>
  <c r="AJ295" i="43" s="1"/>
  <c r="AH287" i="4"/>
  <c r="AH295" i="43" s="1"/>
  <c r="AG287" i="4"/>
  <c r="AG295" i="43" s="1"/>
  <c r="AF287" i="4"/>
  <c r="AF295" i="43" s="1"/>
  <c r="AD287" i="4"/>
  <c r="AE287" i="4" s="1"/>
  <c r="AC287" i="4"/>
  <c r="AC295" i="43" s="1"/>
  <c r="AB287" i="4"/>
  <c r="AA287" i="4"/>
  <c r="Z287" i="4"/>
  <c r="Z295" i="43" s="1"/>
  <c r="Y287" i="4"/>
  <c r="Y295" i="43" s="1"/>
  <c r="X287" i="4"/>
  <c r="X295" i="43" s="1"/>
  <c r="W287" i="4"/>
  <c r="V287" i="4"/>
  <c r="Q287" i="4" s="1"/>
  <c r="Q295" i="43" s="1"/>
  <c r="O287" i="4"/>
  <c r="O295" i="43" s="1"/>
  <c r="N287" i="4"/>
  <c r="N295" i="43" s="1"/>
  <c r="J287" i="4"/>
  <c r="J295" i="43" s="1"/>
  <c r="H287" i="4"/>
  <c r="H295" i="43" s="1"/>
  <c r="G287" i="4"/>
  <c r="G295" i="43" s="1"/>
  <c r="F287" i="4"/>
  <c r="F295" i="43" s="1"/>
  <c r="E287" i="4"/>
  <c r="E295" i="43" s="1"/>
  <c r="D287" i="4"/>
  <c r="D295" i="43" s="1"/>
  <c r="C287" i="4"/>
  <c r="C295" i="43" s="1"/>
  <c r="B287" i="4"/>
  <c r="B295" i="43" s="1"/>
  <c r="A287" i="4"/>
  <c r="A295" i="43" s="1"/>
  <c r="AK286" i="4"/>
  <c r="AJ286" i="4"/>
  <c r="AJ294" i="43" s="1"/>
  <c r="AH286" i="4"/>
  <c r="AH294" i="43" s="1"/>
  <c r="AG286" i="4"/>
  <c r="AG294" i="43" s="1"/>
  <c r="AF286" i="4"/>
  <c r="AF294" i="43" s="1"/>
  <c r="AD286" i="4"/>
  <c r="AE286" i="4" s="1"/>
  <c r="AC286" i="4"/>
  <c r="AC294" i="43" s="1"/>
  <c r="AB286" i="4"/>
  <c r="AA286" i="4"/>
  <c r="Z286" i="4"/>
  <c r="Z294" i="43" s="1"/>
  <c r="Y286" i="4"/>
  <c r="Y294" i="43" s="1"/>
  <c r="X286" i="4"/>
  <c r="X294" i="43" s="1"/>
  <c r="W286" i="4"/>
  <c r="V286" i="4"/>
  <c r="Q286" i="4"/>
  <c r="Q294" i="43" s="1"/>
  <c r="P286" i="4"/>
  <c r="P294" i="43" s="1"/>
  <c r="O286" i="4"/>
  <c r="O294" i="43" s="1"/>
  <c r="J286" i="4"/>
  <c r="J294" i="43" s="1"/>
  <c r="H286" i="4"/>
  <c r="H294" i="43" s="1"/>
  <c r="G286" i="4"/>
  <c r="G294" i="43" s="1"/>
  <c r="F286" i="4"/>
  <c r="F294" i="43" s="1"/>
  <c r="E286" i="4"/>
  <c r="E294" i="43" s="1"/>
  <c r="D286" i="4"/>
  <c r="D294" i="43" s="1"/>
  <c r="C286" i="4"/>
  <c r="C294" i="43" s="1"/>
  <c r="B286" i="4"/>
  <c r="B294" i="43" s="1"/>
  <c r="A286" i="4"/>
  <c r="A294" i="43" s="1"/>
  <c r="AJ285" i="4"/>
  <c r="AJ293" i="43" s="1"/>
  <c r="AH285" i="4"/>
  <c r="AH293" i="43" s="1"/>
  <c r="AG285" i="4"/>
  <c r="AG293" i="43" s="1"/>
  <c r="AF285" i="4"/>
  <c r="AF293" i="43" s="1"/>
  <c r="AD285" i="4"/>
  <c r="AE285" i="4" s="1"/>
  <c r="AC285" i="4"/>
  <c r="AC293" i="43" s="1"/>
  <c r="AB285" i="4"/>
  <c r="AA285" i="4"/>
  <c r="Z285" i="4"/>
  <c r="Z293" i="43" s="1"/>
  <c r="Y285" i="4"/>
  <c r="Y293" i="43" s="1"/>
  <c r="X285" i="4"/>
  <c r="X293" i="43" s="1"/>
  <c r="W285" i="4"/>
  <c r="V285" i="4"/>
  <c r="Q285" i="4" s="1"/>
  <c r="Q293" i="43" s="1"/>
  <c r="O285" i="4"/>
  <c r="O293" i="43" s="1"/>
  <c r="N285" i="4"/>
  <c r="N293" i="43" s="1"/>
  <c r="J285" i="4"/>
  <c r="J293" i="43" s="1"/>
  <c r="H285" i="4"/>
  <c r="H293" i="43" s="1"/>
  <c r="G285" i="4"/>
  <c r="G293" i="43" s="1"/>
  <c r="F285" i="4"/>
  <c r="F293" i="43" s="1"/>
  <c r="E285" i="4"/>
  <c r="E293" i="43" s="1"/>
  <c r="D285" i="4"/>
  <c r="D293" i="43" s="1"/>
  <c r="C285" i="4"/>
  <c r="C293" i="43" s="1"/>
  <c r="B285" i="4"/>
  <c r="B293" i="43" s="1"/>
  <c r="A285" i="4"/>
  <c r="A293" i="43" s="1"/>
  <c r="AK284" i="4"/>
  <c r="AJ284" i="4"/>
  <c r="AJ292" i="43" s="1"/>
  <c r="AH284" i="4"/>
  <c r="AH292" i="43" s="1"/>
  <c r="AG284" i="4"/>
  <c r="AG292" i="43" s="1"/>
  <c r="AF284" i="4"/>
  <c r="AF292" i="43" s="1"/>
  <c r="AD284" i="4"/>
  <c r="AE284" i="4" s="1"/>
  <c r="AC284" i="4"/>
  <c r="AC292" i="43" s="1"/>
  <c r="AB284" i="4"/>
  <c r="AA284" i="4"/>
  <c r="Z284" i="4"/>
  <c r="Z292" i="43" s="1"/>
  <c r="Y284" i="4"/>
  <c r="Y292" i="43" s="1"/>
  <c r="X284" i="4"/>
  <c r="X292" i="43" s="1"/>
  <c r="W284" i="4"/>
  <c r="V284" i="4"/>
  <c r="Q284" i="4"/>
  <c r="Q292" i="43" s="1"/>
  <c r="P284" i="4"/>
  <c r="P292" i="43" s="1"/>
  <c r="O284" i="4"/>
  <c r="O292" i="43" s="1"/>
  <c r="J284" i="4"/>
  <c r="J292" i="43" s="1"/>
  <c r="H284" i="4"/>
  <c r="H292" i="43" s="1"/>
  <c r="G284" i="4"/>
  <c r="G292" i="43" s="1"/>
  <c r="F284" i="4"/>
  <c r="F292" i="43" s="1"/>
  <c r="E284" i="4"/>
  <c r="E292" i="43" s="1"/>
  <c r="D284" i="4"/>
  <c r="D292" i="43" s="1"/>
  <c r="C284" i="4"/>
  <c r="C292" i="43" s="1"/>
  <c r="B284" i="4"/>
  <c r="B292" i="43" s="1"/>
  <c r="A284" i="4"/>
  <c r="A292" i="43" s="1"/>
  <c r="AJ283" i="4"/>
  <c r="AJ290" i="43" s="1"/>
  <c r="AH283" i="4"/>
  <c r="AG283" i="4"/>
  <c r="AG290" i="43" s="1"/>
  <c r="AF283" i="4"/>
  <c r="AF290" i="43" s="1"/>
  <c r="AD283" i="4"/>
  <c r="AE283" i="4" s="1"/>
  <c r="AC283" i="4"/>
  <c r="AC290" i="43" s="1"/>
  <c r="AB283" i="4"/>
  <c r="AA283" i="4"/>
  <c r="Z283" i="4"/>
  <c r="Z290" i="43" s="1"/>
  <c r="Y283" i="4"/>
  <c r="Y290" i="43" s="1"/>
  <c r="X283" i="4"/>
  <c r="X290" i="43" s="1"/>
  <c r="W283" i="4"/>
  <c r="V283" i="4"/>
  <c r="AK283" i="4" s="1"/>
  <c r="J283" i="4"/>
  <c r="J290" i="43" s="1"/>
  <c r="H283" i="4"/>
  <c r="H290" i="43" s="1"/>
  <c r="G283" i="4"/>
  <c r="G290" i="43" s="1"/>
  <c r="F283" i="4"/>
  <c r="F290" i="43" s="1"/>
  <c r="E283" i="4"/>
  <c r="E290" i="43" s="1"/>
  <c r="D283" i="4"/>
  <c r="D290" i="43" s="1"/>
  <c r="C283" i="4"/>
  <c r="C290" i="43" s="1"/>
  <c r="B283" i="4"/>
  <c r="B290" i="43" s="1"/>
  <c r="A283" i="4"/>
  <c r="A290" i="43" s="1"/>
  <c r="AJ282" i="4"/>
  <c r="AJ289" i="43" s="1"/>
  <c r="AH282" i="4"/>
  <c r="AG282" i="4"/>
  <c r="AG289" i="43" s="1"/>
  <c r="AF282" i="4"/>
  <c r="AF289" i="43" s="1"/>
  <c r="AD282" i="4"/>
  <c r="AE282" i="4" s="1"/>
  <c r="R282" i="4" s="1"/>
  <c r="R289" i="43" s="1"/>
  <c r="AC282" i="4"/>
  <c r="AC289" i="43" s="1"/>
  <c r="AB282" i="4"/>
  <c r="AA282" i="4"/>
  <c r="Z282" i="4"/>
  <c r="Z289" i="43" s="1"/>
  <c r="Y282" i="4"/>
  <c r="Y289" i="43" s="1"/>
  <c r="X282" i="4"/>
  <c r="X289" i="43" s="1"/>
  <c r="W282" i="4"/>
  <c r="V282" i="4"/>
  <c r="AK282" i="4" s="1"/>
  <c r="J282" i="4"/>
  <c r="J289" i="43" s="1"/>
  <c r="H282" i="4"/>
  <c r="H289" i="43" s="1"/>
  <c r="G282" i="4"/>
  <c r="G289" i="43" s="1"/>
  <c r="F282" i="4"/>
  <c r="F289" i="43" s="1"/>
  <c r="E282" i="4"/>
  <c r="E289" i="43" s="1"/>
  <c r="D282" i="4"/>
  <c r="D289" i="43" s="1"/>
  <c r="C282" i="4"/>
  <c r="C289" i="43" s="1"/>
  <c r="B282" i="4"/>
  <c r="B289" i="43" s="1"/>
  <c r="A282" i="4"/>
  <c r="A289" i="43" s="1"/>
  <c r="AJ281" i="4"/>
  <c r="AJ288" i="43" s="1"/>
  <c r="AH281" i="4"/>
  <c r="AG281" i="4"/>
  <c r="AG288" i="43" s="1"/>
  <c r="AF281" i="4"/>
  <c r="AF288" i="43" s="1"/>
  <c r="AD281" i="4"/>
  <c r="AE281" i="4" s="1"/>
  <c r="AC281" i="4"/>
  <c r="AC288" i="43" s="1"/>
  <c r="AB281" i="4"/>
  <c r="AA281" i="4"/>
  <c r="Z281" i="4"/>
  <c r="Z288" i="43" s="1"/>
  <c r="Y281" i="4"/>
  <c r="Y288" i="43" s="1"/>
  <c r="X281" i="4"/>
  <c r="X288" i="43" s="1"/>
  <c r="W281" i="4"/>
  <c r="V281" i="4"/>
  <c r="J281" i="4"/>
  <c r="J288" i="43" s="1"/>
  <c r="H281" i="4"/>
  <c r="H288" i="43" s="1"/>
  <c r="G281" i="4"/>
  <c r="G288" i="43" s="1"/>
  <c r="F281" i="4"/>
  <c r="F288" i="43" s="1"/>
  <c r="E281" i="4"/>
  <c r="E288" i="43" s="1"/>
  <c r="D281" i="4"/>
  <c r="D288" i="43" s="1"/>
  <c r="C281" i="4"/>
  <c r="C288" i="43" s="1"/>
  <c r="B281" i="4"/>
  <c r="B288" i="43" s="1"/>
  <c r="A281" i="4"/>
  <c r="A288" i="43" s="1"/>
  <c r="AJ280" i="4"/>
  <c r="AJ287" i="43" s="1"/>
  <c r="AH280" i="4"/>
  <c r="AG280" i="4"/>
  <c r="AG287" i="43" s="1"/>
  <c r="AF280" i="4"/>
  <c r="AF287" i="43" s="1"/>
  <c r="AD280" i="4"/>
  <c r="AE280" i="4" s="1"/>
  <c r="AC280" i="4"/>
  <c r="AC287" i="43" s="1"/>
  <c r="AB280" i="4"/>
  <c r="AA280" i="4"/>
  <c r="Z280" i="4"/>
  <c r="Z287" i="43" s="1"/>
  <c r="Y280" i="4"/>
  <c r="Y287" i="43" s="1"/>
  <c r="X280" i="4"/>
  <c r="X287" i="43" s="1"/>
  <c r="W280" i="4"/>
  <c r="V280" i="4"/>
  <c r="J280" i="4"/>
  <c r="J287" i="43" s="1"/>
  <c r="H280" i="4"/>
  <c r="H287" i="43" s="1"/>
  <c r="G280" i="4"/>
  <c r="G287" i="43" s="1"/>
  <c r="F280" i="4"/>
  <c r="F287" i="43" s="1"/>
  <c r="E280" i="4"/>
  <c r="E287" i="43" s="1"/>
  <c r="D280" i="4"/>
  <c r="D287" i="43" s="1"/>
  <c r="C280" i="4"/>
  <c r="C287" i="43" s="1"/>
  <c r="B280" i="4"/>
  <c r="B287" i="43" s="1"/>
  <c r="A280" i="4"/>
  <c r="A287" i="43" s="1"/>
  <c r="AJ279" i="4"/>
  <c r="AJ286" i="43" s="1"/>
  <c r="AH279" i="4"/>
  <c r="AG279" i="4"/>
  <c r="AG286" i="43" s="1"/>
  <c r="AF279" i="4"/>
  <c r="AF286" i="43" s="1"/>
  <c r="AD279" i="4"/>
  <c r="AE279" i="4" s="1"/>
  <c r="R279" i="4" s="1"/>
  <c r="AC279" i="4"/>
  <c r="AC286" i="43" s="1"/>
  <c r="AB279" i="4"/>
  <c r="AA279" i="4"/>
  <c r="Z279" i="4"/>
  <c r="Z286" i="43" s="1"/>
  <c r="Y279" i="4"/>
  <c r="Y286" i="43" s="1"/>
  <c r="X279" i="4"/>
  <c r="X286" i="43" s="1"/>
  <c r="W279" i="4"/>
  <c r="V279" i="4"/>
  <c r="N279" i="4"/>
  <c r="N286" i="43" s="1"/>
  <c r="J279" i="4"/>
  <c r="J286" i="43" s="1"/>
  <c r="H279" i="4"/>
  <c r="H286" i="43" s="1"/>
  <c r="G279" i="4"/>
  <c r="G286" i="43" s="1"/>
  <c r="F279" i="4"/>
  <c r="F286" i="43" s="1"/>
  <c r="E279" i="4"/>
  <c r="E286" i="43" s="1"/>
  <c r="D279" i="4"/>
  <c r="D286" i="43" s="1"/>
  <c r="C279" i="4"/>
  <c r="C286" i="43" s="1"/>
  <c r="B279" i="4"/>
  <c r="B286" i="43" s="1"/>
  <c r="A279" i="4"/>
  <c r="A286" i="43" s="1"/>
  <c r="AK278" i="4"/>
  <c r="AJ278" i="4"/>
  <c r="AJ285" i="43" s="1"/>
  <c r="AH278" i="4"/>
  <c r="AG278" i="4"/>
  <c r="AG285" i="43" s="1"/>
  <c r="AF278" i="4"/>
  <c r="AF285" i="43" s="1"/>
  <c r="AD278" i="4"/>
  <c r="AE278" i="4" s="1"/>
  <c r="AC278" i="4"/>
  <c r="AC285" i="43" s="1"/>
  <c r="AB278" i="4"/>
  <c r="AA278" i="4"/>
  <c r="Z278" i="4"/>
  <c r="Z285" i="43" s="1"/>
  <c r="Y278" i="4"/>
  <c r="Y285" i="43" s="1"/>
  <c r="X278" i="4"/>
  <c r="X285" i="43" s="1"/>
  <c r="W278" i="4"/>
  <c r="V278" i="4"/>
  <c r="N278" i="4"/>
  <c r="N285" i="43" s="1"/>
  <c r="J278" i="4"/>
  <c r="J285" i="43" s="1"/>
  <c r="H278" i="4"/>
  <c r="H285" i="43" s="1"/>
  <c r="G278" i="4"/>
  <c r="G285" i="43" s="1"/>
  <c r="F278" i="4"/>
  <c r="F285" i="43" s="1"/>
  <c r="E278" i="4"/>
  <c r="E285" i="43" s="1"/>
  <c r="D278" i="4"/>
  <c r="D285" i="43" s="1"/>
  <c r="C278" i="4"/>
  <c r="C285" i="43" s="1"/>
  <c r="B278" i="4"/>
  <c r="B285" i="43" s="1"/>
  <c r="A278" i="4"/>
  <c r="A285" i="43" s="1"/>
  <c r="AK277" i="4"/>
  <c r="AJ277" i="4"/>
  <c r="AJ284" i="43" s="1"/>
  <c r="AH277" i="4"/>
  <c r="AG277" i="4"/>
  <c r="AG284" i="43" s="1"/>
  <c r="AF277" i="4"/>
  <c r="AF284" i="43" s="1"/>
  <c r="AD277" i="4"/>
  <c r="AE277" i="4" s="1"/>
  <c r="R277" i="4" s="1"/>
  <c r="AC277" i="4"/>
  <c r="AC284" i="43" s="1"/>
  <c r="AB277" i="4"/>
  <c r="AA277" i="4"/>
  <c r="Z277" i="4"/>
  <c r="Z284" i="43" s="1"/>
  <c r="Y277" i="4"/>
  <c r="Y284" i="43" s="1"/>
  <c r="X277" i="4"/>
  <c r="X284" i="43" s="1"/>
  <c r="W277" i="4"/>
  <c r="V277" i="4"/>
  <c r="L277" i="4"/>
  <c r="L284" i="43" s="1"/>
  <c r="J277" i="4"/>
  <c r="J284" i="43" s="1"/>
  <c r="H277" i="4"/>
  <c r="H284" i="43" s="1"/>
  <c r="G277" i="4"/>
  <c r="G284" i="43" s="1"/>
  <c r="F277" i="4"/>
  <c r="F284" i="43" s="1"/>
  <c r="E277" i="4"/>
  <c r="E284" i="43" s="1"/>
  <c r="D277" i="4"/>
  <c r="D284" i="43" s="1"/>
  <c r="C277" i="4"/>
  <c r="C284" i="43" s="1"/>
  <c r="B277" i="4"/>
  <c r="B284" i="43" s="1"/>
  <c r="A277" i="4"/>
  <c r="A284" i="43" s="1"/>
  <c r="AK276" i="4"/>
  <c r="AJ276" i="4"/>
  <c r="AJ283" i="43" s="1"/>
  <c r="AH276" i="4"/>
  <c r="AG276" i="4"/>
  <c r="AG283" i="43" s="1"/>
  <c r="AF276" i="4"/>
  <c r="AF283" i="43" s="1"/>
  <c r="AE276" i="4"/>
  <c r="R276" i="4" s="1"/>
  <c r="R283" i="43" s="1"/>
  <c r="AD276" i="4"/>
  <c r="AC276" i="4"/>
  <c r="AC283" i="43" s="1"/>
  <c r="AB276" i="4"/>
  <c r="AA276" i="4"/>
  <c r="Z276" i="4"/>
  <c r="Z283" i="43" s="1"/>
  <c r="Y276" i="4"/>
  <c r="Y283" i="43" s="1"/>
  <c r="X276" i="4"/>
  <c r="X283" i="43" s="1"/>
  <c r="W276" i="4"/>
  <c r="V276" i="4"/>
  <c r="J276" i="4"/>
  <c r="J283" i="43" s="1"/>
  <c r="H276" i="4"/>
  <c r="H283" i="43" s="1"/>
  <c r="G276" i="4"/>
  <c r="G283" i="43" s="1"/>
  <c r="F276" i="4"/>
  <c r="F283" i="43" s="1"/>
  <c r="E276" i="4"/>
  <c r="E283" i="43" s="1"/>
  <c r="D276" i="4"/>
  <c r="D283" i="43" s="1"/>
  <c r="C276" i="4"/>
  <c r="C283" i="43" s="1"/>
  <c r="B276" i="4"/>
  <c r="B283" i="43" s="1"/>
  <c r="A276" i="4"/>
  <c r="A283" i="43" s="1"/>
  <c r="AJ275" i="4"/>
  <c r="AJ282" i="43" s="1"/>
  <c r="AH275" i="4"/>
  <c r="AH282" i="43" s="1"/>
  <c r="AG275" i="4"/>
  <c r="AG282" i="43" s="1"/>
  <c r="AF275" i="4"/>
  <c r="AF282" i="43" s="1"/>
  <c r="AD275" i="4"/>
  <c r="AE275" i="4" s="1"/>
  <c r="AC275" i="4"/>
  <c r="AC282" i="43" s="1"/>
  <c r="AB275" i="4"/>
  <c r="AA275" i="4"/>
  <c r="Z275" i="4"/>
  <c r="Z282" i="43" s="1"/>
  <c r="Y275" i="4"/>
  <c r="Y282" i="43" s="1"/>
  <c r="X275" i="4"/>
  <c r="X282" i="43" s="1"/>
  <c r="W275" i="4"/>
  <c r="V275" i="4"/>
  <c r="AK275" i="4" s="1"/>
  <c r="J275" i="4"/>
  <c r="J282" i="43" s="1"/>
  <c r="H275" i="4"/>
  <c r="H282" i="43" s="1"/>
  <c r="G275" i="4"/>
  <c r="G282" i="43" s="1"/>
  <c r="F275" i="4"/>
  <c r="F282" i="43" s="1"/>
  <c r="E275" i="4"/>
  <c r="E282" i="43" s="1"/>
  <c r="D275" i="4"/>
  <c r="D282" i="43" s="1"/>
  <c r="C275" i="4"/>
  <c r="C282" i="43" s="1"/>
  <c r="B275" i="4"/>
  <c r="B282" i="43" s="1"/>
  <c r="A275" i="4"/>
  <c r="A282" i="43" s="1"/>
  <c r="AJ274" i="4"/>
  <c r="AJ281" i="43" s="1"/>
  <c r="AH274" i="4"/>
  <c r="AG274" i="4"/>
  <c r="AG281" i="43" s="1"/>
  <c r="AF274" i="4"/>
  <c r="AF281" i="43" s="1"/>
  <c r="AD274" i="4"/>
  <c r="AE274" i="4" s="1"/>
  <c r="AC274" i="4"/>
  <c r="AC281" i="43" s="1"/>
  <c r="AB274" i="4"/>
  <c r="AA274" i="4"/>
  <c r="Z274" i="4"/>
  <c r="Z281" i="43" s="1"/>
  <c r="Y274" i="4"/>
  <c r="Y281" i="43" s="1"/>
  <c r="X274" i="4"/>
  <c r="X281" i="43" s="1"/>
  <c r="W274" i="4"/>
  <c r="V274" i="4"/>
  <c r="Q274" i="4" s="1"/>
  <c r="Q281" i="43" s="1"/>
  <c r="L274" i="4"/>
  <c r="L281" i="43" s="1"/>
  <c r="J274" i="4"/>
  <c r="J281" i="43" s="1"/>
  <c r="H274" i="4"/>
  <c r="H281" i="43" s="1"/>
  <c r="G274" i="4"/>
  <c r="G281" i="43" s="1"/>
  <c r="F274" i="4"/>
  <c r="F281" i="43" s="1"/>
  <c r="E274" i="4"/>
  <c r="E281" i="43" s="1"/>
  <c r="D274" i="4"/>
  <c r="D281" i="43" s="1"/>
  <c r="C274" i="4"/>
  <c r="C281" i="43" s="1"/>
  <c r="B274" i="4"/>
  <c r="B281" i="43" s="1"/>
  <c r="A274" i="4"/>
  <c r="A281" i="43" s="1"/>
  <c r="AK273" i="4"/>
  <c r="AJ273" i="4"/>
  <c r="AJ280" i="43" s="1"/>
  <c r="AH273" i="4"/>
  <c r="AG273" i="4"/>
  <c r="AG280" i="43" s="1"/>
  <c r="AF273" i="4"/>
  <c r="AF280" i="43" s="1"/>
  <c r="AE273" i="4"/>
  <c r="R273" i="4" s="1"/>
  <c r="R280" i="43" s="1"/>
  <c r="AD273" i="4"/>
  <c r="AC273" i="4"/>
  <c r="AC280" i="43" s="1"/>
  <c r="AB273" i="4"/>
  <c r="AA273" i="4"/>
  <c r="Z273" i="4"/>
  <c r="Z280" i="43" s="1"/>
  <c r="Y273" i="4"/>
  <c r="Y280" i="43" s="1"/>
  <c r="X273" i="4"/>
  <c r="X280" i="43" s="1"/>
  <c r="W273" i="4"/>
  <c r="V273" i="4"/>
  <c r="Q273" i="4"/>
  <c r="Q280" i="43" s="1"/>
  <c r="L273" i="4"/>
  <c r="L280" i="43" s="1"/>
  <c r="J273" i="4"/>
  <c r="J280" i="43" s="1"/>
  <c r="H273" i="4"/>
  <c r="H280" i="43" s="1"/>
  <c r="G273" i="4"/>
  <c r="G280" i="43" s="1"/>
  <c r="F273" i="4"/>
  <c r="F280" i="43" s="1"/>
  <c r="E273" i="4"/>
  <c r="E280" i="43" s="1"/>
  <c r="D273" i="4"/>
  <c r="D280" i="43" s="1"/>
  <c r="C273" i="4"/>
  <c r="C280" i="43" s="1"/>
  <c r="B273" i="4"/>
  <c r="B280" i="43" s="1"/>
  <c r="A273" i="4"/>
  <c r="A280" i="43" s="1"/>
  <c r="AK272" i="4"/>
  <c r="AJ272" i="4"/>
  <c r="AJ279" i="43" s="1"/>
  <c r="AH272" i="4"/>
  <c r="AG272" i="4"/>
  <c r="AG279" i="43" s="1"/>
  <c r="AF272" i="4"/>
  <c r="AF279" i="43" s="1"/>
  <c r="AE272" i="4"/>
  <c r="R272" i="4" s="1"/>
  <c r="R279" i="43" s="1"/>
  <c r="AD272" i="4"/>
  <c r="AC272" i="4"/>
  <c r="AC279" i="43" s="1"/>
  <c r="AB272" i="4"/>
  <c r="AA272" i="4"/>
  <c r="Z272" i="4"/>
  <c r="Z279" i="43" s="1"/>
  <c r="Y272" i="4"/>
  <c r="Y279" i="43" s="1"/>
  <c r="X272" i="4"/>
  <c r="X279" i="43" s="1"/>
  <c r="W272" i="4"/>
  <c r="V272" i="4"/>
  <c r="Q272" i="4"/>
  <c r="Q279" i="43" s="1"/>
  <c r="L272" i="4"/>
  <c r="L279" i="43" s="1"/>
  <c r="J272" i="4"/>
  <c r="J279" i="43" s="1"/>
  <c r="H272" i="4"/>
  <c r="H279" i="43" s="1"/>
  <c r="G272" i="4"/>
  <c r="G279" i="43" s="1"/>
  <c r="F272" i="4"/>
  <c r="F279" i="43" s="1"/>
  <c r="E272" i="4"/>
  <c r="E279" i="43" s="1"/>
  <c r="D272" i="4"/>
  <c r="D279" i="43" s="1"/>
  <c r="C272" i="4"/>
  <c r="C279" i="43" s="1"/>
  <c r="B272" i="4"/>
  <c r="B279" i="43" s="1"/>
  <c r="A272" i="4"/>
  <c r="A279" i="43" s="1"/>
  <c r="AK271" i="4"/>
  <c r="AJ271" i="4"/>
  <c r="AJ278" i="43" s="1"/>
  <c r="AH271" i="4"/>
  <c r="AG271" i="4"/>
  <c r="AG278" i="43" s="1"/>
  <c r="AF271" i="4"/>
  <c r="AF278" i="43" s="1"/>
  <c r="AE271" i="4"/>
  <c r="AD271" i="4"/>
  <c r="AC271" i="4"/>
  <c r="AC278" i="43" s="1"/>
  <c r="AB271" i="4"/>
  <c r="AA271" i="4"/>
  <c r="Z271" i="4"/>
  <c r="Z278" i="43" s="1"/>
  <c r="Y271" i="4"/>
  <c r="Y278" i="43" s="1"/>
  <c r="X271" i="4"/>
  <c r="X278" i="43" s="1"/>
  <c r="W271" i="4"/>
  <c r="V271" i="4"/>
  <c r="Q271" i="4"/>
  <c r="Q278" i="43" s="1"/>
  <c r="J271" i="4"/>
  <c r="J278" i="43" s="1"/>
  <c r="H271" i="4"/>
  <c r="H278" i="43" s="1"/>
  <c r="G271" i="4"/>
  <c r="G278" i="43" s="1"/>
  <c r="F271" i="4"/>
  <c r="F278" i="43" s="1"/>
  <c r="E271" i="4"/>
  <c r="E278" i="43" s="1"/>
  <c r="D271" i="4"/>
  <c r="D278" i="43" s="1"/>
  <c r="C271" i="4"/>
  <c r="C278" i="43" s="1"/>
  <c r="B271" i="4"/>
  <c r="B278" i="43" s="1"/>
  <c r="A271" i="4"/>
  <c r="A278" i="43" s="1"/>
  <c r="AJ270" i="4"/>
  <c r="AJ277" i="43" s="1"/>
  <c r="AH270" i="4"/>
  <c r="AG270" i="4"/>
  <c r="AG277" i="43" s="1"/>
  <c r="AF270" i="4"/>
  <c r="AF277" i="43" s="1"/>
  <c r="AD270" i="4"/>
  <c r="AE270" i="4" s="1"/>
  <c r="AC270" i="4"/>
  <c r="AC277" i="43" s="1"/>
  <c r="AB270" i="4"/>
  <c r="AA270" i="4"/>
  <c r="Z270" i="4"/>
  <c r="Z277" i="43" s="1"/>
  <c r="Y270" i="4"/>
  <c r="Y277" i="43" s="1"/>
  <c r="X270" i="4"/>
  <c r="X277" i="43" s="1"/>
  <c r="W270" i="4"/>
  <c r="V270" i="4"/>
  <c r="Q270" i="4"/>
  <c r="Q277" i="43" s="1"/>
  <c r="L270" i="4"/>
  <c r="L277" i="43" s="1"/>
  <c r="J270" i="4"/>
  <c r="J277" i="43" s="1"/>
  <c r="H270" i="4"/>
  <c r="H277" i="43" s="1"/>
  <c r="G270" i="4"/>
  <c r="G277" i="43" s="1"/>
  <c r="F270" i="4"/>
  <c r="F277" i="43" s="1"/>
  <c r="E270" i="4"/>
  <c r="E277" i="43" s="1"/>
  <c r="D270" i="4"/>
  <c r="D277" i="43" s="1"/>
  <c r="C270" i="4"/>
  <c r="C277" i="43" s="1"/>
  <c r="B270" i="4"/>
  <c r="B277" i="43" s="1"/>
  <c r="A270" i="4"/>
  <c r="A277" i="43" s="1"/>
  <c r="AK269" i="4"/>
  <c r="AJ269" i="4"/>
  <c r="AJ276" i="43" s="1"/>
  <c r="AH269" i="4"/>
  <c r="AH276" i="43" s="1"/>
  <c r="AG269" i="4"/>
  <c r="AG276" i="43" s="1"/>
  <c r="AF269" i="4"/>
  <c r="AF276" i="43" s="1"/>
  <c r="AE269" i="4"/>
  <c r="AD269" i="4"/>
  <c r="AC269" i="4"/>
  <c r="AC276" i="43" s="1"/>
  <c r="AB269" i="4"/>
  <c r="AA269" i="4"/>
  <c r="Z269" i="4"/>
  <c r="Z276" i="43" s="1"/>
  <c r="Y269" i="4"/>
  <c r="Y276" i="43" s="1"/>
  <c r="X269" i="4"/>
  <c r="X276" i="43" s="1"/>
  <c r="W269" i="4"/>
  <c r="V269" i="4"/>
  <c r="Q269" i="4"/>
  <c r="Q276" i="43" s="1"/>
  <c r="N269" i="4"/>
  <c r="N276" i="43" s="1"/>
  <c r="J269" i="4"/>
  <c r="J276" i="43" s="1"/>
  <c r="H269" i="4"/>
  <c r="H276" i="43" s="1"/>
  <c r="G269" i="4"/>
  <c r="G276" i="43" s="1"/>
  <c r="F269" i="4"/>
  <c r="F276" i="43" s="1"/>
  <c r="E269" i="4"/>
  <c r="E276" i="43" s="1"/>
  <c r="D269" i="4"/>
  <c r="D276" i="43" s="1"/>
  <c r="C269" i="4"/>
  <c r="C276" i="43" s="1"/>
  <c r="B269" i="4"/>
  <c r="B276" i="43" s="1"/>
  <c r="A269" i="4"/>
  <c r="A276" i="43" s="1"/>
  <c r="AK268" i="4"/>
  <c r="AJ268" i="4"/>
  <c r="AJ275" i="43" s="1"/>
  <c r="AH268" i="4"/>
  <c r="AH275" i="43" s="1"/>
  <c r="AG268" i="4"/>
  <c r="AG275" i="43" s="1"/>
  <c r="AF268" i="4"/>
  <c r="AF275" i="43" s="1"/>
  <c r="AD268" i="4"/>
  <c r="AE268" i="4" s="1"/>
  <c r="AC268" i="4"/>
  <c r="AC275" i="43" s="1"/>
  <c r="AB268" i="4"/>
  <c r="AA268" i="4"/>
  <c r="Z268" i="4"/>
  <c r="Z275" i="43" s="1"/>
  <c r="Y268" i="4"/>
  <c r="Y275" i="43" s="1"/>
  <c r="X268" i="4"/>
  <c r="X275" i="43" s="1"/>
  <c r="W268" i="4"/>
  <c r="V268" i="4"/>
  <c r="Q268" i="4"/>
  <c r="Q275" i="43" s="1"/>
  <c r="O268" i="4"/>
  <c r="O275" i="43" s="1"/>
  <c r="J268" i="4"/>
  <c r="J275" i="43" s="1"/>
  <c r="H268" i="4"/>
  <c r="H275" i="43" s="1"/>
  <c r="G268" i="4"/>
  <c r="G275" i="43" s="1"/>
  <c r="F268" i="4"/>
  <c r="F275" i="43" s="1"/>
  <c r="E268" i="4"/>
  <c r="E275" i="43" s="1"/>
  <c r="D268" i="4"/>
  <c r="D275" i="43" s="1"/>
  <c r="C268" i="4"/>
  <c r="C275" i="43" s="1"/>
  <c r="B268" i="4"/>
  <c r="B275" i="43" s="1"/>
  <c r="A268" i="4"/>
  <c r="A275" i="43" s="1"/>
  <c r="AJ267" i="4"/>
  <c r="AJ274" i="43" s="1"/>
  <c r="AH267" i="4"/>
  <c r="AG267" i="4"/>
  <c r="AG274" i="43" s="1"/>
  <c r="AF267" i="4"/>
  <c r="AF274" i="43" s="1"/>
  <c r="AD267" i="4"/>
  <c r="AE267" i="4" s="1"/>
  <c r="AC267" i="4"/>
  <c r="AC274" i="43" s="1"/>
  <c r="AB267" i="4"/>
  <c r="AA267" i="4"/>
  <c r="Z267" i="4"/>
  <c r="Z274" i="43" s="1"/>
  <c r="Y267" i="4"/>
  <c r="Y274" i="43" s="1"/>
  <c r="X267" i="4"/>
  <c r="X274" i="43" s="1"/>
  <c r="W267" i="4"/>
  <c r="V267" i="4"/>
  <c r="J267" i="4"/>
  <c r="J274" i="43" s="1"/>
  <c r="H267" i="4"/>
  <c r="H274" i="43" s="1"/>
  <c r="G267" i="4"/>
  <c r="G274" i="43" s="1"/>
  <c r="F267" i="4"/>
  <c r="F274" i="43" s="1"/>
  <c r="E267" i="4"/>
  <c r="E274" i="43" s="1"/>
  <c r="D267" i="4"/>
  <c r="D274" i="43" s="1"/>
  <c r="C267" i="4"/>
  <c r="C274" i="43" s="1"/>
  <c r="B267" i="4"/>
  <c r="B274" i="43" s="1"/>
  <c r="A267" i="4"/>
  <c r="A274" i="43" s="1"/>
  <c r="AJ266" i="4"/>
  <c r="AJ273" i="43" s="1"/>
  <c r="AH266" i="4"/>
  <c r="AG266" i="4"/>
  <c r="AG273" i="43" s="1"/>
  <c r="AF266" i="4"/>
  <c r="AF273" i="43" s="1"/>
  <c r="AD266" i="4"/>
  <c r="AE266" i="4" s="1"/>
  <c r="R266" i="4" s="1"/>
  <c r="AC266" i="4"/>
  <c r="AC273" i="43" s="1"/>
  <c r="AB266" i="4"/>
  <c r="AA266" i="4"/>
  <c r="Z266" i="4"/>
  <c r="Z273" i="43" s="1"/>
  <c r="Y266" i="4"/>
  <c r="Y273" i="43" s="1"/>
  <c r="X266" i="4"/>
  <c r="X273" i="43" s="1"/>
  <c r="W266" i="4"/>
  <c r="V266" i="4"/>
  <c r="N266" i="4"/>
  <c r="N273" i="43" s="1"/>
  <c r="J266" i="4"/>
  <c r="J273" i="43" s="1"/>
  <c r="H266" i="4"/>
  <c r="H273" i="43" s="1"/>
  <c r="G266" i="4"/>
  <c r="G273" i="43" s="1"/>
  <c r="F266" i="4"/>
  <c r="F273" i="43" s="1"/>
  <c r="E266" i="4"/>
  <c r="E273" i="43" s="1"/>
  <c r="D266" i="4"/>
  <c r="D273" i="43" s="1"/>
  <c r="C266" i="4"/>
  <c r="C273" i="43" s="1"/>
  <c r="B266" i="4"/>
  <c r="B273" i="43" s="1"/>
  <c r="A266" i="4"/>
  <c r="A273" i="43" s="1"/>
  <c r="AK265" i="4"/>
  <c r="AJ265" i="4"/>
  <c r="AJ272" i="43" s="1"/>
  <c r="AH265" i="4"/>
  <c r="AG265" i="4"/>
  <c r="AG272" i="43" s="1"/>
  <c r="AF265" i="4"/>
  <c r="AF272" i="43" s="1"/>
  <c r="AD265" i="4"/>
  <c r="AE265" i="4" s="1"/>
  <c r="AC265" i="4"/>
  <c r="AC272" i="43" s="1"/>
  <c r="AB265" i="4"/>
  <c r="AA265" i="4"/>
  <c r="Z265" i="4"/>
  <c r="Z272" i="43" s="1"/>
  <c r="Y265" i="4"/>
  <c r="Y272" i="43" s="1"/>
  <c r="X265" i="4"/>
  <c r="X272" i="43" s="1"/>
  <c r="W265" i="4"/>
  <c r="V265" i="4"/>
  <c r="N265" i="4"/>
  <c r="N272" i="43" s="1"/>
  <c r="J265" i="4"/>
  <c r="J272" i="43" s="1"/>
  <c r="H265" i="4"/>
  <c r="H272" i="43" s="1"/>
  <c r="G265" i="4"/>
  <c r="G272" i="43" s="1"/>
  <c r="F265" i="4"/>
  <c r="F272" i="43" s="1"/>
  <c r="E265" i="4"/>
  <c r="E272" i="43" s="1"/>
  <c r="D265" i="4"/>
  <c r="D272" i="43" s="1"/>
  <c r="C265" i="4"/>
  <c r="C272" i="43" s="1"/>
  <c r="B265" i="4"/>
  <c r="B272" i="43" s="1"/>
  <c r="A265" i="4"/>
  <c r="A272" i="43" s="1"/>
  <c r="AK264" i="4"/>
  <c r="AJ264" i="4"/>
  <c r="AJ271" i="43" s="1"/>
  <c r="AH264" i="4"/>
  <c r="AG264" i="4"/>
  <c r="AG271" i="43" s="1"/>
  <c r="AF264" i="4"/>
  <c r="AF271" i="43" s="1"/>
  <c r="AD264" i="4"/>
  <c r="AE264" i="4" s="1"/>
  <c r="AC264" i="4"/>
  <c r="AC271" i="43" s="1"/>
  <c r="AB264" i="4"/>
  <c r="AA264" i="4"/>
  <c r="Z264" i="4"/>
  <c r="Z271" i="43" s="1"/>
  <c r="Y264" i="4"/>
  <c r="Y271" i="43" s="1"/>
  <c r="X264" i="4"/>
  <c r="X271" i="43" s="1"/>
  <c r="W264" i="4"/>
  <c r="V264" i="4"/>
  <c r="N264" i="4"/>
  <c r="N271" i="43" s="1"/>
  <c r="J264" i="4"/>
  <c r="J271" i="43" s="1"/>
  <c r="H264" i="4"/>
  <c r="H271" i="43" s="1"/>
  <c r="G264" i="4"/>
  <c r="G271" i="43" s="1"/>
  <c r="F264" i="4"/>
  <c r="F271" i="43" s="1"/>
  <c r="E264" i="4"/>
  <c r="E271" i="43" s="1"/>
  <c r="D264" i="4"/>
  <c r="D271" i="43" s="1"/>
  <c r="C264" i="4"/>
  <c r="C271" i="43" s="1"/>
  <c r="B264" i="4"/>
  <c r="B271" i="43" s="1"/>
  <c r="A264" i="4"/>
  <c r="A271" i="43" s="1"/>
  <c r="AK263" i="4"/>
  <c r="AJ263" i="4"/>
  <c r="AJ270" i="43" s="1"/>
  <c r="AH263" i="4"/>
  <c r="AH270" i="43" s="1"/>
  <c r="AG263" i="4"/>
  <c r="AG270" i="43" s="1"/>
  <c r="AF263" i="4"/>
  <c r="AF270" i="43" s="1"/>
  <c r="AD263" i="4"/>
  <c r="AE263" i="4" s="1"/>
  <c r="AC263" i="4"/>
  <c r="AC270" i="43" s="1"/>
  <c r="AB263" i="4"/>
  <c r="AA263" i="4"/>
  <c r="Z263" i="4"/>
  <c r="Z270" i="43" s="1"/>
  <c r="Y263" i="4"/>
  <c r="Y270" i="43" s="1"/>
  <c r="X263" i="4"/>
  <c r="X270" i="43" s="1"/>
  <c r="W263" i="4"/>
  <c r="V263" i="4"/>
  <c r="O263" i="4"/>
  <c r="O270" i="43" s="1"/>
  <c r="J263" i="4"/>
  <c r="J270" i="43" s="1"/>
  <c r="H263" i="4"/>
  <c r="H270" i="43" s="1"/>
  <c r="G263" i="4"/>
  <c r="G270" i="43" s="1"/>
  <c r="F263" i="4"/>
  <c r="F270" i="43" s="1"/>
  <c r="E263" i="4"/>
  <c r="E270" i="43" s="1"/>
  <c r="D263" i="4"/>
  <c r="D270" i="43" s="1"/>
  <c r="C263" i="4"/>
  <c r="C270" i="43" s="1"/>
  <c r="B263" i="4"/>
  <c r="B270" i="43" s="1"/>
  <c r="A263" i="4"/>
  <c r="A270" i="43" s="1"/>
  <c r="AK262" i="4"/>
  <c r="AJ262" i="4"/>
  <c r="AJ269" i="43" s="1"/>
  <c r="AH262" i="4"/>
  <c r="AG262" i="4"/>
  <c r="AG269" i="43" s="1"/>
  <c r="AF262" i="4"/>
  <c r="AF269" i="43" s="1"/>
  <c r="AE262" i="4"/>
  <c r="R262" i="4" s="1"/>
  <c r="R269" i="43" s="1"/>
  <c r="AD262" i="4"/>
  <c r="AC262" i="4"/>
  <c r="AC269" i="43" s="1"/>
  <c r="AB262" i="4"/>
  <c r="AA262" i="4"/>
  <c r="Z262" i="4"/>
  <c r="Z269" i="43" s="1"/>
  <c r="Y262" i="4"/>
  <c r="Y269" i="43" s="1"/>
  <c r="X262" i="4"/>
  <c r="X269" i="43" s="1"/>
  <c r="W262" i="4"/>
  <c r="V262" i="4"/>
  <c r="Q262" i="4"/>
  <c r="Q269" i="43" s="1"/>
  <c r="L262" i="4"/>
  <c r="L269" i="43" s="1"/>
  <c r="J262" i="4"/>
  <c r="J269" i="43" s="1"/>
  <c r="H262" i="4"/>
  <c r="H269" i="43" s="1"/>
  <c r="G262" i="4"/>
  <c r="G269" i="43" s="1"/>
  <c r="F262" i="4"/>
  <c r="F269" i="43" s="1"/>
  <c r="E262" i="4"/>
  <c r="E269" i="43" s="1"/>
  <c r="D262" i="4"/>
  <c r="D269" i="43" s="1"/>
  <c r="C262" i="4"/>
  <c r="C269" i="43" s="1"/>
  <c r="B262" i="4"/>
  <c r="B269" i="43" s="1"/>
  <c r="A262" i="4"/>
  <c r="A269" i="43" s="1"/>
  <c r="AK261" i="4"/>
  <c r="AJ261" i="4"/>
  <c r="AJ268" i="43" s="1"/>
  <c r="AH261" i="4"/>
  <c r="AG261" i="4"/>
  <c r="AG268" i="43" s="1"/>
  <c r="AF261" i="4"/>
  <c r="AF268" i="43" s="1"/>
  <c r="AE261" i="4"/>
  <c r="R261" i="4" s="1"/>
  <c r="R268" i="43" s="1"/>
  <c r="AD261" i="4"/>
  <c r="AC261" i="4"/>
  <c r="AC268" i="43" s="1"/>
  <c r="AB261" i="4"/>
  <c r="AA261" i="4"/>
  <c r="Z261" i="4"/>
  <c r="Z268" i="43" s="1"/>
  <c r="Y261" i="4"/>
  <c r="Y268" i="43" s="1"/>
  <c r="X261" i="4"/>
  <c r="X268" i="43" s="1"/>
  <c r="W261" i="4"/>
  <c r="V261" i="4"/>
  <c r="J261" i="4"/>
  <c r="J268" i="43" s="1"/>
  <c r="H261" i="4"/>
  <c r="H268" i="43" s="1"/>
  <c r="G261" i="4"/>
  <c r="G268" i="43" s="1"/>
  <c r="F261" i="4"/>
  <c r="F268" i="43" s="1"/>
  <c r="E261" i="4"/>
  <c r="E268" i="43" s="1"/>
  <c r="D261" i="4"/>
  <c r="D268" i="43" s="1"/>
  <c r="C261" i="4"/>
  <c r="C268" i="43" s="1"/>
  <c r="B261" i="4"/>
  <c r="B268" i="43" s="1"/>
  <c r="A261" i="4"/>
  <c r="A268" i="43" s="1"/>
  <c r="AJ260" i="4"/>
  <c r="AJ267" i="43" s="1"/>
  <c r="AH260" i="4"/>
  <c r="AG260" i="4"/>
  <c r="AG267" i="43" s="1"/>
  <c r="AF260" i="4"/>
  <c r="AF267" i="43" s="1"/>
  <c r="AD260" i="4"/>
  <c r="AE260" i="4" s="1"/>
  <c r="AC260" i="4"/>
  <c r="AC267" i="43" s="1"/>
  <c r="AB260" i="4"/>
  <c r="AA260" i="4"/>
  <c r="Z260" i="4"/>
  <c r="Z267" i="43" s="1"/>
  <c r="Y260" i="4"/>
  <c r="Y267" i="43" s="1"/>
  <c r="X260" i="4"/>
  <c r="X267" i="43" s="1"/>
  <c r="W260" i="4"/>
  <c r="V260" i="4"/>
  <c r="AK260" i="4" s="1"/>
  <c r="J260" i="4"/>
  <c r="J267" i="43" s="1"/>
  <c r="H260" i="4"/>
  <c r="H267" i="43" s="1"/>
  <c r="G260" i="4"/>
  <c r="G267" i="43" s="1"/>
  <c r="F260" i="4"/>
  <c r="F267" i="43" s="1"/>
  <c r="E260" i="4"/>
  <c r="E267" i="43" s="1"/>
  <c r="D260" i="4"/>
  <c r="D267" i="43" s="1"/>
  <c r="C260" i="4"/>
  <c r="C267" i="43" s="1"/>
  <c r="B260" i="4"/>
  <c r="B267" i="43" s="1"/>
  <c r="A260" i="4"/>
  <c r="A267" i="43" s="1"/>
  <c r="AJ259" i="4"/>
  <c r="AJ266" i="43" s="1"/>
  <c r="AH259" i="4"/>
  <c r="AG259" i="4"/>
  <c r="AG266" i="43" s="1"/>
  <c r="AF259" i="4"/>
  <c r="AF266" i="43" s="1"/>
  <c r="AD259" i="4"/>
  <c r="AE259" i="4" s="1"/>
  <c r="R259" i="4" s="1"/>
  <c r="R266" i="43" s="1"/>
  <c r="AC259" i="4"/>
  <c r="AC266" i="43" s="1"/>
  <c r="AB259" i="4"/>
  <c r="AA259" i="4"/>
  <c r="Z259" i="4"/>
  <c r="Z266" i="43" s="1"/>
  <c r="Y259" i="4"/>
  <c r="Y266" i="43" s="1"/>
  <c r="X259" i="4"/>
  <c r="X266" i="43" s="1"/>
  <c r="W259" i="4"/>
  <c r="V259" i="4"/>
  <c r="AK259" i="4" s="1"/>
  <c r="J259" i="4"/>
  <c r="J266" i="43" s="1"/>
  <c r="H259" i="4"/>
  <c r="H266" i="43" s="1"/>
  <c r="G259" i="4"/>
  <c r="G266" i="43" s="1"/>
  <c r="F259" i="4"/>
  <c r="F266" i="43" s="1"/>
  <c r="E259" i="4"/>
  <c r="E266" i="43" s="1"/>
  <c r="D259" i="4"/>
  <c r="D266" i="43" s="1"/>
  <c r="C259" i="4"/>
  <c r="C266" i="43" s="1"/>
  <c r="B259" i="4"/>
  <c r="B266" i="43" s="1"/>
  <c r="A259" i="4"/>
  <c r="A266" i="43" s="1"/>
  <c r="AJ258" i="4"/>
  <c r="AJ265" i="43" s="1"/>
  <c r="AH258" i="4"/>
  <c r="AG258" i="4"/>
  <c r="AG265" i="43" s="1"/>
  <c r="AF258" i="4"/>
  <c r="AF265" i="43" s="1"/>
  <c r="AD258" i="4"/>
  <c r="AE258" i="4" s="1"/>
  <c r="AC258" i="4"/>
  <c r="AC265" i="43" s="1"/>
  <c r="AB258" i="4"/>
  <c r="AA258" i="4"/>
  <c r="Z258" i="4"/>
  <c r="Z265" i="43" s="1"/>
  <c r="Y258" i="4"/>
  <c r="Y265" i="43" s="1"/>
  <c r="X258" i="4"/>
  <c r="X265" i="43" s="1"/>
  <c r="W258" i="4"/>
  <c r="V258" i="4"/>
  <c r="J258" i="4"/>
  <c r="J265" i="43" s="1"/>
  <c r="H258" i="4"/>
  <c r="H265" i="43" s="1"/>
  <c r="G258" i="4"/>
  <c r="G265" i="43" s="1"/>
  <c r="F258" i="4"/>
  <c r="F265" i="43" s="1"/>
  <c r="E258" i="4"/>
  <c r="E265" i="43" s="1"/>
  <c r="D258" i="4"/>
  <c r="D265" i="43" s="1"/>
  <c r="C258" i="4"/>
  <c r="C265" i="43" s="1"/>
  <c r="B258" i="4"/>
  <c r="B265" i="43" s="1"/>
  <c r="A258" i="4"/>
  <c r="A265" i="43" s="1"/>
  <c r="AJ257" i="4"/>
  <c r="AJ264" i="43" s="1"/>
  <c r="AH257" i="4"/>
  <c r="AG257" i="4"/>
  <c r="AG264" i="43" s="1"/>
  <c r="AF257" i="4"/>
  <c r="AF264" i="43" s="1"/>
  <c r="AD257" i="4"/>
  <c r="AE257" i="4" s="1"/>
  <c r="AC257" i="4"/>
  <c r="AC264" i="43" s="1"/>
  <c r="AB257" i="4"/>
  <c r="AA257" i="4"/>
  <c r="Z257" i="4"/>
  <c r="Z264" i="43" s="1"/>
  <c r="Y257" i="4"/>
  <c r="Y264" i="43" s="1"/>
  <c r="X257" i="4"/>
  <c r="X264" i="43" s="1"/>
  <c r="W257" i="4"/>
  <c r="V257" i="4"/>
  <c r="J257" i="4"/>
  <c r="J264" i="43" s="1"/>
  <c r="H257" i="4"/>
  <c r="H264" i="43" s="1"/>
  <c r="G257" i="4"/>
  <c r="G264" i="43" s="1"/>
  <c r="F257" i="4"/>
  <c r="F264" i="43" s="1"/>
  <c r="E257" i="4"/>
  <c r="E264" i="43" s="1"/>
  <c r="D257" i="4"/>
  <c r="D264" i="43" s="1"/>
  <c r="C257" i="4"/>
  <c r="C264" i="43" s="1"/>
  <c r="B257" i="4"/>
  <c r="B264" i="43" s="1"/>
  <c r="A257" i="4"/>
  <c r="A264" i="43" s="1"/>
  <c r="AJ256" i="4"/>
  <c r="AJ263" i="43" s="1"/>
  <c r="AH256" i="4"/>
  <c r="AG256" i="4"/>
  <c r="AG263" i="43" s="1"/>
  <c r="AF256" i="4"/>
  <c r="AF263" i="43" s="1"/>
  <c r="AD256" i="4"/>
  <c r="AE256" i="4" s="1"/>
  <c r="AC256" i="4"/>
  <c r="AC263" i="43" s="1"/>
  <c r="AB256" i="4"/>
  <c r="AA256" i="4"/>
  <c r="Z256" i="4"/>
  <c r="Z263" i="43" s="1"/>
  <c r="Y256" i="4"/>
  <c r="Y263" i="43" s="1"/>
  <c r="X256" i="4"/>
  <c r="X263" i="43" s="1"/>
  <c r="W256" i="4"/>
  <c r="V256" i="4"/>
  <c r="Q256" i="4"/>
  <c r="Q263" i="43" s="1"/>
  <c r="L256" i="4"/>
  <c r="L263" i="43" s="1"/>
  <c r="J256" i="4"/>
  <c r="J263" i="43" s="1"/>
  <c r="H256" i="4"/>
  <c r="H263" i="43" s="1"/>
  <c r="G256" i="4"/>
  <c r="G263" i="43" s="1"/>
  <c r="F256" i="4"/>
  <c r="F263" i="43" s="1"/>
  <c r="E256" i="4"/>
  <c r="E263" i="43" s="1"/>
  <c r="D256" i="4"/>
  <c r="D263" i="43" s="1"/>
  <c r="C256" i="4"/>
  <c r="C263" i="43" s="1"/>
  <c r="B256" i="4"/>
  <c r="B263" i="43" s="1"/>
  <c r="A256" i="4"/>
  <c r="A263" i="43" s="1"/>
  <c r="AK255" i="4"/>
  <c r="AJ255" i="4"/>
  <c r="AJ262" i="43" s="1"/>
  <c r="AH255" i="4"/>
  <c r="AH262" i="43" s="1"/>
  <c r="AG255" i="4"/>
  <c r="AG262" i="43" s="1"/>
  <c r="AF255" i="4"/>
  <c r="AF262" i="43" s="1"/>
  <c r="AE255" i="4"/>
  <c r="R255" i="4" s="1"/>
  <c r="R262" i="43" s="1"/>
  <c r="AD255" i="4"/>
  <c r="AC255" i="4"/>
  <c r="AC262" i="43" s="1"/>
  <c r="AB255" i="4"/>
  <c r="AA255" i="4"/>
  <c r="Z255" i="4"/>
  <c r="Z262" i="43" s="1"/>
  <c r="Y255" i="4"/>
  <c r="Y262" i="43" s="1"/>
  <c r="X255" i="4"/>
  <c r="X262" i="43" s="1"/>
  <c r="W255" i="4"/>
  <c r="V255" i="4"/>
  <c r="Q255" i="4"/>
  <c r="Q262" i="43" s="1"/>
  <c r="L255" i="4"/>
  <c r="L262" i="43" s="1"/>
  <c r="J255" i="4"/>
  <c r="J262" i="43" s="1"/>
  <c r="H255" i="4"/>
  <c r="H262" i="43" s="1"/>
  <c r="G255" i="4"/>
  <c r="G262" i="43" s="1"/>
  <c r="F255" i="4"/>
  <c r="F262" i="43" s="1"/>
  <c r="E255" i="4"/>
  <c r="E262" i="43" s="1"/>
  <c r="D255" i="4"/>
  <c r="D262" i="43" s="1"/>
  <c r="C255" i="4"/>
  <c r="C262" i="43" s="1"/>
  <c r="B255" i="4"/>
  <c r="B262" i="43" s="1"/>
  <c r="A255" i="4"/>
  <c r="A262" i="43" s="1"/>
  <c r="AK254" i="4"/>
  <c r="AJ254" i="4"/>
  <c r="AJ261" i="43" s="1"/>
  <c r="AH254" i="4"/>
  <c r="AH261" i="43" s="1"/>
  <c r="AG254" i="4"/>
  <c r="AG261" i="43" s="1"/>
  <c r="AF254" i="4"/>
  <c r="AF261" i="43" s="1"/>
  <c r="AE254" i="4"/>
  <c r="AD254" i="4"/>
  <c r="AC254" i="4"/>
  <c r="AC261" i="43" s="1"/>
  <c r="AB254" i="4"/>
  <c r="AA254" i="4"/>
  <c r="Z254" i="4"/>
  <c r="Z261" i="43" s="1"/>
  <c r="Y254" i="4"/>
  <c r="Y261" i="43" s="1"/>
  <c r="X254" i="4"/>
  <c r="X261" i="43" s="1"/>
  <c r="W254" i="4"/>
  <c r="V254" i="4"/>
  <c r="Q254" i="4"/>
  <c r="Q261" i="43" s="1"/>
  <c r="O254" i="4"/>
  <c r="O261" i="43" s="1"/>
  <c r="J254" i="4"/>
  <c r="J261" i="43" s="1"/>
  <c r="H254" i="4"/>
  <c r="H261" i="43" s="1"/>
  <c r="G254" i="4"/>
  <c r="G261" i="43" s="1"/>
  <c r="F254" i="4"/>
  <c r="F261" i="43" s="1"/>
  <c r="E254" i="4"/>
  <c r="E261" i="43" s="1"/>
  <c r="D254" i="4"/>
  <c r="D261" i="43" s="1"/>
  <c r="C254" i="4"/>
  <c r="C261" i="43" s="1"/>
  <c r="B254" i="4"/>
  <c r="B261" i="43" s="1"/>
  <c r="A254" i="4"/>
  <c r="A261" i="43" s="1"/>
  <c r="AK253" i="4"/>
  <c r="AJ253" i="4"/>
  <c r="AJ260" i="43" s="1"/>
  <c r="AH253" i="4"/>
  <c r="AG253" i="4"/>
  <c r="AG260" i="43" s="1"/>
  <c r="AF253" i="4"/>
  <c r="AF260" i="43" s="1"/>
  <c r="AD253" i="4"/>
  <c r="AE253" i="4" s="1"/>
  <c r="AC253" i="4"/>
  <c r="AC260" i="43" s="1"/>
  <c r="AB253" i="4"/>
  <c r="AA253" i="4"/>
  <c r="Z253" i="4"/>
  <c r="Z260" i="43" s="1"/>
  <c r="Y253" i="4"/>
  <c r="Y260" i="43" s="1"/>
  <c r="X253" i="4"/>
  <c r="X260" i="43" s="1"/>
  <c r="W253" i="4"/>
  <c r="V253" i="4"/>
  <c r="N253" i="4"/>
  <c r="N260" i="43" s="1"/>
  <c r="J253" i="4"/>
  <c r="J260" i="43" s="1"/>
  <c r="H253" i="4"/>
  <c r="H260" i="43" s="1"/>
  <c r="G253" i="4"/>
  <c r="G260" i="43" s="1"/>
  <c r="F253" i="4"/>
  <c r="F260" i="43" s="1"/>
  <c r="E253" i="4"/>
  <c r="E260" i="43" s="1"/>
  <c r="D253" i="4"/>
  <c r="D260" i="43" s="1"/>
  <c r="C253" i="4"/>
  <c r="C260" i="43" s="1"/>
  <c r="B253" i="4"/>
  <c r="B260" i="43" s="1"/>
  <c r="A253" i="4"/>
  <c r="A260" i="43" s="1"/>
  <c r="AK252" i="4"/>
  <c r="AJ252" i="4"/>
  <c r="AJ259" i="43" s="1"/>
  <c r="AH252" i="4"/>
  <c r="AG252" i="4"/>
  <c r="AG259" i="43" s="1"/>
  <c r="AF252" i="4"/>
  <c r="AF259" i="43" s="1"/>
  <c r="AD252" i="4"/>
  <c r="AE252" i="4" s="1"/>
  <c r="AC252" i="4"/>
  <c r="AC259" i="43" s="1"/>
  <c r="AB252" i="4"/>
  <c r="AA252" i="4"/>
  <c r="Z252" i="4"/>
  <c r="Z259" i="43" s="1"/>
  <c r="Y252" i="4"/>
  <c r="Y259" i="43" s="1"/>
  <c r="X252" i="4"/>
  <c r="X259" i="43" s="1"/>
  <c r="W252" i="4"/>
  <c r="V252" i="4"/>
  <c r="N252" i="4"/>
  <c r="N259" i="43" s="1"/>
  <c r="J252" i="4"/>
  <c r="J259" i="43" s="1"/>
  <c r="H252" i="4"/>
  <c r="H259" i="43" s="1"/>
  <c r="G252" i="4"/>
  <c r="G259" i="43" s="1"/>
  <c r="F252" i="4"/>
  <c r="F259" i="43" s="1"/>
  <c r="E252" i="4"/>
  <c r="E259" i="43" s="1"/>
  <c r="D252" i="4"/>
  <c r="D259" i="43" s="1"/>
  <c r="C252" i="4"/>
  <c r="C259" i="43" s="1"/>
  <c r="B252" i="4"/>
  <c r="B259" i="43" s="1"/>
  <c r="A252" i="4"/>
  <c r="A259" i="43" s="1"/>
  <c r="AK251" i="4"/>
  <c r="AJ251" i="4"/>
  <c r="AJ258" i="43" s="1"/>
  <c r="AH251" i="4"/>
  <c r="AG251" i="4"/>
  <c r="AG258" i="43" s="1"/>
  <c r="AF251" i="4"/>
  <c r="AF258" i="43" s="1"/>
  <c r="AD251" i="4"/>
  <c r="AE251" i="4" s="1"/>
  <c r="AC251" i="4"/>
  <c r="AC258" i="43" s="1"/>
  <c r="AB251" i="4"/>
  <c r="AA251" i="4"/>
  <c r="Z251" i="4"/>
  <c r="Z258" i="43" s="1"/>
  <c r="Y251" i="4"/>
  <c r="Y258" i="43" s="1"/>
  <c r="X251" i="4"/>
  <c r="X258" i="43" s="1"/>
  <c r="W251" i="4"/>
  <c r="V251" i="4"/>
  <c r="N251" i="4"/>
  <c r="N258" i="43" s="1"/>
  <c r="J251" i="4"/>
  <c r="J258" i="43" s="1"/>
  <c r="H251" i="4"/>
  <c r="H258" i="43" s="1"/>
  <c r="G251" i="4"/>
  <c r="G258" i="43" s="1"/>
  <c r="F251" i="4"/>
  <c r="F258" i="43" s="1"/>
  <c r="E251" i="4"/>
  <c r="E258" i="43" s="1"/>
  <c r="D251" i="4"/>
  <c r="D258" i="43" s="1"/>
  <c r="C251" i="4"/>
  <c r="C258" i="43" s="1"/>
  <c r="B251" i="4"/>
  <c r="B258" i="43" s="1"/>
  <c r="A251" i="4"/>
  <c r="A258" i="43" s="1"/>
  <c r="AK250" i="4"/>
  <c r="AJ250" i="4"/>
  <c r="AJ257" i="43" s="1"/>
  <c r="AH250" i="4"/>
  <c r="AG250" i="4"/>
  <c r="AG257" i="43" s="1"/>
  <c r="AF250" i="4"/>
  <c r="AF257" i="43" s="1"/>
  <c r="AD250" i="4"/>
  <c r="AE250" i="4" s="1"/>
  <c r="AC250" i="4"/>
  <c r="AC257" i="43" s="1"/>
  <c r="AB250" i="4"/>
  <c r="AA250" i="4"/>
  <c r="Z250" i="4"/>
  <c r="Z257" i="43" s="1"/>
  <c r="Y250" i="4"/>
  <c r="Y257" i="43" s="1"/>
  <c r="X250" i="4"/>
  <c r="X257" i="43" s="1"/>
  <c r="W250" i="4"/>
  <c r="V250" i="4"/>
  <c r="N250" i="4"/>
  <c r="N257" i="43" s="1"/>
  <c r="J250" i="4"/>
  <c r="J257" i="43" s="1"/>
  <c r="H250" i="4"/>
  <c r="H257" i="43" s="1"/>
  <c r="G250" i="4"/>
  <c r="G257" i="43" s="1"/>
  <c r="F250" i="4"/>
  <c r="F257" i="43" s="1"/>
  <c r="E250" i="4"/>
  <c r="E257" i="43" s="1"/>
  <c r="D250" i="4"/>
  <c r="D257" i="43" s="1"/>
  <c r="C250" i="4"/>
  <c r="C257" i="43" s="1"/>
  <c r="B250" i="4"/>
  <c r="B257" i="43" s="1"/>
  <c r="A250" i="4"/>
  <c r="A257" i="43" s="1"/>
  <c r="AK249" i="4"/>
  <c r="AJ249" i="4"/>
  <c r="AJ256" i="43" s="1"/>
  <c r="AH249" i="4"/>
  <c r="AG249" i="4"/>
  <c r="AG256" i="43" s="1"/>
  <c r="AF249" i="4"/>
  <c r="AF256" i="43" s="1"/>
  <c r="AD249" i="4"/>
  <c r="AE249" i="4" s="1"/>
  <c r="AC249" i="4"/>
  <c r="AC256" i="43" s="1"/>
  <c r="AB249" i="4"/>
  <c r="AA249" i="4"/>
  <c r="Z249" i="4"/>
  <c r="Z256" i="43" s="1"/>
  <c r="Y249" i="4"/>
  <c r="Y256" i="43" s="1"/>
  <c r="X249" i="4"/>
  <c r="X256" i="43" s="1"/>
  <c r="W249" i="4"/>
  <c r="V249" i="4"/>
  <c r="N249" i="4"/>
  <c r="N256" i="43" s="1"/>
  <c r="J249" i="4"/>
  <c r="J256" i="43" s="1"/>
  <c r="H249" i="4"/>
  <c r="H256" i="43" s="1"/>
  <c r="G249" i="4"/>
  <c r="G256" i="43" s="1"/>
  <c r="F249" i="4"/>
  <c r="F256" i="43" s="1"/>
  <c r="E249" i="4"/>
  <c r="E256" i="43" s="1"/>
  <c r="D249" i="4"/>
  <c r="D256" i="43" s="1"/>
  <c r="C249" i="4"/>
  <c r="C256" i="43" s="1"/>
  <c r="B249" i="4"/>
  <c r="B256" i="43" s="1"/>
  <c r="A249" i="4"/>
  <c r="A256" i="43" s="1"/>
  <c r="AK248" i="4"/>
  <c r="AJ248" i="4"/>
  <c r="AJ255" i="43" s="1"/>
  <c r="AH248" i="4"/>
  <c r="AG248" i="4"/>
  <c r="AG255" i="43" s="1"/>
  <c r="AF248" i="4"/>
  <c r="AF255" i="43" s="1"/>
  <c r="AD248" i="4"/>
  <c r="AE248" i="4" s="1"/>
  <c r="AC248" i="4"/>
  <c r="AC255" i="43" s="1"/>
  <c r="AB248" i="4"/>
  <c r="AA248" i="4"/>
  <c r="Z248" i="4"/>
  <c r="Z255" i="43" s="1"/>
  <c r="Y248" i="4"/>
  <c r="Y255" i="43" s="1"/>
  <c r="X248" i="4"/>
  <c r="X255" i="43" s="1"/>
  <c r="W248" i="4"/>
  <c r="V248" i="4"/>
  <c r="N248" i="4"/>
  <c r="N255" i="43" s="1"/>
  <c r="M248" i="4"/>
  <c r="M255" i="43" s="1"/>
  <c r="M291" i="43" s="1"/>
  <c r="J248" i="4"/>
  <c r="J255" i="43" s="1"/>
  <c r="J291" i="43" s="1"/>
  <c r="H248" i="4"/>
  <c r="H255" i="43" s="1"/>
  <c r="G248" i="4"/>
  <c r="G255" i="43" s="1"/>
  <c r="F248" i="4"/>
  <c r="F255" i="43" s="1"/>
  <c r="E248" i="4"/>
  <c r="E255" i="43" s="1"/>
  <c r="E291" i="43" s="1"/>
  <c r="D248" i="4"/>
  <c r="D255" i="43" s="1"/>
  <c r="C248" i="4"/>
  <c r="C255" i="43" s="1"/>
  <c r="B248" i="4"/>
  <c r="B255" i="43" s="1"/>
  <c r="A248" i="4"/>
  <c r="A255" i="43" s="1"/>
  <c r="AJ247" i="4"/>
  <c r="AJ253" i="43" s="1"/>
  <c r="AH247" i="4"/>
  <c r="AG247" i="4"/>
  <c r="AG253" i="43" s="1"/>
  <c r="AF247" i="4"/>
  <c r="AF253" i="43" s="1"/>
  <c r="AD247" i="4"/>
  <c r="AE247" i="4" s="1"/>
  <c r="AC247" i="4"/>
  <c r="AC253" i="43" s="1"/>
  <c r="AB247" i="4"/>
  <c r="AA247" i="4"/>
  <c r="Z247" i="4"/>
  <c r="Z253" i="43" s="1"/>
  <c r="Y247" i="4"/>
  <c r="Y253" i="43" s="1"/>
  <c r="X247" i="4"/>
  <c r="X253" i="43" s="1"/>
  <c r="W247" i="4"/>
  <c r="V247" i="4"/>
  <c r="J247" i="4"/>
  <c r="J253" i="43" s="1"/>
  <c r="H247" i="4"/>
  <c r="H253" i="43" s="1"/>
  <c r="G247" i="4"/>
  <c r="G253" i="43" s="1"/>
  <c r="F247" i="4"/>
  <c r="F253" i="43" s="1"/>
  <c r="E247" i="4"/>
  <c r="E253" i="43" s="1"/>
  <c r="D247" i="4"/>
  <c r="D253" i="43" s="1"/>
  <c r="C247" i="4"/>
  <c r="C253" i="43" s="1"/>
  <c r="B247" i="4"/>
  <c r="B253" i="43" s="1"/>
  <c r="A247" i="4"/>
  <c r="A253" i="43" s="1"/>
  <c r="AJ246" i="4"/>
  <c r="AJ252" i="43" s="1"/>
  <c r="AH246" i="4"/>
  <c r="AG246" i="4"/>
  <c r="AG252" i="43" s="1"/>
  <c r="AF246" i="4"/>
  <c r="AF252" i="43" s="1"/>
  <c r="AD246" i="4"/>
  <c r="AE246" i="4" s="1"/>
  <c r="AC246" i="4"/>
  <c r="AC252" i="43" s="1"/>
  <c r="AB246" i="4"/>
  <c r="AA246" i="4"/>
  <c r="Z246" i="4"/>
  <c r="Z252" i="43" s="1"/>
  <c r="Y246" i="4"/>
  <c r="Y252" i="43" s="1"/>
  <c r="X246" i="4"/>
  <c r="X252" i="43" s="1"/>
  <c r="W246" i="4"/>
  <c r="V246" i="4"/>
  <c r="J246" i="4"/>
  <c r="J252" i="43" s="1"/>
  <c r="H246" i="4"/>
  <c r="H252" i="43" s="1"/>
  <c r="G246" i="4"/>
  <c r="G252" i="43" s="1"/>
  <c r="F246" i="4"/>
  <c r="F252" i="43" s="1"/>
  <c r="E246" i="4"/>
  <c r="E252" i="43" s="1"/>
  <c r="D246" i="4"/>
  <c r="D252" i="43" s="1"/>
  <c r="C246" i="4"/>
  <c r="C252" i="43" s="1"/>
  <c r="B246" i="4"/>
  <c r="B252" i="43" s="1"/>
  <c r="A246" i="4"/>
  <c r="A252" i="43" s="1"/>
  <c r="AJ245" i="4"/>
  <c r="AJ251" i="43" s="1"/>
  <c r="AH245" i="4"/>
  <c r="AG245" i="4"/>
  <c r="AG251" i="43" s="1"/>
  <c r="AF245" i="4"/>
  <c r="AF251" i="43" s="1"/>
  <c r="AD245" i="4"/>
  <c r="AE245" i="4" s="1"/>
  <c r="AC245" i="4"/>
  <c r="AC251" i="43" s="1"/>
  <c r="AB245" i="4"/>
  <c r="AA245" i="4"/>
  <c r="Z245" i="4"/>
  <c r="Z251" i="43" s="1"/>
  <c r="Y245" i="4"/>
  <c r="Y251" i="43" s="1"/>
  <c r="X245" i="4"/>
  <c r="X251" i="43" s="1"/>
  <c r="W245" i="4"/>
  <c r="V245" i="4"/>
  <c r="Q245" i="4"/>
  <c r="Q251" i="43" s="1"/>
  <c r="J245" i="4"/>
  <c r="J251" i="43" s="1"/>
  <c r="H245" i="4"/>
  <c r="H251" i="43" s="1"/>
  <c r="G245" i="4"/>
  <c r="G251" i="43" s="1"/>
  <c r="F245" i="4"/>
  <c r="F251" i="43" s="1"/>
  <c r="E245" i="4"/>
  <c r="E251" i="43" s="1"/>
  <c r="D245" i="4"/>
  <c r="D251" i="43" s="1"/>
  <c r="C245" i="4"/>
  <c r="C251" i="43" s="1"/>
  <c r="B245" i="4"/>
  <c r="B251" i="43" s="1"/>
  <c r="A245" i="4"/>
  <c r="A251" i="43" s="1"/>
  <c r="AJ244" i="4"/>
  <c r="AJ250" i="43" s="1"/>
  <c r="AH244" i="4"/>
  <c r="AG244" i="4"/>
  <c r="AG250" i="43" s="1"/>
  <c r="AF244" i="4"/>
  <c r="AF250" i="43" s="1"/>
  <c r="AD244" i="4"/>
  <c r="AE244" i="4" s="1"/>
  <c r="AC244" i="4"/>
  <c r="AC250" i="43" s="1"/>
  <c r="AB244" i="4"/>
  <c r="AA244" i="4"/>
  <c r="Z244" i="4"/>
  <c r="Z250" i="43" s="1"/>
  <c r="Y244" i="4"/>
  <c r="Y250" i="43" s="1"/>
  <c r="X244" i="4"/>
  <c r="X250" i="43" s="1"/>
  <c r="W244" i="4"/>
  <c r="V244" i="4"/>
  <c r="Q244" i="4" s="1"/>
  <c r="Q250" i="43" s="1"/>
  <c r="L244" i="4"/>
  <c r="L250" i="43" s="1"/>
  <c r="J244" i="4"/>
  <c r="J250" i="43" s="1"/>
  <c r="H244" i="4"/>
  <c r="H250" i="43" s="1"/>
  <c r="G244" i="4"/>
  <c r="G250" i="43" s="1"/>
  <c r="F244" i="4"/>
  <c r="F250" i="43" s="1"/>
  <c r="E244" i="4"/>
  <c r="E250" i="43" s="1"/>
  <c r="D244" i="4"/>
  <c r="D250" i="43" s="1"/>
  <c r="C244" i="4"/>
  <c r="C250" i="43" s="1"/>
  <c r="B244" i="4"/>
  <c r="B250" i="43" s="1"/>
  <c r="A244" i="4"/>
  <c r="A250" i="43" s="1"/>
  <c r="AK243" i="4"/>
  <c r="AJ243" i="4"/>
  <c r="AJ249" i="43" s="1"/>
  <c r="AH243" i="4"/>
  <c r="AG243" i="4"/>
  <c r="AG249" i="43" s="1"/>
  <c r="AF243" i="4"/>
  <c r="AF249" i="43" s="1"/>
  <c r="AE243" i="4"/>
  <c r="AD243" i="4"/>
  <c r="AC243" i="4"/>
  <c r="AC249" i="43" s="1"/>
  <c r="AB243" i="4"/>
  <c r="AA243" i="4"/>
  <c r="Z243" i="4"/>
  <c r="Z249" i="43" s="1"/>
  <c r="Y243" i="4"/>
  <c r="Y249" i="43" s="1"/>
  <c r="X243" i="4"/>
  <c r="X249" i="43" s="1"/>
  <c r="W243" i="4"/>
  <c r="V243" i="4"/>
  <c r="Q243" i="4" s="1"/>
  <c r="Q249" i="43" s="1"/>
  <c r="N243" i="4"/>
  <c r="N249" i="43" s="1"/>
  <c r="J243" i="4"/>
  <c r="J249" i="43" s="1"/>
  <c r="H243" i="4"/>
  <c r="H249" i="43" s="1"/>
  <c r="G243" i="4"/>
  <c r="G249" i="43" s="1"/>
  <c r="F243" i="4"/>
  <c r="F249" i="43" s="1"/>
  <c r="E243" i="4"/>
  <c r="E249" i="43" s="1"/>
  <c r="D243" i="4"/>
  <c r="D249" i="43" s="1"/>
  <c r="C243" i="4"/>
  <c r="C249" i="43" s="1"/>
  <c r="B243" i="4"/>
  <c r="B249" i="43" s="1"/>
  <c r="A243" i="4"/>
  <c r="A249" i="43" s="1"/>
  <c r="AK242" i="4"/>
  <c r="AJ242" i="4"/>
  <c r="AJ248" i="43" s="1"/>
  <c r="AH242" i="4"/>
  <c r="AG242" i="4"/>
  <c r="AG248" i="43" s="1"/>
  <c r="AF242" i="4"/>
  <c r="AF248" i="43" s="1"/>
  <c r="AE242" i="4"/>
  <c r="AD242" i="4"/>
  <c r="AC242" i="4"/>
  <c r="AC248" i="43" s="1"/>
  <c r="AB242" i="4"/>
  <c r="AA242" i="4"/>
  <c r="Z242" i="4"/>
  <c r="Z248" i="43" s="1"/>
  <c r="Y242" i="4"/>
  <c r="Y248" i="43" s="1"/>
  <c r="X242" i="4"/>
  <c r="X248" i="43" s="1"/>
  <c r="W242" i="4"/>
  <c r="V242" i="4"/>
  <c r="R242" i="4"/>
  <c r="R248" i="43" s="1"/>
  <c r="Q242" i="4"/>
  <c r="Q248" i="43" s="1"/>
  <c r="N242" i="4"/>
  <c r="N248" i="43" s="1"/>
  <c r="J242" i="4"/>
  <c r="J248" i="43" s="1"/>
  <c r="H242" i="4"/>
  <c r="H248" i="43" s="1"/>
  <c r="G242" i="4"/>
  <c r="G248" i="43" s="1"/>
  <c r="F242" i="4"/>
  <c r="F248" i="43" s="1"/>
  <c r="E242" i="4"/>
  <c r="E248" i="43" s="1"/>
  <c r="D242" i="4"/>
  <c r="D248" i="43" s="1"/>
  <c r="C242" i="4"/>
  <c r="C248" i="43" s="1"/>
  <c r="B242" i="4"/>
  <c r="B248" i="43" s="1"/>
  <c r="A242" i="4"/>
  <c r="A248" i="43" s="1"/>
  <c r="AK241" i="4"/>
  <c r="AJ241" i="4"/>
  <c r="AJ247" i="43" s="1"/>
  <c r="AH241" i="4"/>
  <c r="AG241" i="4"/>
  <c r="AG247" i="43" s="1"/>
  <c r="AF241" i="4"/>
  <c r="AF247" i="43" s="1"/>
  <c r="AE241" i="4"/>
  <c r="AD241" i="4"/>
  <c r="AC241" i="4"/>
  <c r="AC247" i="43" s="1"/>
  <c r="AB241" i="4"/>
  <c r="AA241" i="4"/>
  <c r="Z241" i="4"/>
  <c r="Z247" i="43" s="1"/>
  <c r="Y241" i="4"/>
  <c r="Y247" i="43" s="1"/>
  <c r="X241" i="4"/>
  <c r="X247" i="43" s="1"/>
  <c r="W241" i="4"/>
  <c r="V241" i="4"/>
  <c r="R241" i="4"/>
  <c r="R247" i="43" s="1"/>
  <c r="Q241" i="4"/>
  <c r="Q247" i="43" s="1"/>
  <c r="N241" i="4"/>
  <c r="N247" i="43" s="1"/>
  <c r="J241" i="4"/>
  <c r="J247" i="43" s="1"/>
  <c r="H241" i="4"/>
  <c r="H247" i="43" s="1"/>
  <c r="G241" i="4"/>
  <c r="G247" i="43" s="1"/>
  <c r="F241" i="4"/>
  <c r="F247" i="43" s="1"/>
  <c r="E241" i="4"/>
  <c r="E247" i="43" s="1"/>
  <c r="D241" i="4"/>
  <c r="D247" i="43" s="1"/>
  <c r="C241" i="4"/>
  <c r="C247" i="43" s="1"/>
  <c r="B241" i="4"/>
  <c r="B247" i="43" s="1"/>
  <c r="A241" i="4"/>
  <c r="A247" i="43" s="1"/>
  <c r="AK240" i="4"/>
  <c r="AJ240" i="4"/>
  <c r="AJ246" i="43" s="1"/>
  <c r="AH240" i="4"/>
  <c r="AG240" i="4"/>
  <c r="AG246" i="43" s="1"/>
  <c r="AF240" i="4"/>
  <c r="AF246" i="43" s="1"/>
  <c r="AE240" i="4"/>
  <c r="AD240" i="4"/>
  <c r="AC240" i="4"/>
  <c r="AC246" i="43" s="1"/>
  <c r="AB240" i="4"/>
  <c r="AA240" i="4"/>
  <c r="Z240" i="4"/>
  <c r="Z246" i="43" s="1"/>
  <c r="Y240" i="4"/>
  <c r="Y246" i="43" s="1"/>
  <c r="X240" i="4"/>
  <c r="X246" i="43" s="1"/>
  <c r="W240" i="4"/>
  <c r="V240" i="4"/>
  <c r="R240" i="4"/>
  <c r="R246" i="43" s="1"/>
  <c r="Q240" i="4"/>
  <c r="Q246" i="43" s="1"/>
  <c r="N240" i="4"/>
  <c r="N246" i="43" s="1"/>
  <c r="J240" i="4"/>
  <c r="J246" i="43" s="1"/>
  <c r="H240" i="4"/>
  <c r="H246" i="43" s="1"/>
  <c r="G240" i="4"/>
  <c r="G246" i="43" s="1"/>
  <c r="F240" i="4"/>
  <c r="F246" i="43" s="1"/>
  <c r="E240" i="4"/>
  <c r="E246" i="43" s="1"/>
  <c r="D240" i="4"/>
  <c r="D246" i="43" s="1"/>
  <c r="C240" i="4"/>
  <c r="C246" i="43" s="1"/>
  <c r="B240" i="4"/>
  <c r="B246" i="43" s="1"/>
  <c r="A240" i="4"/>
  <c r="A246" i="43" s="1"/>
  <c r="AK239" i="4"/>
  <c r="AJ239" i="4"/>
  <c r="AJ245" i="43" s="1"/>
  <c r="AH239" i="4"/>
  <c r="AG239" i="4"/>
  <c r="AG245" i="43" s="1"/>
  <c r="AF239" i="4"/>
  <c r="AF245" i="43" s="1"/>
  <c r="AE239" i="4"/>
  <c r="AD239" i="4"/>
  <c r="AC239" i="4"/>
  <c r="AC245" i="43" s="1"/>
  <c r="AB239" i="4"/>
  <c r="AA239" i="4"/>
  <c r="Z239" i="4"/>
  <c r="Z245" i="43" s="1"/>
  <c r="Y239" i="4"/>
  <c r="Y245" i="43" s="1"/>
  <c r="X239" i="4"/>
  <c r="X245" i="43" s="1"/>
  <c r="W239" i="4"/>
  <c r="V239" i="4"/>
  <c r="R239" i="4"/>
  <c r="R245" i="43" s="1"/>
  <c r="Q239" i="4"/>
  <c r="Q245" i="43" s="1"/>
  <c r="N239" i="4"/>
  <c r="N245" i="43" s="1"/>
  <c r="J239" i="4"/>
  <c r="J245" i="43" s="1"/>
  <c r="H239" i="4"/>
  <c r="H245" i="43" s="1"/>
  <c r="G239" i="4"/>
  <c r="G245" i="43" s="1"/>
  <c r="F239" i="4"/>
  <c r="F245" i="43" s="1"/>
  <c r="E239" i="4"/>
  <c r="E245" i="43" s="1"/>
  <c r="D239" i="4"/>
  <c r="D245" i="43" s="1"/>
  <c r="C239" i="4"/>
  <c r="C245" i="43" s="1"/>
  <c r="B239" i="4"/>
  <c r="B245" i="43" s="1"/>
  <c r="A239" i="4"/>
  <c r="A245" i="43" s="1"/>
  <c r="AK238" i="4"/>
  <c r="AJ238" i="4"/>
  <c r="AJ244" i="43" s="1"/>
  <c r="AH238" i="4"/>
  <c r="AH244" i="43" s="1"/>
  <c r="AG238" i="4"/>
  <c r="AG244" i="43" s="1"/>
  <c r="AF238" i="4"/>
  <c r="AF244" i="43" s="1"/>
  <c r="AD238" i="4"/>
  <c r="AE238" i="4" s="1"/>
  <c r="AC238" i="4"/>
  <c r="AC244" i="43" s="1"/>
  <c r="AB238" i="4"/>
  <c r="AA238" i="4"/>
  <c r="Z238" i="4"/>
  <c r="Z244" i="43" s="1"/>
  <c r="Y238" i="4"/>
  <c r="Y244" i="43" s="1"/>
  <c r="X238" i="4"/>
  <c r="X244" i="43" s="1"/>
  <c r="W238" i="4"/>
  <c r="V238" i="4"/>
  <c r="N238" i="4"/>
  <c r="N244" i="43" s="1"/>
  <c r="J238" i="4"/>
  <c r="J244" i="43" s="1"/>
  <c r="H238" i="4"/>
  <c r="H244" i="43" s="1"/>
  <c r="G238" i="4"/>
  <c r="G244" i="43" s="1"/>
  <c r="F238" i="4"/>
  <c r="F244" i="43" s="1"/>
  <c r="E238" i="4"/>
  <c r="E244" i="43" s="1"/>
  <c r="D238" i="4"/>
  <c r="D244" i="43" s="1"/>
  <c r="C238" i="4"/>
  <c r="C244" i="43" s="1"/>
  <c r="B238" i="4"/>
  <c r="B244" i="43" s="1"/>
  <c r="A238" i="4"/>
  <c r="A244" i="43" s="1"/>
  <c r="AK237" i="4"/>
  <c r="AJ237" i="4"/>
  <c r="AJ243" i="43" s="1"/>
  <c r="AH237" i="4"/>
  <c r="AH243" i="43" s="1"/>
  <c r="AG237" i="4"/>
  <c r="AG243" i="43" s="1"/>
  <c r="AF237" i="4"/>
  <c r="AF243" i="43" s="1"/>
  <c r="AD237" i="4"/>
  <c r="AE237" i="4" s="1"/>
  <c r="AC237" i="4"/>
  <c r="AC243" i="43" s="1"/>
  <c r="AB237" i="4"/>
  <c r="AA237" i="4"/>
  <c r="Z237" i="4"/>
  <c r="Z243" i="43" s="1"/>
  <c r="Y237" i="4"/>
  <c r="Y243" i="43" s="1"/>
  <c r="X237" i="4"/>
  <c r="X243" i="43" s="1"/>
  <c r="W237" i="4"/>
  <c r="V237" i="4"/>
  <c r="Q237" i="4"/>
  <c r="Q243" i="43" s="1"/>
  <c r="O237" i="4"/>
  <c r="O243" i="43" s="1"/>
  <c r="J237" i="4"/>
  <c r="J243" i="43" s="1"/>
  <c r="H237" i="4"/>
  <c r="H243" i="43" s="1"/>
  <c r="G237" i="4"/>
  <c r="G243" i="43" s="1"/>
  <c r="F237" i="4"/>
  <c r="F243" i="43" s="1"/>
  <c r="E237" i="4"/>
  <c r="E243" i="43" s="1"/>
  <c r="D237" i="4"/>
  <c r="D243" i="43" s="1"/>
  <c r="C237" i="4"/>
  <c r="C243" i="43" s="1"/>
  <c r="B237" i="4"/>
  <c r="B243" i="43" s="1"/>
  <c r="A237" i="4"/>
  <c r="A243" i="43" s="1"/>
  <c r="AJ236" i="4"/>
  <c r="AJ242" i="43" s="1"/>
  <c r="AH236" i="4"/>
  <c r="AG236" i="4"/>
  <c r="AG242" i="43" s="1"/>
  <c r="AF236" i="4"/>
  <c r="AF242" i="43" s="1"/>
  <c r="AD236" i="4"/>
  <c r="AE236" i="4" s="1"/>
  <c r="AC236" i="4"/>
  <c r="AC242" i="43" s="1"/>
  <c r="AB236" i="4"/>
  <c r="AA236" i="4"/>
  <c r="Z236" i="4"/>
  <c r="Z242" i="43" s="1"/>
  <c r="Y236" i="4"/>
  <c r="Y242" i="43" s="1"/>
  <c r="X236" i="4"/>
  <c r="X242" i="43" s="1"/>
  <c r="W236" i="4"/>
  <c r="V236" i="4"/>
  <c r="J236" i="4"/>
  <c r="J242" i="43" s="1"/>
  <c r="H236" i="4"/>
  <c r="H242" i="43" s="1"/>
  <c r="G236" i="4"/>
  <c r="G242" i="43" s="1"/>
  <c r="F236" i="4"/>
  <c r="F242" i="43" s="1"/>
  <c r="E236" i="4"/>
  <c r="E242" i="43" s="1"/>
  <c r="D236" i="4"/>
  <c r="D242" i="43" s="1"/>
  <c r="C236" i="4"/>
  <c r="C242" i="43" s="1"/>
  <c r="B236" i="4"/>
  <c r="B242" i="43" s="1"/>
  <c r="A236" i="4"/>
  <c r="A242" i="43" s="1"/>
  <c r="AJ235" i="4"/>
  <c r="AJ241" i="43" s="1"/>
  <c r="AH235" i="4"/>
  <c r="AG235" i="4"/>
  <c r="AG241" i="43" s="1"/>
  <c r="AF235" i="4"/>
  <c r="AF241" i="43" s="1"/>
  <c r="AD235" i="4"/>
  <c r="AE235" i="4" s="1"/>
  <c r="AC235" i="4"/>
  <c r="AC241" i="43" s="1"/>
  <c r="AB235" i="4"/>
  <c r="AA235" i="4"/>
  <c r="Z235" i="4"/>
  <c r="Z241" i="43" s="1"/>
  <c r="Y235" i="4"/>
  <c r="Y241" i="43" s="1"/>
  <c r="X235" i="4"/>
  <c r="X241" i="43" s="1"/>
  <c r="W235" i="4"/>
  <c r="V235" i="4"/>
  <c r="J235" i="4"/>
  <c r="J241" i="43" s="1"/>
  <c r="H235" i="4"/>
  <c r="H241" i="43" s="1"/>
  <c r="G235" i="4"/>
  <c r="G241" i="43" s="1"/>
  <c r="F235" i="4"/>
  <c r="F241" i="43" s="1"/>
  <c r="E235" i="4"/>
  <c r="E241" i="43" s="1"/>
  <c r="D235" i="4"/>
  <c r="D241" i="43" s="1"/>
  <c r="C235" i="4"/>
  <c r="C241" i="43" s="1"/>
  <c r="B235" i="4"/>
  <c r="B241" i="43" s="1"/>
  <c r="A235" i="4"/>
  <c r="A241" i="43" s="1"/>
  <c r="AJ234" i="4"/>
  <c r="AJ240" i="43" s="1"/>
  <c r="AH234" i="4"/>
  <c r="AG234" i="4"/>
  <c r="AG240" i="43" s="1"/>
  <c r="AF234" i="4"/>
  <c r="AF240" i="43" s="1"/>
  <c r="AD234" i="4"/>
  <c r="AE234" i="4" s="1"/>
  <c r="AC234" i="4"/>
  <c r="AC240" i="43" s="1"/>
  <c r="AB234" i="4"/>
  <c r="AA234" i="4"/>
  <c r="Z234" i="4"/>
  <c r="Z240" i="43" s="1"/>
  <c r="Y234" i="4"/>
  <c r="Y240" i="43" s="1"/>
  <c r="X234" i="4"/>
  <c r="X240" i="43" s="1"/>
  <c r="W234" i="4"/>
  <c r="V234" i="4"/>
  <c r="J234" i="4"/>
  <c r="J240" i="43" s="1"/>
  <c r="H234" i="4"/>
  <c r="H240" i="43" s="1"/>
  <c r="G234" i="4"/>
  <c r="G240" i="43" s="1"/>
  <c r="F234" i="4"/>
  <c r="F240" i="43" s="1"/>
  <c r="E234" i="4"/>
  <c r="E240" i="43" s="1"/>
  <c r="D234" i="4"/>
  <c r="D240" i="43" s="1"/>
  <c r="C234" i="4"/>
  <c r="C240" i="43" s="1"/>
  <c r="B234" i="4"/>
  <c r="B240" i="43" s="1"/>
  <c r="A234" i="4"/>
  <c r="A240" i="43" s="1"/>
  <c r="AJ233" i="4"/>
  <c r="AJ239" i="43" s="1"/>
  <c r="AH233" i="4"/>
  <c r="AG233" i="4"/>
  <c r="AG239" i="43" s="1"/>
  <c r="AF233" i="4"/>
  <c r="AF239" i="43" s="1"/>
  <c r="AD233" i="4"/>
  <c r="AE233" i="4" s="1"/>
  <c r="AC233" i="4"/>
  <c r="AC239" i="43" s="1"/>
  <c r="AB233" i="4"/>
  <c r="AA233" i="4"/>
  <c r="Z233" i="4"/>
  <c r="Z239" i="43" s="1"/>
  <c r="Y233" i="4"/>
  <c r="Y239" i="43" s="1"/>
  <c r="X233" i="4"/>
  <c r="X239" i="43" s="1"/>
  <c r="W233" i="4"/>
  <c r="V233" i="4"/>
  <c r="J233" i="4"/>
  <c r="J239" i="43" s="1"/>
  <c r="H233" i="4"/>
  <c r="H239" i="43" s="1"/>
  <c r="G233" i="4"/>
  <c r="G239" i="43" s="1"/>
  <c r="F233" i="4"/>
  <c r="F239" i="43" s="1"/>
  <c r="E233" i="4"/>
  <c r="E239" i="43" s="1"/>
  <c r="D233" i="4"/>
  <c r="D239" i="43" s="1"/>
  <c r="C233" i="4"/>
  <c r="C239" i="43" s="1"/>
  <c r="B233" i="4"/>
  <c r="B239" i="43" s="1"/>
  <c r="A233" i="4"/>
  <c r="A239" i="43" s="1"/>
  <c r="AJ232" i="4"/>
  <c r="AJ238" i="43" s="1"/>
  <c r="AH232" i="4"/>
  <c r="AG232" i="4"/>
  <c r="AG238" i="43" s="1"/>
  <c r="AF232" i="4"/>
  <c r="AF238" i="43" s="1"/>
  <c r="AD232" i="4"/>
  <c r="AE232" i="4" s="1"/>
  <c r="AC232" i="4"/>
  <c r="AC238" i="43" s="1"/>
  <c r="AB232" i="4"/>
  <c r="AA232" i="4"/>
  <c r="Z232" i="4"/>
  <c r="Z238" i="43" s="1"/>
  <c r="Y232" i="4"/>
  <c r="Y238" i="43" s="1"/>
  <c r="X232" i="4"/>
  <c r="X238" i="43" s="1"/>
  <c r="W232" i="4"/>
  <c r="V232" i="4"/>
  <c r="N232" i="4"/>
  <c r="N238" i="43" s="1"/>
  <c r="J232" i="4"/>
  <c r="J238" i="43" s="1"/>
  <c r="H232" i="4"/>
  <c r="H238" i="43" s="1"/>
  <c r="G232" i="4"/>
  <c r="G238" i="43" s="1"/>
  <c r="F232" i="4"/>
  <c r="F238" i="43" s="1"/>
  <c r="E232" i="4"/>
  <c r="E238" i="43" s="1"/>
  <c r="D232" i="4"/>
  <c r="D238" i="43" s="1"/>
  <c r="C232" i="4"/>
  <c r="C238" i="43" s="1"/>
  <c r="B232" i="4"/>
  <c r="B238" i="43" s="1"/>
  <c r="A232" i="4"/>
  <c r="A238" i="43" s="1"/>
  <c r="AJ231" i="4"/>
  <c r="AJ237" i="43" s="1"/>
  <c r="AH231" i="4"/>
  <c r="AG231" i="4"/>
  <c r="AG237" i="43" s="1"/>
  <c r="AF231" i="4"/>
  <c r="AF237" i="43" s="1"/>
  <c r="AD231" i="4"/>
  <c r="AE231" i="4" s="1"/>
  <c r="AC231" i="4"/>
  <c r="AC237" i="43" s="1"/>
  <c r="AB231" i="4"/>
  <c r="AA231" i="4"/>
  <c r="Z231" i="4"/>
  <c r="Z237" i="43" s="1"/>
  <c r="Y231" i="4"/>
  <c r="Y237" i="43" s="1"/>
  <c r="X231" i="4"/>
  <c r="X237" i="43" s="1"/>
  <c r="W231" i="4"/>
  <c r="V231" i="4"/>
  <c r="N231" i="4"/>
  <c r="N237" i="43" s="1"/>
  <c r="J231" i="4"/>
  <c r="J237" i="43" s="1"/>
  <c r="H231" i="4"/>
  <c r="H237" i="43" s="1"/>
  <c r="G231" i="4"/>
  <c r="G237" i="43" s="1"/>
  <c r="F231" i="4"/>
  <c r="F237" i="43" s="1"/>
  <c r="E231" i="4"/>
  <c r="E237" i="43" s="1"/>
  <c r="D231" i="4"/>
  <c r="D237" i="43" s="1"/>
  <c r="C231" i="4"/>
  <c r="C237" i="43" s="1"/>
  <c r="B231" i="4"/>
  <c r="B237" i="43" s="1"/>
  <c r="A231" i="4"/>
  <c r="A237" i="43" s="1"/>
  <c r="AJ230" i="4"/>
  <c r="AJ236" i="43" s="1"/>
  <c r="AH230" i="4"/>
  <c r="AG230" i="4"/>
  <c r="AG236" i="43" s="1"/>
  <c r="AF230" i="4"/>
  <c r="AF236" i="43" s="1"/>
  <c r="AD230" i="4"/>
  <c r="AE230" i="4" s="1"/>
  <c r="AC230" i="4"/>
  <c r="AC236" i="43" s="1"/>
  <c r="AB230" i="4"/>
  <c r="AA230" i="4"/>
  <c r="Z230" i="4"/>
  <c r="Z236" i="43" s="1"/>
  <c r="Y230" i="4"/>
  <c r="Y236" i="43" s="1"/>
  <c r="X230" i="4"/>
  <c r="X236" i="43" s="1"/>
  <c r="W230" i="4"/>
  <c r="V230" i="4"/>
  <c r="N230" i="4"/>
  <c r="N236" i="43" s="1"/>
  <c r="J230" i="4"/>
  <c r="J236" i="43" s="1"/>
  <c r="H230" i="4"/>
  <c r="H236" i="43" s="1"/>
  <c r="G230" i="4"/>
  <c r="G236" i="43" s="1"/>
  <c r="F230" i="4"/>
  <c r="F236" i="43" s="1"/>
  <c r="E230" i="4"/>
  <c r="E236" i="43" s="1"/>
  <c r="D230" i="4"/>
  <c r="D236" i="43" s="1"/>
  <c r="C230" i="4"/>
  <c r="C236" i="43" s="1"/>
  <c r="B230" i="4"/>
  <c r="B236" i="43" s="1"/>
  <c r="A230" i="4"/>
  <c r="A236" i="43" s="1"/>
  <c r="AJ229" i="4"/>
  <c r="AJ235" i="43" s="1"/>
  <c r="AH229" i="4"/>
  <c r="AG229" i="4"/>
  <c r="AG235" i="43" s="1"/>
  <c r="AF229" i="4"/>
  <c r="AF235" i="43" s="1"/>
  <c r="AD229" i="4"/>
  <c r="AE229" i="4" s="1"/>
  <c r="AC229" i="4"/>
  <c r="AC235" i="43" s="1"/>
  <c r="AB229" i="4"/>
  <c r="AA229" i="4"/>
  <c r="Z229" i="4"/>
  <c r="Z235" i="43" s="1"/>
  <c r="Y229" i="4"/>
  <c r="Y235" i="43" s="1"/>
  <c r="X229" i="4"/>
  <c r="X235" i="43" s="1"/>
  <c r="W229" i="4"/>
  <c r="V229" i="4"/>
  <c r="N229" i="4"/>
  <c r="N235" i="43" s="1"/>
  <c r="J229" i="4"/>
  <c r="J235" i="43" s="1"/>
  <c r="H229" i="4"/>
  <c r="H235" i="43" s="1"/>
  <c r="G229" i="4"/>
  <c r="G235" i="43" s="1"/>
  <c r="F229" i="4"/>
  <c r="F235" i="43" s="1"/>
  <c r="E229" i="4"/>
  <c r="E235" i="43" s="1"/>
  <c r="D229" i="4"/>
  <c r="D235" i="43" s="1"/>
  <c r="C229" i="4"/>
  <c r="C235" i="43" s="1"/>
  <c r="B229" i="4"/>
  <c r="B235" i="43" s="1"/>
  <c r="A229" i="4"/>
  <c r="A235" i="43" s="1"/>
  <c r="AJ228" i="4"/>
  <c r="AJ234" i="43" s="1"/>
  <c r="AH228" i="4"/>
  <c r="AG228" i="4"/>
  <c r="AG234" i="43" s="1"/>
  <c r="AF228" i="4"/>
  <c r="AF234" i="43" s="1"/>
  <c r="AD228" i="4"/>
  <c r="AE228" i="4" s="1"/>
  <c r="R228" i="4" s="1"/>
  <c r="AC228" i="4"/>
  <c r="AC234" i="43" s="1"/>
  <c r="AB228" i="4"/>
  <c r="AA228" i="4"/>
  <c r="Z228" i="4"/>
  <c r="Z234" i="43" s="1"/>
  <c r="Y228" i="4"/>
  <c r="Y234" i="43" s="1"/>
  <c r="X228" i="4"/>
  <c r="X234" i="43" s="1"/>
  <c r="W228" i="4"/>
  <c r="V228" i="4"/>
  <c r="O228" i="4"/>
  <c r="O234" i="43" s="1"/>
  <c r="N228" i="4"/>
  <c r="N234" i="43" s="1"/>
  <c r="L228" i="4"/>
  <c r="L234" i="43" s="1"/>
  <c r="J228" i="4"/>
  <c r="J234" i="43" s="1"/>
  <c r="H228" i="4"/>
  <c r="H234" i="43" s="1"/>
  <c r="G228" i="4"/>
  <c r="G234" i="43" s="1"/>
  <c r="F228" i="4"/>
  <c r="F234" i="43" s="1"/>
  <c r="E228" i="4"/>
  <c r="E234" i="43" s="1"/>
  <c r="D228" i="4"/>
  <c r="D234" i="43" s="1"/>
  <c r="C228" i="4"/>
  <c r="C234" i="43" s="1"/>
  <c r="B228" i="4"/>
  <c r="B234" i="43" s="1"/>
  <c r="A228" i="4"/>
  <c r="A234" i="43" s="1"/>
  <c r="AK227" i="4"/>
  <c r="AJ227" i="4"/>
  <c r="AJ233" i="43" s="1"/>
  <c r="AH227" i="4"/>
  <c r="AG227" i="4"/>
  <c r="AG233" i="43" s="1"/>
  <c r="AF227" i="4"/>
  <c r="AF233" i="43" s="1"/>
  <c r="AE227" i="4"/>
  <c r="AD227" i="4"/>
  <c r="AC227" i="4"/>
  <c r="AC233" i="43" s="1"/>
  <c r="AB227" i="4"/>
  <c r="AA227" i="4"/>
  <c r="Z227" i="4"/>
  <c r="Z233" i="43" s="1"/>
  <c r="Y227" i="4"/>
  <c r="Y233" i="43" s="1"/>
  <c r="X227" i="4"/>
  <c r="X233" i="43" s="1"/>
  <c r="W227" i="4"/>
  <c r="V227" i="4"/>
  <c r="R227" i="4"/>
  <c r="R233" i="43" s="1"/>
  <c r="Q227" i="4"/>
  <c r="Q233" i="43" s="1"/>
  <c r="O227" i="4"/>
  <c r="O233" i="43" s="1"/>
  <c r="N227" i="4"/>
  <c r="N233" i="43" s="1"/>
  <c r="L227" i="4"/>
  <c r="L233" i="43" s="1"/>
  <c r="J227" i="4"/>
  <c r="J233" i="43" s="1"/>
  <c r="H227" i="4"/>
  <c r="H233" i="43" s="1"/>
  <c r="G227" i="4"/>
  <c r="G233" i="43" s="1"/>
  <c r="F227" i="4"/>
  <c r="F233" i="43" s="1"/>
  <c r="E227" i="4"/>
  <c r="E233" i="43" s="1"/>
  <c r="D227" i="4"/>
  <c r="D233" i="43" s="1"/>
  <c r="C227" i="4"/>
  <c r="C233" i="43" s="1"/>
  <c r="B227" i="4"/>
  <c r="B233" i="43" s="1"/>
  <c r="A227" i="4"/>
  <c r="A233" i="43" s="1"/>
  <c r="AK226" i="4"/>
  <c r="AJ226" i="4"/>
  <c r="AJ232" i="43" s="1"/>
  <c r="AH226" i="4"/>
  <c r="AG226" i="4"/>
  <c r="AG232" i="43" s="1"/>
  <c r="AF226" i="4"/>
  <c r="AF232" i="43" s="1"/>
  <c r="AE226" i="4"/>
  <c r="AD226" i="4"/>
  <c r="AC226" i="4"/>
  <c r="AC232" i="43" s="1"/>
  <c r="AB226" i="4"/>
  <c r="AA226" i="4"/>
  <c r="Z226" i="4"/>
  <c r="Z232" i="43" s="1"/>
  <c r="Y226" i="4"/>
  <c r="Y232" i="43" s="1"/>
  <c r="X226" i="4"/>
  <c r="X232" i="43" s="1"/>
  <c r="W226" i="4"/>
  <c r="V226" i="4"/>
  <c r="R226" i="4"/>
  <c r="R232" i="43" s="1"/>
  <c r="L226" i="4"/>
  <c r="L232" i="43" s="1"/>
  <c r="J226" i="4"/>
  <c r="J232" i="43" s="1"/>
  <c r="H226" i="4"/>
  <c r="H232" i="43" s="1"/>
  <c r="G226" i="4"/>
  <c r="G232" i="43" s="1"/>
  <c r="F226" i="4"/>
  <c r="F232" i="43" s="1"/>
  <c r="E226" i="4"/>
  <c r="E232" i="43" s="1"/>
  <c r="D226" i="4"/>
  <c r="D232" i="43" s="1"/>
  <c r="C226" i="4"/>
  <c r="C232" i="43" s="1"/>
  <c r="B226" i="4"/>
  <c r="B232" i="43" s="1"/>
  <c r="A226" i="4"/>
  <c r="A232" i="43" s="1"/>
  <c r="AK225" i="4"/>
  <c r="AJ225" i="4"/>
  <c r="AJ231" i="43" s="1"/>
  <c r="AH225" i="4"/>
  <c r="AG225" i="4"/>
  <c r="AG231" i="43" s="1"/>
  <c r="AF225" i="4"/>
  <c r="AF231" i="43" s="1"/>
  <c r="AE225" i="4"/>
  <c r="R225" i="4" s="1"/>
  <c r="R231" i="43" s="1"/>
  <c r="AD225" i="4"/>
  <c r="AC225" i="4"/>
  <c r="AC231" i="43" s="1"/>
  <c r="AB225" i="4"/>
  <c r="AA225" i="4"/>
  <c r="Z225" i="4"/>
  <c r="Z231" i="43" s="1"/>
  <c r="Y225" i="4"/>
  <c r="Y231" i="43" s="1"/>
  <c r="X225" i="4"/>
  <c r="X231" i="43" s="1"/>
  <c r="W225" i="4"/>
  <c r="V225" i="4"/>
  <c r="J225" i="4"/>
  <c r="J231" i="43" s="1"/>
  <c r="H225" i="4"/>
  <c r="H231" i="43" s="1"/>
  <c r="G225" i="4"/>
  <c r="G231" i="43" s="1"/>
  <c r="F225" i="4"/>
  <c r="F231" i="43" s="1"/>
  <c r="E225" i="4"/>
  <c r="E231" i="43" s="1"/>
  <c r="D225" i="4"/>
  <c r="D231" i="43" s="1"/>
  <c r="C225" i="4"/>
  <c r="C231" i="43" s="1"/>
  <c r="B225" i="4"/>
  <c r="B231" i="43" s="1"/>
  <c r="A225" i="4"/>
  <c r="A231" i="43" s="1"/>
  <c r="AJ224" i="4"/>
  <c r="AJ230" i="43" s="1"/>
  <c r="AH224" i="4"/>
  <c r="AG224" i="4"/>
  <c r="AG230" i="43" s="1"/>
  <c r="AF224" i="4"/>
  <c r="AF230" i="43" s="1"/>
  <c r="AD224" i="4"/>
  <c r="AE224" i="4" s="1"/>
  <c r="R224" i="4" s="1"/>
  <c r="R230" i="43" s="1"/>
  <c r="AC224" i="4"/>
  <c r="AC230" i="43" s="1"/>
  <c r="AB224" i="4"/>
  <c r="AA224" i="4"/>
  <c r="Z224" i="4"/>
  <c r="Z230" i="43" s="1"/>
  <c r="Y224" i="4"/>
  <c r="Y230" i="43" s="1"/>
  <c r="X224" i="4"/>
  <c r="X230" i="43" s="1"/>
  <c r="W224" i="4"/>
  <c r="V224" i="4"/>
  <c r="AK224" i="4" s="1"/>
  <c r="N224" i="4"/>
  <c r="N230" i="43" s="1"/>
  <c r="J224" i="4"/>
  <c r="J230" i="43" s="1"/>
  <c r="H224" i="4"/>
  <c r="H230" i="43" s="1"/>
  <c r="G224" i="4"/>
  <c r="G230" i="43" s="1"/>
  <c r="F224" i="4"/>
  <c r="F230" i="43" s="1"/>
  <c r="E224" i="4"/>
  <c r="E230" i="43" s="1"/>
  <c r="D224" i="4"/>
  <c r="D230" i="43" s="1"/>
  <c r="C224" i="4"/>
  <c r="C230" i="43" s="1"/>
  <c r="B224" i="4"/>
  <c r="B230" i="43" s="1"/>
  <c r="A224" i="4"/>
  <c r="A230" i="43" s="1"/>
  <c r="AJ223" i="4"/>
  <c r="AJ229" i="43" s="1"/>
  <c r="AH223" i="4"/>
  <c r="AG223" i="4"/>
  <c r="AG229" i="43" s="1"/>
  <c r="AF223" i="4"/>
  <c r="AF229" i="43" s="1"/>
  <c r="AD223" i="4"/>
  <c r="AE223" i="4" s="1"/>
  <c r="AC223" i="4"/>
  <c r="AC229" i="43" s="1"/>
  <c r="AB223" i="4"/>
  <c r="AA223" i="4"/>
  <c r="Z223" i="4"/>
  <c r="Z229" i="43" s="1"/>
  <c r="Y223" i="4"/>
  <c r="Y229" i="43" s="1"/>
  <c r="X223" i="4"/>
  <c r="X229" i="43" s="1"/>
  <c r="W223" i="4"/>
  <c r="V223" i="4"/>
  <c r="N223" i="4"/>
  <c r="N229" i="43" s="1"/>
  <c r="J223" i="4"/>
  <c r="J229" i="43" s="1"/>
  <c r="H223" i="4"/>
  <c r="H229" i="43" s="1"/>
  <c r="G223" i="4"/>
  <c r="G229" i="43" s="1"/>
  <c r="F223" i="4"/>
  <c r="F229" i="43" s="1"/>
  <c r="E223" i="4"/>
  <c r="E229" i="43" s="1"/>
  <c r="D223" i="4"/>
  <c r="D229" i="43" s="1"/>
  <c r="C223" i="4"/>
  <c r="C229" i="43" s="1"/>
  <c r="B223" i="4"/>
  <c r="B229" i="43" s="1"/>
  <c r="A223" i="4"/>
  <c r="A229" i="43" s="1"/>
  <c r="AJ222" i="4"/>
  <c r="AJ228" i="43" s="1"/>
  <c r="AH222" i="4"/>
  <c r="AG222" i="4"/>
  <c r="AG228" i="43" s="1"/>
  <c r="AF222" i="4"/>
  <c r="AF228" i="43" s="1"/>
  <c r="AD222" i="4"/>
  <c r="AE222" i="4" s="1"/>
  <c r="AC222" i="4"/>
  <c r="AC228" i="43" s="1"/>
  <c r="AB222" i="4"/>
  <c r="AA222" i="4"/>
  <c r="Z222" i="4"/>
  <c r="Z228" i="43" s="1"/>
  <c r="Y222" i="4"/>
  <c r="Y228" i="43" s="1"/>
  <c r="X222" i="4"/>
  <c r="X228" i="43" s="1"/>
  <c r="W222" i="4"/>
  <c r="V222" i="4"/>
  <c r="N222" i="4"/>
  <c r="N228" i="43" s="1"/>
  <c r="J222" i="4"/>
  <c r="J228" i="43" s="1"/>
  <c r="H222" i="4"/>
  <c r="H228" i="43" s="1"/>
  <c r="G222" i="4"/>
  <c r="G228" i="43" s="1"/>
  <c r="F222" i="4"/>
  <c r="F228" i="43" s="1"/>
  <c r="E222" i="4"/>
  <c r="E228" i="43" s="1"/>
  <c r="D222" i="4"/>
  <c r="D228" i="43" s="1"/>
  <c r="C222" i="4"/>
  <c r="C228" i="43" s="1"/>
  <c r="B222" i="4"/>
  <c r="B228" i="43" s="1"/>
  <c r="A222" i="4"/>
  <c r="A228" i="43" s="1"/>
  <c r="AJ221" i="4"/>
  <c r="AJ227" i="43" s="1"/>
  <c r="AH221" i="4"/>
  <c r="AG221" i="4"/>
  <c r="AG227" i="43" s="1"/>
  <c r="AF221" i="4"/>
  <c r="AF227" i="43" s="1"/>
  <c r="AD221" i="4"/>
  <c r="AE221" i="4" s="1"/>
  <c r="R221" i="4" s="1"/>
  <c r="AC221" i="4"/>
  <c r="AC227" i="43" s="1"/>
  <c r="AB221" i="4"/>
  <c r="AA221" i="4"/>
  <c r="Z221" i="4"/>
  <c r="Z227" i="43" s="1"/>
  <c r="Y221" i="4"/>
  <c r="Y227" i="43" s="1"/>
  <c r="X221" i="4"/>
  <c r="X227" i="43" s="1"/>
  <c r="W221" i="4"/>
  <c r="V221" i="4"/>
  <c r="O221" i="4"/>
  <c r="O227" i="43" s="1"/>
  <c r="N221" i="4"/>
  <c r="N227" i="43" s="1"/>
  <c r="L221" i="4"/>
  <c r="L227" i="43" s="1"/>
  <c r="J221" i="4"/>
  <c r="J227" i="43" s="1"/>
  <c r="H221" i="4"/>
  <c r="H227" i="43" s="1"/>
  <c r="G221" i="4"/>
  <c r="G227" i="43" s="1"/>
  <c r="F221" i="4"/>
  <c r="F227" i="43" s="1"/>
  <c r="E221" i="4"/>
  <c r="E227" i="43" s="1"/>
  <c r="D221" i="4"/>
  <c r="D227" i="43" s="1"/>
  <c r="C221" i="4"/>
  <c r="C227" i="43" s="1"/>
  <c r="B221" i="4"/>
  <c r="B227" i="43" s="1"/>
  <c r="A221" i="4"/>
  <c r="A227" i="43" s="1"/>
  <c r="AK220" i="4"/>
  <c r="AJ220" i="4"/>
  <c r="AJ226" i="43" s="1"/>
  <c r="AH220" i="4"/>
  <c r="AG220" i="4"/>
  <c r="AG226" i="43" s="1"/>
  <c r="AF220" i="4"/>
  <c r="AF226" i="43" s="1"/>
  <c r="AE220" i="4"/>
  <c r="AD220" i="4"/>
  <c r="AC220" i="4"/>
  <c r="AC226" i="43" s="1"/>
  <c r="AB220" i="4"/>
  <c r="AA220" i="4"/>
  <c r="Z220" i="4"/>
  <c r="Z226" i="43" s="1"/>
  <c r="Y220" i="4"/>
  <c r="Y226" i="43" s="1"/>
  <c r="X220" i="4"/>
  <c r="X226" i="43" s="1"/>
  <c r="W220" i="4"/>
  <c r="V220" i="4"/>
  <c r="R220" i="4"/>
  <c r="R226" i="43" s="1"/>
  <c r="Q220" i="4"/>
  <c r="Q226" i="43" s="1"/>
  <c r="O220" i="4"/>
  <c r="O226" i="43" s="1"/>
  <c r="N220" i="4"/>
  <c r="N226" i="43" s="1"/>
  <c r="L220" i="4"/>
  <c r="L226" i="43" s="1"/>
  <c r="J220" i="4"/>
  <c r="J226" i="43" s="1"/>
  <c r="H220" i="4"/>
  <c r="H226" i="43" s="1"/>
  <c r="G220" i="4"/>
  <c r="G226" i="43" s="1"/>
  <c r="F220" i="4"/>
  <c r="F226" i="43" s="1"/>
  <c r="E220" i="4"/>
  <c r="E226" i="43" s="1"/>
  <c r="D220" i="4"/>
  <c r="D226" i="43" s="1"/>
  <c r="C220" i="4"/>
  <c r="C226" i="43" s="1"/>
  <c r="B220" i="4"/>
  <c r="B226" i="43" s="1"/>
  <c r="A220" i="4"/>
  <c r="A226" i="43" s="1"/>
  <c r="AK219" i="4"/>
  <c r="AJ219" i="4"/>
  <c r="AJ225" i="43" s="1"/>
  <c r="AH219" i="4"/>
  <c r="AG219" i="4"/>
  <c r="AG225" i="43" s="1"/>
  <c r="AF219" i="4"/>
  <c r="AF225" i="43" s="1"/>
  <c r="AE219" i="4"/>
  <c r="AD219" i="4"/>
  <c r="AC219" i="4"/>
  <c r="AC225" i="43" s="1"/>
  <c r="AB219" i="4"/>
  <c r="AA219" i="4"/>
  <c r="Z219" i="4"/>
  <c r="Z225" i="43" s="1"/>
  <c r="Y219" i="4"/>
  <c r="Y225" i="43" s="1"/>
  <c r="X219" i="4"/>
  <c r="X225" i="43" s="1"/>
  <c r="W219" i="4"/>
  <c r="V219" i="4"/>
  <c r="R219" i="4"/>
  <c r="R225" i="43" s="1"/>
  <c r="Q219" i="4"/>
  <c r="Q225" i="43" s="1"/>
  <c r="O219" i="4"/>
  <c r="O225" i="43" s="1"/>
  <c r="N219" i="4"/>
  <c r="N225" i="43" s="1"/>
  <c r="L219" i="4"/>
  <c r="L225" i="43" s="1"/>
  <c r="J219" i="4"/>
  <c r="J225" i="43" s="1"/>
  <c r="H219" i="4"/>
  <c r="H225" i="43" s="1"/>
  <c r="G219" i="4"/>
  <c r="G225" i="43" s="1"/>
  <c r="F219" i="4"/>
  <c r="F225" i="43" s="1"/>
  <c r="E219" i="4"/>
  <c r="E225" i="43" s="1"/>
  <c r="D219" i="4"/>
  <c r="D225" i="43" s="1"/>
  <c r="C219" i="4"/>
  <c r="C225" i="43" s="1"/>
  <c r="B219" i="4"/>
  <c r="B225" i="43" s="1"/>
  <c r="A219" i="4"/>
  <c r="A225" i="43" s="1"/>
  <c r="AK218" i="4"/>
  <c r="AJ218" i="4"/>
  <c r="AJ224" i="43" s="1"/>
  <c r="AH218" i="4"/>
  <c r="AG218" i="4"/>
  <c r="AG224" i="43" s="1"/>
  <c r="AF218" i="4"/>
  <c r="AF224" i="43" s="1"/>
  <c r="AE218" i="4"/>
  <c r="AD218" i="4"/>
  <c r="AC218" i="4"/>
  <c r="AC224" i="43" s="1"/>
  <c r="AB218" i="4"/>
  <c r="AA218" i="4"/>
  <c r="Z218" i="4"/>
  <c r="Z224" i="43" s="1"/>
  <c r="Y218" i="4"/>
  <c r="Y224" i="43" s="1"/>
  <c r="X218" i="4"/>
  <c r="X224" i="43" s="1"/>
  <c r="W218" i="4"/>
  <c r="V218" i="4"/>
  <c r="R218" i="4"/>
  <c r="R224" i="43" s="1"/>
  <c r="Q218" i="4"/>
  <c r="Q224" i="43" s="1"/>
  <c r="N218" i="4"/>
  <c r="N224" i="43" s="1"/>
  <c r="L218" i="4"/>
  <c r="L224" i="43" s="1"/>
  <c r="J218" i="4"/>
  <c r="J224" i="43" s="1"/>
  <c r="H218" i="4"/>
  <c r="H224" i="43" s="1"/>
  <c r="G218" i="4"/>
  <c r="G224" i="43" s="1"/>
  <c r="F218" i="4"/>
  <c r="F224" i="43" s="1"/>
  <c r="E218" i="4"/>
  <c r="E224" i="43" s="1"/>
  <c r="D218" i="4"/>
  <c r="D224" i="43" s="1"/>
  <c r="C218" i="4"/>
  <c r="C224" i="43" s="1"/>
  <c r="B218" i="4"/>
  <c r="B224" i="43" s="1"/>
  <c r="A218" i="4"/>
  <c r="A224" i="43" s="1"/>
  <c r="AK217" i="4"/>
  <c r="AJ217" i="4"/>
  <c r="AJ223" i="43" s="1"/>
  <c r="AH217" i="4"/>
  <c r="AG217" i="4"/>
  <c r="AG223" i="43" s="1"/>
  <c r="AF217" i="4"/>
  <c r="AF223" i="43" s="1"/>
  <c r="AE217" i="4"/>
  <c r="AD217" i="4"/>
  <c r="AC217" i="4"/>
  <c r="AC223" i="43" s="1"/>
  <c r="AB217" i="4"/>
  <c r="AA217" i="4"/>
  <c r="Z217" i="4"/>
  <c r="Z223" i="43" s="1"/>
  <c r="Y217" i="4"/>
  <c r="Y223" i="43" s="1"/>
  <c r="X217" i="4"/>
  <c r="X223" i="43" s="1"/>
  <c r="W217" i="4"/>
  <c r="V217" i="4"/>
  <c r="R217" i="4"/>
  <c r="R223" i="43" s="1"/>
  <c r="Q217" i="4"/>
  <c r="Q223" i="43" s="1"/>
  <c r="N217" i="4"/>
  <c r="N223" i="43" s="1"/>
  <c r="L217" i="4"/>
  <c r="L223" i="43" s="1"/>
  <c r="J217" i="4"/>
  <c r="J223" i="43" s="1"/>
  <c r="H217" i="4"/>
  <c r="H223" i="43" s="1"/>
  <c r="G217" i="4"/>
  <c r="G223" i="43" s="1"/>
  <c r="F217" i="4"/>
  <c r="F223" i="43" s="1"/>
  <c r="E217" i="4"/>
  <c r="E223" i="43" s="1"/>
  <c r="D217" i="4"/>
  <c r="D223" i="43" s="1"/>
  <c r="C217" i="4"/>
  <c r="C223" i="43" s="1"/>
  <c r="B217" i="4"/>
  <c r="B223" i="43" s="1"/>
  <c r="A217" i="4"/>
  <c r="A223" i="43" s="1"/>
  <c r="AK216" i="4"/>
  <c r="AJ216" i="4"/>
  <c r="AJ222" i="43" s="1"/>
  <c r="AH216" i="4"/>
  <c r="AG216" i="4"/>
  <c r="AG222" i="43" s="1"/>
  <c r="AF216" i="4"/>
  <c r="AF222" i="43" s="1"/>
  <c r="AE216" i="4"/>
  <c r="AD216" i="4"/>
  <c r="AC216" i="4"/>
  <c r="AC222" i="43" s="1"/>
  <c r="AB216" i="4"/>
  <c r="AA216" i="4"/>
  <c r="Z216" i="4"/>
  <c r="Z222" i="43" s="1"/>
  <c r="Y216" i="4"/>
  <c r="Y222" i="43" s="1"/>
  <c r="X216" i="4"/>
  <c r="X222" i="43" s="1"/>
  <c r="W216" i="4"/>
  <c r="V216" i="4"/>
  <c r="R216" i="4"/>
  <c r="R222" i="43" s="1"/>
  <c r="Q216" i="4"/>
  <c r="Q222" i="43" s="1"/>
  <c r="N216" i="4"/>
  <c r="N222" i="43" s="1"/>
  <c r="L216" i="4"/>
  <c r="L222" i="43" s="1"/>
  <c r="J216" i="4"/>
  <c r="J222" i="43" s="1"/>
  <c r="H216" i="4"/>
  <c r="H222" i="43" s="1"/>
  <c r="G216" i="4"/>
  <c r="G222" i="43" s="1"/>
  <c r="F216" i="4"/>
  <c r="F222" i="43" s="1"/>
  <c r="E216" i="4"/>
  <c r="E222" i="43" s="1"/>
  <c r="D216" i="4"/>
  <c r="D222" i="43" s="1"/>
  <c r="C216" i="4"/>
  <c r="C222" i="43" s="1"/>
  <c r="B216" i="4"/>
  <c r="B222" i="43" s="1"/>
  <c r="A216" i="4"/>
  <c r="A222" i="43" s="1"/>
  <c r="AK215" i="4"/>
  <c r="AJ215" i="4"/>
  <c r="AJ221" i="43" s="1"/>
  <c r="AH215" i="4"/>
  <c r="AG215" i="4"/>
  <c r="AG221" i="43" s="1"/>
  <c r="AF215" i="4"/>
  <c r="AF221" i="43" s="1"/>
  <c r="AE215" i="4"/>
  <c r="AD215" i="4"/>
  <c r="AC215" i="4"/>
  <c r="AC221" i="43" s="1"/>
  <c r="AB215" i="4"/>
  <c r="AA215" i="4"/>
  <c r="Z215" i="4"/>
  <c r="Z221" i="43" s="1"/>
  <c r="Y215" i="4"/>
  <c r="Y221" i="43" s="1"/>
  <c r="X215" i="4"/>
  <c r="X221" i="43" s="1"/>
  <c r="W215" i="4"/>
  <c r="V215" i="4"/>
  <c r="R215" i="4"/>
  <c r="R221" i="43" s="1"/>
  <c r="Q215" i="4"/>
  <c r="Q221" i="43" s="1"/>
  <c r="N215" i="4"/>
  <c r="N221" i="43" s="1"/>
  <c r="L215" i="4"/>
  <c r="L221" i="43" s="1"/>
  <c r="J215" i="4"/>
  <c r="J221" i="43" s="1"/>
  <c r="H215" i="4"/>
  <c r="H221" i="43" s="1"/>
  <c r="G215" i="4"/>
  <c r="G221" i="43" s="1"/>
  <c r="F215" i="4"/>
  <c r="F221" i="43" s="1"/>
  <c r="E215" i="4"/>
  <c r="E221" i="43" s="1"/>
  <c r="D215" i="4"/>
  <c r="D221" i="43" s="1"/>
  <c r="C215" i="4"/>
  <c r="C221" i="43" s="1"/>
  <c r="B215" i="4"/>
  <c r="B221" i="43" s="1"/>
  <c r="A215" i="4"/>
  <c r="A221" i="43" s="1"/>
  <c r="AK214" i="4"/>
  <c r="AJ214" i="4"/>
  <c r="AJ220" i="43" s="1"/>
  <c r="AH214" i="4"/>
  <c r="AH220" i="43" s="1"/>
  <c r="AG214" i="4"/>
  <c r="AG220" i="43" s="1"/>
  <c r="AF214" i="4"/>
  <c r="AF220" i="43" s="1"/>
  <c r="AE214" i="4"/>
  <c r="AD214" i="4"/>
  <c r="AC214" i="4"/>
  <c r="AC220" i="43" s="1"/>
  <c r="AB214" i="4"/>
  <c r="AA214" i="4"/>
  <c r="Z214" i="4"/>
  <c r="Z220" i="43" s="1"/>
  <c r="Y214" i="4"/>
  <c r="Y220" i="43" s="1"/>
  <c r="X214" i="4"/>
  <c r="X220" i="43" s="1"/>
  <c r="W214" i="4"/>
  <c r="V214" i="4"/>
  <c r="R214" i="4"/>
  <c r="R220" i="43" s="1"/>
  <c r="Q214" i="4"/>
  <c r="Q220" i="43" s="1"/>
  <c r="N214" i="4"/>
  <c r="N220" i="43" s="1"/>
  <c r="L214" i="4"/>
  <c r="L220" i="43" s="1"/>
  <c r="J214" i="4"/>
  <c r="J220" i="43" s="1"/>
  <c r="H214" i="4"/>
  <c r="H220" i="43" s="1"/>
  <c r="G214" i="4"/>
  <c r="G220" i="43" s="1"/>
  <c r="F214" i="4"/>
  <c r="F220" i="43" s="1"/>
  <c r="E214" i="4"/>
  <c r="E220" i="43" s="1"/>
  <c r="D214" i="4"/>
  <c r="D220" i="43" s="1"/>
  <c r="C214" i="4"/>
  <c r="C220" i="43" s="1"/>
  <c r="B214" i="4"/>
  <c r="B220" i="43" s="1"/>
  <c r="A214" i="4"/>
  <c r="A220" i="43" s="1"/>
  <c r="AK213" i="4"/>
  <c r="AJ213" i="4"/>
  <c r="AJ219" i="43" s="1"/>
  <c r="AH213" i="4"/>
  <c r="AH218" i="43" s="1"/>
  <c r="AG213" i="4"/>
  <c r="AG218" i="43" s="1"/>
  <c r="AF213" i="4"/>
  <c r="AF218" i="43" s="1"/>
  <c r="AE213" i="4"/>
  <c r="AD213" i="4"/>
  <c r="AC213" i="4"/>
  <c r="AC218" i="43" s="1"/>
  <c r="AB213" i="4"/>
  <c r="AA213" i="4"/>
  <c r="Z213" i="4"/>
  <c r="Z218" i="43" s="1"/>
  <c r="Y213" i="4"/>
  <c r="Y218" i="43" s="1"/>
  <c r="X213" i="4"/>
  <c r="X218" i="43" s="1"/>
  <c r="W213" i="4"/>
  <c r="V213" i="4"/>
  <c r="R213" i="4"/>
  <c r="R218" i="43" s="1"/>
  <c r="O213" i="4"/>
  <c r="O218" i="43" s="1"/>
  <c r="J213" i="4"/>
  <c r="J218" i="43" s="1"/>
  <c r="H213" i="4"/>
  <c r="H218" i="43" s="1"/>
  <c r="G213" i="4"/>
  <c r="G218" i="43" s="1"/>
  <c r="F213" i="4"/>
  <c r="F218" i="43" s="1"/>
  <c r="E213" i="4"/>
  <c r="E218" i="43" s="1"/>
  <c r="D213" i="4"/>
  <c r="D218" i="43" s="1"/>
  <c r="C213" i="4"/>
  <c r="C218" i="43" s="1"/>
  <c r="B213" i="4"/>
  <c r="B218" i="43" s="1"/>
  <c r="A213" i="4"/>
  <c r="A218" i="43" s="1"/>
  <c r="AJ212" i="4"/>
  <c r="AJ218" i="43" s="1"/>
  <c r="AH212" i="4"/>
  <c r="AH219" i="43" s="1"/>
  <c r="AG212" i="4"/>
  <c r="AG219" i="43" s="1"/>
  <c r="AF212" i="4"/>
  <c r="AF219" i="43" s="1"/>
  <c r="AD212" i="4"/>
  <c r="AE212" i="4" s="1"/>
  <c r="R212" i="4" s="1"/>
  <c r="R219" i="43" s="1"/>
  <c r="AC212" i="4"/>
  <c r="AC219" i="43" s="1"/>
  <c r="AB212" i="4"/>
  <c r="AA212" i="4"/>
  <c r="Z212" i="4"/>
  <c r="Z219" i="43" s="1"/>
  <c r="Y212" i="4"/>
  <c r="Y219" i="43" s="1"/>
  <c r="X212" i="4"/>
  <c r="X219" i="43" s="1"/>
  <c r="W212" i="4"/>
  <c r="V212" i="4"/>
  <c r="AK212" i="4" s="1"/>
  <c r="N212" i="4"/>
  <c r="N219" i="43" s="1"/>
  <c r="M212" i="4"/>
  <c r="M219" i="43" s="1"/>
  <c r="J212" i="4"/>
  <c r="J219" i="43" s="1"/>
  <c r="H212" i="4"/>
  <c r="H219" i="43" s="1"/>
  <c r="G212" i="4"/>
  <c r="G219" i="43" s="1"/>
  <c r="F212" i="4"/>
  <c r="F219" i="43" s="1"/>
  <c r="E212" i="4"/>
  <c r="E219" i="43" s="1"/>
  <c r="D212" i="4"/>
  <c r="D219" i="43" s="1"/>
  <c r="C212" i="4"/>
  <c r="C219" i="43" s="1"/>
  <c r="B212" i="4"/>
  <c r="B219" i="43" s="1"/>
  <c r="A212" i="4"/>
  <c r="A219" i="43" s="1"/>
  <c r="AJ211" i="4"/>
  <c r="AJ216" i="43" s="1"/>
  <c r="AH211" i="4"/>
  <c r="AH216" i="43" s="1"/>
  <c r="AG211" i="4"/>
  <c r="AG216" i="43" s="1"/>
  <c r="AF211" i="4"/>
  <c r="AF216" i="43" s="1"/>
  <c r="AD211" i="4"/>
  <c r="AE211" i="4" s="1"/>
  <c r="AC211" i="4"/>
  <c r="AC216" i="43" s="1"/>
  <c r="AB211" i="4"/>
  <c r="AA211" i="4"/>
  <c r="Z211" i="4"/>
  <c r="Z216" i="43" s="1"/>
  <c r="Y211" i="4"/>
  <c r="Y216" i="43" s="1"/>
  <c r="X211" i="4"/>
  <c r="X216" i="43" s="1"/>
  <c r="W211" i="4"/>
  <c r="V211" i="4"/>
  <c r="Q211" i="4" s="1"/>
  <c r="Q216" i="43" s="1"/>
  <c r="L211" i="4"/>
  <c r="L216" i="43" s="1"/>
  <c r="J211" i="4"/>
  <c r="J216" i="43" s="1"/>
  <c r="H211" i="4"/>
  <c r="H216" i="43" s="1"/>
  <c r="G211" i="4"/>
  <c r="G216" i="43" s="1"/>
  <c r="F211" i="4"/>
  <c r="F216" i="43" s="1"/>
  <c r="E211" i="4"/>
  <c r="E216" i="43" s="1"/>
  <c r="D211" i="4"/>
  <c r="D216" i="43" s="1"/>
  <c r="C211" i="4"/>
  <c r="C216" i="43" s="1"/>
  <c r="B211" i="4"/>
  <c r="B216" i="43" s="1"/>
  <c r="A211" i="4"/>
  <c r="A216" i="43" s="1"/>
  <c r="AJ210" i="4"/>
  <c r="AJ215" i="43" s="1"/>
  <c r="AH210" i="4"/>
  <c r="AH215" i="43" s="1"/>
  <c r="AG210" i="4"/>
  <c r="AG215" i="43" s="1"/>
  <c r="AF210" i="4"/>
  <c r="AF215" i="43" s="1"/>
  <c r="AE210" i="4"/>
  <c r="AD210" i="4"/>
  <c r="AC210" i="4"/>
  <c r="AC215" i="43" s="1"/>
  <c r="AB210" i="4"/>
  <c r="AA210" i="4"/>
  <c r="Z210" i="4"/>
  <c r="Z215" i="43" s="1"/>
  <c r="Y210" i="4"/>
  <c r="Y215" i="43" s="1"/>
  <c r="X210" i="4"/>
  <c r="X215" i="43" s="1"/>
  <c r="W210" i="4"/>
  <c r="V210" i="4"/>
  <c r="Q210" i="4" s="1"/>
  <c r="Q215" i="43" s="1"/>
  <c r="P210" i="4"/>
  <c r="P215" i="43" s="1"/>
  <c r="N210" i="4"/>
  <c r="N215" i="43" s="1"/>
  <c r="L210" i="4"/>
  <c r="L215" i="43" s="1"/>
  <c r="J210" i="4"/>
  <c r="J215" i="43" s="1"/>
  <c r="H210" i="4"/>
  <c r="H215" i="43" s="1"/>
  <c r="G210" i="4"/>
  <c r="G215" i="43" s="1"/>
  <c r="F210" i="4"/>
  <c r="F215" i="43" s="1"/>
  <c r="E210" i="4"/>
  <c r="E215" i="43" s="1"/>
  <c r="D210" i="4"/>
  <c r="D215" i="43" s="1"/>
  <c r="C210" i="4"/>
  <c r="C215" i="43" s="1"/>
  <c r="B210" i="4"/>
  <c r="B215" i="43" s="1"/>
  <c r="A210" i="4"/>
  <c r="A215" i="43" s="1"/>
  <c r="AK209" i="4"/>
  <c r="AJ209" i="4"/>
  <c r="AJ214" i="43" s="1"/>
  <c r="AH209" i="4"/>
  <c r="AH214" i="43" s="1"/>
  <c r="AG209" i="4"/>
  <c r="AG214" i="43" s="1"/>
  <c r="AF209" i="4"/>
  <c r="AF214" i="43" s="1"/>
  <c r="AE209" i="4"/>
  <c r="AD209" i="4"/>
  <c r="AC209" i="4"/>
  <c r="AC214" i="43" s="1"/>
  <c r="AB209" i="4"/>
  <c r="AA209" i="4"/>
  <c r="Z209" i="4"/>
  <c r="Z214" i="43" s="1"/>
  <c r="Y209" i="4"/>
  <c r="Y214" i="43" s="1"/>
  <c r="X209" i="4"/>
  <c r="X214" i="43" s="1"/>
  <c r="W209" i="4"/>
  <c r="V209" i="4"/>
  <c r="Q209" i="4"/>
  <c r="Q214" i="43" s="1"/>
  <c r="P209" i="4"/>
  <c r="P214" i="43" s="1"/>
  <c r="N209" i="4"/>
  <c r="N214" i="43" s="1"/>
  <c r="J209" i="4"/>
  <c r="J214" i="43" s="1"/>
  <c r="J217" i="43" s="1"/>
  <c r="H209" i="4"/>
  <c r="H214" i="43" s="1"/>
  <c r="G209" i="4"/>
  <c r="G214" i="43" s="1"/>
  <c r="F209" i="4"/>
  <c r="F214" i="43" s="1"/>
  <c r="E209" i="4"/>
  <c r="E214" i="43" s="1"/>
  <c r="E217" i="43" s="1"/>
  <c r="D209" i="4"/>
  <c r="D214" i="43" s="1"/>
  <c r="C209" i="4"/>
  <c r="C214" i="43" s="1"/>
  <c r="B209" i="4"/>
  <c r="B214" i="43" s="1"/>
  <c r="A209" i="4"/>
  <c r="A214" i="43" s="1"/>
  <c r="AK208" i="4"/>
  <c r="AH208" i="4"/>
  <c r="AG208" i="4"/>
  <c r="AG212" i="43" s="1"/>
  <c r="AF208" i="4"/>
  <c r="AF212" i="43" s="1"/>
  <c r="AE208" i="4"/>
  <c r="AD208" i="4"/>
  <c r="AC208" i="4"/>
  <c r="AC212" i="43" s="1"/>
  <c r="AB208" i="4"/>
  <c r="AA208" i="4"/>
  <c r="Z208" i="4"/>
  <c r="Z212" i="43" s="1"/>
  <c r="Y208" i="4"/>
  <c r="Y212" i="43" s="1"/>
  <c r="X208" i="4"/>
  <c r="X212" i="43" s="1"/>
  <c r="W208" i="4"/>
  <c r="V208" i="4"/>
  <c r="R208" i="4"/>
  <c r="R212" i="43" s="1"/>
  <c r="Q208" i="4"/>
  <c r="Q212" i="43" s="1"/>
  <c r="N208" i="4"/>
  <c r="N212" i="43" s="1"/>
  <c r="L208" i="4"/>
  <c r="L212" i="43" s="1"/>
  <c r="J208" i="4"/>
  <c r="J212" i="43" s="1"/>
  <c r="H208" i="4"/>
  <c r="G208" i="4"/>
  <c r="F208" i="4"/>
  <c r="F212" i="43" s="1"/>
  <c r="E208" i="4"/>
  <c r="E212" i="43" s="1"/>
  <c r="D208" i="4"/>
  <c r="D212" i="43" s="1"/>
  <c r="C208" i="4"/>
  <c r="C212" i="43" s="1"/>
  <c r="B208" i="4"/>
  <c r="B212" i="43" s="1"/>
  <c r="A208" i="4"/>
  <c r="A212" i="43" s="1"/>
  <c r="AK207" i="4"/>
  <c r="AJ207" i="4"/>
  <c r="AJ211" i="43" s="1"/>
  <c r="AH207" i="4"/>
  <c r="AG207" i="4"/>
  <c r="AG211" i="43" s="1"/>
  <c r="AF207" i="4"/>
  <c r="AF211" i="43" s="1"/>
  <c r="AE207" i="4"/>
  <c r="AD207" i="4"/>
  <c r="AC207" i="4"/>
  <c r="AC211" i="43" s="1"/>
  <c r="AB207" i="4"/>
  <c r="AA207" i="4"/>
  <c r="Z207" i="4"/>
  <c r="Z211" i="43" s="1"/>
  <c r="Y207" i="4"/>
  <c r="Y211" i="43" s="1"/>
  <c r="X207" i="4"/>
  <c r="X211" i="43" s="1"/>
  <c r="W207" i="4"/>
  <c r="V207" i="4"/>
  <c r="R207" i="4"/>
  <c r="R211" i="43" s="1"/>
  <c r="Q207" i="4"/>
  <c r="Q211" i="43" s="1"/>
  <c r="N207" i="4"/>
  <c r="N211" i="43" s="1"/>
  <c r="L207" i="4"/>
  <c r="L211" i="43" s="1"/>
  <c r="J207" i="4"/>
  <c r="J211" i="43" s="1"/>
  <c r="H207" i="4"/>
  <c r="H211" i="43" s="1"/>
  <c r="G207" i="4"/>
  <c r="G211" i="43" s="1"/>
  <c r="F207" i="4"/>
  <c r="F211" i="43" s="1"/>
  <c r="E207" i="4"/>
  <c r="E211" i="43" s="1"/>
  <c r="D207" i="4"/>
  <c r="D211" i="43" s="1"/>
  <c r="C207" i="4"/>
  <c r="C211" i="43" s="1"/>
  <c r="B207" i="4"/>
  <c r="B211" i="43" s="1"/>
  <c r="A207" i="4"/>
  <c r="A211" i="43" s="1"/>
  <c r="AK206" i="4"/>
  <c r="AJ206" i="4"/>
  <c r="AJ210" i="43" s="1"/>
  <c r="AH206" i="4"/>
  <c r="AG206" i="4"/>
  <c r="AG210" i="43" s="1"/>
  <c r="AF206" i="4"/>
  <c r="AF210" i="43" s="1"/>
  <c r="AE206" i="4"/>
  <c r="AD206" i="4"/>
  <c r="AC206" i="4"/>
  <c r="AC210" i="43" s="1"/>
  <c r="AB206" i="4"/>
  <c r="AA206" i="4"/>
  <c r="Z206" i="4"/>
  <c r="Z210" i="43" s="1"/>
  <c r="Y206" i="4"/>
  <c r="Y210" i="43" s="1"/>
  <c r="X206" i="4"/>
  <c r="X210" i="43" s="1"/>
  <c r="W206" i="4"/>
  <c r="V206" i="4"/>
  <c r="R206" i="4"/>
  <c r="R210" i="43" s="1"/>
  <c r="Q206" i="4"/>
  <c r="Q210" i="43" s="1"/>
  <c r="N206" i="4"/>
  <c r="N210" i="43" s="1"/>
  <c r="L206" i="4"/>
  <c r="L210" i="43" s="1"/>
  <c r="J206" i="4"/>
  <c r="J210" i="43" s="1"/>
  <c r="H206" i="4"/>
  <c r="H210" i="43" s="1"/>
  <c r="G206" i="4"/>
  <c r="G210" i="43" s="1"/>
  <c r="F206" i="4"/>
  <c r="F210" i="43" s="1"/>
  <c r="E206" i="4"/>
  <c r="E210" i="43" s="1"/>
  <c r="D206" i="4"/>
  <c r="D210" i="43" s="1"/>
  <c r="C206" i="4"/>
  <c r="C210" i="43" s="1"/>
  <c r="B206" i="4"/>
  <c r="B210" i="43" s="1"/>
  <c r="A206" i="4"/>
  <c r="A210" i="43" s="1"/>
  <c r="AK205" i="4"/>
  <c r="AJ205" i="4"/>
  <c r="AJ209" i="43" s="1"/>
  <c r="AH205" i="4"/>
  <c r="AG205" i="4"/>
  <c r="AG209" i="43" s="1"/>
  <c r="AF205" i="4"/>
  <c r="AF209" i="43" s="1"/>
  <c r="AE205" i="4"/>
  <c r="AD205" i="4"/>
  <c r="AC205" i="4"/>
  <c r="AC209" i="43" s="1"/>
  <c r="AB205" i="4"/>
  <c r="AA205" i="4"/>
  <c r="Z205" i="4"/>
  <c r="Z209" i="43" s="1"/>
  <c r="Y205" i="4"/>
  <c r="Y209" i="43" s="1"/>
  <c r="X205" i="4"/>
  <c r="X209" i="43" s="1"/>
  <c r="W205" i="4"/>
  <c r="V205" i="4"/>
  <c r="R205" i="4"/>
  <c r="R209" i="43" s="1"/>
  <c r="Q205" i="4"/>
  <c r="Q209" i="43" s="1"/>
  <c r="N205" i="4"/>
  <c r="N209" i="43" s="1"/>
  <c r="L205" i="4"/>
  <c r="L209" i="43" s="1"/>
  <c r="J205" i="4"/>
  <c r="J209" i="43" s="1"/>
  <c r="H205" i="4"/>
  <c r="H209" i="43" s="1"/>
  <c r="G205" i="4"/>
  <c r="G209" i="43" s="1"/>
  <c r="F205" i="4"/>
  <c r="F209" i="43" s="1"/>
  <c r="E205" i="4"/>
  <c r="E209" i="43" s="1"/>
  <c r="D205" i="4"/>
  <c r="D209" i="43" s="1"/>
  <c r="C205" i="4"/>
  <c r="C209" i="43" s="1"/>
  <c r="B205" i="4"/>
  <c r="B209" i="43" s="1"/>
  <c r="A205" i="4"/>
  <c r="A209" i="43" s="1"/>
  <c r="AK204" i="4"/>
  <c r="AJ204" i="4"/>
  <c r="AJ208" i="43" s="1"/>
  <c r="AH204" i="4"/>
  <c r="AG204" i="4"/>
  <c r="AG208" i="43" s="1"/>
  <c r="AF204" i="4"/>
  <c r="AF208" i="43" s="1"/>
  <c r="AE204" i="4"/>
  <c r="AD204" i="4"/>
  <c r="AC204" i="4"/>
  <c r="AC208" i="43" s="1"/>
  <c r="AB204" i="4"/>
  <c r="AA204" i="4"/>
  <c r="Z204" i="4"/>
  <c r="Z208" i="43" s="1"/>
  <c r="Y204" i="4"/>
  <c r="Y208" i="43" s="1"/>
  <c r="X204" i="4"/>
  <c r="X208" i="43" s="1"/>
  <c r="W204" i="4"/>
  <c r="V204" i="4"/>
  <c r="Q204" i="4"/>
  <c r="Q208" i="43" s="1"/>
  <c r="J204" i="4"/>
  <c r="J208" i="43" s="1"/>
  <c r="H204" i="4"/>
  <c r="H208" i="43" s="1"/>
  <c r="G204" i="4"/>
  <c r="G208" i="43" s="1"/>
  <c r="F204" i="4"/>
  <c r="F208" i="43" s="1"/>
  <c r="E204" i="4"/>
  <c r="E208" i="43" s="1"/>
  <c r="D204" i="4"/>
  <c r="D208" i="43" s="1"/>
  <c r="C204" i="4"/>
  <c r="C208" i="43" s="1"/>
  <c r="B204" i="4"/>
  <c r="B208" i="43" s="1"/>
  <c r="A204" i="4"/>
  <c r="A208" i="43" s="1"/>
  <c r="AJ203" i="4"/>
  <c r="AJ207" i="43" s="1"/>
  <c r="AH203" i="4"/>
  <c r="AG203" i="4"/>
  <c r="AG207" i="43" s="1"/>
  <c r="AF203" i="4"/>
  <c r="AF207" i="43" s="1"/>
  <c r="AD203" i="4"/>
  <c r="AE203" i="4" s="1"/>
  <c r="AC203" i="4"/>
  <c r="AC207" i="43" s="1"/>
  <c r="AB203" i="4"/>
  <c r="AA203" i="4"/>
  <c r="Z203" i="4"/>
  <c r="Z207" i="43" s="1"/>
  <c r="Y203" i="4"/>
  <c r="Y207" i="43" s="1"/>
  <c r="X203" i="4"/>
  <c r="X207" i="43" s="1"/>
  <c r="W203" i="4"/>
  <c r="V203" i="4"/>
  <c r="Q203" i="4" s="1"/>
  <c r="Q207" i="43" s="1"/>
  <c r="N203" i="4"/>
  <c r="N207" i="43" s="1"/>
  <c r="L203" i="4"/>
  <c r="L207" i="43" s="1"/>
  <c r="J203" i="4"/>
  <c r="J207" i="43" s="1"/>
  <c r="H203" i="4"/>
  <c r="H207" i="43" s="1"/>
  <c r="G203" i="4"/>
  <c r="G207" i="43" s="1"/>
  <c r="F203" i="4"/>
  <c r="F207" i="43" s="1"/>
  <c r="E203" i="4"/>
  <c r="E207" i="43" s="1"/>
  <c r="D203" i="4"/>
  <c r="D207" i="43" s="1"/>
  <c r="C203" i="4"/>
  <c r="C207" i="43" s="1"/>
  <c r="B203" i="4"/>
  <c r="B207" i="43" s="1"/>
  <c r="A203" i="4"/>
  <c r="A207" i="43" s="1"/>
  <c r="AK202" i="4"/>
  <c r="AJ202" i="4"/>
  <c r="AJ206" i="43" s="1"/>
  <c r="AH202" i="4"/>
  <c r="AH206" i="43" s="1"/>
  <c r="AG202" i="4"/>
  <c r="AG206" i="43" s="1"/>
  <c r="AF202" i="4"/>
  <c r="AF206" i="43" s="1"/>
  <c r="AE202" i="4"/>
  <c r="AD202" i="4"/>
  <c r="AC202" i="4"/>
  <c r="AC206" i="43" s="1"/>
  <c r="AB202" i="4"/>
  <c r="AA202" i="4"/>
  <c r="Z202" i="4"/>
  <c r="Z206" i="43" s="1"/>
  <c r="Y202" i="4"/>
  <c r="Y206" i="43" s="1"/>
  <c r="X202" i="4"/>
  <c r="X206" i="43" s="1"/>
  <c r="W202" i="4"/>
  <c r="V202" i="4"/>
  <c r="Q202" i="4"/>
  <c r="Q206" i="43" s="1"/>
  <c r="O202" i="4"/>
  <c r="O206" i="43" s="1"/>
  <c r="J202" i="4"/>
  <c r="J206" i="43" s="1"/>
  <c r="H202" i="4"/>
  <c r="H206" i="43" s="1"/>
  <c r="G202" i="4"/>
  <c r="G206" i="43" s="1"/>
  <c r="F202" i="4"/>
  <c r="F206" i="43" s="1"/>
  <c r="E202" i="4"/>
  <c r="E206" i="43" s="1"/>
  <c r="D202" i="4"/>
  <c r="D206" i="43" s="1"/>
  <c r="C202" i="4"/>
  <c r="C206" i="43" s="1"/>
  <c r="B202" i="4"/>
  <c r="B206" i="43" s="1"/>
  <c r="A202" i="4"/>
  <c r="A206" i="43" s="1"/>
  <c r="AK201" i="4"/>
  <c r="AJ201" i="4"/>
  <c r="AJ205" i="43" s="1"/>
  <c r="AH201" i="4"/>
  <c r="AG201" i="4"/>
  <c r="AG205" i="43" s="1"/>
  <c r="AF201" i="4"/>
  <c r="AF205" i="43" s="1"/>
  <c r="AD201" i="4"/>
  <c r="AE201" i="4" s="1"/>
  <c r="R201" i="4" s="1"/>
  <c r="AC201" i="4"/>
  <c r="AC205" i="43" s="1"/>
  <c r="AB201" i="4"/>
  <c r="AA201" i="4"/>
  <c r="Z201" i="4"/>
  <c r="Z205" i="43" s="1"/>
  <c r="Y201" i="4"/>
  <c r="Y205" i="43" s="1"/>
  <c r="X201" i="4"/>
  <c r="X205" i="43" s="1"/>
  <c r="W201" i="4"/>
  <c r="V201" i="4"/>
  <c r="N201" i="4"/>
  <c r="N205" i="43" s="1"/>
  <c r="L201" i="4"/>
  <c r="L205" i="43" s="1"/>
  <c r="J201" i="4"/>
  <c r="J205" i="43" s="1"/>
  <c r="H201" i="4"/>
  <c r="H205" i="43" s="1"/>
  <c r="G201" i="4"/>
  <c r="G205" i="43" s="1"/>
  <c r="F201" i="4"/>
  <c r="F205" i="43" s="1"/>
  <c r="E201" i="4"/>
  <c r="E205" i="43" s="1"/>
  <c r="D201" i="4"/>
  <c r="D205" i="43" s="1"/>
  <c r="C201" i="4"/>
  <c r="C205" i="43" s="1"/>
  <c r="B201" i="4"/>
  <c r="B205" i="43" s="1"/>
  <c r="A201" i="4"/>
  <c r="A205" i="43" s="1"/>
  <c r="AK200" i="4"/>
  <c r="AJ200" i="4"/>
  <c r="AJ204" i="43" s="1"/>
  <c r="AH200" i="4"/>
  <c r="AG200" i="4"/>
  <c r="AG204" i="43" s="1"/>
  <c r="AF200" i="4"/>
  <c r="AF204" i="43" s="1"/>
  <c r="AE200" i="4"/>
  <c r="AD200" i="4"/>
  <c r="AC200" i="4"/>
  <c r="AC204" i="43" s="1"/>
  <c r="AB200" i="4"/>
  <c r="AA200" i="4"/>
  <c r="Z200" i="4"/>
  <c r="Z204" i="43" s="1"/>
  <c r="Y200" i="4"/>
  <c r="Y204" i="43" s="1"/>
  <c r="X200" i="4"/>
  <c r="X204" i="43" s="1"/>
  <c r="W200" i="4"/>
  <c r="V200" i="4"/>
  <c r="R200" i="4"/>
  <c r="R204" i="43" s="1"/>
  <c r="Q200" i="4"/>
  <c r="Q204" i="43" s="1"/>
  <c r="N200" i="4"/>
  <c r="N204" i="43" s="1"/>
  <c r="L200" i="4"/>
  <c r="L204" i="43" s="1"/>
  <c r="J200" i="4"/>
  <c r="J204" i="43" s="1"/>
  <c r="H200" i="4"/>
  <c r="H204" i="43" s="1"/>
  <c r="G200" i="4"/>
  <c r="G204" i="43" s="1"/>
  <c r="F200" i="4"/>
  <c r="F204" i="43" s="1"/>
  <c r="E200" i="4"/>
  <c r="E204" i="43" s="1"/>
  <c r="D200" i="4"/>
  <c r="D204" i="43" s="1"/>
  <c r="C200" i="4"/>
  <c r="C204" i="43" s="1"/>
  <c r="B200" i="4"/>
  <c r="B204" i="43" s="1"/>
  <c r="A200" i="4"/>
  <c r="A204" i="43" s="1"/>
  <c r="AK199" i="4"/>
  <c r="AJ199" i="4"/>
  <c r="AJ203" i="43" s="1"/>
  <c r="AH199" i="4"/>
  <c r="AG199" i="4"/>
  <c r="AG203" i="43" s="1"/>
  <c r="AF199" i="4"/>
  <c r="AF203" i="43" s="1"/>
  <c r="AE199" i="4"/>
  <c r="AD199" i="4"/>
  <c r="AC199" i="4"/>
  <c r="AC203" i="43" s="1"/>
  <c r="AB199" i="4"/>
  <c r="AA199" i="4"/>
  <c r="Z199" i="4"/>
  <c r="Z203" i="43" s="1"/>
  <c r="Y199" i="4"/>
  <c r="Y203" i="43" s="1"/>
  <c r="X199" i="4"/>
  <c r="X203" i="43" s="1"/>
  <c r="W199" i="4"/>
  <c r="V199" i="4"/>
  <c r="Q199" i="4"/>
  <c r="Q203" i="43" s="1"/>
  <c r="J199" i="4"/>
  <c r="J203" i="43" s="1"/>
  <c r="H199" i="4"/>
  <c r="H203" i="43" s="1"/>
  <c r="G199" i="4"/>
  <c r="G203" i="43" s="1"/>
  <c r="F199" i="4"/>
  <c r="F203" i="43" s="1"/>
  <c r="E199" i="4"/>
  <c r="E203" i="43" s="1"/>
  <c r="D199" i="4"/>
  <c r="D203" i="43" s="1"/>
  <c r="C199" i="4"/>
  <c r="C203" i="43" s="1"/>
  <c r="B199" i="4"/>
  <c r="B203" i="43" s="1"/>
  <c r="A199" i="4"/>
  <c r="A203" i="43" s="1"/>
  <c r="AJ198" i="4"/>
  <c r="AJ202" i="43" s="1"/>
  <c r="AH198" i="4"/>
  <c r="AG198" i="4"/>
  <c r="AG202" i="43" s="1"/>
  <c r="AF198" i="4"/>
  <c r="AF202" i="43" s="1"/>
  <c r="AD198" i="4"/>
  <c r="AE198" i="4" s="1"/>
  <c r="AC198" i="4"/>
  <c r="AC202" i="43" s="1"/>
  <c r="AB198" i="4"/>
  <c r="AA198" i="4"/>
  <c r="Z198" i="4"/>
  <c r="Z202" i="43" s="1"/>
  <c r="Y198" i="4"/>
  <c r="Y202" i="43" s="1"/>
  <c r="X198" i="4"/>
  <c r="X202" i="43" s="1"/>
  <c r="W198" i="4"/>
  <c r="V198" i="4"/>
  <c r="AK198" i="4" s="1"/>
  <c r="J198" i="4"/>
  <c r="J202" i="43" s="1"/>
  <c r="H198" i="4"/>
  <c r="H202" i="43" s="1"/>
  <c r="G198" i="4"/>
  <c r="G202" i="43" s="1"/>
  <c r="F198" i="4"/>
  <c r="F202" i="43" s="1"/>
  <c r="E198" i="4"/>
  <c r="E202" i="43" s="1"/>
  <c r="D198" i="4"/>
  <c r="D202" i="43" s="1"/>
  <c r="C198" i="4"/>
  <c r="C202" i="43" s="1"/>
  <c r="B198" i="4"/>
  <c r="B202" i="43" s="1"/>
  <c r="A198" i="4"/>
  <c r="A202" i="43" s="1"/>
  <c r="AJ197" i="4"/>
  <c r="AJ201" i="43" s="1"/>
  <c r="AH197" i="4"/>
  <c r="AG197" i="4"/>
  <c r="AG201" i="43" s="1"/>
  <c r="AF197" i="4"/>
  <c r="AF201" i="43" s="1"/>
  <c r="AD197" i="4"/>
  <c r="AE197" i="4" s="1"/>
  <c r="R197" i="4" s="1"/>
  <c r="R201" i="43" s="1"/>
  <c r="AC197" i="4"/>
  <c r="AC201" i="43" s="1"/>
  <c r="AB197" i="4"/>
  <c r="AA197" i="4"/>
  <c r="Z197" i="4"/>
  <c r="Z201" i="43" s="1"/>
  <c r="Y197" i="4"/>
  <c r="Y201" i="43" s="1"/>
  <c r="X197" i="4"/>
  <c r="X201" i="43" s="1"/>
  <c r="W197" i="4"/>
  <c r="V197" i="4"/>
  <c r="AK197" i="4" s="1"/>
  <c r="N197" i="4"/>
  <c r="N201" i="43" s="1"/>
  <c r="J197" i="4"/>
  <c r="J201" i="43" s="1"/>
  <c r="H197" i="4"/>
  <c r="H201" i="43" s="1"/>
  <c r="G197" i="4"/>
  <c r="G201" i="43" s="1"/>
  <c r="F197" i="4"/>
  <c r="F201" i="43" s="1"/>
  <c r="E197" i="4"/>
  <c r="E201" i="43" s="1"/>
  <c r="D197" i="4"/>
  <c r="D201" i="43" s="1"/>
  <c r="C197" i="4"/>
  <c r="C201" i="43" s="1"/>
  <c r="B197" i="4"/>
  <c r="B201" i="43" s="1"/>
  <c r="A197" i="4"/>
  <c r="A201" i="43" s="1"/>
  <c r="AK196" i="4"/>
  <c r="AJ196" i="4"/>
  <c r="AJ200" i="43" s="1"/>
  <c r="AH196" i="4"/>
  <c r="AG196" i="4"/>
  <c r="AG200" i="43" s="1"/>
  <c r="AF196" i="4"/>
  <c r="AF200" i="43" s="1"/>
  <c r="AD196" i="4"/>
  <c r="AE196" i="4" s="1"/>
  <c r="AC196" i="4"/>
  <c r="AC200" i="43" s="1"/>
  <c r="AB196" i="4"/>
  <c r="AA196" i="4"/>
  <c r="Z196" i="4"/>
  <c r="Z200" i="43" s="1"/>
  <c r="Y196" i="4"/>
  <c r="Y200" i="43" s="1"/>
  <c r="X196" i="4"/>
  <c r="X200" i="43" s="1"/>
  <c r="W196" i="4"/>
  <c r="V196" i="4"/>
  <c r="Q196" i="4"/>
  <c r="Q200" i="43" s="1"/>
  <c r="O196" i="4"/>
  <c r="O200" i="43" s="1"/>
  <c r="L196" i="4"/>
  <c r="L200" i="43" s="1"/>
  <c r="J196" i="4"/>
  <c r="J200" i="43" s="1"/>
  <c r="H196" i="4"/>
  <c r="H200" i="43" s="1"/>
  <c r="G196" i="4"/>
  <c r="G200" i="43" s="1"/>
  <c r="F196" i="4"/>
  <c r="F200" i="43" s="1"/>
  <c r="E196" i="4"/>
  <c r="E200" i="43" s="1"/>
  <c r="D196" i="4"/>
  <c r="D200" i="43" s="1"/>
  <c r="C196" i="4"/>
  <c r="C200" i="43" s="1"/>
  <c r="B196" i="4"/>
  <c r="B200" i="43" s="1"/>
  <c r="A196" i="4"/>
  <c r="A200" i="43" s="1"/>
  <c r="AJ195" i="4"/>
  <c r="AJ199" i="43" s="1"/>
  <c r="AH195" i="4"/>
  <c r="AG195" i="4"/>
  <c r="AG199" i="43" s="1"/>
  <c r="AF195" i="4"/>
  <c r="AF199" i="43" s="1"/>
  <c r="AE195" i="4"/>
  <c r="AD195" i="4"/>
  <c r="AC195" i="4"/>
  <c r="AC199" i="43" s="1"/>
  <c r="AB195" i="4"/>
  <c r="AA195" i="4"/>
  <c r="Z195" i="4"/>
  <c r="Z199" i="43" s="1"/>
  <c r="Y195" i="4"/>
  <c r="Y199" i="43" s="1"/>
  <c r="X195" i="4"/>
  <c r="X199" i="43" s="1"/>
  <c r="W195" i="4"/>
  <c r="V195" i="4"/>
  <c r="Q195" i="4" s="1"/>
  <c r="Q199" i="43" s="1"/>
  <c r="O195" i="4"/>
  <c r="O199" i="43" s="1"/>
  <c r="N195" i="4"/>
  <c r="N199" i="43" s="1"/>
  <c r="J195" i="4"/>
  <c r="J199" i="43" s="1"/>
  <c r="H195" i="4"/>
  <c r="H199" i="43" s="1"/>
  <c r="G195" i="4"/>
  <c r="G199" i="43" s="1"/>
  <c r="F195" i="4"/>
  <c r="F199" i="43" s="1"/>
  <c r="E195" i="4"/>
  <c r="E199" i="43" s="1"/>
  <c r="D195" i="4"/>
  <c r="D199" i="43" s="1"/>
  <c r="C195" i="4"/>
  <c r="C199" i="43" s="1"/>
  <c r="B195" i="4"/>
  <c r="B199" i="43" s="1"/>
  <c r="A195" i="4"/>
  <c r="A199" i="43" s="1"/>
  <c r="AK194" i="4"/>
  <c r="AJ194" i="4"/>
  <c r="AJ198" i="43" s="1"/>
  <c r="AH194" i="4"/>
  <c r="AG194" i="4"/>
  <c r="AG198" i="43" s="1"/>
  <c r="AF194" i="4"/>
  <c r="AF198" i="43" s="1"/>
  <c r="AD194" i="4"/>
  <c r="AE194" i="4" s="1"/>
  <c r="AC194" i="4"/>
  <c r="AC198" i="43" s="1"/>
  <c r="AB194" i="4"/>
  <c r="AA194" i="4"/>
  <c r="Z194" i="4"/>
  <c r="Z198" i="43" s="1"/>
  <c r="Y194" i="4"/>
  <c r="Y198" i="43" s="1"/>
  <c r="X194" i="4"/>
  <c r="X198" i="43" s="1"/>
  <c r="W194" i="4"/>
  <c r="V194" i="4"/>
  <c r="Q194" i="4"/>
  <c r="Q198" i="43" s="1"/>
  <c r="O194" i="4"/>
  <c r="O198" i="43" s="1"/>
  <c r="L194" i="4"/>
  <c r="L198" i="43" s="1"/>
  <c r="J194" i="4"/>
  <c r="J198" i="43" s="1"/>
  <c r="H194" i="4"/>
  <c r="H198" i="43" s="1"/>
  <c r="G194" i="4"/>
  <c r="G198" i="43" s="1"/>
  <c r="F194" i="4"/>
  <c r="F198" i="43" s="1"/>
  <c r="E194" i="4"/>
  <c r="E198" i="43" s="1"/>
  <c r="D194" i="4"/>
  <c r="D198" i="43" s="1"/>
  <c r="C194" i="4"/>
  <c r="C198" i="43" s="1"/>
  <c r="B194" i="4"/>
  <c r="B198" i="43" s="1"/>
  <c r="A194" i="4"/>
  <c r="A198" i="43" s="1"/>
  <c r="AJ193" i="4"/>
  <c r="AJ197" i="43" s="1"/>
  <c r="AH193" i="4"/>
  <c r="AG193" i="4"/>
  <c r="AG197" i="43" s="1"/>
  <c r="AF193" i="4"/>
  <c r="AF197" i="43" s="1"/>
  <c r="AE193" i="4"/>
  <c r="AD193" i="4"/>
  <c r="AC193" i="4"/>
  <c r="AC197" i="43" s="1"/>
  <c r="AB193" i="4"/>
  <c r="AA193" i="4"/>
  <c r="Z193" i="4"/>
  <c r="Z197" i="43" s="1"/>
  <c r="Y193" i="4"/>
  <c r="Y197" i="43" s="1"/>
  <c r="X193" i="4"/>
  <c r="X197" i="43" s="1"/>
  <c r="W193" i="4"/>
  <c r="V193" i="4"/>
  <c r="Q193" i="4" s="1"/>
  <c r="Q197" i="43" s="1"/>
  <c r="O193" i="4"/>
  <c r="O197" i="43" s="1"/>
  <c r="N193" i="4"/>
  <c r="N197" i="43" s="1"/>
  <c r="J193" i="4"/>
  <c r="J197" i="43" s="1"/>
  <c r="H193" i="4"/>
  <c r="H197" i="43" s="1"/>
  <c r="G193" i="4"/>
  <c r="G197" i="43" s="1"/>
  <c r="F193" i="4"/>
  <c r="F197" i="43" s="1"/>
  <c r="E193" i="4"/>
  <c r="E197" i="43" s="1"/>
  <c r="D193" i="4"/>
  <c r="D197" i="43" s="1"/>
  <c r="C193" i="4"/>
  <c r="C197" i="43" s="1"/>
  <c r="B193" i="4"/>
  <c r="B197" i="43" s="1"/>
  <c r="A193" i="4"/>
  <c r="A197" i="43" s="1"/>
  <c r="AK192" i="4"/>
  <c r="AJ192" i="4"/>
  <c r="AJ196" i="43" s="1"/>
  <c r="AH192" i="4"/>
  <c r="AG192" i="4"/>
  <c r="AG196" i="43" s="1"/>
  <c r="AF192" i="4"/>
  <c r="AF196" i="43" s="1"/>
  <c r="AD192" i="4"/>
  <c r="AE192" i="4" s="1"/>
  <c r="AC192" i="4"/>
  <c r="AC196" i="43" s="1"/>
  <c r="AB192" i="4"/>
  <c r="AA192" i="4"/>
  <c r="Z192" i="4"/>
  <c r="Z196" i="43" s="1"/>
  <c r="Y192" i="4"/>
  <c r="Y196" i="43" s="1"/>
  <c r="X192" i="4"/>
  <c r="X196" i="43" s="1"/>
  <c r="W192" i="4"/>
  <c r="V192" i="4"/>
  <c r="Q192" i="4"/>
  <c r="Q196" i="43" s="1"/>
  <c r="O192" i="4"/>
  <c r="O196" i="43" s="1"/>
  <c r="L192" i="4"/>
  <c r="L196" i="43" s="1"/>
  <c r="J192" i="4"/>
  <c r="J196" i="43" s="1"/>
  <c r="H192" i="4"/>
  <c r="H196" i="43" s="1"/>
  <c r="G192" i="4"/>
  <c r="G196" i="43" s="1"/>
  <c r="F192" i="4"/>
  <c r="F196" i="43" s="1"/>
  <c r="E192" i="4"/>
  <c r="E196" i="43" s="1"/>
  <c r="D192" i="4"/>
  <c r="D196" i="43" s="1"/>
  <c r="C192" i="4"/>
  <c r="C196" i="43" s="1"/>
  <c r="B192" i="4"/>
  <c r="B196" i="43" s="1"/>
  <c r="A192" i="4"/>
  <c r="A196" i="43" s="1"/>
  <c r="AJ191" i="4"/>
  <c r="AJ195" i="43" s="1"/>
  <c r="AH191" i="4"/>
  <c r="AG191" i="4"/>
  <c r="AG195" i="43" s="1"/>
  <c r="AF191" i="4"/>
  <c r="AF195" i="43" s="1"/>
  <c r="AE191" i="4"/>
  <c r="AD191" i="4"/>
  <c r="AC191" i="4"/>
  <c r="AC195" i="43" s="1"/>
  <c r="AB191" i="4"/>
  <c r="AA191" i="4"/>
  <c r="Z191" i="4"/>
  <c r="Z195" i="43" s="1"/>
  <c r="Y191" i="4"/>
  <c r="Y195" i="43" s="1"/>
  <c r="X191" i="4"/>
  <c r="X195" i="43" s="1"/>
  <c r="W191" i="4"/>
  <c r="V191" i="4"/>
  <c r="Q191" i="4" s="1"/>
  <c r="Q195" i="43" s="1"/>
  <c r="O191" i="4"/>
  <c r="O195" i="43" s="1"/>
  <c r="N191" i="4"/>
  <c r="N195" i="43" s="1"/>
  <c r="J191" i="4"/>
  <c r="J195" i="43" s="1"/>
  <c r="H191" i="4"/>
  <c r="H195" i="43" s="1"/>
  <c r="G191" i="4"/>
  <c r="G195" i="43" s="1"/>
  <c r="F191" i="4"/>
  <c r="F195" i="43" s="1"/>
  <c r="E191" i="4"/>
  <c r="E195" i="43" s="1"/>
  <c r="D191" i="4"/>
  <c r="D195" i="43" s="1"/>
  <c r="C191" i="4"/>
  <c r="C195" i="43" s="1"/>
  <c r="B191" i="4"/>
  <c r="B195" i="43" s="1"/>
  <c r="A191" i="4"/>
  <c r="A195" i="43" s="1"/>
  <c r="AK190" i="4"/>
  <c r="AJ190" i="4"/>
  <c r="AJ194" i="43" s="1"/>
  <c r="AH190" i="4"/>
  <c r="AG190" i="4"/>
  <c r="AG194" i="43" s="1"/>
  <c r="AF190" i="4"/>
  <c r="AF194" i="43" s="1"/>
  <c r="AD190" i="4"/>
  <c r="AE190" i="4" s="1"/>
  <c r="AC190" i="4"/>
  <c r="AC194" i="43" s="1"/>
  <c r="AB190" i="4"/>
  <c r="AA190" i="4"/>
  <c r="Z190" i="4"/>
  <c r="Z194" i="43" s="1"/>
  <c r="Y190" i="4"/>
  <c r="Y194" i="43" s="1"/>
  <c r="X190" i="4"/>
  <c r="X194" i="43" s="1"/>
  <c r="W190" i="4"/>
  <c r="V190" i="4"/>
  <c r="Q190" i="4"/>
  <c r="Q194" i="43" s="1"/>
  <c r="O190" i="4"/>
  <c r="O194" i="43" s="1"/>
  <c r="L190" i="4"/>
  <c r="L194" i="43" s="1"/>
  <c r="J190" i="4"/>
  <c r="J194" i="43" s="1"/>
  <c r="H190" i="4"/>
  <c r="H194" i="43" s="1"/>
  <c r="G190" i="4"/>
  <c r="G194" i="43" s="1"/>
  <c r="F190" i="4"/>
  <c r="F194" i="43" s="1"/>
  <c r="E190" i="4"/>
  <c r="E194" i="43" s="1"/>
  <c r="D190" i="4"/>
  <c r="D194" i="43" s="1"/>
  <c r="C190" i="4"/>
  <c r="C194" i="43" s="1"/>
  <c r="B190" i="4"/>
  <c r="B194" i="43" s="1"/>
  <c r="A190" i="4"/>
  <c r="A194" i="43" s="1"/>
  <c r="AJ189" i="4"/>
  <c r="AJ193" i="43" s="1"/>
  <c r="AH189" i="4"/>
  <c r="AG189" i="4"/>
  <c r="AG193" i="43" s="1"/>
  <c r="AF189" i="4"/>
  <c r="AF193" i="43" s="1"/>
  <c r="AE189" i="4"/>
  <c r="AD189" i="4"/>
  <c r="AC189" i="4"/>
  <c r="AC193" i="43" s="1"/>
  <c r="AB189" i="4"/>
  <c r="AA189" i="4"/>
  <c r="Z189" i="4"/>
  <c r="Z193" i="43" s="1"/>
  <c r="Y189" i="4"/>
  <c r="Y193" i="43" s="1"/>
  <c r="X189" i="4"/>
  <c r="X193" i="43" s="1"/>
  <c r="W189" i="4"/>
  <c r="V189" i="4"/>
  <c r="Q189" i="4" s="1"/>
  <c r="Q193" i="43" s="1"/>
  <c r="O189" i="4"/>
  <c r="O193" i="43" s="1"/>
  <c r="N189" i="4"/>
  <c r="N193" i="43" s="1"/>
  <c r="J189" i="4"/>
  <c r="J193" i="43" s="1"/>
  <c r="H189" i="4"/>
  <c r="H193" i="43" s="1"/>
  <c r="G189" i="4"/>
  <c r="G193" i="43" s="1"/>
  <c r="F189" i="4"/>
  <c r="F193" i="43" s="1"/>
  <c r="E189" i="4"/>
  <c r="E193" i="43" s="1"/>
  <c r="D189" i="4"/>
  <c r="D193" i="43" s="1"/>
  <c r="C189" i="4"/>
  <c r="C193" i="43" s="1"/>
  <c r="B189" i="4"/>
  <c r="B193" i="43" s="1"/>
  <c r="A189" i="4"/>
  <c r="A193" i="43" s="1"/>
  <c r="AK188" i="4"/>
  <c r="AJ188" i="4"/>
  <c r="AJ192" i="43" s="1"/>
  <c r="AH188" i="4"/>
  <c r="AG188" i="4"/>
  <c r="AG192" i="43" s="1"/>
  <c r="AF188" i="4"/>
  <c r="AF192" i="43" s="1"/>
  <c r="AE188" i="4"/>
  <c r="AD188" i="4"/>
  <c r="AC188" i="4"/>
  <c r="AC192" i="43" s="1"/>
  <c r="AB188" i="4"/>
  <c r="AA188" i="4"/>
  <c r="Z188" i="4"/>
  <c r="Z192" i="43" s="1"/>
  <c r="Y188" i="4"/>
  <c r="Y192" i="43" s="1"/>
  <c r="X188" i="4"/>
  <c r="X192" i="43" s="1"/>
  <c r="W188" i="4"/>
  <c r="V188" i="4"/>
  <c r="Q188" i="4"/>
  <c r="Q192" i="43" s="1"/>
  <c r="O188" i="4"/>
  <c r="O192" i="43" s="1"/>
  <c r="L188" i="4"/>
  <c r="L192" i="43" s="1"/>
  <c r="J188" i="4"/>
  <c r="J192" i="43" s="1"/>
  <c r="H188" i="4"/>
  <c r="H192" i="43" s="1"/>
  <c r="G188" i="4"/>
  <c r="G192" i="43" s="1"/>
  <c r="F188" i="4"/>
  <c r="F192" i="43" s="1"/>
  <c r="E188" i="4"/>
  <c r="E192" i="43" s="1"/>
  <c r="D188" i="4"/>
  <c r="D192" i="43" s="1"/>
  <c r="C188" i="4"/>
  <c r="C192" i="43" s="1"/>
  <c r="B188" i="4"/>
  <c r="B192" i="43" s="1"/>
  <c r="A188" i="4"/>
  <c r="A192" i="43" s="1"/>
  <c r="AJ187" i="4"/>
  <c r="AJ191" i="43" s="1"/>
  <c r="AH187" i="4"/>
  <c r="AG187" i="4"/>
  <c r="AG191" i="43" s="1"/>
  <c r="AF187" i="4"/>
  <c r="AF191" i="43" s="1"/>
  <c r="AE187" i="4"/>
  <c r="AD187" i="4"/>
  <c r="AC187" i="4"/>
  <c r="AC191" i="43" s="1"/>
  <c r="AB187" i="4"/>
  <c r="AA187" i="4"/>
  <c r="Z187" i="4"/>
  <c r="Z191" i="43" s="1"/>
  <c r="Y187" i="4"/>
  <c r="Y191" i="43" s="1"/>
  <c r="X187" i="4"/>
  <c r="X191" i="43" s="1"/>
  <c r="W187" i="4"/>
  <c r="V187" i="4"/>
  <c r="Q187" i="4" s="1"/>
  <c r="Q191" i="43" s="1"/>
  <c r="O187" i="4"/>
  <c r="O191" i="43" s="1"/>
  <c r="N187" i="4"/>
  <c r="N191" i="43" s="1"/>
  <c r="L187" i="4"/>
  <c r="L191" i="43" s="1"/>
  <c r="J187" i="4"/>
  <c r="J191" i="43" s="1"/>
  <c r="H187" i="4"/>
  <c r="H191" i="43" s="1"/>
  <c r="G187" i="4"/>
  <c r="G191" i="43" s="1"/>
  <c r="F187" i="4"/>
  <c r="F191" i="43" s="1"/>
  <c r="E187" i="4"/>
  <c r="E191" i="43" s="1"/>
  <c r="D187" i="4"/>
  <c r="D191" i="43" s="1"/>
  <c r="C187" i="4"/>
  <c r="C191" i="43" s="1"/>
  <c r="B187" i="4"/>
  <c r="B191" i="43" s="1"/>
  <c r="A187" i="4"/>
  <c r="A191" i="43" s="1"/>
  <c r="AK186" i="4"/>
  <c r="AJ186" i="4"/>
  <c r="AJ190" i="43" s="1"/>
  <c r="AH186" i="4"/>
  <c r="AG186" i="4"/>
  <c r="AG190" i="43" s="1"/>
  <c r="AF186" i="4"/>
  <c r="AF190" i="43" s="1"/>
  <c r="AE186" i="4"/>
  <c r="AD186" i="4"/>
  <c r="AC186" i="4"/>
  <c r="AC190" i="43" s="1"/>
  <c r="AB186" i="4"/>
  <c r="AA186" i="4"/>
  <c r="Z186" i="4"/>
  <c r="Z190" i="43" s="1"/>
  <c r="Y186" i="4"/>
  <c r="Y190" i="43" s="1"/>
  <c r="X186" i="4"/>
  <c r="X190" i="43" s="1"/>
  <c r="W186" i="4"/>
  <c r="V186" i="4"/>
  <c r="Q186" i="4"/>
  <c r="Q190" i="43" s="1"/>
  <c r="O186" i="4"/>
  <c r="O190" i="43" s="1"/>
  <c r="L186" i="4"/>
  <c r="L190" i="43" s="1"/>
  <c r="J186" i="4"/>
  <c r="J190" i="43" s="1"/>
  <c r="H186" i="4"/>
  <c r="H190" i="43" s="1"/>
  <c r="G186" i="4"/>
  <c r="G190" i="43" s="1"/>
  <c r="F186" i="4"/>
  <c r="F190" i="43" s="1"/>
  <c r="E186" i="4"/>
  <c r="E190" i="43" s="1"/>
  <c r="D186" i="4"/>
  <c r="D190" i="43" s="1"/>
  <c r="C186" i="4"/>
  <c r="C190" i="43" s="1"/>
  <c r="B186" i="4"/>
  <c r="B190" i="43" s="1"/>
  <c r="A186" i="4"/>
  <c r="A190" i="43" s="1"/>
  <c r="AJ185" i="4"/>
  <c r="AJ189" i="43" s="1"/>
  <c r="AH185" i="4"/>
  <c r="AG185" i="4"/>
  <c r="AG189" i="43" s="1"/>
  <c r="AF185" i="4"/>
  <c r="AF189" i="43" s="1"/>
  <c r="AE185" i="4"/>
  <c r="AD185" i="4"/>
  <c r="AC185" i="4"/>
  <c r="AC189" i="43" s="1"/>
  <c r="AB185" i="4"/>
  <c r="AA185" i="4"/>
  <c r="Z185" i="4"/>
  <c r="Z189" i="43" s="1"/>
  <c r="Y185" i="4"/>
  <c r="Y189" i="43" s="1"/>
  <c r="X185" i="4"/>
  <c r="X189" i="43" s="1"/>
  <c r="W185" i="4"/>
  <c r="V185" i="4"/>
  <c r="Q185" i="4" s="1"/>
  <c r="Q189" i="43" s="1"/>
  <c r="O185" i="4"/>
  <c r="O189" i="43" s="1"/>
  <c r="N185" i="4"/>
  <c r="N189" i="43" s="1"/>
  <c r="L185" i="4"/>
  <c r="L189" i="43" s="1"/>
  <c r="J185" i="4"/>
  <c r="J189" i="43" s="1"/>
  <c r="H185" i="4"/>
  <c r="H189" i="43" s="1"/>
  <c r="G185" i="4"/>
  <c r="G189" i="43" s="1"/>
  <c r="F185" i="4"/>
  <c r="F189" i="43" s="1"/>
  <c r="E185" i="4"/>
  <c r="E189" i="43" s="1"/>
  <c r="D185" i="4"/>
  <c r="D189" i="43" s="1"/>
  <c r="C185" i="4"/>
  <c r="C189" i="43" s="1"/>
  <c r="B185" i="4"/>
  <c r="B189" i="43" s="1"/>
  <c r="A185" i="4"/>
  <c r="A189" i="43" s="1"/>
  <c r="AK184" i="4"/>
  <c r="AJ184" i="4"/>
  <c r="AJ188" i="43" s="1"/>
  <c r="AH184" i="4"/>
  <c r="AG184" i="4"/>
  <c r="AG188" i="43" s="1"/>
  <c r="AF184" i="4"/>
  <c r="AF188" i="43" s="1"/>
  <c r="AE184" i="4"/>
  <c r="AD184" i="4"/>
  <c r="AC184" i="4"/>
  <c r="AC188" i="43" s="1"/>
  <c r="AB184" i="4"/>
  <c r="AA184" i="4"/>
  <c r="Z184" i="4"/>
  <c r="Z188" i="43" s="1"/>
  <c r="Y184" i="4"/>
  <c r="Y188" i="43" s="1"/>
  <c r="X184" i="4"/>
  <c r="X188" i="43" s="1"/>
  <c r="W184" i="4"/>
  <c r="V184" i="4"/>
  <c r="Q184" i="4"/>
  <c r="Q188" i="43" s="1"/>
  <c r="O184" i="4"/>
  <c r="O188" i="43" s="1"/>
  <c r="L184" i="4"/>
  <c r="L188" i="43" s="1"/>
  <c r="J184" i="4"/>
  <c r="J188" i="43" s="1"/>
  <c r="H184" i="4"/>
  <c r="H188" i="43" s="1"/>
  <c r="G184" i="4"/>
  <c r="G188" i="43" s="1"/>
  <c r="F184" i="4"/>
  <c r="F188" i="43" s="1"/>
  <c r="E184" i="4"/>
  <c r="E188" i="43" s="1"/>
  <c r="D184" i="4"/>
  <c r="D188" i="43" s="1"/>
  <c r="C184" i="4"/>
  <c r="C188" i="43" s="1"/>
  <c r="B184" i="4"/>
  <c r="B188" i="43" s="1"/>
  <c r="A184" i="4"/>
  <c r="A188" i="43" s="1"/>
  <c r="AJ183" i="4"/>
  <c r="AJ187" i="43" s="1"/>
  <c r="AH183" i="4"/>
  <c r="AG183" i="4"/>
  <c r="AG187" i="43" s="1"/>
  <c r="AF183" i="4"/>
  <c r="AF187" i="43" s="1"/>
  <c r="AE183" i="4"/>
  <c r="AD183" i="4"/>
  <c r="AC183" i="4"/>
  <c r="AC187" i="43" s="1"/>
  <c r="AB183" i="4"/>
  <c r="AA183" i="4"/>
  <c r="Z183" i="4"/>
  <c r="Z187" i="43" s="1"/>
  <c r="Y183" i="4"/>
  <c r="Y187" i="43" s="1"/>
  <c r="X183" i="4"/>
  <c r="X187" i="43" s="1"/>
  <c r="W183" i="4"/>
  <c r="V183" i="4"/>
  <c r="Q183" i="4" s="1"/>
  <c r="Q187" i="43" s="1"/>
  <c r="O183" i="4"/>
  <c r="O187" i="43" s="1"/>
  <c r="N183" i="4"/>
  <c r="N187" i="43" s="1"/>
  <c r="L183" i="4"/>
  <c r="L187" i="43" s="1"/>
  <c r="J183" i="4"/>
  <c r="J187" i="43" s="1"/>
  <c r="H183" i="4"/>
  <c r="H187" i="43" s="1"/>
  <c r="G183" i="4"/>
  <c r="G187" i="43" s="1"/>
  <c r="F183" i="4"/>
  <c r="F187" i="43" s="1"/>
  <c r="E183" i="4"/>
  <c r="E187" i="43" s="1"/>
  <c r="D183" i="4"/>
  <c r="D187" i="43" s="1"/>
  <c r="C183" i="4"/>
  <c r="C187" i="43" s="1"/>
  <c r="B183" i="4"/>
  <c r="B187" i="43" s="1"/>
  <c r="A183" i="4"/>
  <c r="A187" i="43" s="1"/>
  <c r="AK182" i="4"/>
  <c r="AJ182" i="4"/>
  <c r="AJ186" i="43" s="1"/>
  <c r="AH182" i="4"/>
  <c r="AG182" i="4"/>
  <c r="AG186" i="43" s="1"/>
  <c r="AF182" i="4"/>
  <c r="AF186" i="43" s="1"/>
  <c r="AE182" i="4"/>
  <c r="AD182" i="4"/>
  <c r="AC182" i="4"/>
  <c r="AC186" i="43" s="1"/>
  <c r="AB182" i="4"/>
  <c r="AA182" i="4"/>
  <c r="Z182" i="4"/>
  <c r="Z186" i="43" s="1"/>
  <c r="Y182" i="4"/>
  <c r="Y186" i="43" s="1"/>
  <c r="X182" i="4"/>
  <c r="X186" i="43" s="1"/>
  <c r="W182" i="4"/>
  <c r="V182" i="4"/>
  <c r="Q182" i="4"/>
  <c r="Q186" i="43" s="1"/>
  <c r="O182" i="4"/>
  <c r="O186" i="43" s="1"/>
  <c r="L182" i="4"/>
  <c r="L186" i="43" s="1"/>
  <c r="J182" i="4"/>
  <c r="J186" i="43" s="1"/>
  <c r="H182" i="4"/>
  <c r="H186" i="43" s="1"/>
  <c r="G182" i="4"/>
  <c r="G186" i="43" s="1"/>
  <c r="F182" i="4"/>
  <c r="F186" i="43" s="1"/>
  <c r="E182" i="4"/>
  <c r="E186" i="43" s="1"/>
  <c r="D182" i="4"/>
  <c r="D186" i="43" s="1"/>
  <c r="C182" i="4"/>
  <c r="C186" i="43" s="1"/>
  <c r="B182" i="4"/>
  <c r="B186" i="43" s="1"/>
  <c r="A182" i="4"/>
  <c r="A186" i="43" s="1"/>
  <c r="AJ181" i="4"/>
  <c r="AJ185" i="43" s="1"/>
  <c r="AH181" i="4"/>
  <c r="AG181" i="4"/>
  <c r="AG185" i="43" s="1"/>
  <c r="AF181" i="4"/>
  <c r="AF185" i="43" s="1"/>
  <c r="AE181" i="4"/>
  <c r="AD181" i="4"/>
  <c r="AC181" i="4"/>
  <c r="AC185" i="43" s="1"/>
  <c r="AB181" i="4"/>
  <c r="AA181" i="4"/>
  <c r="Z181" i="4"/>
  <c r="Z185" i="43" s="1"/>
  <c r="Y181" i="4"/>
  <c r="Y185" i="43" s="1"/>
  <c r="X181" i="4"/>
  <c r="X185" i="43" s="1"/>
  <c r="W181" i="4"/>
  <c r="V181" i="4"/>
  <c r="Q181" i="4" s="1"/>
  <c r="Q185" i="43" s="1"/>
  <c r="O181" i="4"/>
  <c r="O185" i="43" s="1"/>
  <c r="N181" i="4"/>
  <c r="N185" i="43" s="1"/>
  <c r="L181" i="4"/>
  <c r="L185" i="43" s="1"/>
  <c r="J181" i="4"/>
  <c r="J185" i="43" s="1"/>
  <c r="H181" i="4"/>
  <c r="H185" i="43" s="1"/>
  <c r="G181" i="4"/>
  <c r="G185" i="43" s="1"/>
  <c r="F181" i="4"/>
  <c r="F185" i="43" s="1"/>
  <c r="E181" i="4"/>
  <c r="E185" i="43" s="1"/>
  <c r="D181" i="4"/>
  <c r="D185" i="43" s="1"/>
  <c r="C181" i="4"/>
  <c r="C185" i="43" s="1"/>
  <c r="B181" i="4"/>
  <c r="B185" i="43" s="1"/>
  <c r="A181" i="4"/>
  <c r="A185" i="43" s="1"/>
  <c r="AK180" i="4"/>
  <c r="AJ180" i="4"/>
  <c r="AJ184" i="43" s="1"/>
  <c r="AH180" i="4"/>
  <c r="AG180" i="4"/>
  <c r="AG184" i="43" s="1"/>
  <c r="AF180" i="4"/>
  <c r="AF184" i="43" s="1"/>
  <c r="AE180" i="4"/>
  <c r="AD180" i="4"/>
  <c r="AC180" i="4"/>
  <c r="AC184" i="43" s="1"/>
  <c r="AB180" i="4"/>
  <c r="AA180" i="4"/>
  <c r="Z180" i="4"/>
  <c r="Z184" i="43" s="1"/>
  <c r="Y180" i="4"/>
  <c r="Y184" i="43" s="1"/>
  <c r="X180" i="4"/>
  <c r="X184" i="43" s="1"/>
  <c r="W180" i="4"/>
  <c r="V180" i="4"/>
  <c r="Q180" i="4"/>
  <c r="Q184" i="43" s="1"/>
  <c r="O180" i="4"/>
  <c r="O184" i="43" s="1"/>
  <c r="L180" i="4"/>
  <c r="L184" i="43" s="1"/>
  <c r="J180" i="4"/>
  <c r="J184" i="43" s="1"/>
  <c r="H180" i="4"/>
  <c r="H184" i="43" s="1"/>
  <c r="G180" i="4"/>
  <c r="G184" i="43" s="1"/>
  <c r="F180" i="4"/>
  <c r="F184" i="43" s="1"/>
  <c r="E180" i="4"/>
  <c r="E184" i="43" s="1"/>
  <c r="D180" i="4"/>
  <c r="D184" i="43" s="1"/>
  <c r="C180" i="4"/>
  <c r="C184" i="43" s="1"/>
  <c r="B180" i="4"/>
  <c r="B184" i="43" s="1"/>
  <c r="A180" i="4"/>
  <c r="A184" i="43" s="1"/>
  <c r="AJ179" i="4"/>
  <c r="AJ183" i="43" s="1"/>
  <c r="AH179" i="4"/>
  <c r="AG179" i="4"/>
  <c r="AG183" i="43" s="1"/>
  <c r="AF179" i="4"/>
  <c r="AF183" i="43" s="1"/>
  <c r="AE179" i="4"/>
  <c r="AD179" i="4"/>
  <c r="AC179" i="4"/>
  <c r="AC183" i="43" s="1"/>
  <c r="AB179" i="4"/>
  <c r="AA179" i="4"/>
  <c r="Z179" i="4"/>
  <c r="Z183" i="43" s="1"/>
  <c r="Y179" i="4"/>
  <c r="Y183" i="43" s="1"/>
  <c r="X179" i="4"/>
  <c r="X183" i="43" s="1"/>
  <c r="W179" i="4"/>
  <c r="V179" i="4"/>
  <c r="Q179" i="4" s="1"/>
  <c r="Q183" i="43" s="1"/>
  <c r="O179" i="4"/>
  <c r="O183" i="43" s="1"/>
  <c r="N179" i="4"/>
  <c r="N183" i="43" s="1"/>
  <c r="L179" i="4"/>
  <c r="L183" i="43" s="1"/>
  <c r="J179" i="4"/>
  <c r="J183" i="43" s="1"/>
  <c r="H179" i="4"/>
  <c r="H183" i="43" s="1"/>
  <c r="G179" i="4"/>
  <c r="G183" i="43" s="1"/>
  <c r="F179" i="4"/>
  <c r="F183" i="43" s="1"/>
  <c r="E179" i="4"/>
  <c r="E183" i="43" s="1"/>
  <c r="D179" i="4"/>
  <c r="D183" i="43" s="1"/>
  <c r="C179" i="4"/>
  <c r="C183" i="43" s="1"/>
  <c r="B179" i="4"/>
  <c r="B183" i="43" s="1"/>
  <c r="A179" i="4"/>
  <c r="A183" i="43" s="1"/>
  <c r="AK178" i="4"/>
  <c r="AJ178" i="4"/>
  <c r="AJ182" i="43" s="1"/>
  <c r="AH178" i="4"/>
  <c r="AG178" i="4"/>
  <c r="AG182" i="43" s="1"/>
  <c r="AF178" i="4"/>
  <c r="AF182" i="43" s="1"/>
  <c r="AE178" i="4"/>
  <c r="AD178" i="4"/>
  <c r="AC178" i="4"/>
  <c r="AC182" i="43" s="1"/>
  <c r="AB178" i="4"/>
  <c r="AA178" i="4"/>
  <c r="Z178" i="4"/>
  <c r="Z182" i="43" s="1"/>
  <c r="Y178" i="4"/>
  <c r="Y182" i="43" s="1"/>
  <c r="X178" i="4"/>
  <c r="X182" i="43" s="1"/>
  <c r="W178" i="4"/>
  <c r="V178" i="4"/>
  <c r="Q178" i="4"/>
  <c r="Q182" i="43" s="1"/>
  <c r="O178" i="4"/>
  <c r="O182" i="43" s="1"/>
  <c r="L178" i="4"/>
  <c r="L182" i="43" s="1"/>
  <c r="J178" i="4"/>
  <c r="J182" i="43" s="1"/>
  <c r="H178" i="4"/>
  <c r="H182" i="43" s="1"/>
  <c r="G178" i="4"/>
  <c r="G182" i="43" s="1"/>
  <c r="F178" i="4"/>
  <c r="F182" i="43" s="1"/>
  <c r="E178" i="4"/>
  <c r="E182" i="43" s="1"/>
  <c r="D178" i="4"/>
  <c r="D182" i="43" s="1"/>
  <c r="C178" i="4"/>
  <c r="C182" i="43" s="1"/>
  <c r="B178" i="4"/>
  <c r="B182" i="43" s="1"/>
  <c r="A178" i="4"/>
  <c r="A182" i="43" s="1"/>
  <c r="AJ177" i="4"/>
  <c r="AJ181" i="43" s="1"/>
  <c r="AH177" i="4"/>
  <c r="AG177" i="4"/>
  <c r="AG181" i="43" s="1"/>
  <c r="AF177" i="4"/>
  <c r="AF181" i="43" s="1"/>
  <c r="AE177" i="4"/>
  <c r="AD177" i="4"/>
  <c r="AC177" i="4"/>
  <c r="AC181" i="43" s="1"/>
  <c r="AB177" i="4"/>
  <c r="AA177" i="4"/>
  <c r="Z177" i="4"/>
  <c r="Z181" i="43" s="1"/>
  <c r="Y177" i="4"/>
  <c r="Y181" i="43" s="1"/>
  <c r="X177" i="4"/>
  <c r="X181" i="43" s="1"/>
  <c r="W177" i="4"/>
  <c r="V177" i="4"/>
  <c r="Q177" i="4" s="1"/>
  <c r="Q181" i="43" s="1"/>
  <c r="O177" i="4"/>
  <c r="O181" i="43" s="1"/>
  <c r="N177" i="4"/>
  <c r="N181" i="43" s="1"/>
  <c r="L177" i="4"/>
  <c r="L181" i="43" s="1"/>
  <c r="J177" i="4"/>
  <c r="J181" i="43" s="1"/>
  <c r="H177" i="4"/>
  <c r="H181" i="43" s="1"/>
  <c r="G177" i="4"/>
  <c r="G181" i="43" s="1"/>
  <c r="F177" i="4"/>
  <c r="F181" i="43" s="1"/>
  <c r="E177" i="4"/>
  <c r="E181" i="43" s="1"/>
  <c r="D177" i="4"/>
  <c r="D181" i="43" s="1"/>
  <c r="C177" i="4"/>
  <c r="C181" i="43" s="1"/>
  <c r="B177" i="4"/>
  <c r="B181" i="43" s="1"/>
  <c r="A177" i="4"/>
  <c r="A181" i="43" s="1"/>
  <c r="AK176" i="4"/>
  <c r="AJ176" i="4"/>
  <c r="AJ180" i="43" s="1"/>
  <c r="AH176" i="4"/>
  <c r="AG176" i="4"/>
  <c r="AG180" i="43" s="1"/>
  <c r="AF176" i="4"/>
  <c r="AF180" i="43" s="1"/>
  <c r="AE176" i="4"/>
  <c r="AD176" i="4"/>
  <c r="AC176" i="4"/>
  <c r="AC180" i="43" s="1"/>
  <c r="AB176" i="4"/>
  <c r="AA176" i="4"/>
  <c r="Z176" i="4"/>
  <c r="Z180" i="43" s="1"/>
  <c r="Y176" i="4"/>
  <c r="Y180" i="43" s="1"/>
  <c r="X176" i="4"/>
  <c r="X180" i="43" s="1"/>
  <c r="W176" i="4"/>
  <c r="V176" i="4"/>
  <c r="Q176" i="4"/>
  <c r="Q180" i="43" s="1"/>
  <c r="O176" i="4"/>
  <c r="O180" i="43" s="1"/>
  <c r="L176" i="4"/>
  <c r="L180" i="43" s="1"/>
  <c r="J176" i="4"/>
  <c r="J180" i="43" s="1"/>
  <c r="H176" i="4"/>
  <c r="H180" i="43" s="1"/>
  <c r="G176" i="4"/>
  <c r="G180" i="43" s="1"/>
  <c r="F176" i="4"/>
  <c r="F180" i="43" s="1"/>
  <c r="E176" i="4"/>
  <c r="E180" i="43" s="1"/>
  <c r="D176" i="4"/>
  <c r="D180" i="43" s="1"/>
  <c r="C176" i="4"/>
  <c r="C180" i="43" s="1"/>
  <c r="B176" i="4"/>
  <c r="B180" i="43" s="1"/>
  <c r="A176" i="4"/>
  <c r="A180" i="43" s="1"/>
  <c r="AJ175" i="4"/>
  <c r="AJ179" i="43" s="1"/>
  <c r="AH175" i="4"/>
  <c r="AG175" i="4"/>
  <c r="AG179" i="43" s="1"/>
  <c r="AF175" i="4"/>
  <c r="AF179" i="43" s="1"/>
  <c r="AE175" i="4"/>
  <c r="AD175" i="4"/>
  <c r="AC175" i="4"/>
  <c r="AC179" i="43" s="1"/>
  <c r="AB175" i="4"/>
  <c r="AA175" i="4"/>
  <c r="Z175" i="4"/>
  <c r="Z179" i="43" s="1"/>
  <c r="Y175" i="4"/>
  <c r="Y179" i="43" s="1"/>
  <c r="X175" i="4"/>
  <c r="X179" i="43" s="1"/>
  <c r="W175" i="4"/>
  <c r="V175" i="4"/>
  <c r="Q175" i="4" s="1"/>
  <c r="Q179" i="43" s="1"/>
  <c r="O175" i="4"/>
  <c r="O179" i="43" s="1"/>
  <c r="N175" i="4"/>
  <c r="N179" i="43" s="1"/>
  <c r="L175" i="4"/>
  <c r="L179" i="43" s="1"/>
  <c r="J175" i="4"/>
  <c r="J179" i="43" s="1"/>
  <c r="H175" i="4"/>
  <c r="H179" i="43" s="1"/>
  <c r="G175" i="4"/>
  <c r="G179" i="43" s="1"/>
  <c r="F175" i="4"/>
  <c r="F179" i="43" s="1"/>
  <c r="E175" i="4"/>
  <c r="E179" i="43" s="1"/>
  <c r="D175" i="4"/>
  <c r="D179" i="43" s="1"/>
  <c r="C175" i="4"/>
  <c r="C179" i="43" s="1"/>
  <c r="B175" i="4"/>
  <c r="B179" i="43" s="1"/>
  <c r="A175" i="4"/>
  <c r="A179" i="43" s="1"/>
  <c r="AK174" i="4"/>
  <c r="AJ174" i="4"/>
  <c r="AJ178" i="43" s="1"/>
  <c r="AH174" i="4"/>
  <c r="AG174" i="4"/>
  <c r="AG178" i="43" s="1"/>
  <c r="AF174" i="4"/>
  <c r="AF178" i="43" s="1"/>
  <c r="AE174" i="4"/>
  <c r="AD174" i="4"/>
  <c r="AC174" i="4"/>
  <c r="AC178" i="43" s="1"/>
  <c r="AB174" i="4"/>
  <c r="AA174" i="4"/>
  <c r="Z174" i="4"/>
  <c r="Z178" i="43" s="1"/>
  <c r="Y174" i="4"/>
  <c r="Y178" i="43" s="1"/>
  <c r="X174" i="4"/>
  <c r="X178" i="43" s="1"/>
  <c r="W174" i="4"/>
  <c r="V174" i="4"/>
  <c r="Q174" i="4"/>
  <c r="Q178" i="43" s="1"/>
  <c r="O174" i="4"/>
  <c r="O178" i="43" s="1"/>
  <c r="L174" i="4"/>
  <c r="L178" i="43" s="1"/>
  <c r="J174" i="4"/>
  <c r="J178" i="43" s="1"/>
  <c r="H174" i="4"/>
  <c r="H178" i="43" s="1"/>
  <c r="G174" i="4"/>
  <c r="G178" i="43" s="1"/>
  <c r="F174" i="4"/>
  <c r="F178" i="43" s="1"/>
  <c r="E174" i="4"/>
  <c r="E178" i="43" s="1"/>
  <c r="D174" i="4"/>
  <c r="D178" i="43" s="1"/>
  <c r="C174" i="4"/>
  <c r="C178" i="43" s="1"/>
  <c r="B174" i="4"/>
  <c r="B178" i="43" s="1"/>
  <c r="A174" i="4"/>
  <c r="A178" i="43" s="1"/>
  <c r="AJ173" i="4"/>
  <c r="AJ177" i="43" s="1"/>
  <c r="AH173" i="4"/>
  <c r="AG173" i="4"/>
  <c r="AG177" i="43" s="1"/>
  <c r="AF173" i="4"/>
  <c r="AF177" i="43" s="1"/>
  <c r="AE173" i="4"/>
  <c r="AD173" i="4"/>
  <c r="AC173" i="4"/>
  <c r="AC177" i="43" s="1"/>
  <c r="AB173" i="4"/>
  <c r="AA173" i="4"/>
  <c r="Z173" i="4"/>
  <c r="Z177" i="43" s="1"/>
  <c r="Y173" i="4"/>
  <c r="Y177" i="43" s="1"/>
  <c r="X173" i="4"/>
  <c r="X177" i="43" s="1"/>
  <c r="W173" i="4"/>
  <c r="V173" i="4"/>
  <c r="Q173" i="4" s="1"/>
  <c r="Q177" i="43" s="1"/>
  <c r="O173" i="4"/>
  <c r="O177" i="43" s="1"/>
  <c r="N173" i="4"/>
  <c r="N177" i="43" s="1"/>
  <c r="L173" i="4"/>
  <c r="L177" i="43" s="1"/>
  <c r="J173" i="4"/>
  <c r="J177" i="43" s="1"/>
  <c r="H173" i="4"/>
  <c r="H177" i="43" s="1"/>
  <c r="G173" i="4"/>
  <c r="G177" i="43" s="1"/>
  <c r="F173" i="4"/>
  <c r="F177" i="43" s="1"/>
  <c r="E173" i="4"/>
  <c r="E177" i="43" s="1"/>
  <c r="D173" i="4"/>
  <c r="D177" i="43" s="1"/>
  <c r="C173" i="4"/>
  <c r="C177" i="43" s="1"/>
  <c r="B173" i="4"/>
  <c r="B177" i="43" s="1"/>
  <c r="A173" i="4"/>
  <c r="A177" i="43" s="1"/>
  <c r="AK172" i="4"/>
  <c r="AJ172" i="4"/>
  <c r="AJ176" i="43" s="1"/>
  <c r="AH172" i="4"/>
  <c r="AG172" i="4"/>
  <c r="AG176" i="43" s="1"/>
  <c r="AF172" i="4"/>
  <c r="AF176" i="43" s="1"/>
  <c r="AE172" i="4"/>
  <c r="AD172" i="4"/>
  <c r="AC172" i="4"/>
  <c r="AC176" i="43" s="1"/>
  <c r="AB172" i="4"/>
  <c r="AA172" i="4"/>
  <c r="Z172" i="4"/>
  <c r="Z176" i="43" s="1"/>
  <c r="Y172" i="4"/>
  <c r="Y176" i="43" s="1"/>
  <c r="X172" i="4"/>
  <c r="X176" i="43" s="1"/>
  <c r="W172" i="4"/>
  <c r="V172" i="4"/>
  <c r="Q172" i="4"/>
  <c r="Q176" i="43" s="1"/>
  <c r="O172" i="4"/>
  <c r="O176" i="43" s="1"/>
  <c r="L172" i="4"/>
  <c r="L176" i="43" s="1"/>
  <c r="J172" i="4"/>
  <c r="J176" i="43" s="1"/>
  <c r="H172" i="4"/>
  <c r="H176" i="43" s="1"/>
  <c r="G172" i="4"/>
  <c r="G176" i="43" s="1"/>
  <c r="F172" i="4"/>
  <c r="F176" i="43" s="1"/>
  <c r="E172" i="4"/>
  <c r="E176" i="43" s="1"/>
  <c r="D172" i="4"/>
  <c r="D176" i="43" s="1"/>
  <c r="C172" i="4"/>
  <c r="C176" i="43" s="1"/>
  <c r="B172" i="4"/>
  <c r="B176" i="43" s="1"/>
  <c r="A172" i="4"/>
  <c r="A176" i="43" s="1"/>
  <c r="AJ171" i="4"/>
  <c r="AJ175" i="43" s="1"/>
  <c r="AH171" i="4"/>
  <c r="AG171" i="4"/>
  <c r="AG175" i="43" s="1"/>
  <c r="AF171" i="4"/>
  <c r="AF175" i="43" s="1"/>
  <c r="AE171" i="4"/>
  <c r="AD171" i="4"/>
  <c r="AC171" i="4"/>
  <c r="AC175" i="43" s="1"/>
  <c r="AB171" i="4"/>
  <c r="AA171" i="4"/>
  <c r="Z171" i="4"/>
  <c r="Z175" i="43" s="1"/>
  <c r="Y171" i="4"/>
  <c r="Y175" i="43" s="1"/>
  <c r="X171" i="4"/>
  <c r="X175" i="43" s="1"/>
  <c r="W171" i="4"/>
  <c r="V171" i="4"/>
  <c r="Q171" i="4" s="1"/>
  <c r="Q175" i="43" s="1"/>
  <c r="O171" i="4"/>
  <c r="O175" i="43" s="1"/>
  <c r="N171" i="4"/>
  <c r="N175" i="43" s="1"/>
  <c r="L171" i="4"/>
  <c r="L175" i="43" s="1"/>
  <c r="J171" i="4"/>
  <c r="J175" i="43" s="1"/>
  <c r="H171" i="4"/>
  <c r="H175" i="43" s="1"/>
  <c r="G171" i="4"/>
  <c r="G175" i="43" s="1"/>
  <c r="F171" i="4"/>
  <c r="F175" i="43" s="1"/>
  <c r="E171" i="4"/>
  <c r="E175" i="43" s="1"/>
  <c r="D171" i="4"/>
  <c r="D175" i="43" s="1"/>
  <c r="C171" i="4"/>
  <c r="C175" i="43" s="1"/>
  <c r="B171" i="4"/>
  <c r="B175" i="43" s="1"/>
  <c r="A171" i="4"/>
  <c r="A175" i="43" s="1"/>
  <c r="AK170" i="4"/>
  <c r="AJ170" i="4"/>
  <c r="AJ174" i="43" s="1"/>
  <c r="AH170" i="4"/>
  <c r="AG170" i="4"/>
  <c r="AG174" i="43" s="1"/>
  <c r="AF170" i="4"/>
  <c r="AF174" i="43" s="1"/>
  <c r="AE170" i="4"/>
  <c r="AD170" i="4"/>
  <c r="AC170" i="4"/>
  <c r="AC174" i="43" s="1"/>
  <c r="AB170" i="4"/>
  <c r="AA170" i="4"/>
  <c r="Z170" i="4"/>
  <c r="Z174" i="43" s="1"/>
  <c r="Y170" i="4"/>
  <c r="Y174" i="43" s="1"/>
  <c r="X170" i="4"/>
  <c r="X174" i="43" s="1"/>
  <c r="W170" i="4"/>
  <c r="V170" i="4"/>
  <c r="Q170" i="4"/>
  <c r="Q174" i="43" s="1"/>
  <c r="O170" i="4"/>
  <c r="O174" i="43" s="1"/>
  <c r="L170" i="4"/>
  <c r="L174" i="43" s="1"/>
  <c r="J170" i="4"/>
  <c r="J174" i="43" s="1"/>
  <c r="H170" i="4"/>
  <c r="H174" i="43" s="1"/>
  <c r="G170" i="4"/>
  <c r="G174" i="43" s="1"/>
  <c r="F170" i="4"/>
  <c r="F174" i="43" s="1"/>
  <c r="E170" i="4"/>
  <c r="E174" i="43" s="1"/>
  <c r="D170" i="4"/>
  <c r="D174" i="43" s="1"/>
  <c r="C170" i="4"/>
  <c r="C174" i="43" s="1"/>
  <c r="B170" i="4"/>
  <c r="B174" i="43" s="1"/>
  <c r="A170" i="4"/>
  <c r="A174" i="43" s="1"/>
  <c r="AJ169" i="4"/>
  <c r="AJ173" i="43" s="1"/>
  <c r="AH169" i="4"/>
  <c r="AH173" i="43" s="1"/>
  <c r="AG169" i="4"/>
  <c r="AG173" i="43" s="1"/>
  <c r="AF169" i="4"/>
  <c r="AF173" i="43" s="1"/>
  <c r="AE169" i="4"/>
  <c r="AD169" i="4"/>
  <c r="AC169" i="4"/>
  <c r="AC173" i="43" s="1"/>
  <c r="AB169" i="4"/>
  <c r="AA169" i="4"/>
  <c r="Z169" i="4"/>
  <c r="Z173" i="43" s="1"/>
  <c r="Y169" i="4"/>
  <c r="Y173" i="43" s="1"/>
  <c r="X169" i="4"/>
  <c r="X173" i="43" s="1"/>
  <c r="W169" i="4"/>
  <c r="V169" i="4"/>
  <c r="Q169" i="4" s="1"/>
  <c r="Q173" i="43" s="1"/>
  <c r="O169" i="4"/>
  <c r="O173" i="43" s="1"/>
  <c r="N169" i="4"/>
  <c r="N173" i="43" s="1"/>
  <c r="L169" i="4"/>
  <c r="L173" i="43" s="1"/>
  <c r="J169" i="4"/>
  <c r="J173" i="43" s="1"/>
  <c r="H169" i="4"/>
  <c r="H173" i="43" s="1"/>
  <c r="G169" i="4"/>
  <c r="G173" i="43" s="1"/>
  <c r="F169" i="4"/>
  <c r="F173" i="43" s="1"/>
  <c r="E169" i="4"/>
  <c r="E173" i="43" s="1"/>
  <c r="D169" i="4"/>
  <c r="D173" i="43" s="1"/>
  <c r="C169" i="4"/>
  <c r="C173" i="43" s="1"/>
  <c r="B169" i="4"/>
  <c r="B173" i="43" s="1"/>
  <c r="A169" i="4"/>
  <c r="A173" i="43" s="1"/>
  <c r="AK168" i="4"/>
  <c r="AJ168" i="4"/>
  <c r="AJ172" i="43" s="1"/>
  <c r="AH168" i="4"/>
  <c r="AG168" i="4"/>
  <c r="AG172" i="43" s="1"/>
  <c r="AF168" i="4"/>
  <c r="AF172" i="43" s="1"/>
  <c r="AE168" i="4"/>
  <c r="AD168" i="4"/>
  <c r="AC168" i="4"/>
  <c r="AC172" i="43" s="1"/>
  <c r="AB168" i="4"/>
  <c r="AA168" i="4"/>
  <c r="Z168" i="4"/>
  <c r="Z172" i="43" s="1"/>
  <c r="Y168" i="4"/>
  <c r="Y172" i="43" s="1"/>
  <c r="X168" i="4"/>
  <c r="X172" i="43" s="1"/>
  <c r="W168" i="4"/>
  <c r="V168" i="4"/>
  <c r="N168" i="4"/>
  <c r="N172" i="43" s="1"/>
  <c r="L168" i="4"/>
  <c r="L172" i="43" s="1"/>
  <c r="J168" i="4"/>
  <c r="J172" i="43" s="1"/>
  <c r="H168" i="4"/>
  <c r="H172" i="43" s="1"/>
  <c r="G168" i="4"/>
  <c r="G172" i="43" s="1"/>
  <c r="F168" i="4"/>
  <c r="F172" i="43" s="1"/>
  <c r="E168" i="4"/>
  <c r="E172" i="43" s="1"/>
  <c r="D168" i="4"/>
  <c r="D172" i="43" s="1"/>
  <c r="C168" i="4"/>
  <c r="C172" i="43" s="1"/>
  <c r="B168" i="4"/>
  <c r="B172" i="43" s="1"/>
  <c r="A168" i="4"/>
  <c r="A172" i="43" s="1"/>
  <c r="AK167" i="4"/>
  <c r="AJ167" i="4"/>
  <c r="AJ171" i="43" s="1"/>
  <c r="AH167" i="4"/>
  <c r="AG167" i="4"/>
  <c r="AG171" i="43" s="1"/>
  <c r="AF167" i="4"/>
  <c r="AF171" i="43" s="1"/>
  <c r="AE167" i="4"/>
  <c r="AD167" i="4"/>
  <c r="AC167" i="4"/>
  <c r="AC171" i="43" s="1"/>
  <c r="AB167" i="4"/>
  <c r="AA167" i="4"/>
  <c r="Z167" i="4"/>
  <c r="Z171" i="43" s="1"/>
  <c r="Y167" i="4"/>
  <c r="Y171" i="43" s="1"/>
  <c r="X167" i="4"/>
  <c r="X171" i="43" s="1"/>
  <c r="W167" i="4"/>
  <c r="V167" i="4"/>
  <c r="R167" i="4"/>
  <c r="R171" i="43" s="1"/>
  <c r="L167" i="4"/>
  <c r="L171" i="43" s="1"/>
  <c r="J167" i="4"/>
  <c r="J171" i="43" s="1"/>
  <c r="H167" i="4"/>
  <c r="H171" i="43" s="1"/>
  <c r="G167" i="4"/>
  <c r="G171" i="43" s="1"/>
  <c r="F167" i="4"/>
  <c r="F171" i="43" s="1"/>
  <c r="E167" i="4"/>
  <c r="E171" i="43" s="1"/>
  <c r="D167" i="4"/>
  <c r="D171" i="43" s="1"/>
  <c r="C167" i="4"/>
  <c r="C171" i="43" s="1"/>
  <c r="B167" i="4"/>
  <c r="B171" i="43" s="1"/>
  <c r="A167" i="4"/>
  <c r="A171" i="43" s="1"/>
  <c r="AJ166" i="4"/>
  <c r="AJ170" i="43" s="1"/>
  <c r="AH166" i="4"/>
  <c r="AG166" i="4"/>
  <c r="AG170" i="43" s="1"/>
  <c r="AF166" i="4"/>
  <c r="AF170" i="43" s="1"/>
  <c r="AE166" i="4"/>
  <c r="R166" i="4" s="1"/>
  <c r="R170" i="43" s="1"/>
  <c r="AD166" i="4"/>
  <c r="AC166" i="4"/>
  <c r="AC170" i="43" s="1"/>
  <c r="AB166" i="4"/>
  <c r="AA166" i="4"/>
  <c r="Z166" i="4"/>
  <c r="Z170" i="43" s="1"/>
  <c r="Y166" i="4"/>
  <c r="Y170" i="43" s="1"/>
  <c r="X166" i="4"/>
  <c r="X170" i="43" s="1"/>
  <c r="W166" i="4"/>
  <c r="V166" i="4"/>
  <c r="AK166" i="4" s="1"/>
  <c r="Q166" i="4"/>
  <c r="Q170" i="43" s="1"/>
  <c r="L166" i="4"/>
  <c r="L170" i="43" s="1"/>
  <c r="J166" i="4"/>
  <c r="J170" i="43" s="1"/>
  <c r="H166" i="4"/>
  <c r="H170" i="43" s="1"/>
  <c r="G166" i="4"/>
  <c r="G170" i="43" s="1"/>
  <c r="F166" i="4"/>
  <c r="F170" i="43" s="1"/>
  <c r="E166" i="4"/>
  <c r="E170" i="43" s="1"/>
  <c r="D166" i="4"/>
  <c r="D170" i="43" s="1"/>
  <c r="C166" i="4"/>
  <c r="C170" i="43" s="1"/>
  <c r="B166" i="4"/>
  <c r="B170" i="43" s="1"/>
  <c r="A166" i="4"/>
  <c r="A170" i="43" s="1"/>
  <c r="AJ165" i="4"/>
  <c r="AJ169" i="43" s="1"/>
  <c r="AH165" i="4"/>
  <c r="AG165" i="4"/>
  <c r="AG169" i="43" s="1"/>
  <c r="AF165" i="4"/>
  <c r="AF169" i="43" s="1"/>
  <c r="AE165" i="4"/>
  <c r="AD165" i="4"/>
  <c r="AC165" i="4"/>
  <c r="AC169" i="43" s="1"/>
  <c r="AB165" i="4"/>
  <c r="AA165" i="4"/>
  <c r="Z165" i="4"/>
  <c r="Z169" i="43" s="1"/>
  <c r="Y165" i="4"/>
  <c r="Y169" i="43" s="1"/>
  <c r="X165" i="4"/>
  <c r="X169" i="43" s="1"/>
  <c r="W165" i="4"/>
  <c r="V165" i="4"/>
  <c r="Q165" i="4" s="1"/>
  <c r="Q169" i="43" s="1"/>
  <c r="O165" i="4"/>
  <c r="O169" i="43" s="1"/>
  <c r="N165" i="4"/>
  <c r="N169" i="43" s="1"/>
  <c r="L165" i="4"/>
  <c r="L169" i="43" s="1"/>
  <c r="J165" i="4"/>
  <c r="J169" i="43" s="1"/>
  <c r="H165" i="4"/>
  <c r="H169" i="43" s="1"/>
  <c r="G165" i="4"/>
  <c r="G169" i="43" s="1"/>
  <c r="F165" i="4"/>
  <c r="F169" i="43" s="1"/>
  <c r="E165" i="4"/>
  <c r="E169" i="43" s="1"/>
  <c r="D165" i="4"/>
  <c r="D169" i="43" s="1"/>
  <c r="C165" i="4"/>
  <c r="C169" i="43" s="1"/>
  <c r="B165" i="4"/>
  <c r="B169" i="43" s="1"/>
  <c r="A165" i="4"/>
  <c r="A169" i="43" s="1"/>
  <c r="AK164" i="4"/>
  <c r="AJ164" i="4"/>
  <c r="AJ168" i="43" s="1"/>
  <c r="AH164" i="4"/>
  <c r="AG164" i="4"/>
  <c r="AG168" i="43" s="1"/>
  <c r="AF164" i="4"/>
  <c r="AF168" i="43" s="1"/>
  <c r="AE164" i="4"/>
  <c r="AD164" i="4"/>
  <c r="AC164" i="4"/>
  <c r="AC168" i="43" s="1"/>
  <c r="AB164" i="4"/>
  <c r="AA164" i="4"/>
  <c r="Z164" i="4"/>
  <c r="Z168" i="43" s="1"/>
  <c r="Y164" i="4"/>
  <c r="Y168" i="43" s="1"/>
  <c r="X164" i="4"/>
  <c r="X168" i="43" s="1"/>
  <c r="W164" i="4"/>
  <c r="V164" i="4"/>
  <c r="Q164" i="4"/>
  <c r="Q168" i="43" s="1"/>
  <c r="O164" i="4"/>
  <c r="O168" i="43" s="1"/>
  <c r="L164" i="4"/>
  <c r="L168" i="43" s="1"/>
  <c r="J164" i="4"/>
  <c r="J168" i="43" s="1"/>
  <c r="H164" i="4"/>
  <c r="H168" i="43" s="1"/>
  <c r="G164" i="4"/>
  <c r="G168" i="43" s="1"/>
  <c r="F164" i="4"/>
  <c r="F168" i="43" s="1"/>
  <c r="E164" i="4"/>
  <c r="E168" i="43" s="1"/>
  <c r="D164" i="4"/>
  <c r="D168" i="43" s="1"/>
  <c r="C164" i="4"/>
  <c r="C168" i="43" s="1"/>
  <c r="B164" i="4"/>
  <c r="B168" i="43" s="1"/>
  <c r="A164" i="4"/>
  <c r="A168" i="43" s="1"/>
  <c r="AJ163" i="4"/>
  <c r="AJ167" i="43" s="1"/>
  <c r="AH163" i="4"/>
  <c r="AG163" i="4"/>
  <c r="AG167" i="43" s="1"/>
  <c r="AF163" i="4"/>
  <c r="AF167" i="43" s="1"/>
  <c r="AE163" i="4"/>
  <c r="R163" i="4" s="1"/>
  <c r="R167" i="43" s="1"/>
  <c r="AD163" i="4"/>
  <c r="AC163" i="4"/>
  <c r="AC167" i="43" s="1"/>
  <c r="AB163" i="4"/>
  <c r="AA163" i="4"/>
  <c r="Z163" i="4"/>
  <c r="Z167" i="43" s="1"/>
  <c r="Y163" i="4"/>
  <c r="Y167" i="43" s="1"/>
  <c r="X163" i="4"/>
  <c r="X167" i="43" s="1"/>
  <c r="W163" i="4"/>
  <c r="V163" i="4"/>
  <c r="AK163" i="4" s="1"/>
  <c r="Q163" i="4"/>
  <c r="Q167" i="43" s="1"/>
  <c r="L163" i="4"/>
  <c r="L167" i="43" s="1"/>
  <c r="J163" i="4"/>
  <c r="J167" i="43" s="1"/>
  <c r="H163" i="4"/>
  <c r="H167" i="43" s="1"/>
  <c r="G163" i="4"/>
  <c r="G167" i="43" s="1"/>
  <c r="F163" i="4"/>
  <c r="F167" i="43" s="1"/>
  <c r="E163" i="4"/>
  <c r="E167" i="43" s="1"/>
  <c r="D163" i="4"/>
  <c r="D167" i="43" s="1"/>
  <c r="C163" i="4"/>
  <c r="C167" i="43" s="1"/>
  <c r="B163" i="4"/>
  <c r="B167" i="43" s="1"/>
  <c r="A163" i="4"/>
  <c r="A167" i="43" s="1"/>
  <c r="AJ162" i="4"/>
  <c r="AJ166" i="43" s="1"/>
  <c r="AH162" i="4"/>
  <c r="AG162" i="4"/>
  <c r="AG166" i="43" s="1"/>
  <c r="AF162" i="4"/>
  <c r="AF166" i="43" s="1"/>
  <c r="AE162" i="4"/>
  <c r="R162" i="4" s="1"/>
  <c r="R166" i="43" s="1"/>
  <c r="AD162" i="4"/>
  <c r="AC162" i="4"/>
  <c r="AC166" i="43" s="1"/>
  <c r="AB162" i="4"/>
  <c r="AA162" i="4"/>
  <c r="Z162" i="4"/>
  <c r="Z166" i="43" s="1"/>
  <c r="Y162" i="4"/>
  <c r="Y166" i="43" s="1"/>
  <c r="X162" i="4"/>
  <c r="X166" i="43" s="1"/>
  <c r="W162" i="4"/>
  <c r="V162" i="4"/>
  <c r="AK162" i="4" s="1"/>
  <c r="Q162" i="4"/>
  <c r="Q166" i="43" s="1"/>
  <c r="L162" i="4"/>
  <c r="L166" i="43" s="1"/>
  <c r="J162" i="4"/>
  <c r="J166" i="43" s="1"/>
  <c r="H162" i="4"/>
  <c r="H166" i="43" s="1"/>
  <c r="G162" i="4"/>
  <c r="G166" i="43" s="1"/>
  <c r="F162" i="4"/>
  <c r="F166" i="43" s="1"/>
  <c r="E162" i="4"/>
  <c r="E166" i="43" s="1"/>
  <c r="D162" i="4"/>
  <c r="D166" i="43" s="1"/>
  <c r="C162" i="4"/>
  <c r="C166" i="43" s="1"/>
  <c r="B162" i="4"/>
  <c r="B166" i="43" s="1"/>
  <c r="A162" i="4"/>
  <c r="A166" i="43" s="1"/>
  <c r="AJ161" i="4"/>
  <c r="AJ165" i="43" s="1"/>
  <c r="AH161" i="4"/>
  <c r="AG161" i="4"/>
  <c r="AG165" i="43" s="1"/>
  <c r="AF161" i="4"/>
  <c r="AF165" i="43" s="1"/>
  <c r="AE161" i="4"/>
  <c r="R161" i="4" s="1"/>
  <c r="R165" i="43" s="1"/>
  <c r="AD161" i="4"/>
  <c r="AC161" i="4"/>
  <c r="AC165" i="43" s="1"/>
  <c r="AB161" i="4"/>
  <c r="AA161" i="4"/>
  <c r="Z161" i="4"/>
  <c r="Z165" i="43" s="1"/>
  <c r="Y161" i="4"/>
  <c r="Y165" i="43" s="1"/>
  <c r="X161" i="4"/>
  <c r="X165" i="43" s="1"/>
  <c r="W161" i="4"/>
  <c r="V161" i="4"/>
  <c r="AK161" i="4" s="1"/>
  <c r="Q161" i="4"/>
  <c r="Q165" i="43" s="1"/>
  <c r="L161" i="4"/>
  <c r="L165" i="43" s="1"/>
  <c r="J161" i="4"/>
  <c r="J165" i="43" s="1"/>
  <c r="H161" i="4"/>
  <c r="H165" i="43" s="1"/>
  <c r="G161" i="4"/>
  <c r="G165" i="43" s="1"/>
  <c r="F161" i="4"/>
  <c r="F165" i="43" s="1"/>
  <c r="E161" i="4"/>
  <c r="E165" i="43" s="1"/>
  <c r="D161" i="4"/>
  <c r="D165" i="43" s="1"/>
  <c r="C161" i="4"/>
  <c r="C165" i="43" s="1"/>
  <c r="B161" i="4"/>
  <c r="B165" i="43" s="1"/>
  <c r="A161" i="4"/>
  <c r="A165" i="43" s="1"/>
  <c r="AJ160" i="4"/>
  <c r="AJ164" i="43" s="1"/>
  <c r="AH160" i="4"/>
  <c r="AG160" i="4"/>
  <c r="AG164" i="43" s="1"/>
  <c r="AF160" i="4"/>
  <c r="AF164" i="43" s="1"/>
  <c r="AE160" i="4"/>
  <c r="R160" i="4" s="1"/>
  <c r="R164" i="43" s="1"/>
  <c r="AD160" i="4"/>
  <c r="AC160" i="4"/>
  <c r="AC164" i="43" s="1"/>
  <c r="AB160" i="4"/>
  <c r="AA160" i="4"/>
  <c r="Z160" i="4"/>
  <c r="Z164" i="43" s="1"/>
  <c r="Y160" i="4"/>
  <c r="Y164" i="43" s="1"/>
  <c r="X160" i="4"/>
  <c r="X164" i="43" s="1"/>
  <c r="W160" i="4"/>
  <c r="V160" i="4"/>
  <c r="AK160" i="4" s="1"/>
  <c r="Q160" i="4"/>
  <c r="Q164" i="43" s="1"/>
  <c r="L160" i="4"/>
  <c r="L164" i="43" s="1"/>
  <c r="J160" i="4"/>
  <c r="J164" i="43" s="1"/>
  <c r="H160" i="4"/>
  <c r="H164" i="43" s="1"/>
  <c r="G160" i="4"/>
  <c r="G164" i="43" s="1"/>
  <c r="F160" i="4"/>
  <c r="F164" i="43" s="1"/>
  <c r="E160" i="4"/>
  <c r="E164" i="43" s="1"/>
  <c r="D160" i="4"/>
  <c r="D164" i="43" s="1"/>
  <c r="C160" i="4"/>
  <c r="C164" i="43" s="1"/>
  <c r="B160" i="4"/>
  <c r="B164" i="43" s="1"/>
  <c r="A160" i="4"/>
  <c r="A164" i="43" s="1"/>
  <c r="AJ159" i="4"/>
  <c r="AJ163" i="43" s="1"/>
  <c r="AH159" i="4"/>
  <c r="AG159" i="4"/>
  <c r="AG163" i="43" s="1"/>
  <c r="AF159" i="4"/>
  <c r="AF163" i="43" s="1"/>
  <c r="AE159" i="4"/>
  <c r="R159" i="4" s="1"/>
  <c r="R163" i="43" s="1"/>
  <c r="AD159" i="4"/>
  <c r="AC159" i="4"/>
  <c r="AC163" i="43" s="1"/>
  <c r="AB159" i="4"/>
  <c r="AA159" i="4"/>
  <c r="Z159" i="4"/>
  <c r="Z163" i="43" s="1"/>
  <c r="Y159" i="4"/>
  <c r="Y163" i="43" s="1"/>
  <c r="X159" i="4"/>
  <c r="X163" i="43" s="1"/>
  <c r="W159" i="4"/>
  <c r="V159" i="4"/>
  <c r="AK159" i="4" s="1"/>
  <c r="Q159" i="4"/>
  <c r="Q163" i="43" s="1"/>
  <c r="L159" i="4"/>
  <c r="L163" i="43" s="1"/>
  <c r="J159" i="4"/>
  <c r="J163" i="43" s="1"/>
  <c r="H159" i="4"/>
  <c r="H163" i="43" s="1"/>
  <c r="G159" i="4"/>
  <c r="G163" i="43" s="1"/>
  <c r="F159" i="4"/>
  <c r="F163" i="43" s="1"/>
  <c r="E159" i="4"/>
  <c r="E163" i="43" s="1"/>
  <c r="D159" i="4"/>
  <c r="D163" i="43" s="1"/>
  <c r="C159" i="4"/>
  <c r="C163" i="43" s="1"/>
  <c r="B159" i="4"/>
  <c r="B163" i="43" s="1"/>
  <c r="A159" i="4"/>
  <c r="A163" i="43" s="1"/>
  <c r="AJ158" i="4"/>
  <c r="AJ162" i="43" s="1"/>
  <c r="AH158" i="4"/>
  <c r="AG158" i="4"/>
  <c r="AG162" i="43" s="1"/>
  <c r="AF158" i="4"/>
  <c r="AF162" i="43" s="1"/>
  <c r="AE158" i="4"/>
  <c r="R158" i="4" s="1"/>
  <c r="R162" i="43" s="1"/>
  <c r="AD158" i="4"/>
  <c r="AC158" i="4"/>
  <c r="AC162" i="43" s="1"/>
  <c r="AB158" i="4"/>
  <c r="AA158" i="4"/>
  <c r="Z158" i="4"/>
  <c r="Z162" i="43" s="1"/>
  <c r="Y158" i="4"/>
  <c r="Y162" i="43" s="1"/>
  <c r="X158" i="4"/>
  <c r="X162" i="43" s="1"/>
  <c r="W158" i="4"/>
  <c r="V158" i="4"/>
  <c r="AK158" i="4" s="1"/>
  <c r="Q158" i="4"/>
  <c r="Q162" i="43" s="1"/>
  <c r="L158" i="4"/>
  <c r="L162" i="43" s="1"/>
  <c r="J158" i="4"/>
  <c r="J162" i="43" s="1"/>
  <c r="H158" i="4"/>
  <c r="H162" i="43" s="1"/>
  <c r="G158" i="4"/>
  <c r="G162" i="43" s="1"/>
  <c r="F158" i="4"/>
  <c r="F162" i="43" s="1"/>
  <c r="E158" i="4"/>
  <c r="E162" i="43" s="1"/>
  <c r="D158" i="4"/>
  <c r="D162" i="43" s="1"/>
  <c r="C158" i="4"/>
  <c r="C162" i="43" s="1"/>
  <c r="B158" i="4"/>
  <c r="B162" i="43" s="1"/>
  <c r="A158" i="4"/>
  <c r="A162" i="43" s="1"/>
  <c r="AJ157" i="4"/>
  <c r="AJ161" i="43" s="1"/>
  <c r="AH157" i="4"/>
  <c r="AG157" i="4"/>
  <c r="AG161" i="43" s="1"/>
  <c r="AF157" i="4"/>
  <c r="AF161" i="43" s="1"/>
  <c r="AE157" i="4"/>
  <c r="R157" i="4" s="1"/>
  <c r="R161" i="43" s="1"/>
  <c r="AD157" i="4"/>
  <c r="AC157" i="4"/>
  <c r="AC161" i="43" s="1"/>
  <c r="AB157" i="4"/>
  <c r="AA157" i="4"/>
  <c r="Z157" i="4"/>
  <c r="Z161" i="43" s="1"/>
  <c r="Y157" i="4"/>
  <c r="Y161" i="43" s="1"/>
  <c r="X157" i="4"/>
  <c r="X161" i="43" s="1"/>
  <c r="W157" i="4"/>
  <c r="V157" i="4"/>
  <c r="AK157" i="4" s="1"/>
  <c r="Q157" i="4"/>
  <c r="Q161" i="43" s="1"/>
  <c r="L157" i="4"/>
  <c r="L161" i="43" s="1"/>
  <c r="J157" i="4"/>
  <c r="J161" i="43" s="1"/>
  <c r="H157" i="4"/>
  <c r="H161" i="43" s="1"/>
  <c r="G157" i="4"/>
  <c r="G161" i="43" s="1"/>
  <c r="F157" i="4"/>
  <c r="F161" i="43" s="1"/>
  <c r="E157" i="4"/>
  <c r="E161" i="43" s="1"/>
  <c r="D157" i="4"/>
  <c r="D161" i="43" s="1"/>
  <c r="C157" i="4"/>
  <c r="C161" i="43" s="1"/>
  <c r="B157" i="4"/>
  <c r="B161" i="43" s="1"/>
  <c r="A157" i="4"/>
  <c r="A161" i="43" s="1"/>
  <c r="AJ156" i="4"/>
  <c r="AJ160" i="43" s="1"/>
  <c r="AH156" i="4"/>
  <c r="AG156" i="4"/>
  <c r="AG160" i="43" s="1"/>
  <c r="AF156" i="4"/>
  <c r="AF160" i="43" s="1"/>
  <c r="AE156" i="4"/>
  <c r="R156" i="4" s="1"/>
  <c r="R160" i="43" s="1"/>
  <c r="AD156" i="4"/>
  <c r="AC156" i="4"/>
  <c r="AC160" i="43" s="1"/>
  <c r="AB156" i="4"/>
  <c r="AA156" i="4"/>
  <c r="Z156" i="4"/>
  <c r="Z160" i="43" s="1"/>
  <c r="Y156" i="4"/>
  <c r="Y160" i="43" s="1"/>
  <c r="X156" i="4"/>
  <c r="X160" i="43" s="1"/>
  <c r="W156" i="4"/>
  <c r="V156" i="4"/>
  <c r="AK156" i="4" s="1"/>
  <c r="Q156" i="4"/>
  <c r="Q160" i="43" s="1"/>
  <c r="L156" i="4"/>
  <c r="L160" i="43" s="1"/>
  <c r="J156" i="4"/>
  <c r="J160" i="43" s="1"/>
  <c r="H156" i="4"/>
  <c r="H160" i="43" s="1"/>
  <c r="G156" i="4"/>
  <c r="G160" i="43" s="1"/>
  <c r="F156" i="4"/>
  <c r="F160" i="43" s="1"/>
  <c r="E156" i="4"/>
  <c r="E160" i="43" s="1"/>
  <c r="D156" i="4"/>
  <c r="D160" i="43" s="1"/>
  <c r="C156" i="4"/>
  <c r="C160" i="43" s="1"/>
  <c r="B156" i="4"/>
  <c r="B160" i="43" s="1"/>
  <c r="A156" i="4"/>
  <c r="A160" i="43" s="1"/>
  <c r="AJ155" i="4"/>
  <c r="AJ159" i="43" s="1"/>
  <c r="AH155" i="4"/>
  <c r="AH159" i="43" s="1"/>
  <c r="AG155" i="4"/>
  <c r="AG159" i="43" s="1"/>
  <c r="AF155" i="4"/>
  <c r="AF159" i="43" s="1"/>
  <c r="AE155" i="4"/>
  <c r="R155" i="4" s="1"/>
  <c r="R159" i="43" s="1"/>
  <c r="AD155" i="4"/>
  <c r="AC155" i="4"/>
  <c r="AC159" i="43" s="1"/>
  <c r="AB155" i="4"/>
  <c r="AA155" i="4"/>
  <c r="Z155" i="4"/>
  <c r="Z159" i="43" s="1"/>
  <c r="Y155" i="4"/>
  <c r="Y159" i="43" s="1"/>
  <c r="X155" i="4"/>
  <c r="X159" i="43" s="1"/>
  <c r="W155" i="4"/>
  <c r="V155" i="4"/>
  <c r="AK155" i="4" s="1"/>
  <c r="Q155" i="4"/>
  <c r="Q159" i="43" s="1"/>
  <c r="L155" i="4"/>
  <c r="L159" i="43" s="1"/>
  <c r="J155" i="4"/>
  <c r="J159" i="43" s="1"/>
  <c r="H155" i="4"/>
  <c r="H159" i="43" s="1"/>
  <c r="G155" i="4"/>
  <c r="G159" i="43" s="1"/>
  <c r="F155" i="4"/>
  <c r="F159" i="43" s="1"/>
  <c r="E155" i="4"/>
  <c r="E159" i="43" s="1"/>
  <c r="D155" i="4"/>
  <c r="D159" i="43" s="1"/>
  <c r="C155" i="4"/>
  <c r="C159" i="43" s="1"/>
  <c r="B155" i="4"/>
  <c r="B159" i="43" s="1"/>
  <c r="A155" i="4"/>
  <c r="A159" i="43" s="1"/>
  <c r="AJ154" i="4"/>
  <c r="AJ158" i="43" s="1"/>
  <c r="AH154" i="4"/>
  <c r="AH158" i="43" s="1"/>
  <c r="AG154" i="4"/>
  <c r="AG158" i="43" s="1"/>
  <c r="AF154" i="4"/>
  <c r="AF158" i="43" s="1"/>
  <c r="AE154" i="4"/>
  <c r="R154" i="4" s="1"/>
  <c r="R158" i="43" s="1"/>
  <c r="AD154" i="4"/>
  <c r="AC154" i="4"/>
  <c r="AC158" i="43" s="1"/>
  <c r="AB154" i="4"/>
  <c r="AA154" i="4"/>
  <c r="Z154" i="4"/>
  <c r="Z158" i="43" s="1"/>
  <c r="Y154" i="4"/>
  <c r="Y158" i="43" s="1"/>
  <c r="X154" i="4"/>
  <c r="X158" i="43" s="1"/>
  <c r="W154" i="4"/>
  <c r="V154" i="4"/>
  <c r="AK154" i="4" s="1"/>
  <c r="Q154" i="4"/>
  <c r="Q158" i="43" s="1"/>
  <c r="O154" i="4"/>
  <c r="O158" i="43" s="1"/>
  <c r="J154" i="4"/>
  <c r="J158" i="43" s="1"/>
  <c r="H154" i="4"/>
  <c r="H158" i="43" s="1"/>
  <c r="G154" i="4"/>
  <c r="G158" i="43" s="1"/>
  <c r="F154" i="4"/>
  <c r="F158" i="43" s="1"/>
  <c r="E154" i="4"/>
  <c r="E158" i="43" s="1"/>
  <c r="D154" i="4"/>
  <c r="D158" i="43" s="1"/>
  <c r="C154" i="4"/>
  <c r="C158" i="43" s="1"/>
  <c r="B154" i="4"/>
  <c r="B158" i="43" s="1"/>
  <c r="A154" i="4"/>
  <c r="A158" i="43" s="1"/>
  <c r="AJ153" i="4"/>
  <c r="AJ157" i="43" s="1"/>
  <c r="AH153" i="4"/>
  <c r="AG153" i="4"/>
  <c r="AG157" i="43" s="1"/>
  <c r="AF153" i="4"/>
  <c r="AF157" i="43" s="1"/>
  <c r="AD153" i="4"/>
  <c r="AE153" i="4" s="1"/>
  <c r="AC153" i="4"/>
  <c r="AC157" i="43" s="1"/>
  <c r="AB153" i="4"/>
  <c r="AA153" i="4"/>
  <c r="Z153" i="4"/>
  <c r="Z157" i="43" s="1"/>
  <c r="Y153" i="4"/>
  <c r="Y157" i="43" s="1"/>
  <c r="X153" i="4"/>
  <c r="X157" i="43" s="1"/>
  <c r="W153" i="4"/>
  <c r="V153" i="4"/>
  <c r="AK153" i="4" s="1"/>
  <c r="J153" i="4"/>
  <c r="J157" i="43" s="1"/>
  <c r="H153" i="4"/>
  <c r="H157" i="43" s="1"/>
  <c r="G153" i="4"/>
  <c r="G157" i="43" s="1"/>
  <c r="F153" i="4"/>
  <c r="F157" i="43" s="1"/>
  <c r="E153" i="4"/>
  <c r="E157" i="43" s="1"/>
  <c r="D153" i="4"/>
  <c r="D157" i="43" s="1"/>
  <c r="C153" i="4"/>
  <c r="C157" i="43" s="1"/>
  <c r="B153" i="4"/>
  <c r="B157" i="43" s="1"/>
  <c r="A153" i="4"/>
  <c r="A157" i="43" s="1"/>
  <c r="AJ152" i="4"/>
  <c r="AJ156" i="43" s="1"/>
  <c r="AH152" i="4"/>
  <c r="AG152" i="4"/>
  <c r="AG156" i="43" s="1"/>
  <c r="AF152" i="4"/>
  <c r="AF156" i="43" s="1"/>
  <c r="AD152" i="4"/>
  <c r="AC152" i="4"/>
  <c r="AC156" i="43" s="1"/>
  <c r="AB152" i="4"/>
  <c r="AA152" i="4"/>
  <c r="Z152" i="4"/>
  <c r="Z156" i="43" s="1"/>
  <c r="Y152" i="4"/>
  <c r="Y156" i="43" s="1"/>
  <c r="X152" i="4"/>
  <c r="X156" i="43" s="1"/>
  <c r="W152" i="4"/>
  <c r="V152" i="4"/>
  <c r="N152" i="4"/>
  <c r="N156" i="43" s="1"/>
  <c r="J152" i="4"/>
  <c r="J156" i="43" s="1"/>
  <c r="H152" i="4"/>
  <c r="H156" i="43" s="1"/>
  <c r="G152" i="4"/>
  <c r="G156" i="43" s="1"/>
  <c r="F152" i="4"/>
  <c r="F156" i="43" s="1"/>
  <c r="E152" i="4"/>
  <c r="E156" i="43" s="1"/>
  <c r="D152" i="4"/>
  <c r="D156" i="43" s="1"/>
  <c r="C152" i="4"/>
  <c r="C156" i="43" s="1"/>
  <c r="B152" i="4"/>
  <c r="B156" i="43" s="1"/>
  <c r="A152" i="4"/>
  <c r="A156" i="43" s="1"/>
  <c r="AK151" i="4"/>
  <c r="AJ151" i="4"/>
  <c r="AJ155" i="43" s="1"/>
  <c r="AH151" i="4"/>
  <c r="AG151" i="4"/>
  <c r="AG155" i="43" s="1"/>
  <c r="AF151" i="4"/>
  <c r="AF155" i="43" s="1"/>
  <c r="AD151" i="4"/>
  <c r="AE151" i="4" s="1"/>
  <c r="AC151" i="4"/>
  <c r="AC155" i="43" s="1"/>
  <c r="AB151" i="4"/>
  <c r="AA151" i="4"/>
  <c r="Z151" i="4"/>
  <c r="Z155" i="43" s="1"/>
  <c r="Y151" i="4"/>
  <c r="Y155" i="43" s="1"/>
  <c r="X151" i="4"/>
  <c r="X155" i="43" s="1"/>
  <c r="W151" i="4"/>
  <c r="V151" i="4"/>
  <c r="N151" i="4"/>
  <c r="N155" i="43" s="1"/>
  <c r="J151" i="4"/>
  <c r="J155" i="43" s="1"/>
  <c r="H151" i="4"/>
  <c r="H155" i="43" s="1"/>
  <c r="G151" i="4"/>
  <c r="G155" i="43" s="1"/>
  <c r="F151" i="4"/>
  <c r="F155" i="43" s="1"/>
  <c r="E151" i="4"/>
  <c r="E155" i="43" s="1"/>
  <c r="D151" i="4"/>
  <c r="D155" i="43" s="1"/>
  <c r="C151" i="4"/>
  <c r="C155" i="43" s="1"/>
  <c r="B151" i="4"/>
  <c r="B155" i="43" s="1"/>
  <c r="A151" i="4"/>
  <c r="A155" i="43" s="1"/>
  <c r="AK150" i="4"/>
  <c r="AJ150" i="4"/>
  <c r="AJ154" i="43" s="1"/>
  <c r="AH150" i="4"/>
  <c r="AG150" i="4"/>
  <c r="AG154" i="43" s="1"/>
  <c r="AF150" i="4"/>
  <c r="AF154" i="43" s="1"/>
  <c r="AD150" i="4"/>
  <c r="AC150" i="4"/>
  <c r="AC154" i="43" s="1"/>
  <c r="AB150" i="4"/>
  <c r="AA150" i="4"/>
  <c r="Z150" i="4"/>
  <c r="Z154" i="43" s="1"/>
  <c r="Y150" i="4"/>
  <c r="Y154" i="43" s="1"/>
  <c r="X150" i="4"/>
  <c r="X154" i="43" s="1"/>
  <c r="W150" i="4"/>
  <c r="V150" i="4"/>
  <c r="R150" i="4"/>
  <c r="R154" i="43" s="1"/>
  <c r="Q150" i="4"/>
  <c r="Q154" i="43" s="1"/>
  <c r="N150" i="4"/>
  <c r="N154" i="43" s="1"/>
  <c r="L150" i="4"/>
  <c r="L154" i="43" s="1"/>
  <c r="J150" i="4"/>
  <c r="J154" i="43" s="1"/>
  <c r="H150" i="4"/>
  <c r="H154" i="43" s="1"/>
  <c r="G150" i="4"/>
  <c r="G154" i="43" s="1"/>
  <c r="F150" i="4"/>
  <c r="F154" i="43" s="1"/>
  <c r="E150" i="4"/>
  <c r="E154" i="43" s="1"/>
  <c r="D150" i="4"/>
  <c r="D154" i="43" s="1"/>
  <c r="C150" i="4"/>
  <c r="C154" i="43" s="1"/>
  <c r="B150" i="4"/>
  <c r="B154" i="43" s="1"/>
  <c r="A150" i="4"/>
  <c r="A154" i="43" s="1"/>
  <c r="AK149" i="4"/>
  <c r="AJ149" i="4"/>
  <c r="AJ153" i="43" s="1"/>
  <c r="AH149" i="4"/>
  <c r="AH153" i="43" s="1"/>
  <c r="AG149" i="4"/>
  <c r="AG153" i="43" s="1"/>
  <c r="AF149" i="4"/>
  <c r="AF153" i="43" s="1"/>
  <c r="AE149" i="4"/>
  <c r="AD149" i="4"/>
  <c r="AC149" i="4"/>
  <c r="AC153" i="43" s="1"/>
  <c r="AB149" i="4"/>
  <c r="AA149" i="4"/>
  <c r="Z149" i="4"/>
  <c r="Z153" i="43" s="1"/>
  <c r="Y149" i="4"/>
  <c r="Y153" i="43" s="1"/>
  <c r="X149" i="4"/>
  <c r="X153" i="43" s="1"/>
  <c r="W149" i="4"/>
  <c r="V149" i="4"/>
  <c r="R149" i="4"/>
  <c r="R153" i="43" s="1"/>
  <c r="Q149" i="4"/>
  <c r="Q153" i="43" s="1"/>
  <c r="N149" i="4"/>
  <c r="N153" i="43" s="1"/>
  <c r="L149" i="4"/>
  <c r="L153" i="43" s="1"/>
  <c r="J149" i="4"/>
  <c r="J153" i="43" s="1"/>
  <c r="H149" i="4"/>
  <c r="H153" i="43" s="1"/>
  <c r="G149" i="4"/>
  <c r="G153" i="43" s="1"/>
  <c r="F149" i="4"/>
  <c r="F153" i="43" s="1"/>
  <c r="E149" i="4"/>
  <c r="E153" i="43" s="1"/>
  <c r="D149" i="4"/>
  <c r="D153" i="43" s="1"/>
  <c r="C149" i="4"/>
  <c r="C153" i="43" s="1"/>
  <c r="B149" i="4"/>
  <c r="B153" i="43" s="1"/>
  <c r="A149" i="4"/>
  <c r="A153" i="43" s="1"/>
  <c r="AK148" i="4"/>
  <c r="AJ148" i="4"/>
  <c r="AJ152" i="43" s="1"/>
  <c r="AH148" i="4"/>
  <c r="AH152" i="43" s="1"/>
  <c r="AG148" i="4"/>
  <c r="AG152" i="43" s="1"/>
  <c r="AF148" i="4"/>
  <c r="AF152" i="43" s="1"/>
  <c r="AE148" i="4"/>
  <c r="AD148" i="4"/>
  <c r="AC148" i="4"/>
  <c r="AC152" i="43" s="1"/>
  <c r="AB148" i="4"/>
  <c r="AA148" i="4"/>
  <c r="Z148" i="4"/>
  <c r="Z152" i="43" s="1"/>
  <c r="Y148" i="4"/>
  <c r="Y152" i="43" s="1"/>
  <c r="X148" i="4"/>
  <c r="X152" i="43" s="1"/>
  <c r="W148" i="4"/>
  <c r="V148" i="4"/>
  <c r="R148" i="4"/>
  <c r="R152" i="43" s="1"/>
  <c r="R213" i="43" s="1"/>
  <c r="Q148" i="4"/>
  <c r="Q152" i="43" s="1"/>
  <c r="O148" i="4"/>
  <c r="O152" i="43" s="1"/>
  <c r="N148" i="4"/>
  <c r="N152" i="43" s="1"/>
  <c r="M148" i="4"/>
  <c r="M152" i="43" s="1"/>
  <c r="M213" i="43" s="1"/>
  <c r="J148" i="4"/>
  <c r="J152" i="43" s="1"/>
  <c r="H148" i="4"/>
  <c r="H152" i="43" s="1"/>
  <c r="G148" i="4"/>
  <c r="G152" i="43" s="1"/>
  <c r="F148" i="4"/>
  <c r="F152" i="43" s="1"/>
  <c r="E148" i="4"/>
  <c r="E152" i="43" s="1"/>
  <c r="D148" i="4"/>
  <c r="D152" i="43" s="1"/>
  <c r="C148" i="4"/>
  <c r="C152" i="43" s="1"/>
  <c r="B148" i="4"/>
  <c r="B152" i="43" s="1"/>
  <c r="A148" i="4"/>
  <c r="A152" i="43" s="1"/>
  <c r="P147" i="4"/>
  <c r="P150" i="43" s="1"/>
  <c r="O147" i="4"/>
  <c r="O150" i="43" s="1"/>
  <c r="K147" i="4"/>
  <c r="K150" i="43" s="1"/>
  <c r="O146" i="4"/>
  <c r="O149" i="43" s="1"/>
  <c r="K146" i="4"/>
  <c r="K149" i="43" s="1"/>
  <c r="AJ145" i="4"/>
  <c r="AJ148" i="43" s="1"/>
  <c r="AH145" i="4"/>
  <c r="AH148" i="43" s="1"/>
  <c r="AG145" i="4"/>
  <c r="AG148" i="43" s="1"/>
  <c r="AF145" i="4"/>
  <c r="AF148" i="43" s="1"/>
  <c r="AD145" i="4"/>
  <c r="AE145" i="4" s="1"/>
  <c r="AC145" i="4"/>
  <c r="AC148" i="43" s="1"/>
  <c r="AB145" i="4"/>
  <c r="AA145" i="4"/>
  <c r="Z145" i="4"/>
  <c r="Z148" i="43" s="1"/>
  <c r="Y145" i="4"/>
  <c r="Y148" i="43" s="1"/>
  <c r="X145" i="4"/>
  <c r="X148" i="43" s="1"/>
  <c r="W145" i="4"/>
  <c r="V145" i="4"/>
  <c r="Q145" i="4" s="1"/>
  <c r="Q148" i="43" s="1"/>
  <c r="O145" i="4"/>
  <c r="O148" i="43" s="1"/>
  <c r="N145" i="4"/>
  <c r="N148" i="43" s="1"/>
  <c r="L145" i="4"/>
  <c r="L148" i="43" s="1"/>
  <c r="J145" i="4"/>
  <c r="J148" i="43" s="1"/>
  <c r="J151" i="43" s="1"/>
  <c r="H145" i="4"/>
  <c r="H148" i="43" s="1"/>
  <c r="G145" i="4"/>
  <c r="G148" i="43" s="1"/>
  <c r="F145" i="4"/>
  <c r="F148" i="43" s="1"/>
  <c r="E145" i="4"/>
  <c r="E148" i="43" s="1"/>
  <c r="E151" i="43" s="1"/>
  <c r="D145" i="4"/>
  <c r="D148" i="43" s="1"/>
  <c r="C145" i="4"/>
  <c r="C148" i="43" s="1"/>
  <c r="B145" i="4"/>
  <c r="B148" i="43" s="1"/>
  <c r="A145" i="4"/>
  <c r="A148" i="43" s="1"/>
  <c r="AK144" i="4"/>
  <c r="AJ144" i="4"/>
  <c r="AJ146" i="43" s="1"/>
  <c r="AH144" i="4"/>
  <c r="AG144" i="4"/>
  <c r="AG146" i="43" s="1"/>
  <c r="AF144" i="4"/>
  <c r="AF146" i="43" s="1"/>
  <c r="AE144" i="4"/>
  <c r="AD144" i="4"/>
  <c r="AC144" i="4"/>
  <c r="AC146" i="43" s="1"/>
  <c r="AB144" i="4"/>
  <c r="AA144" i="4"/>
  <c r="Z144" i="4"/>
  <c r="Z146" i="43" s="1"/>
  <c r="Y144" i="4"/>
  <c r="Y146" i="43" s="1"/>
  <c r="X144" i="4"/>
  <c r="X146" i="43" s="1"/>
  <c r="W144" i="4"/>
  <c r="V144" i="4"/>
  <c r="R144" i="4"/>
  <c r="R146" i="43" s="1"/>
  <c r="Q144" i="4"/>
  <c r="Q146" i="43" s="1"/>
  <c r="N144" i="4"/>
  <c r="N146" i="43" s="1"/>
  <c r="L144" i="4"/>
  <c r="L146" i="43" s="1"/>
  <c r="J144" i="4"/>
  <c r="J146" i="43" s="1"/>
  <c r="H144" i="4"/>
  <c r="H146" i="43" s="1"/>
  <c r="G144" i="4"/>
  <c r="G146" i="43" s="1"/>
  <c r="F144" i="4"/>
  <c r="F146" i="43" s="1"/>
  <c r="E144" i="4"/>
  <c r="E146" i="43" s="1"/>
  <c r="D144" i="4"/>
  <c r="D146" i="43" s="1"/>
  <c r="C144" i="4"/>
  <c r="C146" i="43" s="1"/>
  <c r="B144" i="4"/>
  <c r="B146" i="43" s="1"/>
  <c r="A144" i="4"/>
  <c r="A146" i="43" s="1"/>
  <c r="AK143" i="4"/>
  <c r="AJ143" i="4"/>
  <c r="AJ145" i="43" s="1"/>
  <c r="AH143" i="4"/>
  <c r="AG143" i="4"/>
  <c r="AG145" i="43" s="1"/>
  <c r="AF143" i="4"/>
  <c r="AF145" i="43" s="1"/>
  <c r="AE143" i="4"/>
  <c r="AD143" i="4"/>
  <c r="AC143" i="4"/>
  <c r="AC145" i="43" s="1"/>
  <c r="AB143" i="4"/>
  <c r="AA143" i="4"/>
  <c r="Z143" i="4"/>
  <c r="Z145" i="43" s="1"/>
  <c r="Y143" i="4"/>
  <c r="Y145" i="43" s="1"/>
  <c r="X143" i="4"/>
  <c r="X145" i="43" s="1"/>
  <c r="W143" i="4"/>
  <c r="V143" i="4"/>
  <c r="R143" i="4"/>
  <c r="R145" i="43" s="1"/>
  <c r="L143" i="4"/>
  <c r="L145" i="43" s="1"/>
  <c r="J143" i="4"/>
  <c r="J145" i="43" s="1"/>
  <c r="H143" i="4"/>
  <c r="H145" i="43" s="1"/>
  <c r="G143" i="4"/>
  <c r="G145" i="43" s="1"/>
  <c r="F143" i="4"/>
  <c r="F145" i="43" s="1"/>
  <c r="E143" i="4"/>
  <c r="E145" i="43" s="1"/>
  <c r="D143" i="4"/>
  <c r="D145" i="43" s="1"/>
  <c r="C143" i="4"/>
  <c r="C145" i="43" s="1"/>
  <c r="B143" i="4"/>
  <c r="B145" i="43" s="1"/>
  <c r="A143" i="4"/>
  <c r="A145" i="43" s="1"/>
  <c r="AJ142" i="4"/>
  <c r="AJ144" i="43" s="1"/>
  <c r="AH142" i="4"/>
  <c r="AG142" i="4"/>
  <c r="AG144" i="43" s="1"/>
  <c r="AF142" i="4"/>
  <c r="AF144" i="43" s="1"/>
  <c r="AE142" i="4"/>
  <c r="R142" i="4" s="1"/>
  <c r="R144" i="43" s="1"/>
  <c r="AD142" i="4"/>
  <c r="AC142" i="4"/>
  <c r="AC144" i="43" s="1"/>
  <c r="AB142" i="4"/>
  <c r="AA142" i="4"/>
  <c r="Z142" i="4"/>
  <c r="Z144" i="43" s="1"/>
  <c r="Y142" i="4"/>
  <c r="Y144" i="43" s="1"/>
  <c r="X142" i="4"/>
  <c r="X144" i="43" s="1"/>
  <c r="W142" i="4"/>
  <c r="V142" i="4"/>
  <c r="AK142" i="4" s="1"/>
  <c r="J142" i="4"/>
  <c r="J144" i="43" s="1"/>
  <c r="H142" i="4"/>
  <c r="H144" i="43" s="1"/>
  <c r="G142" i="4"/>
  <c r="G144" i="43" s="1"/>
  <c r="F142" i="4"/>
  <c r="F144" i="43" s="1"/>
  <c r="E142" i="4"/>
  <c r="E144" i="43" s="1"/>
  <c r="D142" i="4"/>
  <c r="D144" i="43" s="1"/>
  <c r="C142" i="4"/>
  <c r="C144" i="43" s="1"/>
  <c r="B142" i="4"/>
  <c r="B144" i="43" s="1"/>
  <c r="A142" i="4"/>
  <c r="A144" i="43" s="1"/>
  <c r="AJ141" i="4"/>
  <c r="AJ143" i="43" s="1"/>
  <c r="AH141" i="4"/>
  <c r="AG141" i="4"/>
  <c r="AG143" i="43" s="1"/>
  <c r="AF141" i="4"/>
  <c r="AF143" i="43" s="1"/>
  <c r="AD141" i="4"/>
  <c r="AE141" i="4" s="1"/>
  <c r="AC141" i="4"/>
  <c r="AC143" i="43" s="1"/>
  <c r="AB141" i="4"/>
  <c r="AA141" i="4"/>
  <c r="Z141" i="4"/>
  <c r="Z143" i="43" s="1"/>
  <c r="Y141" i="4"/>
  <c r="Y143" i="43" s="1"/>
  <c r="X141" i="4"/>
  <c r="X143" i="43" s="1"/>
  <c r="W141" i="4"/>
  <c r="V141" i="4"/>
  <c r="AK141" i="4" s="1"/>
  <c r="J141" i="4"/>
  <c r="J143" i="43" s="1"/>
  <c r="H141" i="4"/>
  <c r="H143" i="43" s="1"/>
  <c r="G141" i="4"/>
  <c r="G143" i="43" s="1"/>
  <c r="F141" i="4"/>
  <c r="F143" i="43" s="1"/>
  <c r="E141" i="4"/>
  <c r="E143" i="43" s="1"/>
  <c r="D141" i="4"/>
  <c r="D143" i="43" s="1"/>
  <c r="C141" i="4"/>
  <c r="C143" i="43" s="1"/>
  <c r="B141" i="4"/>
  <c r="B143" i="43" s="1"/>
  <c r="A141" i="4"/>
  <c r="A143" i="43" s="1"/>
  <c r="AJ140" i="4"/>
  <c r="AJ142" i="43" s="1"/>
  <c r="AH140" i="4"/>
  <c r="AG140" i="4"/>
  <c r="AG142" i="43" s="1"/>
  <c r="AF140" i="4"/>
  <c r="AF142" i="43" s="1"/>
  <c r="AD140" i="4"/>
  <c r="AE140" i="4" s="1"/>
  <c r="AC140" i="4"/>
  <c r="AC142" i="43" s="1"/>
  <c r="AB140" i="4"/>
  <c r="AA140" i="4"/>
  <c r="Z140" i="4"/>
  <c r="Z142" i="43" s="1"/>
  <c r="Y140" i="4"/>
  <c r="Y142" i="43" s="1"/>
  <c r="X140" i="4"/>
  <c r="X142" i="43" s="1"/>
  <c r="W140" i="4"/>
  <c r="V140" i="4"/>
  <c r="AK140" i="4" s="1"/>
  <c r="J140" i="4"/>
  <c r="J142" i="43" s="1"/>
  <c r="H140" i="4"/>
  <c r="H142" i="43" s="1"/>
  <c r="G140" i="4"/>
  <c r="G142" i="43" s="1"/>
  <c r="F140" i="4"/>
  <c r="F142" i="43" s="1"/>
  <c r="E140" i="4"/>
  <c r="E142" i="43" s="1"/>
  <c r="D140" i="4"/>
  <c r="D142" i="43" s="1"/>
  <c r="C140" i="4"/>
  <c r="C142" i="43" s="1"/>
  <c r="B140" i="4"/>
  <c r="B142" i="43" s="1"/>
  <c r="A140" i="4"/>
  <c r="A142" i="43" s="1"/>
  <c r="AJ139" i="4"/>
  <c r="AJ141" i="43" s="1"/>
  <c r="AH139" i="4"/>
  <c r="AG139" i="4"/>
  <c r="AG141" i="43" s="1"/>
  <c r="AF139" i="4"/>
  <c r="AF141" i="43" s="1"/>
  <c r="AD139" i="4"/>
  <c r="AE139" i="4" s="1"/>
  <c r="AC139" i="4"/>
  <c r="AC141" i="43" s="1"/>
  <c r="AB139" i="4"/>
  <c r="AA139" i="4"/>
  <c r="Z139" i="4"/>
  <c r="Z141" i="43" s="1"/>
  <c r="Y139" i="4"/>
  <c r="Y141" i="43" s="1"/>
  <c r="X139" i="4"/>
  <c r="X141" i="43" s="1"/>
  <c r="W139" i="4"/>
  <c r="V139" i="4"/>
  <c r="AK139" i="4" s="1"/>
  <c r="J139" i="4"/>
  <c r="J141" i="43" s="1"/>
  <c r="H139" i="4"/>
  <c r="H141" i="43" s="1"/>
  <c r="G139" i="4"/>
  <c r="G141" i="43" s="1"/>
  <c r="F139" i="4"/>
  <c r="F141" i="43" s="1"/>
  <c r="E139" i="4"/>
  <c r="E141" i="43" s="1"/>
  <c r="D139" i="4"/>
  <c r="D141" i="43" s="1"/>
  <c r="C139" i="4"/>
  <c r="C141" i="43" s="1"/>
  <c r="B139" i="4"/>
  <c r="B141" i="43" s="1"/>
  <c r="A139" i="4"/>
  <c r="A141" i="43" s="1"/>
  <c r="AJ138" i="4"/>
  <c r="AJ140" i="43" s="1"/>
  <c r="AH138" i="4"/>
  <c r="AG138" i="4"/>
  <c r="AG140" i="43" s="1"/>
  <c r="AF138" i="4"/>
  <c r="AF140" i="43" s="1"/>
  <c r="AD138" i="4"/>
  <c r="AE138" i="4" s="1"/>
  <c r="R138" i="4" s="1"/>
  <c r="R140" i="43" s="1"/>
  <c r="AC138" i="4"/>
  <c r="AC140" i="43" s="1"/>
  <c r="AB138" i="4"/>
  <c r="AA138" i="4"/>
  <c r="Z138" i="4"/>
  <c r="Z140" i="43" s="1"/>
  <c r="Y138" i="4"/>
  <c r="Y140" i="43" s="1"/>
  <c r="X138" i="4"/>
  <c r="X140" i="43" s="1"/>
  <c r="W138" i="4"/>
  <c r="V138" i="4"/>
  <c r="AK138" i="4" s="1"/>
  <c r="O138" i="4"/>
  <c r="O140" i="43" s="1"/>
  <c r="N138" i="4"/>
  <c r="N140" i="43" s="1"/>
  <c r="L138" i="4"/>
  <c r="L140" i="43" s="1"/>
  <c r="J138" i="4"/>
  <c r="J140" i="43" s="1"/>
  <c r="H138" i="4"/>
  <c r="H140" i="43" s="1"/>
  <c r="G138" i="4"/>
  <c r="G140" i="43" s="1"/>
  <c r="F138" i="4"/>
  <c r="F140" i="43" s="1"/>
  <c r="E138" i="4"/>
  <c r="E140" i="43" s="1"/>
  <c r="D138" i="4"/>
  <c r="D140" i="43" s="1"/>
  <c r="C138" i="4"/>
  <c r="C140" i="43" s="1"/>
  <c r="B138" i="4"/>
  <c r="B140" i="43" s="1"/>
  <c r="A138" i="4"/>
  <c r="A140" i="43" s="1"/>
  <c r="AK137" i="4"/>
  <c r="AJ137" i="4"/>
  <c r="AJ139" i="43" s="1"/>
  <c r="AH137" i="4"/>
  <c r="AG137" i="4"/>
  <c r="AG139" i="43" s="1"/>
  <c r="AF137" i="4"/>
  <c r="AF139" i="43" s="1"/>
  <c r="AE137" i="4"/>
  <c r="AD137" i="4"/>
  <c r="AC137" i="4"/>
  <c r="AC139" i="43" s="1"/>
  <c r="AB137" i="4"/>
  <c r="AA137" i="4"/>
  <c r="Z137" i="4"/>
  <c r="Z139" i="43" s="1"/>
  <c r="Y137" i="4"/>
  <c r="Y139" i="43" s="1"/>
  <c r="X137" i="4"/>
  <c r="X139" i="43" s="1"/>
  <c r="W137" i="4"/>
  <c r="V137" i="4"/>
  <c r="N137" i="4"/>
  <c r="N139" i="43" s="1"/>
  <c r="L137" i="4"/>
  <c r="L139" i="43" s="1"/>
  <c r="J137" i="4"/>
  <c r="J139" i="43" s="1"/>
  <c r="H137" i="4"/>
  <c r="H139" i="43" s="1"/>
  <c r="G137" i="4"/>
  <c r="G139" i="43" s="1"/>
  <c r="F137" i="4"/>
  <c r="F139" i="43" s="1"/>
  <c r="E137" i="4"/>
  <c r="E139" i="43" s="1"/>
  <c r="D137" i="4"/>
  <c r="D139" i="43" s="1"/>
  <c r="C137" i="4"/>
  <c r="C139" i="43" s="1"/>
  <c r="B137" i="4"/>
  <c r="B139" i="43" s="1"/>
  <c r="A137" i="4"/>
  <c r="A139" i="43" s="1"/>
  <c r="AK136" i="4"/>
  <c r="AJ136" i="4"/>
  <c r="AJ138" i="43" s="1"/>
  <c r="AH136" i="4"/>
  <c r="AG136" i="4"/>
  <c r="AG138" i="43" s="1"/>
  <c r="AF136" i="4"/>
  <c r="AF138" i="43" s="1"/>
  <c r="AE136" i="4"/>
  <c r="AD136" i="4"/>
  <c r="AC136" i="4"/>
  <c r="AC138" i="43" s="1"/>
  <c r="AB136" i="4"/>
  <c r="AA136" i="4"/>
  <c r="Z136" i="4"/>
  <c r="Z138" i="43" s="1"/>
  <c r="Y136" i="4"/>
  <c r="Y138" i="43" s="1"/>
  <c r="X136" i="4"/>
  <c r="X138" i="43" s="1"/>
  <c r="W136" i="4"/>
  <c r="V136" i="4"/>
  <c r="R136" i="4"/>
  <c r="R138" i="43" s="1"/>
  <c r="Q136" i="4"/>
  <c r="Q138" i="43" s="1"/>
  <c r="N136" i="4"/>
  <c r="N138" i="43" s="1"/>
  <c r="L136" i="4"/>
  <c r="L138" i="43" s="1"/>
  <c r="J136" i="4"/>
  <c r="J138" i="43" s="1"/>
  <c r="H136" i="4"/>
  <c r="H138" i="43" s="1"/>
  <c r="G136" i="4"/>
  <c r="G138" i="43" s="1"/>
  <c r="F136" i="4"/>
  <c r="F138" i="43" s="1"/>
  <c r="E136" i="4"/>
  <c r="E138" i="43" s="1"/>
  <c r="D136" i="4"/>
  <c r="D138" i="43" s="1"/>
  <c r="C136" i="4"/>
  <c r="C138" i="43" s="1"/>
  <c r="B136" i="4"/>
  <c r="B138" i="43" s="1"/>
  <c r="A136" i="4"/>
  <c r="A138" i="43" s="1"/>
  <c r="AK135" i="4"/>
  <c r="AJ135" i="4"/>
  <c r="AJ137" i="43" s="1"/>
  <c r="AH135" i="4"/>
  <c r="AG135" i="4"/>
  <c r="AG137" i="43" s="1"/>
  <c r="AF135" i="4"/>
  <c r="AF137" i="43" s="1"/>
  <c r="AE135" i="4"/>
  <c r="AD135" i="4"/>
  <c r="AC135" i="4"/>
  <c r="AC137" i="43" s="1"/>
  <c r="AB135" i="4"/>
  <c r="AA135" i="4"/>
  <c r="Z135" i="4"/>
  <c r="Z137" i="43" s="1"/>
  <c r="Y135" i="4"/>
  <c r="Y137" i="43" s="1"/>
  <c r="X135" i="4"/>
  <c r="X137" i="43" s="1"/>
  <c r="W135" i="4"/>
  <c r="V135" i="4"/>
  <c r="R135" i="4"/>
  <c r="R137" i="43" s="1"/>
  <c r="Q135" i="4"/>
  <c r="Q137" i="43" s="1"/>
  <c r="N135" i="4"/>
  <c r="N137" i="43" s="1"/>
  <c r="L135" i="4"/>
  <c r="L137" i="43" s="1"/>
  <c r="J135" i="4"/>
  <c r="J137" i="43" s="1"/>
  <c r="H135" i="4"/>
  <c r="H137" i="43" s="1"/>
  <c r="G135" i="4"/>
  <c r="G137" i="43" s="1"/>
  <c r="F135" i="4"/>
  <c r="F137" i="43" s="1"/>
  <c r="E135" i="4"/>
  <c r="E137" i="43" s="1"/>
  <c r="D135" i="4"/>
  <c r="D137" i="43" s="1"/>
  <c r="C135" i="4"/>
  <c r="C137" i="43" s="1"/>
  <c r="B135" i="4"/>
  <c r="B137" i="43" s="1"/>
  <c r="A135" i="4"/>
  <c r="A137" i="43" s="1"/>
  <c r="AK134" i="4"/>
  <c r="AJ134" i="4"/>
  <c r="AJ136" i="43" s="1"/>
  <c r="AH134" i="4"/>
  <c r="AG134" i="4"/>
  <c r="AG136" i="43" s="1"/>
  <c r="AF134" i="4"/>
  <c r="AF136" i="43" s="1"/>
  <c r="AE134" i="4"/>
  <c r="AD134" i="4"/>
  <c r="AC134" i="4"/>
  <c r="AC136" i="43" s="1"/>
  <c r="AB134" i="4"/>
  <c r="AA134" i="4"/>
  <c r="Z134" i="4"/>
  <c r="Z136" i="43" s="1"/>
  <c r="Y134" i="4"/>
  <c r="Y136" i="43" s="1"/>
  <c r="X134" i="4"/>
  <c r="X136" i="43" s="1"/>
  <c r="W134" i="4"/>
  <c r="V134" i="4"/>
  <c r="R134" i="4"/>
  <c r="R136" i="43" s="1"/>
  <c r="Q134" i="4"/>
  <c r="Q136" i="43" s="1"/>
  <c r="N134" i="4"/>
  <c r="N136" i="43" s="1"/>
  <c r="L134" i="4"/>
  <c r="L136" i="43" s="1"/>
  <c r="J134" i="4"/>
  <c r="J136" i="43" s="1"/>
  <c r="H134" i="4"/>
  <c r="H136" i="43" s="1"/>
  <c r="G134" i="4"/>
  <c r="G136" i="43" s="1"/>
  <c r="F134" i="4"/>
  <c r="F136" i="43" s="1"/>
  <c r="E134" i="4"/>
  <c r="E136" i="43" s="1"/>
  <c r="D134" i="4"/>
  <c r="D136" i="43" s="1"/>
  <c r="C134" i="4"/>
  <c r="C136" i="43" s="1"/>
  <c r="B134" i="4"/>
  <c r="B136" i="43" s="1"/>
  <c r="A134" i="4"/>
  <c r="A136" i="43" s="1"/>
  <c r="AK133" i="4"/>
  <c r="AJ133" i="4"/>
  <c r="AJ135" i="43" s="1"/>
  <c r="AH133" i="4"/>
  <c r="AG133" i="4"/>
  <c r="AG135" i="43" s="1"/>
  <c r="AF133" i="4"/>
  <c r="AF135" i="43" s="1"/>
  <c r="AE133" i="4"/>
  <c r="AD133" i="4"/>
  <c r="AC133" i="4"/>
  <c r="AC135" i="43" s="1"/>
  <c r="AB133" i="4"/>
  <c r="AA133" i="4"/>
  <c r="Z133" i="4"/>
  <c r="Z135" i="43" s="1"/>
  <c r="Y133" i="4"/>
  <c r="Y135" i="43" s="1"/>
  <c r="X133" i="4"/>
  <c r="X135" i="43" s="1"/>
  <c r="W133" i="4"/>
  <c r="V133" i="4"/>
  <c r="R133" i="4"/>
  <c r="R135" i="43" s="1"/>
  <c r="R147" i="43" s="1"/>
  <c r="Q133" i="4"/>
  <c r="Q135" i="43" s="1"/>
  <c r="N133" i="4"/>
  <c r="N135" i="43" s="1"/>
  <c r="M133" i="4"/>
  <c r="M135" i="43" s="1"/>
  <c r="M147" i="43" s="1"/>
  <c r="L133" i="4"/>
  <c r="L135" i="43" s="1"/>
  <c r="J133" i="4"/>
  <c r="J135" i="43" s="1"/>
  <c r="J147" i="43" s="1"/>
  <c r="H133" i="4"/>
  <c r="H135" i="43" s="1"/>
  <c r="G133" i="4"/>
  <c r="G135" i="43" s="1"/>
  <c r="F133" i="4"/>
  <c r="F135" i="43" s="1"/>
  <c r="E133" i="4"/>
  <c r="E135" i="43" s="1"/>
  <c r="E147" i="43" s="1"/>
  <c r="D133" i="4"/>
  <c r="D135" i="43" s="1"/>
  <c r="C133" i="4"/>
  <c r="C135" i="43" s="1"/>
  <c r="B133" i="4"/>
  <c r="B135" i="43" s="1"/>
  <c r="A133" i="4"/>
  <c r="A135" i="43" s="1"/>
  <c r="P132" i="4"/>
  <c r="P133" i="43" s="1"/>
  <c r="O132" i="4"/>
  <c r="O133" i="43" s="1"/>
  <c r="K132" i="4"/>
  <c r="K133" i="43" s="1"/>
  <c r="P131" i="4"/>
  <c r="P132" i="43" s="1"/>
  <c r="O131" i="4"/>
  <c r="O132" i="43" s="1"/>
  <c r="K131" i="4"/>
  <c r="K132" i="43" s="1"/>
  <c r="O130" i="4"/>
  <c r="O131" i="43" s="1"/>
  <c r="K130" i="4"/>
  <c r="K131" i="43" s="1"/>
  <c r="O129" i="4"/>
  <c r="O130" i="43" s="1"/>
  <c r="K129" i="4"/>
  <c r="K130" i="43" s="1"/>
  <c r="P128" i="4"/>
  <c r="P129" i="43" s="1"/>
  <c r="O128" i="4"/>
  <c r="O129" i="43" s="1"/>
  <c r="K128" i="4"/>
  <c r="K129" i="43" s="1"/>
  <c r="P127" i="4"/>
  <c r="P128" i="43" s="1"/>
  <c r="O127" i="4"/>
  <c r="O128" i="43" s="1"/>
  <c r="K127" i="4"/>
  <c r="K128" i="43" s="1"/>
  <c r="O126" i="4"/>
  <c r="O127" i="43" s="1"/>
  <c r="K126" i="4"/>
  <c r="K127" i="43" s="1"/>
  <c r="O125" i="4"/>
  <c r="O126" i="43" s="1"/>
  <c r="K125" i="4"/>
  <c r="K126" i="43" s="1"/>
  <c r="P124" i="4"/>
  <c r="P125" i="43" s="1"/>
  <c r="O124" i="4"/>
  <c r="O125" i="43" s="1"/>
  <c r="K124" i="4"/>
  <c r="K125" i="43" s="1"/>
  <c r="P123" i="4"/>
  <c r="P124" i="43" s="1"/>
  <c r="O123" i="4"/>
  <c r="O124" i="43" s="1"/>
  <c r="K123" i="4"/>
  <c r="K124" i="43" s="1"/>
  <c r="O122" i="4"/>
  <c r="O123" i="43" s="1"/>
  <c r="K122" i="4"/>
  <c r="K123" i="43" s="1"/>
  <c r="O121" i="4"/>
  <c r="O122" i="43" s="1"/>
  <c r="K121" i="4"/>
  <c r="K122" i="43" s="1"/>
  <c r="P120" i="4"/>
  <c r="P121" i="43" s="1"/>
  <c r="O120" i="4"/>
  <c r="O121" i="43" s="1"/>
  <c r="K120" i="4"/>
  <c r="K121" i="43" s="1"/>
  <c r="P119" i="4"/>
  <c r="P120" i="43" s="1"/>
  <c r="O119" i="4"/>
  <c r="O120" i="43" s="1"/>
  <c r="K119" i="4"/>
  <c r="K120" i="43" s="1"/>
  <c r="O118" i="4"/>
  <c r="O119" i="43" s="1"/>
  <c r="K118" i="4"/>
  <c r="K119" i="43" s="1"/>
  <c r="O117" i="4"/>
  <c r="O118" i="43" s="1"/>
  <c r="K117" i="4"/>
  <c r="K118" i="43" s="1"/>
  <c r="AK116" i="4"/>
  <c r="AH116" i="4"/>
  <c r="AG116" i="4"/>
  <c r="AG117" i="43" s="1"/>
  <c r="AF116" i="4"/>
  <c r="AF117" i="43" s="1"/>
  <c r="AE116" i="4"/>
  <c r="AD116" i="4"/>
  <c r="AC116" i="4"/>
  <c r="AC117" i="43" s="1"/>
  <c r="AB116" i="4"/>
  <c r="AA116" i="4"/>
  <c r="Z116" i="4"/>
  <c r="Z117" i="43" s="1"/>
  <c r="Y116" i="4"/>
  <c r="Y117" i="43" s="1"/>
  <c r="X116" i="4"/>
  <c r="X117" i="43" s="1"/>
  <c r="W116" i="4"/>
  <c r="V116" i="4"/>
  <c r="R116" i="4"/>
  <c r="R117" i="43" s="1"/>
  <c r="Q116" i="4"/>
  <c r="Q117" i="43" s="1"/>
  <c r="N116" i="4"/>
  <c r="N117" i="43" s="1"/>
  <c r="L116" i="4"/>
  <c r="L117" i="43" s="1"/>
  <c r="J116" i="4"/>
  <c r="J117" i="43" s="1"/>
  <c r="H116" i="4"/>
  <c r="G116" i="4"/>
  <c r="F116" i="4"/>
  <c r="F117" i="43" s="1"/>
  <c r="E116" i="4"/>
  <c r="E117" i="43" s="1"/>
  <c r="D116" i="4"/>
  <c r="D117" i="43" s="1"/>
  <c r="C116" i="4"/>
  <c r="C117" i="43" s="1"/>
  <c r="B116" i="4"/>
  <c r="B117" i="43" s="1"/>
  <c r="A116" i="4"/>
  <c r="A117" i="43" s="1"/>
  <c r="AK115" i="4"/>
  <c r="AJ115" i="4"/>
  <c r="AJ116" i="43" s="1"/>
  <c r="AH115" i="4"/>
  <c r="AG115" i="4"/>
  <c r="AG116" i="43" s="1"/>
  <c r="AF115" i="4"/>
  <c r="AF116" i="43" s="1"/>
  <c r="AE115" i="4"/>
  <c r="AD115" i="4"/>
  <c r="AC115" i="4"/>
  <c r="AC116" i="43" s="1"/>
  <c r="AB115" i="4"/>
  <c r="AA115" i="4"/>
  <c r="Z115" i="4"/>
  <c r="Z116" i="43" s="1"/>
  <c r="Y115" i="4"/>
  <c r="Y116" i="43" s="1"/>
  <c r="X115" i="4"/>
  <c r="X116" i="43" s="1"/>
  <c r="W115" i="4"/>
  <c r="V115" i="4"/>
  <c r="R115" i="4"/>
  <c r="R116" i="43" s="1"/>
  <c r="Q115" i="4"/>
  <c r="Q116" i="43" s="1"/>
  <c r="N115" i="4"/>
  <c r="N116" i="43" s="1"/>
  <c r="L115" i="4"/>
  <c r="L116" i="43" s="1"/>
  <c r="J115" i="4"/>
  <c r="J116" i="43" s="1"/>
  <c r="H115" i="4"/>
  <c r="H116" i="43" s="1"/>
  <c r="G115" i="4"/>
  <c r="G116" i="43" s="1"/>
  <c r="F115" i="4"/>
  <c r="F116" i="43" s="1"/>
  <c r="E115" i="4"/>
  <c r="E116" i="43" s="1"/>
  <c r="D115" i="4"/>
  <c r="D116" i="43" s="1"/>
  <c r="C115" i="4"/>
  <c r="C116" i="43" s="1"/>
  <c r="B115" i="4"/>
  <c r="B116" i="43" s="1"/>
  <c r="A115" i="4"/>
  <c r="A116" i="43" s="1"/>
  <c r="AK114" i="4"/>
  <c r="AJ114" i="4"/>
  <c r="AJ115" i="43" s="1"/>
  <c r="AH114" i="4"/>
  <c r="AG114" i="4"/>
  <c r="AG115" i="43" s="1"/>
  <c r="AF114" i="4"/>
  <c r="AF115" i="43" s="1"/>
  <c r="AE114" i="4"/>
  <c r="AD114" i="4"/>
  <c r="AC114" i="4"/>
  <c r="AC115" i="43" s="1"/>
  <c r="AB114" i="4"/>
  <c r="AA114" i="4"/>
  <c r="Z114" i="4"/>
  <c r="Z115" i="43" s="1"/>
  <c r="Y114" i="4"/>
  <c r="Y115" i="43" s="1"/>
  <c r="X114" i="4"/>
  <c r="X115" i="43" s="1"/>
  <c r="W114" i="4"/>
  <c r="V114" i="4"/>
  <c r="R114" i="4"/>
  <c r="R115" i="43" s="1"/>
  <c r="Q114" i="4"/>
  <c r="Q115" i="43" s="1"/>
  <c r="N114" i="4"/>
  <c r="N115" i="43" s="1"/>
  <c r="L114" i="4"/>
  <c r="L115" i="43" s="1"/>
  <c r="J114" i="4"/>
  <c r="J115" i="43" s="1"/>
  <c r="H114" i="4"/>
  <c r="H115" i="43" s="1"/>
  <c r="G114" i="4"/>
  <c r="G115" i="43" s="1"/>
  <c r="F114" i="4"/>
  <c r="F115" i="43" s="1"/>
  <c r="E114" i="4"/>
  <c r="E115" i="43" s="1"/>
  <c r="D114" i="4"/>
  <c r="D115" i="43" s="1"/>
  <c r="C114" i="4"/>
  <c r="C115" i="43" s="1"/>
  <c r="B114" i="4"/>
  <c r="B115" i="43" s="1"/>
  <c r="A114" i="4"/>
  <c r="A115" i="43" s="1"/>
  <c r="AK113" i="4"/>
  <c r="AJ113" i="4"/>
  <c r="AJ114" i="43" s="1"/>
  <c r="AH113" i="4"/>
  <c r="AG113" i="4"/>
  <c r="AG114" i="43" s="1"/>
  <c r="AF113" i="4"/>
  <c r="AF114" i="43" s="1"/>
  <c r="AE113" i="4"/>
  <c r="AD113" i="4"/>
  <c r="AC113" i="4"/>
  <c r="AC114" i="43" s="1"/>
  <c r="AB113" i="4"/>
  <c r="AA113" i="4"/>
  <c r="Z113" i="4"/>
  <c r="Z114" i="43" s="1"/>
  <c r="Y113" i="4"/>
  <c r="Y114" i="43" s="1"/>
  <c r="X113" i="4"/>
  <c r="X114" i="43" s="1"/>
  <c r="W113" i="4"/>
  <c r="V113" i="4"/>
  <c r="R113" i="4"/>
  <c r="R114" i="43" s="1"/>
  <c r="Q113" i="4"/>
  <c r="Q114" i="43" s="1"/>
  <c r="N113" i="4"/>
  <c r="N114" i="43" s="1"/>
  <c r="L113" i="4"/>
  <c r="L114" i="43" s="1"/>
  <c r="J113" i="4"/>
  <c r="J114" i="43" s="1"/>
  <c r="H113" i="4"/>
  <c r="H114" i="43" s="1"/>
  <c r="G113" i="4"/>
  <c r="G114" i="43" s="1"/>
  <c r="F113" i="4"/>
  <c r="F114" i="43" s="1"/>
  <c r="E113" i="4"/>
  <c r="E114" i="43" s="1"/>
  <c r="D113" i="4"/>
  <c r="D114" i="43" s="1"/>
  <c r="C113" i="4"/>
  <c r="C114" i="43" s="1"/>
  <c r="B113" i="4"/>
  <c r="B114" i="43" s="1"/>
  <c r="A113" i="4"/>
  <c r="A114" i="43" s="1"/>
  <c r="AK112" i="4"/>
  <c r="AJ112" i="4"/>
  <c r="AJ113" i="43" s="1"/>
  <c r="AH112" i="4"/>
  <c r="AG112" i="4"/>
  <c r="AG113" i="43" s="1"/>
  <c r="AF112" i="4"/>
  <c r="AF113" i="43" s="1"/>
  <c r="AE112" i="4"/>
  <c r="AD112" i="4"/>
  <c r="AC112" i="4"/>
  <c r="AC113" i="43" s="1"/>
  <c r="AB112" i="4"/>
  <c r="AA112" i="4"/>
  <c r="Z112" i="4"/>
  <c r="Z113" i="43" s="1"/>
  <c r="Y112" i="4"/>
  <c r="Y113" i="43" s="1"/>
  <c r="X112" i="4"/>
  <c r="X113" i="43" s="1"/>
  <c r="W112" i="4"/>
  <c r="V112" i="4"/>
  <c r="R112" i="4"/>
  <c r="R113" i="43" s="1"/>
  <c r="Q112" i="4"/>
  <c r="Q113" i="43" s="1"/>
  <c r="N112" i="4"/>
  <c r="N113" i="43" s="1"/>
  <c r="L112" i="4"/>
  <c r="L113" i="43" s="1"/>
  <c r="J112" i="4"/>
  <c r="J113" i="43" s="1"/>
  <c r="H112" i="4"/>
  <c r="H113" i="43" s="1"/>
  <c r="G112" i="4"/>
  <c r="G113" i="43" s="1"/>
  <c r="F112" i="4"/>
  <c r="F113" i="43" s="1"/>
  <c r="E112" i="4"/>
  <c r="E113" i="43" s="1"/>
  <c r="D112" i="4"/>
  <c r="D113" i="43" s="1"/>
  <c r="C112" i="4"/>
  <c r="C113" i="43" s="1"/>
  <c r="B112" i="4"/>
  <c r="B113" i="43" s="1"/>
  <c r="A112" i="4"/>
  <c r="A113" i="43" s="1"/>
  <c r="AK111" i="4"/>
  <c r="AJ111" i="4"/>
  <c r="AJ112" i="43" s="1"/>
  <c r="AH111" i="4"/>
  <c r="AH112" i="43" s="1"/>
  <c r="AG111" i="4"/>
  <c r="AG112" i="43" s="1"/>
  <c r="AF111" i="4"/>
  <c r="AF112" i="43" s="1"/>
  <c r="AE111" i="4"/>
  <c r="AD111" i="4"/>
  <c r="AC111" i="4"/>
  <c r="AC112" i="43" s="1"/>
  <c r="AB111" i="4"/>
  <c r="AA111" i="4"/>
  <c r="Z111" i="4"/>
  <c r="Z112" i="43" s="1"/>
  <c r="Y111" i="4"/>
  <c r="Y112" i="43" s="1"/>
  <c r="X111" i="4"/>
  <c r="X112" i="43" s="1"/>
  <c r="W111" i="4"/>
  <c r="V111" i="4"/>
  <c r="R111" i="4"/>
  <c r="R112" i="43" s="1"/>
  <c r="Q111" i="4"/>
  <c r="Q112" i="43" s="1"/>
  <c r="N111" i="4"/>
  <c r="N112" i="43" s="1"/>
  <c r="L111" i="4"/>
  <c r="L112" i="43" s="1"/>
  <c r="J111" i="4"/>
  <c r="J112" i="43" s="1"/>
  <c r="H111" i="4"/>
  <c r="H112" i="43" s="1"/>
  <c r="G111" i="4"/>
  <c r="G112" i="43" s="1"/>
  <c r="F111" i="4"/>
  <c r="F112" i="43" s="1"/>
  <c r="E111" i="4"/>
  <c r="E112" i="43" s="1"/>
  <c r="D111" i="4"/>
  <c r="D112" i="43" s="1"/>
  <c r="C111" i="4"/>
  <c r="C112" i="43" s="1"/>
  <c r="B111" i="4"/>
  <c r="B112" i="43" s="1"/>
  <c r="A111" i="4"/>
  <c r="A112" i="43" s="1"/>
  <c r="AK110" i="4"/>
  <c r="AJ110" i="4"/>
  <c r="AJ111" i="43" s="1"/>
  <c r="AH110" i="4"/>
  <c r="AG110" i="4"/>
  <c r="AG111" i="43" s="1"/>
  <c r="AF110" i="4"/>
  <c r="AF111" i="43" s="1"/>
  <c r="AE110" i="4"/>
  <c r="AD110" i="4"/>
  <c r="AC110" i="4"/>
  <c r="AC111" i="43" s="1"/>
  <c r="AB110" i="4"/>
  <c r="AA110" i="4"/>
  <c r="Z110" i="4"/>
  <c r="Z111" i="43" s="1"/>
  <c r="Y110" i="4"/>
  <c r="Y111" i="43" s="1"/>
  <c r="X110" i="4"/>
  <c r="X111" i="43" s="1"/>
  <c r="W110" i="4"/>
  <c r="V110" i="4"/>
  <c r="R110" i="4"/>
  <c r="R111" i="43" s="1"/>
  <c r="Q110" i="4"/>
  <c r="Q111" i="43" s="1"/>
  <c r="N110" i="4"/>
  <c r="N111" i="43" s="1"/>
  <c r="L110" i="4"/>
  <c r="L111" i="43" s="1"/>
  <c r="J110" i="4"/>
  <c r="J111" i="43" s="1"/>
  <c r="H110" i="4"/>
  <c r="H111" i="43" s="1"/>
  <c r="G110" i="4"/>
  <c r="G111" i="43" s="1"/>
  <c r="F110" i="4"/>
  <c r="F111" i="43" s="1"/>
  <c r="E110" i="4"/>
  <c r="E111" i="43" s="1"/>
  <c r="D110" i="4"/>
  <c r="D111" i="43" s="1"/>
  <c r="C110" i="4"/>
  <c r="C111" i="43" s="1"/>
  <c r="B110" i="4"/>
  <c r="B111" i="43" s="1"/>
  <c r="A110" i="4"/>
  <c r="A111" i="43" s="1"/>
  <c r="AK109" i="4"/>
  <c r="AJ109" i="4"/>
  <c r="AJ110" i="43" s="1"/>
  <c r="AH109" i="4"/>
  <c r="AG109" i="4"/>
  <c r="AG110" i="43" s="1"/>
  <c r="AF109" i="4"/>
  <c r="AF110" i="43" s="1"/>
  <c r="AE109" i="4"/>
  <c r="AD109" i="4"/>
  <c r="AC109" i="4"/>
  <c r="AC110" i="43" s="1"/>
  <c r="AB109" i="4"/>
  <c r="AA109" i="4"/>
  <c r="Z109" i="4"/>
  <c r="Z110" i="43" s="1"/>
  <c r="Y109" i="4"/>
  <c r="Y110" i="43" s="1"/>
  <c r="X109" i="4"/>
  <c r="X110" i="43" s="1"/>
  <c r="W109" i="4"/>
  <c r="V109" i="4"/>
  <c r="R109" i="4"/>
  <c r="R110" i="43" s="1"/>
  <c r="Q109" i="4"/>
  <c r="Q110" i="43" s="1"/>
  <c r="N109" i="4"/>
  <c r="N110" i="43" s="1"/>
  <c r="L109" i="4"/>
  <c r="L110" i="43" s="1"/>
  <c r="J109" i="4"/>
  <c r="J110" i="43" s="1"/>
  <c r="H109" i="4"/>
  <c r="H110" i="43" s="1"/>
  <c r="G109" i="4"/>
  <c r="G110" i="43" s="1"/>
  <c r="F109" i="4"/>
  <c r="F110" i="43" s="1"/>
  <c r="E109" i="4"/>
  <c r="E110" i="43" s="1"/>
  <c r="D109" i="4"/>
  <c r="D110" i="43" s="1"/>
  <c r="C109" i="4"/>
  <c r="C110" i="43" s="1"/>
  <c r="B109" i="4"/>
  <c r="B110" i="43" s="1"/>
  <c r="A109" i="4"/>
  <c r="A110" i="43" s="1"/>
  <c r="AK108" i="4"/>
  <c r="AJ108" i="4"/>
  <c r="AJ109" i="43" s="1"/>
  <c r="AH108" i="4"/>
  <c r="AG108" i="4"/>
  <c r="AG109" i="43" s="1"/>
  <c r="AF108" i="4"/>
  <c r="AF109" i="43" s="1"/>
  <c r="AE108" i="4"/>
  <c r="AD108" i="4"/>
  <c r="AC108" i="4"/>
  <c r="AC109" i="43" s="1"/>
  <c r="AB108" i="4"/>
  <c r="AA108" i="4"/>
  <c r="Z108" i="4"/>
  <c r="Z109" i="43" s="1"/>
  <c r="Y108" i="4"/>
  <c r="Y109" i="43" s="1"/>
  <c r="X108" i="4"/>
  <c r="X109" i="43" s="1"/>
  <c r="W108" i="4"/>
  <c r="V108" i="4"/>
  <c r="R108" i="4"/>
  <c r="R109" i="43" s="1"/>
  <c r="Q108" i="4"/>
  <c r="Q109" i="43" s="1"/>
  <c r="N108" i="4"/>
  <c r="N109" i="43" s="1"/>
  <c r="L108" i="4"/>
  <c r="L109" i="43" s="1"/>
  <c r="J108" i="4"/>
  <c r="J109" i="43" s="1"/>
  <c r="H108" i="4"/>
  <c r="H109" i="43" s="1"/>
  <c r="G108" i="4"/>
  <c r="G109" i="43" s="1"/>
  <c r="F108" i="4"/>
  <c r="F109" i="43" s="1"/>
  <c r="E108" i="4"/>
  <c r="E109" i="43" s="1"/>
  <c r="D108" i="4"/>
  <c r="D109" i="43" s="1"/>
  <c r="C108" i="4"/>
  <c r="C109" i="43" s="1"/>
  <c r="B108" i="4"/>
  <c r="B109" i="43" s="1"/>
  <c r="A108" i="4"/>
  <c r="A109" i="43" s="1"/>
  <c r="AK107" i="4"/>
  <c r="AJ107" i="4"/>
  <c r="AJ108" i="43" s="1"/>
  <c r="AH107" i="4"/>
  <c r="AG107" i="4"/>
  <c r="AG108" i="43" s="1"/>
  <c r="AF107" i="4"/>
  <c r="AF108" i="43" s="1"/>
  <c r="AE107" i="4"/>
  <c r="AD107" i="4"/>
  <c r="AC107" i="4"/>
  <c r="AC108" i="43" s="1"/>
  <c r="AB107" i="4"/>
  <c r="AA107" i="4"/>
  <c r="Z107" i="4"/>
  <c r="Z108" i="43" s="1"/>
  <c r="Y107" i="4"/>
  <c r="Y108" i="43" s="1"/>
  <c r="X107" i="4"/>
  <c r="X108" i="43" s="1"/>
  <c r="W107" i="4"/>
  <c r="V107" i="4"/>
  <c r="R107" i="4"/>
  <c r="R108" i="43" s="1"/>
  <c r="R134" i="43" s="1"/>
  <c r="Q107" i="4"/>
  <c r="Q108" i="43" s="1"/>
  <c r="N107" i="4"/>
  <c r="N108" i="43" s="1"/>
  <c r="M107" i="4"/>
  <c r="M108" i="43" s="1"/>
  <c r="M134" i="43" s="1"/>
  <c r="L107" i="4"/>
  <c r="L108" i="43" s="1"/>
  <c r="J107" i="4"/>
  <c r="J108" i="43" s="1"/>
  <c r="J134" i="43" s="1"/>
  <c r="H107" i="4"/>
  <c r="H108" i="43" s="1"/>
  <c r="G107" i="4"/>
  <c r="G108" i="43" s="1"/>
  <c r="F107" i="4"/>
  <c r="F108" i="43" s="1"/>
  <c r="E107" i="4"/>
  <c r="E108" i="43" s="1"/>
  <c r="E134" i="43" s="1"/>
  <c r="D107" i="4"/>
  <c r="D108" i="43" s="1"/>
  <c r="C107" i="4"/>
  <c r="C108" i="43" s="1"/>
  <c r="B107" i="4"/>
  <c r="B108" i="43" s="1"/>
  <c r="A107" i="4"/>
  <c r="A108" i="43" s="1"/>
  <c r="P106" i="4"/>
  <c r="P106" i="43" s="1"/>
  <c r="O106" i="4"/>
  <c r="O106" i="43" s="1"/>
  <c r="K106" i="4"/>
  <c r="K106" i="43" s="1"/>
  <c r="P105" i="4"/>
  <c r="P105" i="43" s="1"/>
  <c r="O105" i="4"/>
  <c r="O105" i="43" s="1"/>
  <c r="K105" i="4"/>
  <c r="K105" i="43" s="1"/>
  <c r="O104" i="4"/>
  <c r="O104" i="43" s="1"/>
  <c r="K104" i="4"/>
  <c r="K104" i="43" s="1"/>
  <c r="O103" i="4"/>
  <c r="O103" i="43" s="1"/>
  <c r="K103" i="4"/>
  <c r="K103" i="43" s="1"/>
  <c r="P102" i="4"/>
  <c r="P102" i="43" s="1"/>
  <c r="O102" i="4"/>
  <c r="O102" i="43" s="1"/>
  <c r="K102" i="4"/>
  <c r="K102" i="43" s="1"/>
  <c r="P101" i="4"/>
  <c r="P101" i="43" s="1"/>
  <c r="O101" i="4"/>
  <c r="O101" i="43" s="1"/>
  <c r="K101" i="4"/>
  <c r="K101" i="43" s="1"/>
  <c r="O100" i="4"/>
  <c r="O100" i="43" s="1"/>
  <c r="K100" i="4"/>
  <c r="K100" i="43" s="1"/>
  <c r="O99" i="4"/>
  <c r="O99" i="43" s="1"/>
  <c r="K99" i="4"/>
  <c r="K99" i="43" s="1"/>
  <c r="P98" i="4"/>
  <c r="P98" i="43" s="1"/>
  <c r="O98" i="4"/>
  <c r="O98" i="43" s="1"/>
  <c r="K98" i="4"/>
  <c r="K98" i="43" s="1"/>
  <c r="P97" i="4"/>
  <c r="P97" i="43" s="1"/>
  <c r="O97" i="4"/>
  <c r="O97" i="43" s="1"/>
  <c r="K97" i="4"/>
  <c r="K97" i="43" s="1"/>
  <c r="O96" i="4"/>
  <c r="O96" i="43" s="1"/>
  <c r="K96" i="4"/>
  <c r="K96" i="43" s="1"/>
  <c r="O95" i="4"/>
  <c r="O95" i="43" s="1"/>
  <c r="K95" i="4"/>
  <c r="K95" i="43" s="1"/>
  <c r="P94" i="4"/>
  <c r="P94" i="43" s="1"/>
  <c r="O94" i="4"/>
  <c r="O94" i="43" s="1"/>
  <c r="K94" i="4"/>
  <c r="K94" i="43" s="1"/>
  <c r="P93" i="4"/>
  <c r="P93" i="43" s="1"/>
  <c r="O93" i="4"/>
  <c r="O93" i="43" s="1"/>
  <c r="K93" i="4"/>
  <c r="K93" i="43" s="1"/>
  <c r="O92" i="4"/>
  <c r="O92" i="43" s="1"/>
  <c r="K92" i="4"/>
  <c r="K92" i="43" s="1"/>
  <c r="O91" i="4"/>
  <c r="O91" i="43" s="1"/>
  <c r="K91" i="4"/>
  <c r="K91" i="43" s="1"/>
  <c r="K107" i="43" s="1"/>
  <c r="AK90" i="4"/>
  <c r="AJ90" i="4"/>
  <c r="AJ89" i="43" s="1"/>
  <c r="AH90" i="4"/>
  <c r="AG90" i="4"/>
  <c r="AG89" i="43" s="1"/>
  <c r="AF90" i="4"/>
  <c r="AF89" i="43" s="1"/>
  <c r="AE90" i="4"/>
  <c r="AD90" i="4"/>
  <c r="AC90" i="4"/>
  <c r="AC89" i="43" s="1"/>
  <c r="AB90" i="4"/>
  <c r="AA90" i="4"/>
  <c r="Z90" i="4"/>
  <c r="Z89" i="43" s="1"/>
  <c r="Y90" i="4"/>
  <c r="Y89" i="43" s="1"/>
  <c r="X90" i="4"/>
  <c r="X89" i="43" s="1"/>
  <c r="W90" i="4"/>
  <c r="V90" i="4"/>
  <c r="Q90" i="4"/>
  <c r="Q89" i="43" s="1"/>
  <c r="L90" i="4"/>
  <c r="L89" i="43" s="1"/>
  <c r="J90" i="4"/>
  <c r="J89" i="43" s="1"/>
  <c r="H90" i="4"/>
  <c r="H89" i="43" s="1"/>
  <c r="G90" i="4"/>
  <c r="G89" i="43" s="1"/>
  <c r="F90" i="4"/>
  <c r="F89" i="43" s="1"/>
  <c r="E90" i="4"/>
  <c r="E89" i="43" s="1"/>
  <c r="D90" i="4"/>
  <c r="D89" i="43" s="1"/>
  <c r="C90" i="4"/>
  <c r="C89" i="43" s="1"/>
  <c r="B90" i="4"/>
  <c r="B89" i="43" s="1"/>
  <c r="A90" i="4"/>
  <c r="A89" i="43" s="1"/>
  <c r="AJ89" i="4"/>
  <c r="AJ88" i="43" s="1"/>
  <c r="AH89" i="4"/>
  <c r="AG89" i="4"/>
  <c r="AG88" i="43" s="1"/>
  <c r="AF89" i="4"/>
  <c r="AF88" i="43" s="1"/>
  <c r="AE89" i="4"/>
  <c r="AD89" i="4"/>
  <c r="AC89" i="4"/>
  <c r="AC88" i="43" s="1"/>
  <c r="AB89" i="4"/>
  <c r="AA89" i="4"/>
  <c r="Z89" i="4"/>
  <c r="Z88" i="43" s="1"/>
  <c r="Y89" i="4"/>
  <c r="Y88" i="43" s="1"/>
  <c r="X89" i="4"/>
  <c r="X88" i="43" s="1"/>
  <c r="W89" i="4"/>
  <c r="V89" i="4"/>
  <c r="Q89" i="4" s="1"/>
  <c r="Q88" i="43" s="1"/>
  <c r="O89" i="4"/>
  <c r="O88" i="43" s="1"/>
  <c r="N89" i="4"/>
  <c r="N88" i="43" s="1"/>
  <c r="L89" i="4"/>
  <c r="L88" i="43" s="1"/>
  <c r="J89" i="4"/>
  <c r="J88" i="43" s="1"/>
  <c r="H89" i="4"/>
  <c r="H88" i="43" s="1"/>
  <c r="G89" i="4"/>
  <c r="G88" i="43" s="1"/>
  <c r="F89" i="4"/>
  <c r="F88" i="43" s="1"/>
  <c r="E89" i="4"/>
  <c r="E88" i="43" s="1"/>
  <c r="D89" i="4"/>
  <c r="D88" i="43" s="1"/>
  <c r="C89" i="4"/>
  <c r="C88" i="43" s="1"/>
  <c r="B89" i="4"/>
  <c r="B88" i="43" s="1"/>
  <c r="A89" i="4"/>
  <c r="A88" i="43" s="1"/>
  <c r="AK88" i="4"/>
  <c r="AJ88" i="4"/>
  <c r="AJ87" i="43" s="1"/>
  <c r="AH88" i="4"/>
  <c r="AH87" i="43" s="1"/>
  <c r="AG88" i="4"/>
  <c r="AG87" i="43" s="1"/>
  <c r="AF88" i="4"/>
  <c r="AF87" i="43" s="1"/>
  <c r="AE88" i="4"/>
  <c r="AD88" i="4"/>
  <c r="AC88" i="4"/>
  <c r="AC87" i="43" s="1"/>
  <c r="AB88" i="4"/>
  <c r="AA88" i="4"/>
  <c r="Z88" i="4"/>
  <c r="Z87" i="43" s="1"/>
  <c r="Y88" i="4"/>
  <c r="Y87" i="43" s="1"/>
  <c r="X88" i="4"/>
  <c r="X87" i="43" s="1"/>
  <c r="W88" i="4"/>
  <c r="V88" i="4"/>
  <c r="Q88" i="4"/>
  <c r="Q87" i="43" s="1"/>
  <c r="O88" i="4"/>
  <c r="O87" i="43" s="1"/>
  <c r="J88" i="4"/>
  <c r="J87" i="43" s="1"/>
  <c r="H88" i="4"/>
  <c r="H87" i="43" s="1"/>
  <c r="G88" i="4"/>
  <c r="G87" i="43" s="1"/>
  <c r="F88" i="4"/>
  <c r="F87" i="43" s="1"/>
  <c r="E88" i="4"/>
  <c r="E87" i="43" s="1"/>
  <c r="D88" i="4"/>
  <c r="D87" i="43" s="1"/>
  <c r="C88" i="4"/>
  <c r="C87" i="43" s="1"/>
  <c r="B88" i="4"/>
  <c r="B87" i="43" s="1"/>
  <c r="A88" i="4"/>
  <c r="A87" i="43" s="1"/>
  <c r="AJ87" i="4"/>
  <c r="AJ86" i="43" s="1"/>
  <c r="AH87" i="4"/>
  <c r="AH86" i="43" s="1"/>
  <c r="AG87" i="4"/>
  <c r="AG86" i="43" s="1"/>
  <c r="AF87" i="4"/>
  <c r="AF86" i="43" s="1"/>
  <c r="AD87" i="4"/>
  <c r="AE87" i="4" s="1"/>
  <c r="AC87" i="4"/>
  <c r="AC86" i="43" s="1"/>
  <c r="AB87" i="4"/>
  <c r="AA87" i="4"/>
  <c r="Z87" i="4"/>
  <c r="Z86" i="43" s="1"/>
  <c r="Y87" i="4"/>
  <c r="Y86" i="43" s="1"/>
  <c r="X87" i="4"/>
  <c r="X86" i="43" s="1"/>
  <c r="W87" i="4"/>
  <c r="V87" i="4"/>
  <c r="Q87" i="4" s="1"/>
  <c r="Q86" i="43" s="1"/>
  <c r="O87" i="4"/>
  <c r="O86" i="43" s="1"/>
  <c r="J87" i="4"/>
  <c r="J86" i="43" s="1"/>
  <c r="H87" i="4"/>
  <c r="H86" i="43" s="1"/>
  <c r="G87" i="4"/>
  <c r="G86" i="43" s="1"/>
  <c r="F87" i="4"/>
  <c r="F86" i="43" s="1"/>
  <c r="E87" i="4"/>
  <c r="E86" i="43" s="1"/>
  <c r="D87" i="4"/>
  <c r="D86" i="43" s="1"/>
  <c r="C87" i="4"/>
  <c r="C86" i="43" s="1"/>
  <c r="B87" i="4"/>
  <c r="B86" i="43" s="1"/>
  <c r="A87" i="4"/>
  <c r="A86" i="43" s="1"/>
  <c r="AH86" i="4"/>
  <c r="AG86" i="4"/>
  <c r="AG84" i="43" s="1"/>
  <c r="AF86" i="4"/>
  <c r="AF84" i="43" s="1"/>
  <c r="AD86" i="4"/>
  <c r="AE86" i="4" s="1"/>
  <c r="AC86" i="4"/>
  <c r="AC84" i="43" s="1"/>
  <c r="AB86" i="4"/>
  <c r="AA86" i="4"/>
  <c r="Z86" i="4"/>
  <c r="Z84" i="43" s="1"/>
  <c r="Y86" i="4"/>
  <c r="Y84" i="43" s="1"/>
  <c r="X86" i="4"/>
  <c r="X84" i="43" s="1"/>
  <c r="W86" i="4"/>
  <c r="V86" i="4"/>
  <c r="AK86" i="4" s="1"/>
  <c r="N86" i="4"/>
  <c r="N84" i="43" s="1"/>
  <c r="J86" i="4"/>
  <c r="J84" i="43" s="1"/>
  <c r="H86" i="4"/>
  <c r="G86" i="4"/>
  <c r="F86" i="4"/>
  <c r="F84" i="43" s="1"/>
  <c r="E86" i="4"/>
  <c r="E84" i="43" s="1"/>
  <c r="D86" i="4"/>
  <c r="D84" i="43" s="1"/>
  <c r="C86" i="4"/>
  <c r="C84" i="43" s="1"/>
  <c r="B86" i="4"/>
  <c r="B84" i="43" s="1"/>
  <c r="A86" i="4"/>
  <c r="A84" i="43" s="1"/>
  <c r="AK85" i="4"/>
  <c r="AH85" i="4"/>
  <c r="AG85" i="4"/>
  <c r="AG83" i="43" s="1"/>
  <c r="AF85" i="4"/>
  <c r="AF83" i="43" s="1"/>
  <c r="AE85" i="4"/>
  <c r="AD85" i="4"/>
  <c r="AC85" i="4"/>
  <c r="AC83" i="43" s="1"/>
  <c r="AB85" i="4"/>
  <c r="AA85" i="4"/>
  <c r="Z85" i="4"/>
  <c r="Z83" i="43" s="1"/>
  <c r="Y85" i="4"/>
  <c r="Y83" i="43" s="1"/>
  <c r="X85" i="4"/>
  <c r="X83" i="43" s="1"/>
  <c r="W85" i="4"/>
  <c r="V85" i="4"/>
  <c r="Q85" i="4"/>
  <c r="Q83" i="43" s="1"/>
  <c r="O85" i="4"/>
  <c r="O83" i="43" s="1"/>
  <c r="N85" i="4"/>
  <c r="N83" i="43" s="1"/>
  <c r="L85" i="4"/>
  <c r="L83" i="43" s="1"/>
  <c r="J85" i="4"/>
  <c r="J83" i="43" s="1"/>
  <c r="H85" i="4"/>
  <c r="G85" i="4"/>
  <c r="F85" i="4"/>
  <c r="F83" i="43" s="1"/>
  <c r="E85" i="4"/>
  <c r="E83" i="43" s="1"/>
  <c r="D85" i="4"/>
  <c r="D83" i="43" s="1"/>
  <c r="C85" i="4"/>
  <c r="C83" i="43" s="1"/>
  <c r="B85" i="4"/>
  <c r="B83" i="43" s="1"/>
  <c r="A85" i="4"/>
  <c r="A83" i="43" s="1"/>
  <c r="AK84" i="4"/>
  <c r="AJ84" i="4"/>
  <c r="AJ82" i="43" s="1"/>
  <c r="AH84" i="4"/>
  <c r="AG84" i="4"/>
  <c r="AG82" i="43" s="1"/>
  <c r="AF84" i="4"/>
  <c r="AF82" i="43" s="1"/>
  <c r="AE84" i="4"/>
  <c r="AD84" i="4"/>
  <c r="AC84" i="4"/>
  <c r="AC82" i="43" s="1"/>
  <c r="AB84" i="4"/>
  <c r="AA84" i="4"/>
  <c r="Z84" i="4"/>
  <c r="Z82" i="43" s="1"/>
  <c r="Y84" i="4"/>
  <c r="Y82" i="43" s="1"/>
  <c r="X84" i="4"/>
  <c r="X82" i="43" s="1"/>
  <c r="W84" i="4"/>
  <c r="V84" i="4"/>
  <c r="Q84" i="4"/>
  <c r="Q82" i="43" s="1"/>
  <c r="O84" i="4"/>
  <c r="O82" i="43" s="1"/>
  <c r="N84" i="4"/>
  <c r="N82" i="43" s="1"/>
  <c r="L84" i="4"/>
  <c r="L82" i="43" s="1"/>
  <c r="J84" i="4"/>
  <c r="J82" i="43" s="1"/>
  <c r="H84" i="4"/>
  <c r="H82" i="43" s="1"/>
  <c r="G84" i="4"/>
  <c r="G82" i="43" s="1"/>
  <c r="F84" i="4"/>
  <c r="F82" i="43" s="1"/>
  <c r="E84" i="4"/>
  <c r="E82" i="43" s="1"/>
  <c r="D84" i="4"/>
  <c r="D82" i="43" s="1"/>
  <c r="C84" i="4"/>
  <c r="C82" i="43" s="1"/>
  <c r="B84" i="4"/>
  <c r="B82" i="43" s="1"/>
  <c r="A84" i="4"/>
  <c r="A82" i="43" s="1"/>
  <c r="AK83" i="4"/>
  <c r="AJ83" i="4"/>
  <c r="AJ81" i="43" s="1"/>
  <c r="AH83" i="4"/>
  <c r="AG83" i="4"/>
  <c r="AG81" i="43" s="1"/>
  <c r="AF83" i="4"/>
  <c r="AF81" i="43" s="1"/>
  <c r="AE83" i="4"/>
  <c r="AD83" i="4"/>
  <c r="AC83" i="4"/>
  <c r="AC81" i="43" s="1"/>
  <c r="AB83" i="4"/>
  <c r="AA83" i="4"/>
  <c r="Z83" i="4"/>
  <c r="Z81" i="43" s="1"/>
  <c r="Y83" i="4"/>
  <c r="Y81" i="43" s="1"/>
  <c r="X83" i="4"/>
  <c r="X81" i="43" s="1"/>
  <c r="W83" i="4"/>
  <c r="V83" i="4"/>
  <c r="Q83" i="4"/>
  <c r="Q81" i="43" s="1"/>
  <c r="O83" i="4"/>
  <c r="O81" i="43" s="1"/>
  <c r="N83" i="4"/>
  <c r="N81" i="43" s="1"/>
  <c r="L83" i="4"/>
  <c r="L81" i="43" s="1"/>
  <c r="J83" i="4"/>
  <c r="J81" i="43" s="1"/>
  <c r="H83" i="4"/>
  <c r="H81" i="43" s="1"/>
  <c r="G83" i="4"/>
  <c r="G81" i="43" s="1"/>
  <c r="F83" i="4"/>
  <c r="F81" i="43" s="1"/>
  <c r="E83" i="4"/>
  <c r="E81" i="43" s="1"/>
  <c r="D83" i="4"/>
  <c r="D81" i="43" s="1"/>
  <c r="C83" i="4"/>
  <c r="C81" i="43" s="1"/>
  <c r="B83" i="4"/>
  <c r="B81" i="43" s="1"/>
  <c r="A83" i="4"/>
  <c r="A81" i="43" s="1"/>
  <c r="AK82" i="4"/>
  <c r="AJ82" i="4"/>
  <c r="AJ80" i="43" s="1"/>
  <c r="AH82" i="4"/>
  <c r="AG82" i="4"/>
  <c r="AG80" i="43" s="1"/>
  <c r="AF82" i="4"/>
  <c r="AF80" i="43" s="1"/>
  <c r="AE82" i="4"/>
  <c r="AD82" i="4"/>
  <c r="AC82" i="4"/>
  <c r="AC80" i="43" s="1"/>
  <c r="AB82" i="4"/>
  <c r="AA82" i="4"/>
  <c r="Z82" i="4"/>
  <c r="Z80" i="43" s="1"/>
  <c r="Y82" i="4"/>
  <c r="Y80" i="43" s="1"/>
  <c r="X82" i="4"/>
  <c r="X80" i="43" s="1"/>
  <c r="W82" i="4"/>
  <c r="V82" i="4"/>
  <c r="Q82" i="4"/>
  <c r="Q80" i="43" s="1"/>
  <c r="O82" i="4"/>
  <c r="O80" i="43" s="1"/>
  <c r="N82" i="4"/>
  <c r="N80" i="43" s="1"/>
  <c r="L82" i="4"/>
  <c r="L80" i="43" s="1"/>
  <c r="J82" i="4"/>
  <c r="J80" i="43" s="1"/>
  <c r="H82" i="4"/>
  <c r="H80" i="43" s="1"/>
  <c r="G82" i="4"/>
  <c r="G80" i="43" s="1"/>
  <c r="F82" i="4"/>
  <c r="F80" i="43" s="1"/>
  <c r="E82" i="4"/>
  <c r="E80" i="43" s="1"/>
  <c r="D82" i="4"/>
  <c r="D80" i="43" s="1"/>
  <c r="C82" i="4"/>
  <c r="C80" i="43" s="1"/>
  <c r="B82" i="4"/>
  <c r="B80" i="43" s="1"/>
  <c r="A82" i="4"/>
  <c r="A80" i="43" s="1"/>
  <c r="AK81" i="4"/>
  <c r="AJ81" i="4"/>
  <c r="AJ79" i="43" s="1"/>
  <c r="AH81" i="4"/>
  <c r="AG81" i="4"/>
  <c r="AG79" i="43" s="1"/>
  <c r="AF81" i="4"/>
  <c r="AF79" i="43" s="1"/>
  <c r="AE81" i="4"/>
  <c r="AD81" i="4"/>
  <c r="AC81" i="4"/>
  <c r="AC79" i="43" s="1"/>
  <c r="AB81" i="4"/>
  <c r="AA81" i="4"/>
  <c r="Z81" i="4"/>
  <c r="Z79" i="43" s="1"/>
  <c r="Y81" i="4"/>
  <c r="Y79" i="43" s="1"/>
  <c r="X81" i="4"/>
  <c r="X79" i="43" s="1"/>
  <c r="W81" i="4"/>
  <c r="V81" i="4"/>
  <c r="Q81" i="4"/>
  <c r="Q79" i="43" s="1"/>
  <c r="O81" i="4"/>
  <c r="O79" i="43" s="1"/>
  <c r="N81" i="4"/>
  <c r="N79" i="43" s="1"/>
  <c r="L81" i="4"/>
  <c r="L79" i="43" s="1"/>
  <c r="J81" i="4"/>
  <c r="J79" i="43" s="1"/>
  <c r="H81" i="4"/>
  <c r="H79" i="43" s="1"/>
  <c r="G81" i="4"/>
  <c r="G79" i="43" s="1"/>
  <c r="F81" i="4"/>
  <c r="F79" i="43" s="1"/>
  <c r="E81" i="4"/>
  <c r="E79" i="43" s="1"/>
  <c r="D81" i="4"/>
  <c r="D79" i="43" s="1"/>
  <c r="C81" i="4"/>
  <c r="C79" i="43" s="1"/>
  <c r="B81" i="4"/>
  <c r="B79" i="43" s="1"/>
  <c r="A81" i="4"/>
  <c r="A79" i="43" s="1"/>
  <c r="AK80" i="4"/>
  <c r="AJ80" i="4"/>
  <c r="AJ78" i="43" s="1"/>
  <c r="AH80" i="4"/>
  <c r="AH78" i="43" s="1"/>
  <c r="AG80" i="4"/>
  <c r="AG78" i="43" s="1"/>
  <c r="AF80" i="4"/>
  <c r="AF78" i="43" s="1"/>
  <c r="AE80" i="4"/>
  <c r="AD80" i="4"/>
  <c r="AC80" i="4"/>
  <c r="AC78" i="43" s="1"/>
  <c r="AB80" i="4"/>
  <c r="AA80" i="4"/>
  <c r="Z80" i="4"/>
  <c r="Z78" i="43" s="1"/>
  <c r="Y80" i="4"/>
  <c r="Y78" i="43" s="1"/>
  <c r="X80" i="4"/>
  <c r="X78" i="43" s="1"/>
  <c r="W80" i="4"/>
  <c r="V80" i="4"/>
  <c r="Q80" i="4"/>
  <c r="Q78" i="43" s="1"/>
  <c r="O80" i="4"/>
  <c r="O78" i="43" s="1"/>
  <c r="N80" i="4"/>
  <c r="N78" i="43" s="1"/>
  <c r="L80" i="4"/>
  <c r="L78" i="43" s="1"/>
  <c r="J80" i="4"/>
  <c r="J78" i="43" s="1"/>
  <c r="H80" i="4"/>
  <c r="H78" i="43" s="1"/>
  <c r="G80" i="4"/>
  <c r="G78" i="43" s="1"/>
  <c r="F80" i="4"/>
  <c r="F78" i="43" s="1"/>
  <c r="E80" i="4"/>
  <c r="E78" i="43" s="1"/>
  <c r="D80" i="4"/>
  <c r="D78" i="43" s="1"/>
  <c r="C80" i="4"/>
  <c r="C78" i="43" s="1"/>
  <c r="B80" i="4"/>
  <c r="B78" i="43" s="1"/>
  <c r="A80" i="4"/>
  <c r="A78" i="43" s="1"/>
  <c r="AK79" i="4"/>
  <c r="AJ79" i="4"/>
  <c r="AJ77" i="43" s="1"/>
  <c r="AH79" i="4"/>
  <c r="AG79" i="4"/>
  <c r="AG77" i="43" s="1"/>
  <c r="AF79" i="4"/>
  <c r="AF77" i="43" s="1"/>
  <c r="AE79" i="4"/>
  <c r="AD79" i="4"/>
  <c r="AC79" i="4"/>
  <c r="AC77" i="43" s="1"/>
  <c r="AB79" i="4"/>
  <c r="AA79" i="4"/>
  <c r="Z79" i="4"/>
  <c r="Z77" i="43" s="1"/>
  <c r="Y79" i="4"/>
  <c r="Y77" i="43" s="1"/>
  <c r="X79" i="4"/>
  <c r="X77" i="43" s="1"/>
  <c r="W79" i="4"/>
  <c r="V79" i="4"/>
  <c r="Q79" i="4"/>
  <c r="Q77" i="43" s="1"/>
  <c r="L79" i="4"/>
  <c r="L77" i="43" s="1"/>
  <c r="J79" i="4"/>
  <c r="J77" i="43" s="1"/>
  <c r="H79" i="4"/>
  <c r="H77" i="43" s="1"/>
  <c r="G79" i="4"/>
  <c r="G77" i="43" s="1"/>
  <c r="F79" i="4"/>
  <c r="F77" i="43" s="1"/>
  <c r="E79" i="4"/>
  <c r="E77" i="43" s="1"/>
  <c r="D79" i="4"/>
  <c r="D77" i="43" s="1"/>
  <c r="C79" i="4"/>
  <c r="C77" i="43" s="1"/>
  <c r="B79" i="4"/>
  <c r="B77" i="43" s="1"/>
  <c r="A79" i="4"/>
  <c r="A77" i="43" s="1"/>
  <c r="AJ78" i="4"/>
  <c r="AJ76" i="43" s="1"/>
  <c r="AH78" i="4"/>
  <c r="AG78" i="4"/>
  <c r="AG76" i="43" s="1"/>
  <c r="AF78" i="4"/>
  <c r="AF76" i="43" s="1"/>
  <c r="AE78" i="4"/>
  <c r="R78" i="4" s="1"/>
  <c r="R76" i="43" s="1"/>
  <c r="AD78" i="4"/>
  <c r="AC78" i="4"/>
  <c r="AC76" i="43" s="1"/>
  <c r="AB78" i="4"/>
  <c r="AA78" i="4"/>
  <c r="Z78" i="4"/>
  <c r="Z76" i="43" s="1"/>
  <c r="Y78" i="4"/>
  <c r="Y76" i="43" s="1"/>
  <c r="X78" i="4"/>
  <c r="X76" i="43" s="1"/>
  <c r="W78" i="4"/>
  <c r="V78" i="4"/>
  <c r="AK78" i="4" s="1"/>
  <c r="Q78" i="4"/>
  <c r="Q76" i="43" s="1"/>
  <c r="L78" i="4"/>
  <c r="L76" i="43" s="1"/>
  <c r="J78" i="4"/>
  <c r="J76" i="43" s="1"/>
  <c r="H78" i="4"/>
  <c r="H76" i="43" s="1"/>
  <c r="G78" i="4"/>
  <c r="G76" i="43" s="1"/>
  <c r="F78" i="4"/>
  <c r="F76" i="43" s="1"/>
  <c r="E78" i="4"/>
  <c r="E76" i="43" s="1"/>
  <c r="D78" i="4"/>
  <c r="D76" i="43" s="1"/>
  <c r="C78" i="4"/>
  <c r="C76" i="43" s="1"/>
  <c r="B78" i="4"/>
  <c r="B76" i="43" s="1"/>
  <c r="A78" i="4"/>
  <c r="A76" i="43" s="1"/>
  <c r="AJ77" i="4"/>
  <c r="AJ75" i="43" s="1"/>
  <c r="AH77" i="4"/>
  <c r="AG77" i="4"/>
  <c r="AG75" i="43" s="1"/>
  <c r="AF77" i="4"/>
  <c r="AF75" i="43" s="1"/>
  <c r="AE77" i="4"/>
  <c r="AD77" i="4"/>
  <c r="AC77" i="4"/>
  <c r="AC75" i="43" s="1"/>
  <c r="AB77" i="4"/>
  <c r="AA77" i="4"/>
  <c r="Z77" i="4"/>
  <c r="Z75" i="43" s="1"/>
  <c r="Y77" i="4"/>
  <c r="Y75" i="43" s="1"/>
  <c r="X77" i="4"/>
  <c r="X75" i="43" s="1"/>
  <c r="W77" i="4"/>
  <c r="V77" i="4"/>
  <c r="Q77" i="4" s="1"/>
  <c r="Q75" i="43" s="1"/>
  <c r="N77" i="4"/>
  <c r="N75" i="43" s="1"/>
  <c r="L77" i="4"/>
  <c r="L75" i="43" s="1"/>
  <c r="J77" i="4"/>
  <c r="J75" i="43" s="1"/>
  <c r="H77" i="4"/>
  <c r="H75" i="43" s="1"/>
  <c r="G77" i="4"/>
  <c r="G75" i="43" s="1"/>
  <c r="F77" i="4"/>
  <c r="F75" i="43" s="1"/>
  <c r="E77" i="4"/>
  <c r="E75" i="43" s="1"/>
  <c r="D77" i="4"/>
  <c r="D75" i="43" s="1"/>
  <c r="C77" i="4"/>
  <c r="C75" i="43" s="1"/>
  <c r="B77" i="4"/>
  <c r="B75" i="43" s="1"/>
  <c r="A77" i="4"/>
  <c r="A75" i="43" s="1"/>
  <c r="AK76" i="4"/>
  <c r="AJ76" i="4"/>
  <c r="AJ74" i="43" s="1"/>
  <c r="AH76" i="4"/>
  <c r="AG76" i="4"/>
  <c r="AG74" i="43" s="1"/>
  <c r="AF76" i="4"/>
  <c r="AF74" i="43" s="1"/>
  <c r="AE76" i="4"/>
  <c r="AD76" i="4"/>
  <c r="AC76" i="4"/>
  <c r="AC74" i="43" s="1"/>
  <c r="AB76" i="4"/>
  <c r="AA76" i="4"/>
  <c r="Z76" i="4"/>
  <c r="Z74" i="43" s="1"/>
  <c r="Y76" i="4"/>
  <c r="Y74" i="43" s="1"/>
  <c r="X76" i="4"/>
  <c r="X74" i="43" s="1"/>
  <c r="W76" i="4"/>
  <c r="V76" i="4"/>
  <c r="Q76" i="4" s="1"/>
  <c r="Q74" i="43" s="1"/>
  <c r="N76" i="4"/>
  <c r="N74" i="43" s="1"/>
  <c r="J76" i="4"/>
  <c r="J74" i="43" s="1"/>
  <c r="H76" i="4"/>
  <c r="H74" i="43" s="1"/>
  <c r="G76" i="4"/>
  <c r="G74" i="43" s="1"/>
  <c r="F76" i="4"/>
  <c r="F74" i="43" s="1"/>
  <c r="E76" i="4"/>
  <c r="E74" i="43" s="1"/>
  <c r="D76" i="4"/>
  <c r="D74" i="43" s="1"/>
  <c r="C76" i="4"/>
  <c r="C74" i="43" s="1"/>
  <c r="B76" i="4"/>
  <c r="B74" i="43" s="1"/>
  <c r="A76" i="4"/>
  <c r="A74" i="43" s="1"/>
  <c r="AJ75" i="4"/>
  <c r="AJ73" i="43" s="1"/>
  <c r="AH75" i="4"/>
  <c r="AH73" i="43" s="1"/>
  <c r="AG75" i="4"/>
  <c r="AG73" i="43" s="1"/>
  <c r="AF75" i="4"/>
  <c r="AF73" i="43" s="1"/>
  <c r="AD75" i="4"/>
  <c r="AE75" i="4" s="1"/>
  <c r="AC75" i="4"/>
  <c r="AC73" i="43" s="1"/>
  <c r="AB75" i="4"/>
  <c r="AA75" i="4"/>
  <c r="Z75" i="4"/>
  <c r="Z73" i="43" s="1"/>
  <c r="Y75" i="4"/>
  <c r="Y73" i="43" s="1"/>
  <c r="X75" i="4"/>
  <c r="X73" i="43" s="1"/>
  <c r="W75" i="4"/>
  <c r="V75" i="4"/>
  <c r="Q75" i="4" s="1"/>
  <c r="Q73" i="43" s="1"/>
  <c r="N75" i="4"/>
  <c r="N73" i="43" s="1"/>
  <c r="L75" i="4"/>
  <c r="L73" i="43" s="1"/>
  <c r="J75" i="4"/>
  <c r="J73" i="43" s="1"/>
  <c r="H75" i="4"/>
  <c r="H73" i="43" s="1"/>
  <c r="G75" i="4"/>
  <c r="G73" i="43" s="1"/>
  <c r="F75" i="4"/>
  <c r="F73" i="43" s="1"/>
  <c r="E75" i="4"/>
  <c r="E73" i="43" s="1"/>
  <c r="D75" i="4"/>
  <c r="D73" i="43" s="1"/>
  <c r="C75" i="4"/>
  <c r="C73" i="43" s="1"/>
  <c r="B75" i="4"/>
  <c r="B73" i="43" s="1"/>
  <c r="A75" i="4"/>
  <c r="A73" i="43" s="1"/>
  <c r="AK74" i="4"/>
  <c r="AJ74" i="4"/>
  <c r="AJ72" i="43" s="1"/>
  <c r="AH74" i="4"/>
  <c r="AH72" i="43" s="1"/>
  <c r="AG74" i="4"/>
  <c r="AG72" i="43" s="1"/>
  <c r="AF74" i="4"/>
  <c r="AF72" i="43" s="1"/>
  <c r="AE74" i="4"/>
  <c r="AD74" i="4"/>
  <c r="AC74" i="4"/>
  <c r="AC72" i="43" s="1"/>
  <c r="AB74" i="4"/>
  <c r="AA74" i="4"/>
  <c r="Z74" i="4"/>
  <c r="Z72" i="43" s="1"/>
  <c r="Y74" i="4"/>
  <c r="Y72" i="43" s="1"/>
  <c r="X74" i="4"/>
  <c r="X72" i="43" s="1"/>
  <c r="W74" i="4"/>
  <c r="V74" i="4"/>
  <c r="Q74" i="4" s="1"/>
  <c r="Q72" i="43" s="1"/>
  <c r="O74" i="4"/>
  <c r="O72" i="43" s="1"/>
  <c r="J74" i="4"/>
  <c r="J72" i="43" s="1"/>
  <c r="H74" i="4"/>
  <c r="H72" i="43" s="1"/>
  <c r="G74" i="4"/>
  <c r="G72" i="43" s="1"/>
  <c r="F74" i="4"/>
  <c r="F72" i="43" s="1"/>
  <c r="E74" i="4"/>
  <c r="E72" i="43" s="1"/>
  <c r="D74" i="4"/>
  <c r="D72" i="43" s="1"/>
  <c r="C74" i="4"/>
  <c r="C72" i="43" s="1"/>
  <c r="B74" i="4"/>
  <c r="B72" i="43" s="1"/>
  <c r="A74" i="4"/>
  <c r="A72" i="43" s="1"/>
  <c r="AK73" i="4"/>
  <c r="AJ73" i="4"/>
  <c r="AJ71" i="43" s="1"/>
  <c r="AH73" i="4"/>
  <c r="AG73" i="4"/>
  <c r="AG71" i="43" s="1"/>
  <c r="AF73" i="4"/>
  <c r="AF71" i="43" s="1"/>
  <c r="AE73" i="4"/>
  <c r="AD73" i="4"/>
  <c r="AC73" i="4"/>
  <c r="AC71" i="43" s="1"/>
  <c r="AB73" i="4"/>
  <c r="AA73" i="4"/>
  <c r="Z73" i="4"/>
  <c r="Z71" i="43" s="1"/>
  <c r="Y73" i="4"/>
  <c r="Y71" i="43" s="1"/>
  <c r="X73" i="4"/>
  <c r="X71" i="43" s="1"/>
  <c r="W73" i="4"/>
  <c r="V73" i="4"/>
  <c r="Q73" i="4"/>
  <c r="Q71" i="43" s="1"/>
  <c r="O73" i="4"/>
  <c r="O71" i="43" s="1"/>
  <c r="N73" i="4"/>
  <c r="N71" i="43" s="1"/>
  <c r="L73" i="4"/>
  <c r="L71" i="43" s="1"/>
  <c r="J73" i="4"/>
  <c r="J71" i="43" s="1"/>
  <c r="H73" i="4"/>
  <c r="H71" i="43" s="1"/>
  <c r="G73" i="4"/>
  <c r="G71" i="43" s="1"/>
  <c r="F73" i="4"/>
  <c r="F71" i="43" s="1"/>
  <c r="E73" i="4"/>
  <c r="E71" i="43" s="1"/>
  <c r="D73" i="4"/>
  <c r="D71" i="43" s="1"/>
  <c r="C73" i="4"/>
  <c r="C71" i="43" s="1"/>
  <c r="B73" i="4"/>
  <c r="B71" i="43" s="1"/>
  <c r="A73" i="4"/>
  <c r="A71" i="43" s="1"/>
  <c r="AK72" i="4"/>
  <c r="AJ72" i="4"/>
  <c r="AJ70" i="43" s="1"/>
  <c r="AH72" i="4"/>
  <c r="AG72" i="4"/>
  <c r="AG70" i="43" s="1"/>
  <c r="AF72" i="4"/>
  <c r="AF70" i="43" s="1"/>
  <c r="AE72" i="4"/>
  <c r="AD72" i="4"/>
  <c r="AC72" i="4"/>
  <c r="AC70" i="43" s="1"/>
  <c r="AB72" i="4"/>
  <c r="AA72" i="4"/>
  <c r="Z72" i="4"/>
  <c r="Z70" i="43" s="1"/>
  <c r="Y72" i="4"/>
  <c r="Y70" i="43" s="1"/>
  <c r="X72" i="4"/>
  <c r="X70" i="43" s="1"/>
  <c r="W72" i="4"/>
  <c r="V72" i="4"/>
  <c r="Q72" i="4"/>
  <c r="Q70" i="43" s="1"/>
  <c r="O72" i="4"/>
  <c r="O70" i="43" s="1"/>
  <c r="N72" i="4"/>
  <c r="N70" i="43" s="1"/>
  <c r="L72" i="4"/>
  <c r="L70" i="43" s="1"/>
  <c r="J72" i="4"/>
  <c r="J70" i="43" s="1"/>
  <c r="H72" i="4"/>
  <c r="H70" i="43" s="1"/>
  <c r="G72" i="4"/>
  <c r="G70" i="43" s="1"/>
  <c r="F72" i="4"/>
  <c r="F70" i="43" s="1"/>
  <c r="E72" i="4"/>
  <c r="E70" i="43" s="1"/>
  <c r="D72" i="4"/>
  <c r="D70" i="43" s="1"/>
  <c r="C72" i="4"/>
  <c r="C70" i="43" s="1"/>
  <c r="B72" i="4"/>
  <c r="B70" i="43" s="1"/>
  <c r="A72" i="4"/>
  <c r="A70" i="43" s="1"/>
  <c r="AK71" i="4"/>
  <c r="AJ71" i="4"/>
  <c r="AJ69" i="43" s="1"/>
  <c r="AH71" i="4"/>
  <c r="AG71" i="4"/>
  <c r="AG69" i="43" s="1"/>
  <c r="AF71" i="4"/>
  <c r="AF69" i="43" s="1"/>
  <c r="AE71" i="4"/>
  <c r="AD71" i="4"/>
  <c r="AC71" i="4"/>
  <c r="AC69" i="43" s="1"/>
  <c r="AB71" i="4"/>
  <c r="AA71" i="4"/>
  <c r="Z71" i="4"/>
  <c r="Z69" i="43" s="1"/>
  <c r="Y71" i="4"/>
  <c r="Y69" i="43" s="1"/>
  <c r="X71" i="4"/>
  <c r="X69" i="43" s="1"/>
  <c r="W71" i="4"/>
  <c r="V71" i="4"/>
  <c r="Q71" i="4"/>
  <c r="Q69" i="43" s="1"/>
  <c r="O71" i="4"/>
  <c r="O69" i="43" s="1"/>
  <c r="N71" i="4"/>
  <c r="N69" i="43" s="1"/>
  <c r="L71" i="4"/>
  <c r="L69" i="43" s="1"/>
  <c r="J71" i="4"/>
  <c r="J69" i="43" s="1"/>
  <c r="H71" i="4"/>
  <c r="H69" i="43" s="1"/>
  <c r="G71" i="4"/>
  <c r="G69" i="43" s="1"/>
  <c r="F71" i="4"/>
  <c r="F69" i="43" s="1"/>
  <c r="E71" i="4"/>
  <c r="E69" i="43" s="1"/>
  <c r="D71" i="4"/>
  <c r="D69" i="43" s="1"/>
  <c r="C71" i="4"/>
  <c r="C69" i="43" s="1"/>
  <c r="B71" i="4"/>
  <c r="B69" i="43" s="1"/>
  <c r="A71" i="4"/>
  <c r="A69" i="43" s="1"/>
  <c r="AK70" i="4"/>
  <c r="AJ70" i="4"/>
  <c r="AJ68" i="43" s="1"/>
  <c r="AH70" i="4"/>
  <c r="AH68" i="43" s="1"/>
  <c r="AG70" i="4"/>
  <c r="AG68" i="43" s="1"/>
  <c r="AF70" i="4"/>
  <c r="AF68" i="43" s="1"/>
  <c r="AE70" i="4"/>
  <c r="AD70" i="4"/>
  <c r="AC70" i="4"/>
  <c r="AC68" i="43" s="1"/>
  <c r="AB70" i="4"/>
  <c r="AA70" i="4"/>
  <c r="Z70" i="4"/>
  <c r="Z68" i="43" s="1"/>
  <c r="Y70" i="4"/>
  <c r="Y68" i="43" s="1"/>
  <c r="X70" i="4"/>
  <c r="X68" i="43" s="1"/>
  <c r="W70" i="4"/>
  <c r="V70" i="4"/>
  <c r="Q70" i="4"/>
  <c r="Q68" i="43" s="1"/>
  <c r="O70" i="4"/>
  <c r="O68" i="43" s="1"/>
  <c r="J70" i="4"/>
  <c r="J68" i="43" s="1"/>
  <c r="H70" i="4"/>
  <c r="H68" i="43" s="1"/>
  <c r="G70" i="4"/>
  <c r="G68" i="43" s="1"/>
  <c r="F70" i="4"/>
  <c r="F68" i="43" s="1"/>
  <c r="E70" i="4"/>
  <c r="E68" i="43" s="1"/>
  <c r="D70" i="4"/>
  <c r="D68" i="43" s="1"/>
  <c r="C70" i="4"/>
  <c r="C68" i="43" s="1"/>
  <c r="B70" i="4"/>
  <c r="B68" i="43" s="1"/>
  <c r="A70" i="4"/>
  <c r="A68" i="43" s="1"/>
  <c r="AJ69" i="4"/>
  <c r="AJ67" i="43" s="1"/>
  <c r="AH69" i="4"/>
  <c r="AG69" i="4"/>
  <c r="AG67" i="43" s="1"/>
  <c r="AF69" i="4"/>
  <c r="AF67" i="43" s="1"/>
  <c r="AD69" i="4"/>
  <c r="AE69" i="4" s="1"/>
  <c r="AC69" i="4"/>
  <c r="AC67" i="43" s="1"/>
  <c r="AB69" i="4"/>
  <c r="AA69" i="4"/>
  <c r="Z69" i="4"/>
  <c r="Z67" i="43" s="1"/>
  <c r="Y69" i="4"/>
  <c r="Y67" i="43" s="1"/>
  <c r="X69" i="4"/>
  <c r="X67" i="43" s="1"/>
  <c r="W69" i="4"/>
  <c r="V69" i="4"/>
  <c r="AK69" i="4" s="1"/>
  <c r="N69" i="4"/>
  <c r="N67" i="43" s="1"/>
  <c r="J69" i="4"/>
  <c r="J67" i="43" s="1"/>
  <c r="H69" i="4"/>
  <c r="H67" i="43" s="1"/>
  <c r="G69" i="4"/>
  <c r="G67" i="43" s="1"/>
  <c r="F69" i="4"/>
  <c r="F67" i="43" s="1"/>
  <c r="E69" i="4"/>
  <c r="E67" i="43" s="1"/>
  <c r="D69" i="4"/>
  <c r="D67" i="43" s="1"/>
  <c r="C69" i="4"/>
  <c r="C67" i="43" s="1"/>
  <c r="B69" i="4"/>
  <c r="B67" i="43" s="1"/>
  <c r="A69" i="4"/>
  <c r="A67" i="43" s="1"/>
  <c r="AJ68" i="4"/>
  <c r="AJ66" i="43" s="1"/>
  <c r="AH68" i="4"/>
  <c r="AG68" i="4"/>
  <c r="AG66" i="43" s="1"/>
  <c r="AF68" i="4"/>
  <c r="AF66" i="43" s="1"/>
  <c r="AD68" i="4"/>
  <c r="AE68" i="4" s="1"/>
  <c r="AC68" i="4"/>
  <c r="AC66" i="43" s="1"/>
  <c r="AB68" i="4"/>
  <c r="AA68" i="4"/>
  <c r="Z68" i="4"/>
  <c r="Z66" i="43" s="1"/>
  <c r="Y68" i="4"/>
  <c r="Y66" i="43" s="1"/>
  <c r="X68" i="4"/>
  <c r="X66" i="43" s="1"/>
  <c r="W68" i="4"/>
  <c r="V68" i="4"/>
  <c r="AK68" i="4" s="1"/>
  <c r="N68" i="4"/>
  <c r="N66" i="43" s="1"/>
  <c r="J68" i="4"/>
  <c r="J66" i="43" s="1"/>
  <c r="H68" i="4"/>
  <c r="H66" i="43" s="1"/>
  <c r="G68" i="4"/>
  <c r="G66" i="43" s="1"/>
  <c r="F68" i="4"/>
  <c r="F66" i="43" s="1"/>
  <c r="E68" i="4"/>
  <c r="E66" i="43" s="1"/>
  <c r="D68" i="4"/>
  <c r="D66" i="43" s="1"/>
  <c r="C68" i="4"/>
  <c r="C66" i="43" s="1"/>
  <c r="B68" i="4"/>
  <c r="B66" i="43" s="1"/>
  <c r="A68" i="4"/>
  <c r="A66" i="43" s="1"/>
  <c r="AJ67" i="4"/>
  <c r="AJ65" i="43" s="1"/>
  <c r="AH67" i="4"/>
  <c r="AG67" i="4"/>
  <c r="AG65" i="43" s="1"/>
  <c r="AF67" i="4"/>
  <c r="AF65" i="43" s="1"/>
  <c r="AD67" i="4"/>
  <c r="AE67" i="4" s="1"/>
  <c r="AC67" i="4"/>
  <c r="AC65" i="43" s="1"/>
  <c r="AB67" i="4"/>
  <c r="AA67" i="4"/>
  <c r="Z67" i="4"/>
  <c r="Z65" i="43" s="1"/>
  <c r="Y67" i="4"/>
  <c r="Y65" i="43" s="1"/>
  <c r="X67" i="4"/>
  <c r="X65" i="43" s="1"/>
  <c r="W67" i="4"/>
  <c r="V67" i="4"/>
  <c r="Q67" i="4" s="1"/>
  <c r="Q65" i="43" s="1"/>
  <c r="L67" i="4"/>
  <c r="L65" i="43" s="1"/>
  <c r="J67" i="4"/>
  <c r="J65" i="43" s="1"/>
  <c r="H67" i="4"/>
  <c r="H65" i="43" s="1"/>
  <c r="G67" i="4"/>
  <c r="G65" i="43" s="1"/>
  <c r="F67" i="4"/>
  <c r="F65" i="43" s="1"/>
  <c r="E67" i="4"/>
  <c r="E65" i="43" s="1"/>
  <c r="D67" i="4"/>
  <c r="D65" i="43" s="1"/>
  <c r="C67" i="4"/>
  <c r="C65" i="43" s="1"/>
  <c r="B67" i="4"/>
  <c r="B65" i="43" s="1"/>
  <c r="A67" i="4"/>
  <c r="A65" i="43" s="1"/>
  <c r="AJ66" i="4"/>
  <c r="AJ64" i="43" s="1"/>
  <c r="AH66" i="4"/>
  <c r="AG66" i="4"/>
  <c r="AG64" i="43" s="1"/>
  <c r="AF66" i="4"/>
  <c r="AF64" i="43" s="1"/>
  <c r="AE66" i="4"/>
  <c r="AD66" i="4"/>
  <c r="AC66" i="4"/>
  <c r="AC64" i="43" s="1"/>
  <c r="AB66" i="4"/>
  <c r="AA66" i="4"/>
  <c r="Z66" i="4"/>
  <c r="Z64" i="43" s="1"/>
  <c r="Y66" i="4"/>
  <c r="Y64" i="43" s="1"/>
  <c r="X66" i="4"/>
  <c r="X64" i="43" s="1"/>
  <c r="W66" i="4"/>
  <c r="V66" i="4"/>
  <c r="Q66" i="4" s="1"/>
  <c r="Q64" i="43" s="1"/>
  <c r="N66" i="4"/>
  <c r="N64" i="43" s="1"/>
  <c r="L66" i="4"/>
  <c r="L64" i="43" s="1"/>
  <c r="J66" i="4"/>
  <c r="J64" i="43" s="1"/>
  <c r="H66" i="4"/>
  <c r="H64" i="43" s="1"/>
  <c r="G66" i="4"/>
  <c r="G64" i="43" s="1"/>
  <c r="F66" i="4"/>
  <c r="F64" i="43" s="1"/>
  <c r="E66" i="4"/>
  <c r="E64" i="43" s="1"/>
  <c r="D66" i="4"/>
  <c r="D64" i="43" s="1"/>
  <c r="C66" i="4"/>
  <c r="C64" i="43" s="1"/>
  <c r="B66" i="4"/>
  <c r="B64" i="43" s="1"/>
  <c r="A66" i="4"/>
  <c r="A64" i="43" s="1"/>
  <c r="AK65" i="4"/>
  <c r="AJ65" i="4"/>
  <c r="AJ63" i="43" s="1"/>
  <c r="AH65" i="4"/>
  <c r="AG65" i="4"/>
  <c r="AG63" i="43" s="1"/>
  <c r="AF65" i="4"/>
  <c r="AF63" i="43" s="1"/>
  <c r="AE65" i="4"/>
  <c r="AD65" i="4"/>
  <c r="AC65" i="4"/>
  <c r="AC63" i="43" s="1"/>
  <c r="AB65" i="4"/>
  <c r="AA65" i="4"/>
  <c r="Z65" i="4"/>
  <c r="Z63" i="43" s="1"/>
  <c r="Y65" i="4"/>
  <c r="Y63" i="43" s="1"/>
  <c r="X65" i="4"/>
  <c r="X63" i="43" s="1"/>
  <c r="W65" i="4"/>
  <c r="V65" i="4"/>
  <c r="Q65" i="4" s="1"/>
  <c r="Q63" i="43" s="1"/>
  <c r="N65" i="4"/>
  <c r="N63" i="43" s="1"/>
  <c r="L65" i="4"/>
  <c r="L63" i="43" s="1"/>
  <c r="J65" i="4"/>
  <c r="J63" i="43" s="1"/>
  <c r="H65" i="4"/>
  <c r="H63" i="43" s="1"/>
  <c r="G65" i="4"/>
  <c r="G63" i="43" s="1"/>
  <c r="F65" i="4"/>
  <c r="F63" i="43" s="1"/>
  <c r="E65" i="4"/>
  <c r="E63" i="43" s="1"/>
  <c r="D65" i="4"/>
  <c r="D63" i="43" s="1"/>
  <c r="C65" i="4"/>
  <c r="C63" i="43" s="1"/>
  <c r="B65" i="4"/>
  <c r="B63" i="43" s="1"/>
  <c r="A65" i="4"/>
  <c r="A63" i="43" s="1"/>
  <c r="AK64" i="4"/>
  <c r="AJ64" i="4"/>
  <c r="AJ62" i="43" s="1"/>
  <c r="AH64" i="4"/>
  <c r="AG64" i="4"/>
  <c r="AG62" i="43" s="1"/>
  <c r="AF64" i="4"/>
  <c r="AF62" i="43" s="1"/>
  <c r="AE64" i="4"/>
  <c r="AD64" i="4"/>
  <c r="AC64" i="4"/>
  <c r="AC62" i="43" s="1"/>
  <c r="AB64" i="4"/>
  <c r="AA64" i="4"/>
  <c r="Z64" i="4"/>
  <c r="Z62" i="43" s="1"/>
  <c r="Y64" i="4"/>
  <c r="Y62" i="43" s="1"/>
  <c r="X64" i="4"/>
  <c r="X62" i="43" s="1"/>
  <c r="W64" i="4"/>
  <c r="V64" i="4"/>
  <c r="Q64" i="4"/>
  <c r="Q62" i="43" s="1"/>
  <c r="N64" i="4"/>
  <c r="N62" i="43" s="1"/>
  <c r="J64" i="4"/>
  <c r="J62" i="43" s="1"/>
  <c r="H64" i="4"/>
  <c r="H62" i="43" s="1"/>
  <c r="G64" i="4"/>
  <c r="G62" i="43" s="1"/>
  <c r="F64" i="4"/>
  <c r="F62" i="43" s="1"/>
  <c r="E64" i="4"/>
  <c r="E62" i="43" s="1"/>
  <c r="D64" i="4"/>
  <c r="D62" i="43" s="1"/>
  <c r="C64" i="4"/>
  <c r="C62" i="43" s="1"/>
  <c r="B64" i="4"/>
  <c r="B62" i="43" s="1"/>
  <c r="A64" i="4"/>
  <c r="A62" i="43" s="1"/>
  <c r="AJ63" i="4"/>
  <c r="AJ61" i="43" s="1"/>
  <c r="AH63" i="4"/>
  <c r="AG63" i="4"/>
  <c r="AG61" i="43" s="1"/>
  <c r="AF63" i="4"/>
  <c r="AF61" i="43" s="1"/>
  <c r="AD63" i="4"/>
  <c r="AE63" i="4" s="1"/>
  <c r="AC63" i="4"/>
  <c r="AC61" i="43" s="1"/>
  <c r="AB63" i="4"/>
  <c r="AA63" i="4"/>
  <c r="Z63" i="4"/>
  <c r="Z61" i="43" s="1"/>
  <c r="Y63" i="4"/>
  <c r="Y61" i="43" s="1"/>
  <c r="X63" i="4"/>
  <c r="X61" i="43" s="1"/>
  <c r="W63" i="4"/>
  <c r="V63" i="4"/>
  <c r="Q63" i="4" s="1"/>
  <c r="Q61" i="43" s="1"/>
  <c r="L63" i="4"/>
  <c r="L61" i="43" s="1"/>
  <c r="J63" i="4"/>
  <c r="J61" i="43" s="1"/>
  <c r="H63" i="4"/>
  <c r="H61" i="43" s="1"/>
  <c r="G63" i="4"/>
  <c r="G61" i="43" s="1"/>
  <c r="F63" i="4"/>
  <c r="F61" i="43" s="1"/>
  <c r="E63" i="4"/>
  <c r="E61" i="43" s="1"/>
  <c r="D63" i="4"/>
  <c r="D61" i="43" s="1"/>
  <c r="C63" i="4"/>
  <c r="C61" i="43" s="1"/>
  <c r="B63" i="4"/>
  <c r="B61" i="43" s="1"/>
  <c r="A63" i="4"/>
  <c r="A61" i="43" s="1"/>
  <c r="AJ62" i="4"/>
  <c r="AJ60" i="43" s="1"/>
  <c r="AH62" i="4"/>
  <c r="AG62" i="4"/>
  <c r="AG60" i="43" s="1"/>
  <c r="AF62" i="4"/>
  <c r="AF60" i="43" s="1"/>
  <c r="AE62" i="4"/>
  <c r="AD62" i="4"/>
  <c r="AC62" i="4"/>
  <c r="AC60" i="43" s="1"/>
  <c r="AB62" i="4"/>
  <c r="AA62" i="4"/>
  <c r="Z62" i="4"/>
  <c r="Z60" i="43" s="1"/>
  <c r="Y62" i="4"/>
  <c r="Y60" i="43" s="1"/>
  <c r="X62" i="4"/>
  <c r="X60" i="43" s="1"/>
  <c r="W62" i="4"/>
  <c r="V62" i="4"/>
  <c r="Q62" i="4" s="1"/>
  <c r="Q60" i="43" s="1"/>
  <c r="N62" i="4"/>
  <c r="N60" i="43" s="1"/>
  <c r="L62" i="4"/>
  <c r="L60" i="43" s="1"/>
  <c r="J62" i="4"/>
  <c r="J60" i="43" s="1"/>
  <c r="H62" i="4"/>
  <c r="H60" i="43" s="1"/>
  <c r="G62" i="4"/>
  <c r="G60" i="43" s="1"/>
  <c r="F62" i="4"/>
  <c r="F60" i="43" s="1"/>
  <c r="E62" i="4"/>
  <c r="E60" i="43" s="1"/>
  <c r="D62" i="4"/>
  <c r="D60" i="43" s="1"/>
  <c r="C62" i="4"/>
  <c r="C60" i="43" s="1"/>
  <c r="B62" i="4"/>
  <c r="B60" i="43" s="1"/>
  <c r="A62" i="4"/>
  <c r="A60" i="43" s="1"/>
  <c r="AK61" i="4"/>
  <c r="AJ61" i="4"/>
  <c r="AJ59" i="43" s="1"/>
  <c r="AH61" i="4"/>
  <c r="AG61" i="4"/>
  <c r="AG59" i="43" s="1"/>
  <c r="AF61" i="4"/>
  <c r="AF59" i="43" s="1"/>
  <c r="AE61" i="4"/>
  <c r="AD61" i="4"/>
  <c r="AC61" i="4"/>
  <c r="AC59" i="43" s="1"/>
  <c r="AB61" i="4"/>
  <c r="AA61" i="4"/>
  <c r="Z61" i="4"/>
  <c r="Z59" i="43" s="1"/>
  <c r="Y61" i="4"/>
  <c r="Y59" i="43" s="1"/>
  <c r="X61" i="4"/>
  <c r="X59" i="43" s="1"/>
  <c r="W61" i="4"/>
  <c r="V61" i="4"/>
  <c r="Q61" i="4" s="1"/>
  <c r="Q59" i="43" s="1"/>
  <c r="N61" i="4"/>
  <c r="N59" i="43" s="1"/>
  <c r="L61" i="4"/>
  <c r="L59" i="43" s="1"/>
  <c r="J61" i="4"/>
  <c r="J59" i="43" s="1"/>
  <c r="H61" i="4"/>
  <c r="H59" i="43" s="1"/>
  <c r="G61" i="4"/>
  <c r="G59" i="43" s="1"/>
  <c r="F61" i="4"/>
  <c r="F59" i="43" s="1"/>
  <c r="E61" i="4"/>
  <c r="E59" i="43" s="1"/>
  <c r="D61" i="4"/>
  <c r="D59" i="43" s="1"/>
  <c r="C61" i="4"/>
  <c r="C59" i="43" s="1"/>
  <c r="B61" i="4"/>
  <c r="B59" i="43" s="1"/>
  <c r="A61" i="4"/>
  <c r="A59" i="43" s="1"/>
  <c r="AK60" i="4"/>
  <c r="AJ60" i="4"/>
  <c r="AJ58" i="43" s="1"/>
  <c r="AH60" i="4"/>
  <c r="AG60" i="4"/>
  <c r="AG58" i="43" s="1"/>
  <c r="AF60" i="4"/>
  <c r="AF58" i="43" s="1"/>
  <c r="AE60" i="4"/>
  <c r="AD60" i="4"/>
  <c r="AC60" i="4"/>
  <c r="AC58" i="43" s="1"/>
  <c r="AB60" i="4"/>
  <c r="AA60" i="4"/>
  <c r="Z60" i="4"/>
  <c r="Z58" i="43" s="1"/>
  <c r="Y60" i="4"/>
  <c r="Y58" i="43" s="1"/>
  <c r="X60" i="4"/>
  <c r="X58" i="43" s="1"/>
  <c r="W60" i="4"/>
  <c r="V60" i="4"/>
  <c r="Q60" i="4"/>
  <c r="Q58" i="43" s="1"/>
  <c r="O60" i="4"/>
  <c r="O58" i="43" s="1"/>
  <c r="N60" i="4"/>
  <c r="N58" i="43" s="1"/>
  <c r="L60" i="4"/>
  <c r="L58" i="43" s="1"/>
  <c r="J60" i="4"/>
  <c r="J58" i="43" s="1"/>
  <c r="H60" i="4"/>
  <c r="H58" i="43" s="1"/>
  <c r="G60" i="4"/>
  <c r="G58" i="43" s="1"/>
  <c r="F60" i="4"/>
  <c r="F58" i="43" s="1"/>
  <c r="E60" i="4"/>
  <c r="E58" i="43" s="1"/>
  <c r="D60" i="4"/>
  <c r="D58" i="43" s="1"/>
  <c r="C60" i="4"/>
  <c r="C58" i="43" s="1"/>
  <c r="B60" i="4"/>
  <c r="B58" i="43" s="1"/>
  <c r="A60" i="4"/>
  <c r="A58" i="43" s="1"/>
  <c r="AK59" i="4"/>
  <c r="AJ59" i="4"/>
  <c r="AJ57" i="43" s="1"/>
  <c r="AH59" i="4"/>
  <c r="AG59" i="4"/>
  <c r="AG57" i="43" s="1"/>
  <c r="AF59" i="4"/>
  <c r="AF57" i="43" s="1"/>
  <c r="AE59" i="4"/>
  <c r="AD59" i="4"/>
  <c r="AC59" i="4"/>
  <c r="AC57" i="43" s="1"/>
  <c r="AB59" i="4"/>
  <c r="AA59" i="4"/>
  <c r="Z59" i="4"/>
  <c r="Z57" i="43" s="1"/>
  <c r="Y59" i="4"/>
  <c r="Y57" i="43" s="1"/>
  <c r="X59" i="4"/>
  <c r="X57" i="43" s="1"/>
  <c r="W59" i="4"/>
  <c r="V59" i="4"/>
  <c r="Q59" i="4"/>
  <c r="Q57" i="43" s="1"/>
  <c r="O59" i="4"/>
  <c r="O57" i="43" s="1"/>
  <c r="N59" i="4"/>
  <c r="N57" i="43" s="1"/>
  <c r="L59" i="4"/>
  <c r="L57" i="43" s="1"/>
  <c r="J59" i="4"/>
  <c r="J57" i="43" s="1"/>
  <c r="H59" i="4"/>
  <c r="H57" i="43" s="1"/>
  <c r="G59" i="4"/>
  <c r="G57" i="43" s="1"/>
  <c r="F59" i="4"/>
  <c r="F57" i="43" s="1"/>
  <c r="E59" i="4"/>
  <c r="E57" i="43" s="1"/>
  <c r="D59" i="4"/>
  <c r="D57" i="43" s="1"/>
  <c r="C59" i="4"/>
  <c r="C57" i="43" s="1"/>
  <c r="B59" i="4"/>
  <c r="B57" i="43" s="1"/>
  <c r="A59" i="4"/>
  <c r="A57" i="43" s="1"/>
  <c r="AK58" i="4"/>
  <c r="AJ58" i="4"/>
  <c r="AJ56" i="43" s="1"/>
  <c r="AH58" i="4"/>
  <c r="AG58" i="4"/>
  <c r="AG56" i="43" s="1"/>
  <c r="AF58" i="4"/>
  <c r="AF56" i="43" s="1"/>
  <c r="AE58" i="4"/>
  <c r="AD58" i="4"/>
  <c r="AC58" i="4"/>
  <c r="AC56" i="43" s="1"/>
  <c r="AB58" i="4"/>
  <c r="AA58" i="4"/>
  <c r="Z58" i="4"/>
  <c r="Z56" i="43" s="1"/>
  <c r="Y58" i="4"/>
  <c r="Y56" i="43" s="1"/>
  <c r="X58" i="4"/>
  <c r="X56" i="43" s="1"/>
  <c r="W58" i="4"/>
  <c r="V58" i="4"/>
  <c r="Q58" i="4"/>
  <c r="Q56" i="43" s="1"/>
  <c r="O58" i="4"/>
  <c r="O56" i="43" s="1"/>
  <c r="N58" i="4"/>
  <c r="N56" i="43" s="1"/>
  <c r="L58" i="4"/>
  <c r="L56" i="43" s="1"/>
  <c r="J58" i="4"/>
  <c r="J56" i="43" s="1"/>
  <c r="H58" i="4"/>
  <c r="H56" i="43" s="1"/>
  <c r="G58" i="4"/>
  <c r="G56" i="43" s="1"/>
  <c r="F58" i="4"/>
  <c r="F56" i="43" s="1"/>
  <c r="E58" i="4"/>
  <c r="E56" i="43" s="1"/>
  <c r="D58" i="4"/>
  <c r="D56" i="43" s="1"/>
  <c r="C58" i="4"/>
  <c r="C56" i="43" s="1"/>
  <c r="B58" i="4"/>
  <c r="B56" i="43" s="1"/>
  <c r="A58" i="4"/>
  <c r="A56" i="43" s="1"/>
  <c r="AK57" i="4"/>
  <c r="AJ57" i="4"/>
  <c r="AJ55" i="43" s="1"/>
  <c r="AH57" i="4"/>
  <c r="AG57" i="4"/>
  <c r="AG55" i="43" s="1"/>
  <c r="AF57" i="4"/>
  <c r="AF55" i="43" s="1"/>
  <c r="AE57" i="4"/>
  <c r="AD57" i="4"/>
  <c r="AC57" i="4"/>
  <c r="AC55" i="43" s="1"/>
  <c r="AB57" i="4"/>
  <c r="AA57" i="4"/>
  <c r="Z57" i="4"/>
  <c r="Z55" i="43" s="1"/>
  <c r="Y57" i="4"/>
  <c r="Y55" i="43" s="1"/>
  <c r="X57" i="4"/>
  <c r="X55" i="43" s="1"/>
  <c r="W57" i="4"/>
  <c r="V57" i="4"/>
  <c r="Q57" i="4"/>
  <c r="Q55" i="43" s="1"/>
  <c r="O57" i="4"/>
  <c r="O55" i="43" s="1"/>
  <c r="N57" i="4"/>
  <c r="N55" i="43" s="1"/>
  <c r="L57" i="4"/>
  <c r="L55" i="43" s="1"/>
  <c r="J57" i="4"/>
  <c r="J55" i="43" s="1"/>
  <c r="H57" i="4"/>
  <c r="H55" i="43" s="1"/>
  <c r="G57" i="4"/>
  <c r="G55" i="43" s="1"/>
  <c r="F57" i="4"/>
  <c r="F55" i="43" s="1"/>
  <c r="E57" i="4"/>
  <c r="E55" i="43" s="1"/>
  <c r="D57" i="4"/>
  <c r="D55" i="43" s="1"/>
  <c r="C57" i="4"/>
  <c r="C55" i="43" s="1"/>
  <c r="B57" i="4"/>
  <c r="B55" i="43" s="1"/>
  <c r="A57" i="4"/>
  <c r="A55" i="43" s="1"/>
  <c r="AK56" i="4"/>
  <c r="AJ56" i="4"/>
  <c r="AJ54" i="43" s="1"/>
  <c r="AH56" i="4"/>
  <c r="AH54" i="43" s="1"/>
  <c r="AG56" i="4"/>
  <c r="AG54" i="43" s="1"/>
  <c r="AF56" i="4"/>
  <c r="AF54" i="43" s="1"/>
  <c r="AE56" i="4"/>
  <c r="AD56" i="4"/>
  <c r="AC56" i="4"/>
  <c r="AC54" i="43" s="1"/>
  <c r="AB56" i="4"/>
  <c r="AA56" i="4"/>
  <c r="Z56" i="4"/>
  <c r="Z54" i="43" s="1"/>
  <c r="Y56" i="4"/>
  <c r="Y54" i="43" s="1"/>
  <c r="X56" i="4"/>
  <c r="X54" i="43" s="1"/>
  <c r="W56" i="4"/>
  <c r="V56" i="4"/>
  <c r="Q56" i="4"/>
  <c r="Q54" i="43" s="1"/>
  <c r="N56" i="4"/>
  <c r="N54" i="43" s="1"/>
  <c r="J56" i="4"/>
  <c r="J54" i="43" s="1"/>
  <c r="H56" i="4"/>
  <c r="H54" i="43" s="1"/>
  <c r="G56" i="4"/>
  <c r="G54" i="43" s="1"/>
  <c r="F56" i="4"/>
  <c r="F54" i="43" s="1"/>
  <c r="E56" i="4"/>
  <c r="E54" i="43" s="1"/>
  <c r="D56" i="4"/>
  <c r="D54" i="43" s="1"/>
  <c r="C56" i="4"/>
  <c r="C54" i="43" s="1"/>
  <c r="B56" i="4"/>
  <c r="B54" i="43" s="1"/>
  <c r="A56" i="4"/>
  <c r="A54" i="43" s="1"/>
  <c r="AJ55" i="4"/>
  <c r="AJ53" i="43" s="1"/>
  <c r="AH55" i="4"/>
  <c r="AH53" i="43" s="1"/>
  <c r="AG55" i="4"/>
  <c r="AG53" i="43" s="1"/>
  <c r="AF55" i="4"/>
  <c r="AF53" i="43" s="1"/>
  <c r="AD55" i="4"/>
  <c r="AE55" i="4" s="1"/>
  <c r="AC55" i="4"/>
  <c r="AC53" i="43" s="1"/>
  <c r="AB55" i="4"/>
  <c r="AA55" i="4"/>
  <c r="Z55" i="4"/>
  <c r="Z53" i="43" s="1"/>
  <c r="Y55" i="4"/>
  <c r="Y53" i="43" s="1"/>
  <c r="X55" i="4"/>
  <c r="X53" i="43" s="1"/>
  <c r="W55" i="4"/>
  <c r="V55" i="4"/>
  <c r="Q55" i="4" s="1"/>
  <c r="Q53" i="43" s="1"/>
  <c r="L55" i="4"/>
  <c r="L53" i="43" s="1"/>
  <c r="J55" i="4"/>
  <c r="J53" i="43" s="1"/>
  <c r="H55" i="4"/>
  <c r="H53" i="43" s="1"/>
  <c r="G55" i="4"/>
  <c r="G53" i="43" s="1"/>
  <c r="F55" i="4"/>
  <c r="F53" i="43" s="1"/>
  <c r="E55" i="4"/>
  <c r="E53" i="43" s="1"/>
  <c r="D55" i="4"/>
  <c r="D53" i="43" s="1"/>
  <c r="C55" i="4"/>
  <c r="C53" i="43" s="1"/>
  <c r="B55" i="4"/>
  <c r="B53" i="43" s="1"/>
  <c r="A55" i="4"/>
  <c r="A53" i="43" s="1"/>
  <c r="AJ54" i="4"/>
  <c r="AJ52" i="43" s="1"/>
  <c r="AH54" i="4"/>
  <c r="AH52" i="43" s="1"/>
  <c r="AG54" i="4"/>
  <c r="AG52" i="43" s="1"/>
  <c r="AF54" i="4"/>
  <c r="AF52" i="43" s="1"/>
  <c r="AE54" i="4"/>
  <c r="AD54" i="4"/>
  <c r="AC54" i="4"/>
  <c r="AC52" i="43" s="1"/>
  <c r="AB54" i="4"/>
  <c r="AA54" i="4"/>
  <c r="Z54" i="4"/>
  <c r="Z52" i="43" s="1"/>
  <c r="Y54" i="4"/>
  <c r="Y52" i="43" s="1"/>
  <c r="X54" i="4"/>
  <c r="X52" i="43" s="1"/>
  <c r="W54" i="4"/>
  <c r="V54" i="4"/>
  <c r="Q54" i="4" s="1"/>
  <c r="Q52" i="43" s="1"/>
  <c r="N54" i="4"/>
  <c r="N52" i="43" s="1"/>
  <c r="L54" i="4"/>
  <c r="L52" i="43" s="1"/>
  <c r="J54" i="4"/>
  <c r="J52" i="43" s="1"/>
  <c r="H54" i="4"/>
  <c r="H52" i="43" s="1"/>
  <c r="G54" i="4"/>
  <c r="G52" i="43" s="1"/>
  <c r="F54" i="4"/>
  <c r="F52" i="43" s="1"/>
  <c r="E54" i="4"/>
  <c r="E52" i="43" s="1"/>
  <c r="D54" i="4"/>
  <c r="D52" i="43" s="1"/>
  <c r="C54" i="4"/>
  <c r="C52" i="43" s="1"/>
  <c r="B54" i="4"/>
  <c r="B52" i="43" s="1"/>
  <c r="A54" i="4"/>
  <c r="A52" i="43" s="1"/>
  <c r="AK53" i="4"/>
  <c r="AJ53" i="4"/>
  <c r="AJ51" i="43" s="1"/>
  <c r="AH53" i="4"/>
  <c r="AH51" i="43" s="1"/>
  <c r="AG53" i="4"/>
  <c r="AG51" i="43" s="1"/>
  <c r="AF53" i="4"/>
  <c r="AF51" i="43" s="1"/>
  <c r="AE53" i="4"/>
  <c r="AD53" i="4"/>
  <c r="AC53" i="4"/>
  <c r="AC51" i="43" s="1"/>
  <c r="AB53" i="4"/>
  <c r="AA53" i="4"/>
  <c r="Z53" i="4"/>
  <c r="Z51" i="43" s="1"/>
  <c r="Y53" i="4"/>
  <c r="Y51" i="43" s="1"/>
  <c r="X53" i="4"/>
  <c r="X51" i="43" s="1"/>
  <c r="W53" i="4"/>
  <c r="V53" i="4"/>
  <c r="Q53" i="4" s="1"/>
  <c r="Q51" i="43" s="1"/>
  <c r="N53" i="4"/>
  <c r="N51" i="43" s="1"/>
  <c r="L53" i="4"/>
  <c r="L51" i="43" s="1"/>
  <c r="J53" i="4"/>
  <c r="J51" i="43" s="1"/>
  <c r="H53" i="4"/>
  <c r="H51" i="43" s="1"/>
  <c r="G53" i="4"/>
  <c r="G51" i="43" s="1"/>
  <c r="F53" i="4"/>
  <c r="F51" i="43" s="1"/>
  <c r="E53" i="4"/>
  <c r="E51" i="43" s="1"/>
  <c r="D53" i="4"/>
  <c r="D51" i="43" s="1"/>
  <c r="C53" i="4"/>
  <c r="C51" i="43" s="1"/>
  <c r="B53" i="4"/>
  <c r="B51" i="43" s="1"/>
  <c r="A53" i="4"/>
  <c r="A51" i="43" s="1"/>
  <c r="AK52" i="4"/>
  <c r="AJ52" i="4"/>
  <c r="AJ50" i="43" s="1"/>
  <c r="AH52" i="4"/>
  <c r="AH50" i="43" s="1"/>
  <c r="AG52" i="4"/>
  <c r="AG50" i="43" s="1"/>
  <c r="AF52" i="4"/>
  <c r="AF50" i="43" s="1"/>
  <c r="AE52" i="4"/>
  <c r="AD52" i="4"/>
  <c r="AC52" i="4"/>
  <c r="AC50" i="43" s="1"/>
  <c r="AB52" i="4"/>
  <c r="AA52" i="4"/>
  <c r="Z52" i="4"/>
  <c r="Z50" i="43" s="1"/>
  <c r="Y52" i="4"/>
  <c r="Y50" i="43" s="1"/>
  <c r="X52" i="4"/>
  <c r="X50" i="43" s="1"/>
  <c r="W52" i="4"/>
  <c r="V52" i="4"/>
  <c r="Q52" i="4"/>
  <c r="Q50" i="43" s="1"/>
  <c r="N52" i="4"/>
  <c r="N50" i="43" s="1"/>
  <c r="J52" i="4"/>
  <c r="J50" i="43" s="1"/>
  <c r="H52" i="4"/>
  <c r="H50" i="43" s="1"/>
  <c r="G52" i="4"/>
  <c r="G50" i="43" s="1"/>
  <c r="F52" i="4"/>
  <c r="F50" i="43" s="1"/>
  <c r="E52" i="4"/>
  <c r="E50" i="43" s="1"/>
  <c r="D52" i="4"/>
  <c r="D50" i="43" s="1"/>
  <c r="C52" i="4"/>
  <c r="C50" i="43" s="1"/>
  <c r="B52" i="4"/>
  <c r="B50" i="43" s="1"/>
  <c r="A52" i="4"/>
  <c r="A50" i="43" s="1"/>
  <c r="AJ51" i="4"/>
  <c r="AJ49" i="43" s="1"/>
  <c r="AH51" i="4"/>
  <c r="AH49" i="43" s="1"/>
  <c r="AG51" i="4"/>
  <c r="AG49" i="43" s="1"/>
  <c r="AF51" i="4"/>
  <c r="AF49" i="43" s="1"/>
  <c r="AD51" i="4"/>
  <c r="AE51" i="4" s="1"/>
  <c r="AC51" i="4"/>
  <c r="AC49" i="43" s="1"/>
  <c r="AB51" i="4"/>
  <c r="AA51" i="4"/>
  <c r="Z51" i="4"/>
  <c r="Z49" i="43" s="1"/>
  <c r="Y51" i="4"/>
  <c r="Y49" i="43" s="1"/>
  <c r="X51" i="4"/>
  <c r="X49" i="43" s="1"/>
  <c r="W51" i="4"/>
  <c r="V51" i="4"/>
  <c r="Q51" i="4" s="1"/>
  <c r="Q49" i="43" s="1"/>
  <c r="L51" i="4"/>
  <c r="L49" i="43" s="1"/>
  <c r="J51" i="4"/>
  <c r="J49" i="43" s="1"/>
  <c r="H51" i="4"/>
  <c r="H49" i="43" s="1"/>
  <c r="G51" i="4"/>
  <c r="G49" i="43" s="1"/>
  <c r="F51" i="4"/>
  <c r="F49" i="43" s="1"/>
  <c r="E51" i="4"/>
  <c r="E49" i="43" s="1"/>
  <c r="D51" i="4"/>
  <c r="D49" i="43" s="1"/>
  <c r="C51" i="4"/>
  <c r="C49" i="43" s="1"/>
  <c r="B51" i="4"/>
  <c r="B49" i="43" s="1"/>
  <c r="A51" i="4"/>
  <c r="A49" i="43" s="1"/>
  <c r="AJ50" i="4"/>
  <c r="AJ48" i="43" s="1"/>
  <c r="AH50" i="4"/>
  <c r="AH48" i="43" s="1"/>
  <c r="AG50" i="4"/>
  <c r="AG48" i="43" s="1"/>
  <c r="AF50" i="4"/>
  <c r="AF48" i="43" s="1"/>
  <c r="AE50" i="4"/>
  <c r="AD50" i="4"/>
  <c r="AC50" i="4"/>
  <c r="AC48" i="43" s="1"/>
  <c r="AB50" i="4"/>
  <c r="AA50" i="4"/>
  <c r="Z50" i="4"/>
  <c r="Z48" i="43" s="1"/>
  <c r="Y50" i="4"/>
  <c r="Y48" i="43" s="1"/>
  <c r="X50" i="4"/>
  <c r="X48" i="43" s="1"/>
  <c r="W50" i="4"/>
  <c r="V50" i="4"/>
  <c r="Q50" i="4" s="1"/>
  <c r="Q48" i="43" s="1"/>
  <c r="N50" i="4"/>
  <c r="N48" i="43" s="1"/>
  <c r="L50" i="4"/>
  <c r="L48" i="43" s="1"/>
  <c r="J50" i="4"/>
  <c r="J48" i="43" s="1"/>
  <c r="H50" i="4"/>
  <c r="H48" i="43" s="1"/>
  <c r="G50" i="4"/>
  <c r="G48" i="43" s="1"/>
  <c r="F50" i="4"/>
  <c r="F48" i="43" s="1"/>
  <c r="E50" i="4"/>
  <c r="E48" i="43" s="1"/>
  <c r="D50" i="4"/>
  <c r="D48" i="43" s="1"/>
  <c r="C50" i="4"/>
  <c r="C48" i="43" s="1"/>
  <c r="B50" i="4"/>
  <c r="B48" i="43" s="1"/>
  <c r="A50" i="4"/>
  <c r="A48" i="43" s="1"/>
  <c r="AK49" i="4"/>
  <c r="AJ49" i="4"/>
  <c r="AJ47" i="43" s="1"/>
  <c r="AH49" i="4"/>
  <c r="AH47" i="43" s="1"/>
  <c r="AG49" i="4"/>
  <c r="AG47" i="43" s="1"/>
  <c r="AF49" i="4"/>
  <c r="AF47" i="43" s="1"/>
  <c r="AE49" i="4"/>
  <c r="AD49" i="4"/>
  <c r="AC49" i="4"/>
  <c r="AC47" i="43" s="1"/>
  <c r="AB49" i="4"/>
  <c r="AA49" i="4"/>
  <c r="Z49" i="4"/>
  <c r="Z47" i="43" s="1"/>
  <c r="Y49" i="4"/>
  <c r="Y47" i="43" s="1"/>
  <c r="X49" i="4"/>
  <c r="X47" i="43" s="1"/>
  <c r="W49" i="4"/>
  <c r="V49" i="4"/>
  <c r="Q49" i="4" s="1"/>
  <c r="Q47" i="43" s="1"/>
  <c r="N49" i="4"/>
  <c r="N47" i="43" s="1"/>
  <c r="L49" i="4"/>
  <c r="L47" i="43" s="1"/>
  <c r="J49" i="4"/>
  <c r="J47" i="43" s="1"/>
  <c r="H49" i="4"/>
  <c r="H47" i="43" s="1"/>
  <c r="G49" i="4"/>
  <c r="G47" i="43" s="1"/>
  <c r="F49" i="4"/>
  <c r="F47" i="43" s="1"/>
  <c r="E49" i="4"/>
  <c r="E47" i="43" s="1"/>
  <c r="D49" i="4"/>
  <c r="D47" i="43" s="1"/>
  <c r="C49" i="4"/>
  <c r="C47" i="43" s="1"/>
  <c r="B49" i="4"/>
  <c r="B47" i="43" s="1"/>
  <c r="A49" i="4"/>
  <c r="A47" i="43" s="1"/>
  <c r="AK48" i="4"/>
  <c r="AJ48" i="4"/>
  <c r="AJ46" i="43" s="1"/>
  <c r="AH48" i="4"/>
  <c r="AH46" i="43" s="1"/>
  <c r="AG48" i="4"/>
  <c r="AG46" i="43" s="1"/>
  <c r="AF48" i="4"/>
  <c r="AF46" i="43" s="1"/>
  <c r="AE48" i="4"/>
  <c r="AD48" i="4"/>
  <c r="AC48" i="4"/>
  <c r="AC46" i="43" s="1"/>
  <c r="AB48" i="4"/>
  <c r="AA48" i="4"/>
  <c r="Z48" i="4"/>
  <c r="Z46" i="43" s="1"/>
  <c r="Y48" i="4"/>
  <c r="Y46" i="43" s="1"/>
  <c r="X48" i="4"/>
  <c r="X46" i="43" s="1"/>
  <c r="W48" i="4"/>
  <c r="V48" i="4"/>
  <c r="Q48" i="4"/>
  <c r="Q46" i="43" s="1"/>
  <c r="N48" i="4"/>
  <c r="N46" i="43" s="1"/>
  <c r="J48" i="4"/>
  <c r="J46" i="43" s="1"/>
  <c r="H48" i="4"/>
  <c r="H46" i="43" s="1"/>
  <c r="G48" i="4"/>
  <c r="G46" i="43" s="1"/>
  <c r="F48" i="4"/>
  <c r="F46" i="43" s="1"/>
  <c r="E48" i="4"/>
  <c r="E46" i="43" s="1"/>
  <c r="D48" i="4"/>
  <c r="D46" i="43" s="1"/>
  <c r="C48" i="4"/>
  <c r="C46" i="43" s="1"/>
  <c r="B48" i="4"/>
  <c r="B46" i="43" s="1"/>
  <c r="A48" i="4"/>
  <c r="A46" i="43" s="1"/>
  <c r="AJ47" i="4"/>
  <c r="AJ45" i="43" s="1"/>
  <c r="AH47" i="4"/>
  <c r="AH45" i="43" s="1"/>
  <c r="AG47" i="4"/>
  <c r="AG45" i="43" s="1"/>
  <c r="AF47" i="4"/>
  <c r="AF45" i="43" s="1"/>
  <c r="AD47" i="4"/>
  <c r="AE47" i="4" s="1"/>
  <c r="AC47" i="4"/>
  <c r="AC45" i="43" s="1"/>
  <c r="AB47" i="4"/>
  <c r="AA47" i="4"/>
  <c r="Z47" i="4"/>
  <c r="Z45" i="43" s="1"/>
  <c r="Y47" i="4"/>
  <c r="Y45" i="43" s="1"/>
  <c r="X47" i="4"/>
  <c r="X45" i="43" s="1"/>
  <c r="W47" i="4"/>
  <c r="V47" i="4"/>
  <c r="Q47" i="4" s="1"/>
  <c r="Q45" i="43" s="1"/>
  <c r="L47" i="4"/>
  <c r="L45" i="43" s="1"/>
  <c r="J47" i="4"/>
  <c r="J45" i="43" s="1"/>
  <c r="H47" i="4"/>
  <c r="H45" i="43" s="1"/>
  <c r="G47" i="4"/>
  <c r="G45" i="43" s="1"/>
  <c r="F47" i="4"/>
  <c r="F45" i="43" s="1"/>
  <c r="E47" i="4"/>
  <c r="E45" i="43" s="1"/>
  <c r="D47" i="4"/>
  <c r="D45" i="43" s="1"/>
  <c r="C47" i="4"/>
  <c r="C45" i="43" s="1"/>
  <c r="B47" i="4"/>
  <c r="B45" i="43" s="1"/>
  <c r="A47" i="4"/>
  <c r="A45" i="43" s="1"/>
  <c r="AJ46" i="4"/>
  <c r="AJ44" i="43" s="1"/>
  <c r="AH46" i="4"/>
  <c r="AH44" i="43" s="1"/>
  <c r="AG46" i="4"/>
  <c r="AG44" i="43" s="1"/>
  <c r="AF46" i="4"/>
  <c r="AF44" i="43" s="1"/>
  <c r="AE46" i="4"/>
  <c r="AD46" i="4"/>
  <c r="AC46" i="4"/>
  <c r="AC44" i="43" s="1"/>
  <c r="AB46" i="4"/>
  <c r="AA46" i="4"/>
  <c r="Z46" i="4"/>
  <c r="Z44" i="43" s="1"/>
  <c r="Y46" i="4"/>
  <c r="Y44" i="43" s="1"/>
  <c r="X46" i="4"/>
  <c r="X44" i="43" s="1"/>
  <c r="W46" i="4"/>
  <c r="V46" i="4"/>
  <c r="Q46" i="4" s="1"/>
  <c r="Q44" i="43" s="1"/>
  <c r="N46" i="4"/>
  <c r="N44" i="43" s="1"/>
  <c r="L46" i="4"/>
  <c r="L44" i="43" s="1"/>
  <c r="J46" i="4"/>
  <c r="J44" i="43" s="1"/>
  <c r="H46" i="4"/>
  <c r="H44" i="43" s="1"/>
  <c r="G46" i="4"/>
  <c r="G44" i="43" s="1"/>
  <c r="F46" i="4"/>
  <c r="F44" i="43" s="1"/>
  <c r="E46" i="4"/>
  <c r="E44" i="43" s="1"/>
  <c r="D46" i="4"/>
  <c r="D44" i="43" s="1"/>
  <c r="C46" i="4"/>
  <c r="C44" i="43" s="1"/>
  <c r="B46" i="4"/>
  <c r="B44" i="43" s="1"/>
  <c r="A46" i="4"/>
  <c r="A44" i="43" s="1"/>
  <c r="AK45" i="4"/>
  <c r="AJ45" i="4"/>
  <c r="AJ43" i="43" s="1"/>
  <c r="AH45" i="4"/>
  <c r="AH43" i="43" s="1"/>
  <c r="AG45" i="4"/>
  <c r="AG43" i="43" s="1"/>
  <c r="AF45" i="4"/>
  <c r="AF43" i="43" s="1"/>
  <c r="AE45" i="4"/>
  <c r="AD45" i="4"/>
  <c r="AC45" i="4"/>
  <c r="AC43" i="43" s="1"/>
  <c r="AB45" i="4"/>
  <c r="AA45" i="4"/>
  <c r="Z45" i="4"/>
  <c r="Z43" i="43" s="1"/>
  <c r="Y45" i="4"/>
  <c r="Y43" i="43" s="1"/>
  <c r="X45" i="4"/>
  <c r="X43" i="43" s="1"/>
  <c r="W45" i="4"/>
  <c r="V45" i="4"/>
  <c r="Q45" i="4" s="1"/>
  <c r="Q43" i="43" s="1"/>
  <c r="N45" i="4"/>
  <c r="N43" i="43" s="1"/>
  <c r="L45" i="4"/>
  <c r="L43" i="43" s="1"/>
  <c r="J45" i="4"/>
  <c r="J43" i="43" s="1"/>
  <c r="H45" i="4"/>
  <c r="H43" i="43" s="1"/>
  <c r="G45" i="4"/>
  <c r="G43" i="43" s="1"/>
  <c r="F45" i="4"/>
  <c r="F43" i="43" s="1"/>
  <c r="E45" i="4"/>
  <c r="E43" i="43" s="1"/>
  <c r="D45" i="4"/>
  <c r="D43" i="43" s="1"/>
  <c r="C45" i="4"/>
  <c r="C43" i="43" s="1"/>
  <c r="B45" i="4"/>
  <c r="B43" i="43" s="1"/>
  <c r="A45" i="4"/>
  <c r="A43" i="43" s="1"/>
  <c r="AK44" i="4"/>
  <c r="AJ44" i="4"/>
  <c r="AJ42" i="43" s="1"/>
  <c r="AH44" i="4"/>
  <c r="AH42" i="43" s="1"/>
  <c r="AG44" i="4"/>
  <c r="AG42" i="43" s="1"/>
  <c r="AF44" i="4"/>
  <c r="AF42" i="43" s="1"/>
  <c r="AE44" i="4"/>
  <c r="AD44" i="4"/>
  <c r="AC44" i="4"/>
  <c r="AC42" i="43" s="1"/>
  <c r="AB44" i="4"/>
  <c r="AA44" i="4"/>
  <c r="Z44" i="4"/>
  <c r="Z42" i="43" s="1"/>
  <c r="Y44" i="4"/>
  <c r="Y42" i="43" s="1"/>
  <c r="X44" i="4"/>
  <c r="X42" i="43" s="1"/>
  <c r="W44" i="4"/>
  <c r="V44" i="4"/>
  <c r="Q44" i="4"/>
  <c r="Q42" i="43" s="1"/>
  <c r="N44" i="4"/>
  <c r="N42" i="43" s="1"/>
  <c r="J44" i="4"/>
  <c r="J42" i="43" s="1"/>
  <c r="H44" i="4"/>
  <c r="H42" i="43" s="1"/>
  <c r="G44" i="4"/>
  <c r="G42" i="43" s="1"/>
  <c r="F44" i="4"/>
  <c r="F42" i="43" s="1"/>
  <c r="E44" i="4"/>
  <c r="E42" i="43" s="1"/>
  <c r="D44" i="4"/>
  <c r="D42" i="43" s="1"/>
  <c r="C44" i="4"/>
  <c r="C42" i="43" s="1"/>
  <c r="B44" i="4"/>
  <c r="B42" i="43" s="1"/>
  <c r="A44" i="4"/>
  <c r="A42" i="43" s="1"/>
  <c r="AJ43" i="4"/>
  <c r="AJ41" i="43" s="1"/>
  <c r="AH43" i="4"/>
  <c r="AH41" i="43" s="1"/>
  <c r="AG43" i="4"/>
  <c r="AG41" i="43" s="1"/>
  <c r="AF43" i="4"/>
  <c r="AF41" i="43" s="1"/>
  <c r="AD43" i="4"/>
  <c r="AE43" i="4" s="1"/>
  <c r="AC43" i="4"/>
  <c r="AC41" i="43" s="1"/>
  <c r="AB43" i="4"/>
  <c r="AA43" i="4"/>
  <c r="Z43" i="4"/>
  <c r="Z41" i="43" s="1"/>
  <c r="Y43" i="4"/>
  <c r="Y41" i="43" s="1"/>
  <c r="X43" i="4"/>
  <c r="X41" i="43" s="1"/>
  <c r="W43" i="4"/>
  <c r="V43" i="4"/>
  <c r="Q43" i="4" s="1"/>
  <c r="Q41" i="43" s="1"/>
  <c r="L43" i="4"/>
  <c r="L41" i="43" s="1"/>
  <c r="J43" i="4"/>
  <c r="J41" i="43" s="1"/>
  <c r="H43" i="4"/>
  <c r="H41" i="43" s="1"/>
  <c r="G43" i="4"/>
  <c r="G41" i="43" s="1"/>
  <c r="F43" i="4"/>
  <c r="F41" i="43" s="1"/>
  <c r="E43" i="4"/>
  <c r="E41" i="43" s="1"/>
  <c r="D43" i="4"/>
  <c r="D41" i="43" s="1"/>
  <c r="C43" i="4"/>
  <c r="C41" i="43" s="1"/>
  <c r="B43" i="4"/>
  <c r="B41" i="43" s="1"/>
  <c r="A43" i="4"/>
  <c r="A41" i="43" s="1"/>
  <c r="AJ42" i="4"/>
  <c r="AJ40" i="43" s="1"/>
  <c r="AH42" i="4"/>
  <c r="AH40" i="43" s="1"/>
  <c r="AG42" i="4"/>
  <c r="AG40" i="43" s="1"/>
  <c r="AF42" i="4"/>
  <c r="AF40" i="43" s="1"/>
  <c r="AE42" i="4"/>
  <c r="AD42" i="4"/>
  <c r="AC42" i="4"/>
  <c r="AC40" i="43" s="1"/>
  <c r="AB42" i="4"/>
  <c r="AA42" i="4"/>
  <c r="Z42" i="4"/>
  <c r="Z40" i="43" s="1"/>
  <c r="Y42" i="4"/>
  <c r="Y40" i="43" s="1"/>
  <c r="X42" i="4"/>
  <c r="X40" i="43" s="1"/>
  <c r="W42" i="4"/>
  <c r="V42" i="4"/>
  <c r="Q42" i="4" s="1"/>
  <c r="Q40" i="43" s="1"/>
  <c r="N42" i="4"/>
  <c r="N40" i="43" s="1"/>
  <c r="L42" i="4"/>
  <c r="L40" i="43" s="1"/>
  <c r="J42" i="4"/>
  <c r="J40" i="43" s="1"/>
  <c r="H42" i="4"/>
  <c r="H40" i="43" s="1"/>
  <c r="G42" i="4"/>
  <c r="G40" i="43" s="1"/>
  <c r="F42" i="4"/>
  <c r="F40" i="43" s="1"/>
  <c r="E42" i="4"/>
  <c r="E40" i="43" s="1"/>
  <c r="D42" i="4"/>
  <c r="D40" i="43" s="1"/>
  <c r="C42" i="4"/>
  <c r="C40" i="43" s="1"/>
  <c r="B42" i="4"/>
  <c r="B40" i="43" s="1"/>
  <c r="A42" i="4"/>
  <c r="A40" i="43" s="1"/>
  <c r="AK41" i="4"/>
  <c r="AJ41" i="4"/>
  <c r="AJ39" i="43" s="1"/>
  <c r="AH41" i="4"/>
  <c r="AH39" i="43" s="1"/>
  <c r="AG41" i="4"/>
  <c r="AG39" i="43" s="1"/>
  <c r="AF41" i="4"/>
  <c r="AF39" i="43" s="1"/>
  <c r="AE41" i="4"/>
  <c r="AD41" i="4"/>
  <c r="AC41" i="4"/>
  <c r="AC39" i="43" s="1"/>
  <c r="AB41" i="4"/>
  <c r="AA41" i="4"/>
  <c r="Z41" i="4"/>
  <c r="Z39" i="43" s="1"/>
  <c r="Y41" i="4"/>
  <c r="Y39" i="43" s="1"/>
  <c r="X41" i="4"/>
  <c r="X39" i="43" s="1"/>
  <c r="W41" i="4"/>
  <c r="V41" i="4"/>
  <c r="Q41" i="4" s="1"/>
  <c r="Q39" i="43" s="1"/>
  <c r="N41" i="4"/>
  <c r="N39" i="43" s="1"/>
  <c r="L41" i="4"/>
  <c r="L39" i="43" s="1"/>
  <c r="J41" i="4"/>
  <c r="J39" i="43" s="1"/>
  <c r="H41" i="4"/>
  <c r="H39" i="43" s="1"/>
  <c r="G41" i="4"/>
  <c r="G39" i="43" s="1"/>
  <c r="F41" i="4"/>
  <c r="F39" i="43" s="1"/>
  <c r="E41" i="4"/>
  <c r="E39" i="43" s="1"/>
  <c r="D41" i="4"/>
  <c r="D39" i="43" s="1"/>
  <c r="C41" i="4"/>
  <c r="C39" i="43" s="1"/>
  <c r="B41" i="4"/>
  <c r="B39" i="43" s="1"/>
  <c r="A41" i="4"/>
  <c r="A39" i="43" s="1"/>
  <c r="AK40" i="4"/>
  <c r="AJ40" i="4"/>
  <c r="AJ38" i="43" s="1"/>
  <c r="AH40" i="4"/>
  <c r="AH38" i="43" s="1"/>
  <c r="AG40" i="4"/>
  <c r="AG38" i="43" s="1"/>
  <c r="AF40" i="4"/>
  <c r="AF38" i="43" s="1"/>
  <c r="AE40" i="4"/>
  <c r="AD40" i="4"/>
  <c r="AC40" i="4"/>
  <c r="AC38" i="43" s="1"/>
  <c r="AB40" i="4"/>
  <c r="AA40" i="4"/>
  <c r="Z40" i="4"/>
  <c r="Z38" i="43" s="1"/>
  <c r="Y40" i="4"/>
  <c r="Y38" i="43" s="1"/>
  <c r="X40" i="4"/>
  <c r="X38" i="43" s="1"/>
  <c r="W40" i="4"/>
  <c r="V40" i="4"/>
  <c r="Q40" i="4"/>
  <c r="Q38" i="43" s="1"/>
  <c r="N40" i="4"/>
  <c r="N38" i="43" s="1"/>
  <c r="J40" i="4"/>
  <c r="J38" i="43" s="1"/>
  <c r="H40" i="4"/>
  <c r="H38" i="43" s="1"/>
  <c r="G40" i="4"/>
  <c r="G38" i="43" s="1"/>
  <c r="F40" i="4"/>
  <c r="F38" i="43" s="1"/>
  <c r="E40" i="4"/>
  <c r="E38" i="43" s="1"/>
  <c r="D40" i="4"/>
  <c r="D38" i="43" s="1"/>
  <c r="C40" i="4"/>
  <c r="C38" i="43" s="1"/>
  <c r="B40" i="4"/>
  <c r="B38" i="43" s="1"/>
  <c r="A40" i="4"/>
  <c r="A38" i="43" s="1"/>
  <c r="AJ39" i="4"/>
  <c r="AJ37" i="43" s="1"/>
  <c r="AH39" i="4"/>
  <c r="AH37" i="43" s="1"/>
  <c r="AG39" i="4"/>
  <c r="AG37" i="43" s="1"/>
  <c r="AF39" i="4"/>
  <c r="AF37" i="43" s="1"/>
  <c r="AD39" i="4"/>
  <c r="AE39" i="4" s="1"/>
  <c r="AC39" i="4"/>
  <c r="AC37" i="43" s="1"/>
  <c r="AB39" i="4"/>
  <c r="AA39" i="4"/>
  <c r="Z39" i="4"/>
  <c r="Z37" i="43" s="1"/>
  <c r="Y39" i="4"/>
  <c r="Y37" i="43" s="1"/>
  <c r="X39" i="4"/>
  <c r="X37" i="43" s="1"/>
  <c r="W39" i="4"/>
  <c r="V39" i="4"/>
  <c r="Q39" i="4" s="1"/>
  <c r="Q37" i="43" s="1"/>
  <c r="L39" i="4"/>
  <c r="L37" i="43" s="1"/>
  <c r="J39" i="4"/>
  <c r="J37" i="43" s="1"/>
  <c r="H39" i="4"/>
  <c r="H37" i="43" s="1"/>
  <c r="G39" i="4"/>
  <c r="G37" i="43" s="1"/>
  <c r="F39" i="4"/>
  <c r="F37" i="43" s="1"/>
  <c r="E39" i="4"/>
  <c r="E37" i="43" s="1"/>
  <c r="D39" i="4"/>
  <c r="D37" i="43" s="1"/>
  <c r="C39" i="4"/>
  <c r="C37" i="43" s="1"/>
  <c r="B39" i="4"/>
  <c r="B37" i="43" s="1"/>
  <c r="A39" i="4"/>
  <c r="A37" i="43" s="1"/>
  <c r="AJ38" i="4"/>
  <c r="AJ36" i="43" s="1"/>
  <c r="AH38" i="4"/>
  <c r="AH36" i="43" s="1"/>
  <c r="AG38" i="4"/>
  <c r="AG36" i="43" s="1"/>
  <c r="AF38" i="4"/>
  <c r="AF36" i="43" s="1"/>
  <c r="AE38" i="4"/>
  <c r="AD38" i="4"/>
  <c r="AC38" i="4"/>
  <c r="AC36" i="43" s="1"/>
  <c r="AB38" i="4"/>
  <c r="AA38" i="4"/>
  <c r="Z38" i="4"/>
  <c r="Z36" i="43" s="1"/>
  <c r="Y38" i="4"/>
  <c r="Y36" i="43" s="1"/>
  <c r="X38" i="4"/>
  <c r="X36" i="43" s="1"/>
  <c r="W38" i="4"/>
  <c r="V38" i="4"/>
  <c r="Q38" i="4" s="1"/>
  <c r="Q36" i="43" s="1"/>
  <c r="N38" i="4"/>
  <c r="N36" i="43" s="1"/>
  <c r="L38" i="4"/>
  <c r="L36" i="43" s="1"/>
  <c r="J38" i="4"/>
  <c r="J36" i="43" s="1"/>
  <c r="H38" i="4"/>
  <c r="H36" i="43" s="1"/>
  <c r="G38" i="4"/>
  <c r="G36" i="43" s="1"/>
  <c r="F38" i="4"/>
  <c r="F36" i="43" s="1"/>
  <c r="E38" i="4"/>
  <c r="E36" i="43" s="1"/>
  <c r="D38" i="4"/>
  <c r="D36" i="43" s="1"/>
  <c r="C38" i="4"/>
  <c r="C36" i="43" s="1"/>
  <c r="B38" i="4"/>
  <c r="B36" i="43" s="1"/>
  <c r="A38" i="4"/>
  <c r="A36" i="43" s="1"/>
  <c r="AK37" i="4"/>
  <c r="AJ37" i="4"/>
  <c r="AJ35" i="43" s="1"/>
  <c r="AH37" i="4"/>
  <c r="AH35" i="43" s="1"/>
  <c r="AG37" i="4"/>
  <c r="AG35" i="43" s="1"/>
  <c r="AF37" i="4"/>
  <c r="AF35" i="43" s="1"/>
  <c r="AE37" i="4"/>
  <c r="AD37" i="4"/>
  <c r="AC37" i="4"/>
  <c r="AC35" i="43" s="1"/>
  <c r="AB37" i="4"/>
  <c r="AA37" i="4"/>
  <c r="Z37" i="4"/>
  <c r="Z35" i="43" s="1"/>
  <c r="Y37" i="4"/>
  <c r="Y35" i="43" s="1"/>
  <c r="X37" i="4"/>
  <c r="X35" i="43" s="1"/>
  <c r="W37" i="4"/>
  <c r="V37" i="4"/>
  <c r="Q37" i="4" s="1"/>
  <c r="Q35" i="43" s="1"/>
  <c r="N37" i="4"/>
  <c r="N35" i="43" s="1"/>
  <c r="L37" i="4"/>
  <c r="L35" i="43" s="1"/>
  <c r="J37" i="4"/>
  <c r="J35" i="43" s="1"/>
  <c r="H37" i="4"/>
  <c r="H35" i="43" s="1"/>
  <c r="G37" i="4"/>
  <c r="G35" i="43" s="1"/>
  <c r="F37" i="4"/>
  <c r="F35" i="43" s="1"/>
  <c r="E37" i="4"/>
  <c r="E35" i="43" s="1"/>
  <c r="D37" i="4"/>
  <c r="D35" i="43" s="1"/>
  <c r="C37" i="4"/>
  <c r="C35" i="43" s="1"/>
  <c r="B37" i="4"/>
  <c r="B35" i="43" s="1"/>
  <c r="A37" i="4"/>
  <c r="A35" i="43" s="1"/>
  <c r="AK36" i="4"/>
  <c r="AJ36" i="4"/>
  <c r="AJ34" i="43" s="1"/>
  <c r="AH36" i="4"/>
  <c r="AH34" i="43" s="1"/>
  <c r="AG36" i="4"/>
  <c r="AG34" i="43" s="1"/>
  <c r="AF36" i="4"/>
  <c r="AF34" i="43" s="1"/>
  <c r="AE36" i="4"/>
  <c r="AD36" i="4"/>
  <c r="AC36" i="4"/>
  <c r="AC34" i="43" s="1"/>
  <c r="AB36" i="4"/>
  <c r="AA36" i="4"/>
  <c r="Z36" i="4"/>
  <c r="Z34" i="43" s="1"/>
  <c r="Y36" i="4"/>
  <c r="Y34" i="43" s="1"/>
  <c r="X36" i="4"/>
  <c r="X34" i="43" s="1"/>
  <c r="W36" i="4"/>
  <c r="V36" i="4"/>
  <c r="Q36" i="4"/>
  <c r="Q34" i="43" s="1"/>
  <c r="N36" i="4"/>
  <c r="N34" i="43" s="1"/>
  <c r="J36" i="4"/>
  <c r="J34" i="43" s="1"/>
  <c r="H36" i="4"/>
  <c r="H34" i="43" s="1"/>
  <c r="G36" i="4"/>
  <c r="G34" i="43" s="1"/>
  <c r="F36" i="4"/>
  <c r="F34" i="43" s="1"/>
  <c r="E36" i="4"/>
  <c r="E34" i="43" s="1"/>
  <c r="D36" i="4"/>
  <c r="D34" i="43" s="1"/>
  <c r="C36" i="4"/>
  <c r="C34" i="43" s="1"/>
  <c r="B36" i="4"/>
  <c r="B34" i="43" s="1"/>
  <c r="A36" i="4"/>
  <c r="A34" i="43" s="1"/>
  <c r="AJ35" i="4"/>
  <c r="AJ33" i="43" s="1"/>
  <c r="AH35" i="4"/>
  <c r="AH33" i="43" s="1"/>
  <c r="AG35" i="4"/>
  <c r="AG33" i="43" s="1"/>
  <c r="AF35" i="4"/>
  <c r="AF33" i="43" s="1"/>
  <c r="AD35" i="4"/>
  <c r="AE35" i="4" s="1"/>
  <c r="AC35" i="4"/>
  <c r="AC33" i="43" s="1"/>
  <c r="AB35" i="4"/>
  <c r="AA35" i="4"/>
  <c r="Z35" i="4"/>
  <c r="Z33" i="43" s="1"/>
  <c r="Y35" i="4"/>
  <c r="Y33" i="43" s="1"/>
  <c r="X35" i="4"/>
  <c r="X33" i="43" s="1"/>
  <c r="W35" i="4"/>
  <c r="V35" i="4"/>
  <c r="Q35" i="4" s="1"/>
  <c r="Q33" i="43" s="1"/>
  <c r="L35" i="4"/>
  <c r="L33" i="43" s="1"/>
  <c r="J35" i="4"/>
  <c r="J33" i="43" s="1"/>
  <c r="H35" i="4"/>
  <c r="H33" i="43" s="1"/>
  <c r="G35" i="4"/>
  <c r="G33" i="43" s="1"/>
  <c r="F35" i="4"/>
  <c r="F33" i="43" s="1"/>
  <c r="E35" i="4"/>
  <c r="E33" i="43" s="1"/>
  <c r="D35" i="4"/>
  <c r="D33" i="43" s="1"/>
  <c r="C35" i="4"/>
  <c r="C33" i="43" s="1"/>
  <c r="B35" i="4"/>
  <c r="B33" i="43" s="1"/>
  <c r="A35" i="4"/>
  <c r="A33" i="43" s="1"/>
  <c r="AJ34" i="4"/>
  <c r="AJ32" i="43" s="1"/>
  <c r="AH34" i="4"/>
  <c r="AH32" i="43" s="1"/>
  <c r="AG34" i="4"/>
  <c r="AG32" i="43" s="1"/>
  <c r="AF34" i="4"/>
  <c r="AF32" i="43" s="1"/>
  <c r="AE34" i="4"/>
  <c r="AD34" i="4"/>
  <c r="AC34" i="4"/>
  <c r="AC32" i="43" s="1"/>
  <c r="AB34" i="4"/>
  <c r="AA34" i="4"/>
  <c r="Z34" i="4"/>
  <c r="Z32" i="43" s="1"/>
  <c r="Y34" i="4"/>
  <c r="Y32" i="43" s="1"/>
  <c r="X34" i="4"/>
  <c r="X32" i="43" s="1"/>
  <c r="W34" i="4"/>
  <c r="V34" i="4"/>
  <c r="Q34" i="4" s="1"/>
  <c r="Q32" i="43" s="1"/>
  <c r="N34" i="4"/>
  <c r="N32" i="43" s="1"/>
  <c r="L34" i="4"/>
  <c r="L32" i="43" s="1"/>
  <c r="J34" i="4"/>
  <c r="J32" i="43" s="1"/>
  <c r="H34" i="4"/>
  <c r="H32" i="43" s="1"/>
  <c r="G34" i="4"/>
  <c r="G32" i="43" s="1"/>
  <c r="F34" i="4"/>
  <c r="F32" i="43" s="1"/>
  <c r="E34" i="4"/>
  <c r="E32" i="43" s="1"/>
  <c r="D34" i="4"/>
  <c r="D32" i="43" s="1"/>
  <c r="C34" i="4"/>
  <c r="C32" i="43" s="1"/>
  <c r="B34" i="4"/>
  <c r="B32" i="43" s="1"/>
  <c r="A34" i="4"/>
  <c r="A32" i="43" s="1"/>
  <c r="AK33" i="4"/>
  <c r="AJ33" i="4"/>
  <c r="AJ31" i="43" s="1"/>
  <c r="AH33" i="4"/>
  <c r="AH31" i="43" s="1"/>
  <c r="AG33" i="4"/>
  <c r="AG31" i="43" s="1"/>
  <c r="AF33" i="4"/>
  <c r="AF31" i="43" s="1"/>
  <c r="AE33" i="4"/>
  <c r="AD33" i="4"/>
  <c r="AC33" i="4"/>
  <c r="AC31" i="43" s="1"/>
  <c r="AB33" i="4"/>
  <c r="AA33" i="4"/>
  <c r="Z33" i="4"/>
  <c r="Z31" i="43" s="1"/>
  <c r="Y33" i="4"/>
  <c r="Y31" i="43" s="1"/>
  <c r="X33" i="4"/>
  <c r="X31" i="43" s="1"/>
  <c r="W33" i="4"/>
  <c r="V33" i="4"/>
  <c r="Q33" i="4" s="1"/>
  <c r="Q31" i="43" s="1"/>
  <c r="N33" i="4"/>
  <c r="N31" i="43" s="1"/>
  <c r="L33" i="4"/>
  <c r="L31" i="43" s="1"/>
  <c r="J33" i="4"/>
  <c r="J31" i="43" s="1"/>
  <c r="H33" i="4"/>
  <c r="H31" i="43" s="1"/>
  <c r="G33" i="4"/>
  <c r="G31" i="43" s="1"/>
  <c r="F33" i="4"/>
  <c r="F31" i="43" s="1"/>
  <c r="E33" i="4"/>
  <c r="E31" i="43" s="1"/>
  <c r="D33" i="4"/>
  <c r="D31" i="43" s="1"/>
  <c r="C33" i="4"/>
  <c r="C31" i="43" s="1"/>
  <c r="B33" i="4"/>
  <c r="B31" i="43" s="1"/>
  <c r="A33" i="4"/>
  <c r="A31" i="43" s="1"/>
  <c r="AK32" i="4"/>
  <c r="AJ32" i="4"/>
  <c r="AJ30" i="43" s="1"/>
  <c r="AH32" i="4"/>
  <c r="AH30" i="43" s="1"/>
  <c r="AG32" i="4"/>
  <c r="AG30" i="43" s="1"/>
  <c r="AF32" i="4"/>
  <c r="AF30" i="43" s="1"/>
  <c r="AE32" i="4"/>
  <c r="AD32" i="4"/>
  <c r="AC32" i="4"/>
  <c r="AC30" i="43" s="1"/>
  <c r="AB32" i="4"/>
  <c r="AA32" i="4"/>
  <c r="Z32" i="4"/>
  <c r="Z30" i="43" s="1"/>
  <c r="Y32" i="4"/>
  <c r="Y30" i="43" s="1"/>
  <c r="X32" i="4"/>
  <c r="X30" i="43" s="1"/>
  <c r="W32" i="4"/>
  <c r="V32" i="4"/>
  <c r="Q32" i="4"/>
  <c r="Q30" i="43" s="1"/>
  <c r="N32" i="4"/>
  <c r="N30" i="43" s="1"/>
  <c r="J32" i="4"/>
  <c r="J30" i="43" s="1"/>
  <c r="H32" i="4"/>
  <c r="H30" i="43" s="1"/>
  <c r="G32" i="4"/>
  <c r="G30" i="43" s="1"/>
  <c r="F32" i="4"/>
  <c r="F30" i="43" s="1"/>
  <c r="E32" i="4"/>
  <c r="E30" i="43" s="1"/>
  <c r="D32" i="4"/>
  <c r="D30" i="43" s="1"/>
  <c r="C32" i="4"/>
  <c r="C30" i="43" s="1"/>
  <c r="B32" i="4"/>
  <c r="B30" i="43" s="1"/>
  <c r="A32" i="4"/>
  <c r="A30" i="43" s="1"/>
  <c r="AJ31" i="4"/>
  <c r="AJ29" i="43" s="1"/>
  <c r="AH31" i="4"/>
  <c r="AH29" i="43" s="1"/>
  <c r="AG31" i="4"/>
  <c r="AG29" i="43" s="1"/>
  <c r="AF31" i="4"/>
  <c r="AF29" i="43" s="1"/>
  <c r="AD31" i="4"/>
  <c r="AE31" i="4" s="1"/>
  <c r="AC31" i="4"/>
  <c r="AC29" i="43" s="1"/>
  <c r="AB31" i="4"/>
  <c r="AA31" i="4"/>
  <c r="Z31" i="4"/>
  <c r="Z29" i="43" s="1"/>
  <c r="Y31" i="4"/>
  <c r="Y29" i="43" s="1"/>
  <c r="X31" i="4"/>
  <c r="X29" i="43" s="1"/>
  <c r="W31" i="4"/>
  <c r="V31" i="4"/>
  <c r="Q31" i="4" s="1"/>
  <c r="Q29" i="43" s="1"/>
  <c r="L31" i="4"/>
  <c r="L29" i="43" s="1"/>
  <c r="J31" i="4"/>
  <c r="J29" i="43" s="1"/>
  <c r="H31" i="4"/>
  <c r="H29" i="43" s="1"/>
  <c r="G31" i="4"/>
  <c r="G29" i="43" s="1"/>
  <c r="F31" i="4"/>
  <c r="F29" i="43" s="1"/>
  <c r="E31" i="4"/>
  <c r="E29" i="43" s="1"/>
  <c r="D31" i="4"/>
  <c r="D29" i="43" s="1"/>
  <c r="C31" i="4"/>
  <c r="C29" i="43" s="1"/>
  <c r="B31" i="4"/>
  <c r="B29" i="43" s="1"/>
  <c r="A31" i="4"/>
  <c r="A29" i="43" s="1"/>
  <c r="AJ30" i="4"/>
  <c r="AJ28" i="43" s="1"/>
  <c r="AH30" i="4"/>
  <c r="AH28" i="43" s="1"/>
  <c r="AG30" i="4"/>
  <c r="AG28" i="43" s="1"/>
  <c r="AF30" i="4"/>
  <c r="AF28" i="43" s="1"/>
  <c r="AE30" i="4"/>
  <c r="AD30" i="4"/>
  <c r="AC30" i="4"/>
  <c r="AC28" i="43" s="1"/>
  <c r="AB30" i="4"/>
  <c r="AA30" i="4"/>
  <c r="Z30" i="4"/>
  <c r="Z28" i="43" s="1"/>
  <c r="Y30" i="4"/>
  <c r="Y28" i="43" s="1"/>
  <c r="X30" i="4"/>
  <c r="X28" i="43" s="1"/>
  <c r="W30" i="4"/>
  <c r="V30" i="4"/>
  <c r="Q30" i="4" s="1"/>
  <c r="Q28" i="43" s="1"/>
  <c r="N30" i="4"/>
  <c r="N28" i="43" s="1"/>
  <c r="L30" i="4"/>
  <c r="L28" i="43" s="1"/>
  <c r="J30" i="4"/>
  <c r="J28" i="43" s="1"/>
  <c r="H30" i="4"/>
  <c r="H28" i="43" s="1"/>
  <c r="G30" i="4"/>
  <c r="G28" i="43" s="1"/>
  <c r="F30" i="4"/>
  <c r="F28" i="43" s="1"/>
  <c r="E30" i="4"/>
  <c r="E28" i="43" s="1"/>
  <c r="D30" i="4"/>
  <c r="D28" i="43" s="1"/>
  <c r="C30" i="4"/>
  <c r="C28" i="43" s="1"/>
  <c r="B30" i="4"/>
  <c r="B28" i="43" s="1"/>
  <c r="A30" i="4"/>
  <c r="A28" i="43" s="1"/>
  <c r="AK29" i="4"/>
  <c r="AJ29" i="4"/>
  <c r="AJ27" i="43" s="1"/>
  <c r="AH29" i="4"/>
  <c r="AH27" i="43" s="1"/>
  <c r="AG29" i="4"/>
  <c r="AG27" i="43" s="1"/>
  <c r="AF29" i="4"/>
  <c r="AF27" i="43" s="1"/>
  <c r="AE29" i="4"/>
  <c r="AD29" i="4"/>
  <c r="AC29" i="4"/>
  <c r="AC27" i="43" s="1"/>
  <c r="AB29" i="4"/>
  <c r="AA29" i="4"/>
  <c r="Z29" i="4"/>
  <c r="Z27" i="43" s="1"/>
  <c r="Y29" i="4"/>
  <c r="Y27" i="43" s="1"/>
  <c r="X29" i="4"/>
  <c r="X27" i="43" s="1"/>
  <c r="W29" i="4"/>
  <c r="V29" i="4"/>
  <c r="Q29" i="4" s="1"/>
  <c r="Q27" i="43" s="1"/>
  <c r="N29" i="4"/>
  <c r="N27" i="43" s="1"/>
  <c r="L29" i="4"/>
  <c r="L27" i="43" s="1"/>
  <c r="J29" i="4"/>
  <c r="J27" i="43" s="1"/>
  <c r="H29" i="4"/>
  <c r="H27" i="43" s="1"/>
  <c r="G29" i="4"/>
  <c r="G27" i="43" s="1"/>
  <c r="F29" i="4"/>
  <c r="F27" i="43" s="1"/>
  <c r="E29" i="4"/>
  <c r="E27" i="43" s="1"/>
  <c r="D29" i="4"/>
  <c r="D27" i="43" s="1"/>
  <c r="C29" i="4"/>
  <c r="C27" i="43" s="1"/>
  <c r="B29" i="4"/>
  <c r="B27" i="43" s="1"/>
  <c r="A29" i="4"/>
  <c r="A27" i="43" s="1"/>
  <c r="AK28" i="4"/>
  <c r="AJ28" i="4"/>
  <c r="AJ26" i="43" s="1"/>
  <c r="AH28" i="4"/>
  <c r="AH26" i="43" s="1"/>
  <c r="AG28" i="4"/>
  <c r="AG26" i="43" s="1"/>
  <c r="AF28" i="4"/>
  <c r="AF26" i="43" s="1"/>
  <c r="AE28" i="4"/>
  <c r="AD28" i="4"/>
  <c r="AC28" i="4"/>
  <c r="AC26" i="43" s="1"/>
  <c r="AB28" i="4"/>
  <c r="AA28" i="4"/>
  <c r="Z28" i="4"/>
  <c r="Z26" i="43" s="1"/>
  <c r="Y28" i="4"/>
  <c r="Y26" i="43" s="1"/>
  <c r="X28" i="4"/>
  <c r="X26" i="43" s="1"/>
  <c r="W28" i="4"/>
  <c r="V28" i="4"/>
  <c r="Q28" i="4"/>
  <c r="Q26" i="43" s="1"/>
  <c r="N28" i="4"/>
  <c r="N26" i="43" s="1"/>
  <c r="J28" i="4"/>
  <c r="J26" i="43" s="1"/>
  <c r="H28" i="4"/>
  <c r="H26" i="43" s="1"/>
  <c r="G28" i="4"/>
  <c r="G26" i="43" s="1"/>
  <c r="F28" i="4"/>
  <c r="F26" i="43" s="1"/>
  <c r="E28" i="4"/>
  <c r="E26" i="43" s="1"/>
  <c r="D28" i="4"/>
  <c r="D26" i="43" s="1"/>
  <c r="C28" i="4"/>
  <c r="C26" i="43" s="1"/>
  <c r="B28" i="4"/>
  <c r="B26" i="43" s="1"/>
  <c r="A28" i="4"/>
  <c r="A26" i="43" s="1"/>
  <c r="AJ27" i="4"/>
  <c r="AJ25" i="43" s="1"/>
  <c r="AH27" i="4"/>
  <c r="AH25" i="43" s="1"/>
  <c r="AG27" i="4"/>
  <c r="AG25" i="43" s="1"/>
  <c r="AF27" i="4"/>
  <c r="AF25" i="43" s="1"/>
  <c r="AD27" i="4"/>
  <c r="AE27" i="4" s="1"/>
  <c r="AC27" i="4"/>
  <c r="AC25" i="43" s="1"/>
  <c r="AB27" i="4"/>
  <c r="AA27" i="4"/>
  <c r="Z27" i="4"/>
  <c r="Z25" i="43" s="1"/>
  <c r="Y27" i="4"/>
  <c r="Y25" i="43" s="1"/>
  <c r="X27" i="4"/>
  <c r="X25" i="43" s="1"/>
  <c r="W27" i="4"/>
  <c r="V27" i="4"/>
  <c r="Q27" i="4" s="1"/>
  <c r="Q25" i="43" s="1"/>
  <c r="L27" i="4"/>
  <c r="L25" i="43" s="1"/>
  <c r="J27" i="4"/>
  <c r="J25" i="43" s="1"/>
  <c r="H27" i="4"/>
  <c r="H25" i="43" s="1"/>
  <c r="G27" i="4"/>
  <c r="G25" i="43" s="1"/>
  <c r="F27" i="4"/>
  <c r="F25" i="43" s="1"/>
  <c r="E27" i="4"/>
  <c r="E25" i="43" s="1"/>
  <c r="D27" i="4"/>
  <c r="D25" i="43" s="1"/>
  <c r="C27" i="4"/>
  <c r="C25" i="43" s="1"/>
  <c r="B27" i="4"/>
  <c r="B25" i="43" s="1"/>
  <c r="A27" i="4"/>
  <c r="A25" i="43" s="1"/>
  <c r="AJ26" i="4"/>
  <c r="AJ24" i="43" s="1"/>
  <c r="AH26" i="4"/>
  <c r="AH24" i="43" s="1"/>
  <c r="AG26" i="4"/>
  <c r="AG24" i="43" s="1"/>
  <c r="AF26" i="4"/>
  <c r="AF24" i="43" s="1"/>
  <c r="AE26" i="4"/>
  <c r="AD26" i="4"/>
  <c r="AC26" i="4"/>
  <c r="AC24" i="43" s="1"/>
  <c r="AB26" i="4"/>
  <c r="AA26" i="4"/>
  <c r="Z26" i="4"/>
  <c r="Z24" i="43" s="1"/>
  <c r="Y26" i="4"/>
  <c r="Y24" i="43" s="1"/>
  <c r="X26" i="4"/>
  <c r="X24" i="43" s="1"/>
  <c r="W26" i="4"/>
  <c r="V26" i="4"/>
  <c r="Q26" i="4" s="1"/>
  <c r="Q24" i="43" s="1"/>
  <c r="N26" i="4"/>
  <c r="N24" i="43" s="1"/>
  <c r="L26" i="4"/>
  <c r="L24" i="43" s="1"/>
  <c r="J26" i="4"/>
  <c r="J24" i="43" s="1"/>
  <c r="H26" i="4"/>
  <c r="H24" i="43" s="1"/>
  <c r="G26" i="4"/>
  <c r="G24" i="43" s="1"/>
  <c r="F26" i="4"/>
  <c r="F24" i="43" s="1"/>
  <c r="E26" i="4"/>
  <c r="E24" i="43" s="1"/>
  <c r="D26" i="4"/>
  <c r="D24" i="43" s="1"/>
  <c r="C26" i="4"/>
  <c r="C24" i="43" s="1"/>
  <c r="B26" i="4"/>
  <c r="B24" i="43" s="1"/>
  <c r="A26" i="4"/>
  <c r="A24" i="43" s="1"/>
  <c r="AK25" i="4"/>
  <c r="AJ25" i="4"/>
  <c r="AJ23" i="43" s="1"/>
  <c r="AH25" i="4"/>
  <c r="AH23" i="43" s="1"/>
  <c r="AG25" i="4"/>
  <c r="AG23" i="43" s="1"/>
  <c r="AF25" i="4"/>
  <c r="AF23" i="43" s="1"/>
  <c r="AE25" i="4"/>
  <c r="AD25" i="4"/>
  <c r="AC25" i="4"/>
  <c r="AC23" i="43" s="1"/>
  <c r="AB25" i="4"/>
  <c r="AA25" i="4"/>
  <c r="Z25" i="4"/>
  <c r="Z23" i="43" s="1"/>
  <c r="Y25" i="4"/>
  <c r="Y23" i="43" s="1"/>
  <c r="X25" i="4"/>
  <c r="X23" i="43" s="1"/>
  <c r="W25" i="4"/>
  <c r="V25" i="4"/>
  <c r="Q25" i="4" s="1"/>
  <c r="Q23" i="43" s="1"/>
  <c r="N25" i="4"/>
  <c r="N23" i="43" s="1"/>
  <c r="L25" i="4"/>
  <c r="L23" i="43" s="1"/>
  <c r="J25" i="4"/>
  <c r="J23" i="43" s="1"/>
  <c r="H25" i="4"/>
  <c r="H23" i="43" s="1"/>
  <c r="G25" i="4"/>
  <c r="G23" i="43" s="1"/>
  <c r="F25" i="4"/>
  <c r="F23" i="43" s="1"/>
  <c r="E25" i="4"/>
  <c r="E23" i="43" s="1"/>
  <c r="D25" i="4"/>
  <c r="D23" i="43" s="1"/>
  <c r="C25" i="4"/>
  <c r="C23" i="43" s="1"/>
  <c r="B25" i="4"/>
  <c r="B23" i="43" s="1"/>
  <c r="A25" i="4"/>
  <c r="A23" i="43" s="1"/>
  <c r="AK24" i="4"/>
  <c r="AJ24" i="4"/>
  <c r="AJ22" i="43" s="1"/>
  <c r="AH24" i="4"/>
  <c r="AH22" i="43" s="1"/>
  <c r="AG24" i="4"/>
  <c r="AG22" i="43" s="1"/>
  <c r="AF24" i="4"/>
  <c r="AF22" i="43" s="1"/>
  <c r="AE24" i="4"/>
  <c r="AD24" i="4"/>
  <c r="AC24" i="4"/>
  <c r="AC22" i="43" s="1"/>
  <c r="AB24" i="4"/>
  <c r="AA24" i="4"/>
  <c r="Z24" i="4"/>
  <c r="Z22" i="43" s="1"/>
  <c r="Y24" i="4"/>
  <c r="Y22" i="43" s="1"/>
  <c r="X24" i="4"/>
  <c r="X22" i="43" s="1"/>
  <c r="W24" i="4"/>
  <c r="V24" i="4"/>
  <c r="Q24" i="4"/>
  <c r="Q22" i="43" s="1"/>
  <c r="N24" i="4"/>
  <c r="N22" i="43" s="1"/>
  <c r="J24" i="4"/>
  <c r="J22" i="43" s="1"/>
  <c r="H24" i="4"/>
  <c r="H22" i="43" s="1"/>
  <c r="G24" i="4"/>
  <c r="G22" i="43" s="1"/>
  <c r="F24" i="4"/>
  <c r="F22" i="43" s="1"/>
  <c r="E24" i="4"/>
  <c r="E22" i="43" s="1"/>
  <c r="D24" i="4"/>
  <c r="D22" i="43" s="1"/>
  <c r="C24" i="4"/>
  <c r="C22" i="43" s="1"/>
  <c r="B24" i="4"/>
  <c r="B22" i="43" s="1"/>
  <c r="A24" i="4"/>
  <c r="A22" i="43" s="1"/>
  <c r="AJ23" i="4"/>
  <c r="AJ21" i="43" s="1"/>
  <c r="AH23" i="4"/>
  <c r="AH21" i="43" s="1"/>
  <c r="AG23" i="4"/>
  <c r="AG21" i="43" s="1"/>
  <c r="AF23" i="4"/>
  <c r="AF21" i="43" s="1"/>
  <c r="AD23" i="4"/>
  <c r="AE23" i="4" s="1"/>
  <c r="AC23" i="4"/>
  <c r="AC21" i="43" s="1"/>
  <c r="AB23" i="4"/>
  <c r="AA23" i="4"/>
  <c r="Z23" i="4"/>
  <c r="Z21" i="43" s="1"/>
  <c r="Y23" i="4"/>
  <c r="Y21" i="43" s="1"/>
  <c r="X23" i="4"/>
  <c r="X21" i="43" s="1"/>
  <c r="W23" i="4"/>
  <c r="V23" i="4"/>
  <c r="Q23" i="4" s="1"/>
  <c r="Q21" i="43" s="1"/>
  <c r="L23" i="4"/>
  <c r="L21" i="43" s="1"/>
  <c r="J23" i="4"/>
  <c r="J21" i="43" s="1"/>
  <c r="H23" i="4"/>
  <c r="H21" i="43" s="1"/>
  <c r="G23" i="4"/>
  <c r="G21" i="43" s="1"/>
  <c r="F23" i="4"/>
  <c r="F21" i="43" s="1"/>
  <c r="E23" i="4"/>
  <c r="E21" i="43" s="1"/>
  <c r="D23" i="4"/>
  <c r="D21" i="43" s="1"/>
  <c r="C23" i="4"/>
  <c r="C21" i="43" s="1"/>
  <c r="B23" i="4"/>
  <c r="B21" i="43" s="1"/>
  <c r="A23" i="4"/>
  <c r="A21" i="43" s="1"/>
  <c r="AJ22" i="4"/>
  <c r="AJ20" i="43" s="1"/>
  <c r="AH22" i="4"/>
  <c r="AH20" i="43" s="1"/>
  <c r="AG22" i="4"/>
  <c r="AG20" i="43" s="1"/>
  <c r="AF22" i="4"/>
  <c r="AF20" i="43" s="1"/>
  <c r="AE22" i="4"/>
  <c r="AD22" i="4"/>
  <c r="AC22" i="4"/>
  <c r="AC20" i="43" s="1"/>
  <c r="AB22" i="4"/>
  <c r="AA22" i="4"/>
  <c r="Z22" i="4"/>
  <c r="Z20" i="43" s="1"/>
  <c r="Y22" i="4"/>
  <c r="Y20" i="43" s="1"/>
  <c r="X22" i="4"/>
  <c r="X20" i="43" s="1"/>
  <c r="W22" i="4"/>
  <c r="V22" i="4"/>
  <c r="Q22" i="4" s="1"/>
  <c r="Q20" i="43" s="1"/>
  <c r="N22" i="4"/>
  <c r="N20" i="43" s="1"/>
  <c r="L22" i="4"/>
  <c r="L20" i="43" s="1"/>
  <c r="J22" i="4"/>
  <c r="J20" i="43" s="1"/>
  <c r="H22" i="4"/>
  <c r="H20" i="43" s="1"/>
  <c r="G22" i="4"/>
  <c r="G20" i="43" s="1"/>
  <c r="F22" i="4"/>
  <c r="F20" i="43" s="1"/>
  <c r="E22" i="4"/>
  <c r="E20" i="43" s="1"/>
  <c r="D22" i="4"/>
  <c r="D20" i="43" s="1"/>
  <c r="C22" i="4"/>
  <c r="C20" i="43" s="1"/>
  <c r="B22" i="4"/>
  <c r="B20" i="43" s="1"/>
  <c r="A22" i="4"/>
  <c r="A20" i="43" s="1"/>
  <c r="AK21" i="4"/>
  <c r="AJ21" i="4"/>
  <c r="AJ19" i="43" s="1"/>
  <c r="AH21" i="4"/>
  <c r="AH19" i="43" s="1"/>
  <c r="AG21" i="4"/>
  <c r="AG19" i="43" s="1"/>
  <c r="AF21" i="4"/>
  <c r="AF19" i="43" s="1"/>
  <c r="AE21" i="4"/>
  <c r="AD21" i="4"/>
  <c r="AC21" i="4"/>
  <c r="AC19" i="43" s="1"/>
  <c r="AB21" i="4"/>
  <c r="AA21" i="4"/>
  <c r="Z21" i="4"/>
  <c r="Z19" i="43" s="1"/>
  <c r="Y21" i="4"/>
  <c r="Y19" i="43" s="1"/>
  <c r="X21" i="4"/>
  <c r="X19" i="43" s="1"/>
  <c r="W21" i="4"/>
  <c r="V21" i="4"/>
  <c r="Q21" i="4" s="1"/>
  <c r="Q19" i="43" s="1"/>
  <c r="N21" i="4"/>
  <c r="N19" i="43" s="1"/>
  <c r="L21" i="4"/>
  <c r="L19" i="43" s="1"/>
  <c r="J21" i="4"/>
  <c r="J19" i="43" s="1"/>
  <c r="H21" i="4"/>
  <c r="H19" i="43" s="1"/>
  <c r="G21" i="4"/>
  <c r="G19" i="43" s="1"/>
  <c r="F21" i="4"/>
  <c r="F19" i="43" s="1"/>
  <c r="E21" i="4"/>
  <c r="E19" i="43" s="1"/>
  <c r="D21" i="4"/>
  <c r="D19" i="43" s="1"/>
  <c r="C21" i="4"/>
  <c r="C19" i="43" s="1"/>
  <c r="B21" i="4"/>
  <c r="B19" i="43" s="1"/>
  <c r="A21" i="4"/>
  <c r="A19" i="43" s="1"/>
  <c r="AK20" i="4"/>
  <c r="AJ20" i="4"/>
  <c r="AJ18" i="43" s="1"/>
  <c r="AH20" i="4"/>
  <c r="AH18" i="43" s="1"/>
  <c r="AG20" i="4"/>
  <c r="AG18" i="43" s="1"/>
  <c r="AF20" i="4"/>
  <c r="AF18" i="43" s="1"/>
  <c r="AE20" i="4"/>
  <c r="AD20" i="4"/>
  <c r="AC20" i="4"/>
  <c r="AC18" i="43" s="1"/>
  <c r="AB20" i="4"/>
  <c r="AA20" i="4"/>
  <c r="Z20" i="4"/>
  <c r="Z18" i="43" s="1"/>
  <c r="Y20" i="4"/>
  <c r="Y18" i="43" s="1"/>
  <c r="X20" i="4"/>
  <c r="X18" i="43" s="1"/>
  <c r="W20" i="4"/>
  <c r="V20" i="4"/>
  <c r="Q20" i="4"/>
  <c r="Q18" i="43" s="1"/>
  <c r="N20" i="4"/>
  <c r="N18" i="43" s="1"/>
  <c r="J20" i="4"/>
  <c r="J18" i="43" s="1"/>
  <c r="H20" i="4"/>
  <c r="H18" i="43" s="1"/>
  <c r="G20" i="4"/>
  <c r="G18" i="43" s="1"/>
  <c r="F20" i="4"/>
  <c r="F18" i="43" s="1"/>
  <c r="E20" i="4"/>
  <c r="E18" i="43" s="1"/>
  <c r="D20" i="4"/>
  <c r="D18" i="43" s="1"/>
  <c r="C20" i="4"/>
  <c r="C18" i="43" s="1"/>
  <c r="B20" i="4"/>
  <c r="B18" i="43" s="1"/>
  <c r="A20" i="4"/>
  <c r="A18" i="43" s="1"/>
  <c r="AJ19" i="4"/>
  <c r="AJ17" i="43" s="1"/>
  <c r="AH19" i="4"/>
  <c r="AH17" i="43" s="1"/>
  <c r="AG19" i="4"/>
  <c r="AG17" i="43" s="1"/>
  <c r="AF19" i="4"/>
  <c r="AF17" i="43" s="1"/>
  <c r="AD19" i="4"/>
  <c r="AE19" i="4" s="1"/>
  <c r="AC19" i="4"/>
  <c r="AC17" i="43" s="1"/>
  <c r="AB19" i="4"/>
  <c r="AA19" i="4"/>
  <c r="Z19" i="4"/>
  <c r="Z17" i="43" s="1"/>
  <c r="Y19" i="4"/>
  <c r="Y17" i="43" s="1"/>
  <c r="X19" i="4"/>
  <c r="X17" i="43" s="1"/>
  <c r="W19" i="4"/>
  <c r="V19" i="4"/>
  <c r="Q19" i="4" s="1"/>
  <c r="Q17" i="43" s="1"/>
  <c r="L19" i="4"/>
  <c r="L17" i="43" s="1"/>
  <c r="J19" i="4"/>
  <c r="J17" i="43" s="1"/>
  <c r="H19" i="4"/>
  <c r="H17" i="43" s="1"/>
  <c r="G19" i="4"/>
  <c r="G17" i="43" s="1"/>
  <c r="F19" i="4"/>
  <c r="F17" i="43" s="1"/>
  <c r="E19" i="4"/>
  <c r="E17" i="43" s="1"/>
  <c r="D19" i="4"/>
  <c r="D17" i="43" s="1"/>
  <c r="C19" i="4"/>
  <c r="C17" i="43" s="1"/>
  <c r="B19" i="4"/>
  <c r="B17" i="43" s="1"/>
  <c r="A19" i="4"/>
  <c r="A17" i="43" s="1"/>
  <c r="AJ18" i="4"/>
  <c r="AJ16" i="43" s="1"/>
  <c r="AH18" i="4"/>
  <c r="AH16" i="43" s="1"/>
  <c r="AG18" i="4"/>
  <c r="AG16" i="43" s="1"/>
  <c r="AF18" i="4"/>
  <c r="AF16" i="43" s="1"/>
  <c r="AE18" i="4"/>
  <c r="AD18" i="4"/>
  <c r="AC18" i="4"/>
  <c r="AC16" i="43" s="1"/>
  <c r="AB18" i="4"/>
  <c r="AA18" i="4"/>
  <c r="Z18" i="4"/>
  <c r="Z16" i="43" s="1"/>
  <c r="Y18" i="4"/>
  <c r="Y16" i="43" s="1"/>
  <c r="X18" i="4"/>
  <c r="X16" i="43" s="1"/>
  <c r="W18" i="4"/>
  <c r="V18" i="4"/>
  <c r="Q18" i="4" s="1"/>
  <c r="Q16" i="43" s="1"/>
  <c r="N18" i="4"/>
  <c r="N16" i="43" s="1"/>
  <c r="L18" i="4"/>
  <c r="L16" i="43" s="1"/>
  <c r="J18" i="4"/>
  <c r="J16" i="43" s="1"/>
  <c r="H18" i="4"/>
  <c r="H16" i="43" s="1"/>
  <c r="G18" i="4"/>
  <c r="G16" i="43" s="1"/>
  <c r="F18" i="4"/>
  <c r="F16" i="43" s="1"/>
  <c r="E18" i="4"/>
  <c r="E16" i="43" s="1"/>
  <c r="D18" i="4"/>
  <c r="D16" i="43" s="1"/>
  <c r="C18" i="4"/>
  <c r="C16" i="43" s="1"/>
  <c r="B18" i="4"/>
  <c r="B16" i="43" s="1"/>
  <c r="A18" i="4"/>
  <c r="A16" i="43" s="1"/>
  <c r="AK17" i="4"/>
  <c r="AJ17" i="4"/>
  <c r="AJ15" i="43" s="1"/>
  <c r="AH17" i="4"/>
  <c r="AH15" i="43" s="1"/>
  <c r="AG17" i="4"/>
  <c r="AG15" i="43" s="1"/>
  <c r="AF17" i="4"/>
  <c r="AF15" i="43" s="1"/>
  <c r="AE17" i="4"/>
  <c r="AD17" i="4"/>
  <c r="AC17" i="4"/>
  <c r="AC15" i="43" s="1"/>
  <c r="AB17" i="4"/>
  <c r="AA17" i="4"/>
  <c r="Z17" i="4"/>
  <c r="Z15" i="43" s="1"/>
  <c r="Y17" i="4"/>
  <c r="Y15" i="43" s="1"/>
  <c r="X17" i="4"/>
  <c r="X15" i="43" s="1"/>
  <c r="W17" i="4"/>
  <c r="V17" i="4"/>
  <c r="Q17" i="4" s="1"/>
  <c r="Q15" i="43" s="1"/>
  <c r="N17" i="4"/>
  <c r="N15" i="43" s="1"/>
  <c r="L17" i="4"/>
  <c r="L15" i="43" s="1"/>
  <c r="J17" i="4"/>
  <c r="J15" i="43" s="1"/>
  <c r="H17" i="4"/>
  <c r="H15" i="43" s="1"/>
  <c r="G17" i="4"/>
  <c r="G15" i="43" s="1"/>
  <c r="F17" i="4"/>
  <c r="F15" i="43" s="1"/>
  <c r="E17" i="4"/>
  <c r="E15" i="43" s="1"/>
  <c r="D17" i="4"/>
  <c r="D15" i="43" s="1"/>
  <c r="C17" i="4"/>
  <c r="C15" i="43" s="1"/>
  <c r="B17" i="4"/>
  <c r="B15" i="43" s="1"/>
  <c r="A17" i="4"/>
  <c r="A15" i="43" s="1"/>
  <c r="AK16" i="4"/>
  <c r="AJ16" i="4"/>
  <c r="AJ14" i="43" s="1"/>
  <c r="AH16" i="4"/>
  <c r="AH14" i="43" s="1"/>
  <c r="AG16" i="4"/>
  <c r="AG14" i="43" s="1"/>
  <c r="AF16" i="4"/>
  <c r="AF14" i="43" s="1"/>
  <c r="AE16" i="4"/>
  <c r="AD16" i="4"/>
  <c r="AC16" i="4"/>
  <c r="AC14" i="43" s="1"/>
  <c r="AB16" i="4"/>
  <c r="AA16" i="4"/>
  <c r="Z16" i="4"/>
  <c r="Z14" i="43" s="1"/>
  <c r="Y16" i="4"/>
  <c r="Y14" i="43" s="1"/>
  <c r="X16" i="4"/>
  <c r="X14" i="43" s="1"/>
  <c r="W16" i="4"/>
  <c r="V16" i="4"/>
  <c r="Q16" i="4"/>
  <c r="Q14" i="43" s="1"/>
  <c r="N16" i="4"/>
  <c r="N14" i="43" s="1"/>
  <c r="J16" i="4"/>
  <c r="J14" i="43" s="1"/>
  <c r="H16" i="4"/>
  <c r="H14" i="43" s="1"/>
  <c r="G16" i="4"/>
  <c r="G14" i="43" s="1"/>
  <c r="F16" i="4"/>
  <c r="F14" i="43" s="1"/>
  <c r="E16" i="4"/>
  <c r="E14" i="43" s="1"/>
  <c r="D16" i="4"/>
  <c r="D14" i="43" s="1"/>
  <c r="C16" i="4"/>
  <c r="C14" i="43" s="1"/>
  <c r="B16" i="4"/>
  <c r="B14" i="43" s="1"/>
  <c r="A16" i="4"/>
  <c r="A14" i="43" s="1"/>
  <c r="AJ15" i="4"/>
  <c r="AJ13" i="43" s="1"/>
  <c r="AH15" i="4"/>
  <c r="AG15" i="4"/>
  <c r="AG13" i="43" s="1"/>
  <c r="AF15" i="4"/>
  <c r="AF13" i="43" s="1"/>
  <c r="AD15" i="4"/>
  <c r="AE15" i="4" s="1"/>
  <c r="AC15" i="4"/>
  <c r="AC13" i="43" s="1"/>
  <c r="AB15" i="4"/>
  <c r="AA15" i="4"/>
  <c r="Z15" i="4"/>
  <c r="Z13" i="43" s="1"/>
  <c r="Y15" i="4"/>
  <c r="Y13" i="43" s="1"/>
  <c r="X15" i="4"/>
  <c r="X13" i="43" s="1"/>
  <c r="W15" i="4"/>
  <c r="V15" i="4"/>
  <c r="AK15" i="4" s="1"/>
  <c r="N15" i="4"/>
  <c r="N13" i="43" s="1"/>
  <c r="J15" i="4"/>
  <c r="J13" i="43" s="1"/>
  <c r="H15" i="4"/>
  <c r="H13" i="43" s="1"/>
  <c r="G15" i="4"/>
  <c r="G13" i="43" s="1"/>
  <c r="F15" i="4"/>
  <c r="F13" i="43" s="1"/>
  <c r="E15" i="4"/>
  <c r="E13" i="43" s="1"/>
  <c r="D15" i="4"/>
  <c r="D13" i="43" s="1"/>
  <c r="C15" i="4"/>
  <c r="C13" i="43" s="1"/>
  <c r="B15" i="4"/>
  <c r="B13" i="43" s="1"/>
  <c r="A15" i="4"/>
  <c r="A13" i="43" s="1"/>
  <c r="AJ14" i="4"/>
  <c r="AJ12" i="43" s="1"/>
  <c r="AH14" i="4"/>
  <c r="AG14" i="4"/>
  <c r="AG12" i="43" s="1"/>
  <c r="AF14" i="4"/>
  <c r="AF12" i="43" s="1"/>
  <c r="AD14" i="4"/>
  <c r="AE14" i="4" s="1"/>
  <c r="AC14" i="4"/>
  <c r="AC12" i="43" s="1"/>
  <c r="AB14" i="4"/>
  <c r="AA14" i="4"/>
  <c r="Z14" i="4"/>
  <c r="Z12" i="43" s="1"/>
  <c r="Y14" i="4"/>
  <c r="Y12" i="43" s="1"/>
  <c r="X14" i="4"/>
  <c r="X12" i="43" s="1"/>
  <c r="W14" i="4"/>
  <c r="V14" i="4"/>
  <c r="AK14" i="4" s="1"/>
  <c r="N14" i="4"/>
  <c r="N12" i="43" s="1"/>
  <c r="J14" i="4"/>
  <c r="J12" i="43" s="1"/>
  <c r="H14" i="4"/>
  <c r="H12" i="43" s="1"/>
  <c r="G14" i="4"/>
  <c r="G12" i="43" s="1"/>
  <c r="F14" i="4"/>
  <c r="F12" i="43" s="1"/>
  <c r="E14" i="4"/>
  <c r="E12" i="43" s="1"/>
  <c r="D14" i="4"/>
  <c r="D12" i="43" s="1"/>
  <c r="C14" i="4"/>
  <c r="C12" i="43" s="1"/>
  <c r="B14" i="4"/>
  <c r="B12" i="43" s="1"/>
  <c r="A14" i="4"/>
  <c r="A12" i="43" s="1"/>
  <c r="AJ13" i="4"/>
  <c r="AJ11" i="43" s="1"/>
  <c r="AH13" i="4"/>
  <c r="AG13" i="4"/>
  <c r="AG11" i="43" s="1"/>
  <c r="AF13" i="4"/>
  <c r="AF11" i="43" s="1"/>
  <c r="AD13" i="4"/>
  <c r="AE13" i="4" s="1"/>
  <c r="AC13" i="4"/>
  <c r="AC11" i="43" s="1"/>
  <c r="AB13" i="4"/>
  <c r="AA13" i="4"/>
  <c r="Z13" i="4"/>
  <c r="Z11" i="43" s="1"/>
  <c r="Y13" i="4"/>
  <c r="Y11" i="43" s="1"/>
  <c r="X13" i="4"/>
  <c r="X11" i="43" s="1"/>
  <c r="W13" i="4"/>
  <c r="V13" i="4"/>
  <c r="AK13" i="4" s="1"/>
  <c r="N13" i="4"/>
  <c r="N11" i="43" s="1"/>
  <c r="J13" i="4"/>
  <c r="J11" i="43" s="1"/>
  <c r="H13" i="4"/>
  <c r="H11" i="43" s="1"/>
  <c r="G13" i="4"/>
  <c r="G11" i="43" s="1"/>
  <c r="F13" i="4"/>
  <c r="F11" i="43" s="1"/>
  <c r="E13" i="4"/>
  <c r="E11" i="43" s="1"/>
  <c r="D13" i="4"/>
  <c r="D11" i="43" s="1"/>
  <c r="C13" i="4"/>
  <c r="C11" i="43" s="1"/>
  <c r="B13" i="4"/>
  <c r="B11" i="43" s="1"/>
  <c r="A13" i="4"/>
  <c r="A11" i="43" s="1"/>
  <c r="AJ12" i="4"/>
  <c r="AJ10" i="43" s="1"/>
  <c r="AH12" i="4"/>
  <c r="AG12" i="4"/>
  <c r="AG10" i="43" s="1"/>
  <c r="AF12" i="4"/>
  <c r="AF10" i="43" s="1"/>
  <c r="AD12" i="4"/>
  <c r="AE12" i="4" s="1"/>
  <c r="AC12" i="4"/>
  <c r="AC10" i="43" s="1"/>
  <c r="AB12" i="4"/>
  <c r="AA12" i="4"/>
  <c r="Z12" i="4"/>
  <c r="Z10" i="43" s="1"/>
  <c r="Y12" i="4"/>
  <c r="Y10" i="43" s="1"/>
  <c r="X12" i="4"/>
  <c r="X10" i="43" s="1"/>
  <c r="W12" i="4"/>
  <c r="V12" i="4"/>
  <c r="Q12" i="4" s="1"/>
  <c r="Q10" i="43" s="1"/>
  <c r="N12" i="4"/>
  <c r="N10" i="43" s="1"/>
  <c r="J12" i="4"/>
  <c r="J10" i="43" s="1"/>
  <c r="H12" i="4"/>
  <c r="H10" i="43" s="1"/>
  <c r="G12" i="4"/>
  <c r="G10" i="43" s="1"/>
  <c r="F12" i="4"/>
  <c r="F10" i="43" s="1"/>
  <c r="E12" i="4"/>
  <c r="E10" i="43" s="1"/>
  <c r="D12" i="4"/>
  <c r="D10" i="43" s="1"/>
  <c r="C12" i="4"/>
  <c r="C10" i="43" s="1"/>
  <c r="B12" i="4"/>
  <c r="B10" i="43" s="1"/>
  <c r="A12" i="4"/>
  <c r="A10" i="43" s="1"/>
  <c r="AK11" i="4"/>
  <c r="AJ11" i="4"/>
  <c r="AJ9" i="43" s="1"/>
  <c r="AH11" i="4"/>
  <c r="AG11" i="4"/>
  <c r="AG9" i="43" s="1"/>
  <c r="AF11" i="4"/>
  <c r="AF9" i="43" s="1"/>
  <c r="AD11" i="4"/>
  <c r="AE11" i="4" s="1"/>
  <c r="AC11" i="4"/>
  <c r="AC9" i="43" s="1"/>
  <c r="AB11" i="4"/>
  <c r="AA11" i="4"/>
  <c r="Z11" i="4"/>
  <c r="Z9" i="43" s="1"/>
  <c r="Y11" i="4"/>
  <c r="Y9" i="43" s="1"/>
  <c r="X11" i="4"/>
  <c r="X9" i="43" s="1"/>
  <c r="W11" i="4"/>
  <c r="V11" i="4"/>
  <c r="Q11" i="4" s="1"/>
  <c r="Q9" i="43" s="1"/>
  <c r="N11" i="4"/>
  <c r="N9" i="43" s="1"/>
  <c r="J11" i="4"/>
  <c r="J9" i="43" s="1"/>
  <c r="H11" i="4"/>
  <c r="H9" i="43" s="1"/>
  <c r="G11" i="4"/>
  <c r="G9" i="43" s="1"/>
  <c r="F11" i="4"/>
  <c r="F9" i="43" s="1"/>
  <c r="E11" i="4"/>
  <c r="E9" i="43" s="1"/>
  <c r="D11" i="4"/>
  <c r="D9" i="43" s="1"/>
  <c r="C11" i="4"/>
  <c r="C9" i="43" s="1"/>
  <c r="B11" i="4"/>
  <c r="B9" i="43" s="1"/>
  <c r="A11" i="4"/>
  <c r="A9" i="43" s="1"/>
  <c r="AJ10" i="4"/>
  <c r="AJ8" i="43" s="1"/>
  <c r="AH10" i="4"/>
  <c r="AG10" i="4"/>
  <c r="AG8" i="43" s="1"/>
  <c r="AF10" i="4"/>
  <c r="AF8" i="43" s="1"/>
  <c r="AD10" i="4"/>
  <c r="AE10" i="4" s="1"/>
  <c r="AC10" i="4"/>
  <c r="AC8" i="43" s="1"/>
  <c r="AB10" i="4"/>
  <c r="AA10" i="4"/>
  <c r="Z10" i="4"/>
  <c r="Z8" i="43" s="1"/>
  <c r="Y10" i="4"/>
  <c r="Y8" i="43" s="1"/>
  <c r="X10" i="4"/>
  <c r="X8" i="43" s="1"/>
  <c r="W10" i="4"/>
  <c r="V10" i="4"/>
  <c r="AK10" i="4" s="1"/>
  <c r="N10" i="4"/>
  <c r="N8" i="43" s="1"/>
  <c r="J10" i="4"/>
  <c r="J8" i="43" s="1"/>
  <c r="H10" i="4"/>
  <c r="H8" i="43" s="1"/>
  <c r="G10" i="4"/>
  <c r="G8" i="43" s="1"/>
  <c r="F10" i="4"/>
  <c r="F8" i="43" s="1"/>
  <c r="E10" i="4"/>
  <c r="E8" i="43" s="1"/>
  <c r="D10" i="4"/>
  <c r="D8" i="43" s="1"/>
  <c r="C10" i="4"/>
  <c r="C8" i="43" s="1"/>
  <c r="B10" i="4"/>
  <c r="B8" i="43" s="1"/>
  <c r="A10" i="4"/>
  <c r="A8" i="43" s="1"/>
  <c r="AJ9" i="4"/>
  <c r="AJ7" i="43" s="1"/>
  <c r="AH9" i="4"/>
  <c r="AG9" i="4"/>
  <c r="AG7" i="43" s="1"/>
  <c r="AF9" i="4"/>
  <c r="AF7" i="43" s="1"/>
  <c r="AD9" i="4"/>
  <c r="AE9" i="4" s="1"/>
  <c r="AC9" i="4"/>
  <c r="AC7" i="43" s="1"/>
  <c r="AB9" i="4"/>
  <c r="AA9" i="4"/>
  <c r="Z9" i="4"/>
  <c r="Z7" i="43" s="1"/>
  <c r="Y9" i="4"/>
  <c r="Y7" i="43" s="1"/>
  <c r="X9" i="4"/>
  <c r="X7" i="43" s="1"/>
  <c r="W9" i="4"/>
  <c r="V9" i="4"/>
  <c r="AK9" i="4" s="1"/>
  <c r="M9" i="4"/>
  <c r="M7" i="43" s="1"/>
  <c r="L9" i="4"/>
  <c r="L7" i="43" s="1"/>
  <c r="J9" i="4"/>
  <c r="J7" i="43" s="1"/>
  <c r="H9" i="4"/>
  <c r="H7" i="43" s="1"/>
  <c r="G9" i="4"/>
  <c r="G7" i="43" s="1"/>
  <c r="F9" i="4"/>
  <c r="F7" i="43" s="1"/>
  <c r="E9" i="4"/>
  <c r="E7" i="43" s="1"/>
  <c r="D9" i="4"/>
  <c r="D7" i="43" s="1"/>
  <c r="C9" i="4"/>
  <c r="C7" i="43" s="1"/>
  <c r="B9" i="4"/>
  <c r="B7" i="43" s="1"/>
  <c r="A9" i="4"/>
  <c r="A7" i="43" s="1"/>
  <c r="AJ8" i="4"/>
  <c r="AJ6" i="43" s="1"/>
  <c r="AH8" i="4"/>
  <c r="AG8" i="4"/>
  <c r="AG6" i="43" s="1"/>
  <c r="AF8" i="4"/>
  <c r="AF6" i="43" s="1"/>
  <c r="AE8" i="4"/>
  <c r="AD8" i="4"/>
  <c r="AC8" i="4"/>
  <c r="AC6" i="43" s="1"/>
  <c r="AB8" i="4"/>
  <c r="AA8" i="4"/>
  <c r="Z8" i="4"/>
  <c r="Z6" i="43" s="1"/>
  <c r="Y8" i="4"/>
  <c r="Y6" i="43" s="1"/>
  <c r="X8" i="4"/>
  <c r="X6" i="43" s="1"/>
  <c r="W8" i="4"/>
  <c r="V8" i="4"/>
  <c r="AK8" i="4" s="1"/>
  <c r="Q8" i="4"/>
  <c r="Q6" i="43" s="1"/>
  <c r="O8" i="4"/>
  <c r="O6" i="43" s="1"/>
  <c r="L8" i="4"/>
  <c r="L6" i="43" s="1"/>
  <c r="J8" i="4"/>
  <c r="J6" i="43" s="1"/>
  <c r="H8" i="4"/>
  <c r="H6" i="43" s="1"/>
  <c r="G8" i="4"/>
  <c r="G6" i="43" s="1"/>
  <c r="F8" i="4"/>
  <c r="F6" i="43" s="1"/>
  <c r="E8" i="4"/>
  <c r="E6" i="43" s="1"/>
  <c r="D8" i="4"/>
  <c r="D6" i="43" s="1"/>
  <c r="C8" i="4"/>
  <c r="C6" i="43" s="1"/>
  <c r="B8" i="4"/>
  <c r="B6" i="43" s="1"/>
  <c r="A8" i="4"/>
  <c r="A6" i="43" s="1"/>
  <c r="AK7" i="4"/>
  <c r="AJ7" i="4"/>
  <c r="AJ5" i="43" s="1"/>
  <c r="AH7" i="4"/>
  <c r="AG7" i="4"/>
  <c r="AG5" i="43" s="1"/>
  <c r="AF7" i="4"/>
  <c r="AF5" i="43" s="1"/>
  <c r="AE7" i="4"/>
  <c r="AD7" i="4"/>
  <c r="AC7" i="4"/>
  <c r="AC5" i="43" s="1"/>
  <c r="AB7" i="4"/>
  <c r="AA7" i="4"/>
  <c r="Z7" i="4"/>
  <c r="Z5" i="43" s="1"/>
  <c r="Y7" i="4"/>
  <c r="Y5" i="43" s="1"/>
  <c r="X7" i="4"/>
  <c r="X5" i="43" s="1"/>
  <c r="W7" i="4"/>
  <c r="V7" i="4"/>
  <c r="Q7" i="4"/>
  <c r="Q5" i="43" s="1"/>
  <c r="L7" i="4"/>
  <c r="L5" i="43" s="1"/>
  <c r="J7" i="4"/>
  <c r="J5" i="43" s="1"/>
  <c r="H7" i="4"/>
  <c r="H5" i="43" s="1"/>
  <c r="G7" i="4"/>
  <c r="G5" i="43" s="1"/>
  <c r="F7" i="4"/>
  <c r="F5" i="43" s="1"/>
  <c r="E7" i="4"/>
  <c r="E5" i="43" s="1"/>
  <c r="D7" i="4"/>
  <c r="D5" i="43" s="1"/>
  <c r="C7" i="4"/>
  <c r="C5" i="43" s="1"/>
  <c r="B7" i="4"/>
  <c r="B5" i="43" s="1"/>
  <c r="A7" i="4"/>
  <c r="A5" i="43" s="1"/>
  <c r="AJ6" i="4"/>
  <c r="AJ4" i="43" s="1"/>
  <c r="AH6" i="4"/>
  <c r="AG6" i="4"/>
  <c r="AG4" i="43" s="1"/>
  <c r="AF6" i="4"/>
  <c r="AF4" i="43" s="1"/>
  <c r="AE6" i="4"/>
  <c r="AD6" i="4"/>
  <c r="AC6" i="4"/>
  <c r="AC4" i="43" s="1"/>
  <c r="AB6" i="4"/>
  <c r="AA6" i="4"/>
  <c r="Z6" i="4"/>
  <c r="Z4" i="43" s="1"/>
  <c r="Y6" i="4"/>
  <c r="Y4" i="43" s="1"/>
  <c r="X6" i="4"/>
  <c r="X4" i="43" s="1"/>
  <c r="W6" i="4"/>
  <c r="V6" i="4"/>
  <c r="AK6" i="4" s="1"/>
  <c r="Q6" i="4"/>
  <c r="Q4" i="43" s="1"/>
  <c r="N6" i="4"/>
  <c r="N4" i="43" s="1"/>
  <c r="J6" i="4"/>
  <c r="J4" i="43" s="1"/>
  <c r="H6" i="4"/>
  <c r="H4" i="43" s="1"/>
  <c r="G6" i="4"/>
  <c r="G4" i="43" s="1"/>
  <c r="F6" i="4"/>
  <c r="F4" i="43" s="1"/>
  <c r="E6" i="4"/>
  <c r="E4" i="43" s="1"/>
  <c r="D6" i="4"/>
  <c r="D4" i="43" s="1"/>
  <c r="C6" i="4"/>
  <c r="C4" i="43" s="1"/>
  <c r="B6" i="4"/>
  <c r="B4" i="43" s="1"/>
  <c r="A6" i="4"/>
  <c r="A4" i="43" s="1"/>
  <c r="AK5" i="4"/>
  <c r="AJ5" i="4"/>
  <c r="AJ3" i="43" s="1"/>
  <c r="AH5" i="4"/>
  <c r="AH3" i="43" s="1"/>
  <c r="AG5" i="4"/>
  <c r="AG3" i="43" s="1"/>
  <c r="AF5" i="4"/>
  <c r="AF3" i="43" s="1"/>
  <c r="AD5" i="4"/>
  <c r="AE5" i="4" s="1"/>
  <c r="AC5" i="4"/>
  <c r="AC3" i="43" s="1"/>
  <c r="AB5" i="4"/>
  <c r="AA5" i="4"/>
  <c r="Z5" i="4"/>
  <c r="Z3" i="43" s="1"/>
  <c r="Y5" i="4"/>
  <c r="Y3" i="43" s="1"/>
  <c r="X5" i="4"/>
  <c r="X3" i="43" s="1"/>
  <c r="W5" i="4"/>
  <c r="V5" i="4"/>
  <c r="Q5" i="4" s="1"/>
  <c r="Q3" i="43" s="1"/>
  <c r="N5" i="4"/>
  <c r="N3" i="43" s="1"/>
  <c r="J5" i="4"/>
  <c r="J3" i="43" s="1"/>
  <c r="H5" i="4"/>
  <c r="H3" i="43" s="1"/>
  <c r="G5" i="4"/>
  <c r="G3" i="43" s="1"/>
  <c r="F5" i="4"/>
  <c r="F3" i="43" s="1"/>
  <c r="E5" i="4"/>
  <c r="E3" i="43" s="1"/>
  <c r="D5" i="4"/>
  <c r="D3" i="43" s="1"/>
  <c r="C5" i="4"/>
  <c r="C3" i="43" s="1"/>
  <c r="B5" i="4"/>
  <c r="B3" i="43" s="1"/>
  <c r="A5" i="4"/>
  <c r="A3" i="43" s="1"/>
  <c r="AJ4" i="4"/>
  <c r="AJ2" i="43" s="1"/>
  <c r="AH4" i="4"/>
  <c r="AH2" i="43" s="1"/>
  <c r="AG4" i="4"/>
  <c r="AG2" i="43" s="1"/>
  <c r="AF4" i="4"/>
  <c r="AF2" i="43" s="1"/>
  <c r="AD4" i="4"/>
  <c r="AE4" i="4" s="1"/>
  <c r="AC4" i="4"/>
  <c r="AC2" i="43" s="1"/>
  <c r="AB4" i="4"/>
  <c r="AA4" i="4"/>
  <c r="Z4" i="4"/>
  <c r="Z2" i="43" s="1"/>
  <c r="Y4" i="4"/>
  <c r="Y2" i="43" s="1"/>
  <c r="X4" i="4"/>
  <c r="X2" i="43" s="1"/>
  <c r="W4" i="4"/>
  <c r="V4" i="4"/>
  <c r="Q4" i="4" s="1"/>
  <c r="Q2" i="43" s="1"/>
  <c r="J4" i="4"/>
  <c r="J2" i="43" s="1"/>
  <c r="H4" i="4"/>
  <c r="H2" i="43" s="1"/>
  <c r="G4" i="4"/>
  <c r="G2" i="43" s="1"/>
  <c r="F4" i="4"/>
  <c r="F2" i="43" s="1"/>
  <c r="E4" i="4"/>
  <c r="E2" i="43" s="1"/>
  <c r="D4" i="4"/>
  <c r="D2" i="43" s="1"/>
  <c r="C4" i="4"/>
  <c r="C2" i="43" s="1"/>
  <c r="B4" i="4"/>
  <c r="B2" i="43" s="1"/>
  <c r="A4" i="4"/>
  <c r="A2" i="43" s="1"/>
  <c r="C70" i="13"/>
  <c r="C69" i="13"/>
  <c r="C68" i="13"/>
  <c r="C67" i="13"/>
  <c r="C66" i="13"/>
  <c r="C65" i="13"/>
  <c r="C64" i="13"/>
  <c r="C63" i="13"/>
  <c r="C62" i="13"/>
  <c r="C61" i="13"/>
  <c r="C60" i="13"/>
  <c r="C71" i="13" s="1"/>
  <c r="C72" i="13" s="1"/>
  <c r="C58" i="13"/>
  <c r="D42" i="13"/>
  <c r="E41" i="13"/>
  <c r="F40" i="13"/>
  <c r="B40" i="13"/>
  <c r="C39" i="13"/>
  <c r="D38" i="13"/>
  <c r="F36" i="13"/>
  <c r="R34" i="13"/>
  <c r="R33" i="13"/>
  <c r="R32" i="13"/>
  <c r="N28" i="13"/>
  <c r="E28" i="13"/>
  <c r="O26" i="13"/>
  <c r="S25" i="13"/>
  <c r="P25" i="13"/>
  <c r="O25" i="13"/>
  <c r="N25" i="13"/>
  <c r="J25" i="13"/>
  <c r="G25" i="13"/>
  <c r="C25" i="13"/>
  <c r="S24" i="13"/>
  <c r="P24" i="13"/>
  <c r="O24" i="13"/>
  <c r="N24" i="13"/>
  <c r="J24" i="13"/>
  <c r="G24" i="13"/>
  <c r="C24" i="13"/>
  <c r="P23" i="13"/>
  <c r="O23" i="13"/>
  <c r="N23" i="13"/>
  <c r="J23" i="13"/>
  <c r="C23" i="13"/>
  <c r="S22" i="13"/>
  <c r="Q22" i="13"/>
  <c r="Q26" i="13" s="1"/>
  <c r="P22" i="13"/>
  <c r="O22" i="13"/>
  <c r="N22" i="13"/>
  <c r="J22" i="13"/>
  <c r="E22" i="13"/>
  <c r="C22" i="13"/>
  <c r="P21" i="13"/>
  <c r="O21" i="13"/>
  <c r="N21" i="13"/>
  <c r="J21" i="13"/>
  <c r="E21" i="13"/>
  <c r="C21" i="13"/>
  <c r="B21" i="13"/>
  <c r="P20" i="13"/>
  <c r="O20" i="13"/>
  <c r="N20" i="13"/>
  <c r="J20" i="13"/>
  <c r="E20" i="13"/>
  <c r="C20" i="13"/>
  <c r="B20" i="13"/>
  <c r="S19" i="13"/>
  <c r="S26" i="13" s="1"/>
  <c r="P19" i="13"/>
  <c r="O19" i="13"/>
  <c r="N19" i="13"/>
  <c r="J19" i="13"/>
  <c r="H19" i="13"/>
  <c r="I19" i="13" s="1"/>
  <c r="G19" i="13"/>
  <c r="F19" i="13"/>
  <c r="K19" i="13" s="1"/>
  <c r="E19" i="13"/>
  <c r="D19" i="13"/>
  <c r="C19" i="13"/>
  <c r="B19" i="13"/>
  <c r="P18" i="13"/>
  <c r="O18" i="13"/>
  <c r="N18" i="13"/>
  <c r="J18" i="13"/>
  <c r="E18" i="13"/>
  <c r="C18" i="13"/>
  <c r="B18" i="13"/>
  <c r="S17" i="13"/>
  <c r="P17" i="13"/>
  <c r="O17" i="13"/>
  <c r="N17" i="13"/>
  <c r="J17" i="13"/>
  <c r="E17" i="13"/>
  <c r="C17" i="13"/>
  <c r="B17" i="13"/>
  <c r="P16" i="13"/>
  <c r="O16" i="13"/>
  <c r="N16" i="13"/>
  <c r="J16" i="13"/>
  <c r="H16" i="13"/>
  <c r="I16" i="13" s="1"/>
  <c r="G16" i="13"/>
  <c r="E16" i="13"/>
  <c r="C16" i="13"/>
  <c r="B16" i="13"/>
  <c r="P15" i="13"/>
  <c r="O15" i="13"/>
  <c r="N15" i="13"/>
  <c r="J15" i="13"/>
  <c r="H15" i="13"/>
  <c r="I15" i="13" s="1"/>
  <c r="G15" i="13"/>
  <c r="E15" i="13"/>
  <c r="C15" i="13"/>
  <c r="B15" i="13"/>
  <c r="P14" i="13"/>
  <c r="O14" i="13"/>
  <c r="N14" i="13"/>
  <c r="J14" i="13"/>
  <c r="E14" i="13"/>
  <c r="C14" i="13"/>
  <c r="B14" i="13"/>
  <c r="P13" i="13"/>
  <c r="O13" i="13"/>
  <c r="N13" i="13"/>
  <c r="J13" i="13"/>
  <c r="E13" i="13"/>
  <c r="C13" i="13"/>
  <c r="B13" i="13"/>
  <c r="P12" i="13"/>
  <c r="O12" i="13"/>
  <c r="N12" i="13"/>
  <c r="J12" i="13"/>
  <c r="H12" i="13"/>
  <c r="I12" i="13" s="1"/>
  <c r="G12" i="13"/>
  <c r="E12" i="13"/>
  <c r="D12" i="13"/>
  <c r="C12" i="13"/>
  <c r="B12" i="13"/>
  <c r="P11" i="13"/>
  <c r="O11" i="13"/>
  <c r="N11" i="13"/>
  <c r="J11" i="13"/>
  <c r="G11" i="13"/>
  <c r="E11" i="13"/>
  <c r="C11" i="13"/>
  <c r="B11" i="13"/>
  <c r="P10" i="13"/>
  <c r="O10" i="13"/>
  <c r="N10" i="13"/>
  <c r="J10" i="13"/>
  <c r="H10" i="13"/>
  <c r="I10" i="13" s="1"/>
  <c r="G10" i="13"/>
  <c r="E10" i="13"/>
  <c r="C10" i="13"/>
  <c r="B10" i="13"/>
  <c r="P9" i="13"/>
  <c r="O9" i="13"/>
  <c r="N9" i="13"/>
  <c r="J9" i="13"/>
  <c r="G9" i="13"/>
  <c r="E9" i="13"/>
  <c r="C9" i="13"/>
  <c r="B9" i="13"/>
  <c r="P8" i="13"/>
  <c r="O8" i="13"/>
  <c r="N8" i="13"/>
  <c r="J8" i="13"/>
  <c r="G8" i="13"/>
  <c r="E8" i="13"/>
  <c r="C8" i="13"/>
  <c r="B8" i="13"/>
  <c r="P7" i="13"/>
  <c r="O7" i="13"/>
  <c r="N7" i="13"/>
  <c r="J7" i="13"/>
  <c r="H7" i="13"/>
  <c r="I7" i="13" s="1"/>
  <c r="G7" i="13"/>
  <c r="E7" i="13"/>
  <c r="C7" i="13"/>
  <c r="B7" i="13"/>
  <c r="S6" i="13"/>
  <c r="P6" i="13"/>
  <c r="O6" i="13"/>
  <c r="N6" i="13"/>
  <c r="J6" i="13"/>
  <c r="G6" i="13"/>
  <c r="E6" i="13"/>
  <c r="C6" i="13"/>
  <c r="B6" i="13"/>
  <c r="P5" i="13"/>
  <c r="O5" i="13"/>
  <c r="N5" i="13"/>
  <c r="J5" i="13"/>
  <c r="H5" i="13"/>
  <c r="I5" i="13" s="1"/>
  <c r="G5" i="13"/>
  <c r="E5" i="13"/>
  <c r="C5" i="13"/>
  <c r="B5" i="13"/>
  <c r="P4" i="13"/>
  <c r="O4" i="13"/>
  <c r="N4" i="13"/>
  <c r="J4" i="13"/>
  <c r="G4" i="13"/>
  <c r="E4" i="13"/>
  <c r="C4" i="13"/>
  <c r="B4" i="13"/>
  <c r="P3" i="13"/>
  <c r="O3" i="13"/>
  <c r="N3" i="13"/>
  <c r="J3" i="13"/>
  <c r="H3" i="13"/>
  <c r="I3" i="13" s="1"/>
  <c r="G3" i="13"/>
  <c r="E3" i="13"/>
  <c r="C3" i="13"/>
  <c r="B3" i="13"/>
  <c r="P2" i="13"/>
  <c r="P26" i="13" s="1"/>
  <c r="O2" i="13"/>
  <c r="N2" i="13"/>
  <c r="N26" i="13" s="1"/>
  <c r="J2" i="13"/>
  <c r="J26" i="13" s="1"/>
  <c r="E2" i="13"/>
  <c r="C2" i="13"/>
  <c r="B2" i="13"/>
  <c r="R471" i="43" l="1"/>
  <c r="G20" i="13"/>
  <c r="C26" i="13"/>
  <c r="R273" i="43"/>
  <c r="S266" i="4"/>
  <c r="S273" i="43" s="1"/>
  <c r="R457" i="4"/>
  <c r="R472" i="43" s="1"/>
  <c r="L19" i="13"/>
  <c r="M19" i="13" s="1"/>
  <c r="R19" i="13" s="1"/>
  <c r="R205" i="43"/>
  <c r="S201" i="4"/>
  <c r="S205" i="43" s="1"/>
  <c r="R227" i="43"/>
  <c r="S221" i="4"/>
  <c r="S227" i="43" s="1"/>
  <c r="R234" i="43"/>
  <c r="S228" i="4"/>
  <c r="S234" i="43" s="1"/>
  <c r="R284" i="43"/>
  <c r="S277" i="4"/>
  <c r="S284" i="43" s="1"/>
  <c r="R286" i="43"/>
  <c r="S279" i="4"/>
  <c r="S286" i="43" s="1"/>
  <c r="B22" i="13"/>
  <c r="B26" i="13" s="1"/>
  <c r="B29" i="13" s="1"/>
  <c r="D24" i="13"/>
  <c r="H24" i="13"/>
  <c r="I24" i="13" s="1"/>
  <c r="D25" i="13"/>
  <c r="H25" i="13"/>
  <c r="I25" i="13" s="1"/>
  <c r="B28" i="13"/>
  <c r="J28" i="13"/>
  <c r="J29" i="13" s="1"/>
  <c r="F37" i="13"/>
  <c r="E38" i="13"/>
  <c r="D39" i="13"/>
  <c r="C40" i="13"/>
  <c r="B41" i="13"/>
  <c r="F41" i="13"/>
  <c r="E42" i="13"/>
  <c r="C73" i="13"/>
  <c r="C74" i="13" s="1"/>
  <c r="N4" i="4"/>
  <c r="N2" i="43" s="1"/>
  <c r="W2" i="43"/>
  <c r="U2" i="43"/>
  <c r="L5" i="4"/>
  <c r="N7" i="4"/>
  <c r="N5" i="43" s="1"/>
  <c r="T5" i="43"/>
  <c r="V5" i="43"/>
  <c r="K8" i="4"/>
  <c r="Q9" i="4"/>
  <c r="Q7" i="43" s="1"/>
  <c r="W7" i="43"/>
  <c r="U7" i="43"/>
  <c r="L10" i="4"/>
  <c r="Q10" i="4"/>
  <c r="Q8" i="43" s="1"/>
  <c r="U8" i="43"/>
  <c r="W8" i="43"/>
  <c r="L11" i="4"/>
  <c r="U10" i="43"/>
  <c r="W10" i="43"/>
  <c r="L13" i="4"/>
  <c r="Q13" i="4"/>
  <c r="Q11" i="43" s="1"/>
  <c r="W11" i="43"/>
  <c r="U11" i="43"/>
  <c r="L14" i="4"/>
  <c r="Q14" i="4"/>
  <c r="Q12" i="43" s="1"/>
  <c r="U12" i="43"/>
  <c r="W12" i="43"/>
  <c r="L15" i="4"/>
  <c r="Q15" i="4"/>
  <c r="Q13" i="43" s="1"/>
  <c r="W13" i="43"/>
  <c r="U13" i="43"/>
  <c r="L16" i="4"/>
  <c r="L14" i="43" s="1"/>
  <c r="V14" i="43"/>
  <c r="T14" i="43"/>
  <c r="K17" i="4"/>
  <c r="AK18" i="4"/>
  <c r="N19" i="4"/>
  <c r="N17" i="43" s="1"/>
  <c r="U17" i="43"/>
  <c r="W17" i="43"/>
  <c r="L20" i="4"/>
  <c r="L18" i="43" s="1"/>
  <c r="V18" i="43"/>
  <c r="T18" i="43"/>
  <c r="K21" i="4"/>
  <c r="AK22" i="4"/>
  <c r="N23" i="4"/>
  <c r="N21" i="43" s="1"/>
  <c r="U21" i="43"/>
  <c r="W21" i="43"/>
  <c r="L24" i="4"/>
  <c r="L22" i="43" s="1"/>
  <c r="V22" i="43"/>
  <c r="T22" i="43"/>
  <c r="K25" i="4"/>
  <c r="AK26" i="4"/>
  <c r="N27" i="4"/>
  <c r="N25" i="43" s="1"/>
  <c r="U25" i="43"/>
  <c r="W25" i="43"/>
  <c r="L28" i="4"/>
  <c r="L26" i="43" s="1"/>
  <c r="V26" i="43"/>
  <c r="T26" i="43"/>
  <c r="K29" i="4"/>
  <c r="AK30" i="4"/>
  <c r="N31" i="4"/>
  <c r="N29" i="43" s="1"/>
  <c r="U29" i="43"/>
  <c r="W29" i="43"/>
  <c r="L32" i="4"/>
  <c r="L30" i="43" s="1"/>
  <c r="V30" i="43"/>
  <c r="T30" i="43"/>
  <c r="K33" i="4"/>
  <c r="AK34" i="4"/>
  <c r="N35" i="4"/>
  <c r="N33" i="43" s="1"/>
  <c r="U33" i="43"/>
  <c r="W33" i="43"/>
  <c r="L36" i="4"/>
  <c r="L34" i="43" s="1"/>
  <c r="V34" i="43"/>
  <c r="T34" i="43"/>
  <c r="K37" i="4"/>
  <c r="AK38" i="4"/>
  <c r="N39" i="4"/>
  <c r="N37" i="43" s="1"/>
  <c r="U37" i="43"/>
  <c r="W37" i="43"/>
  <c r="L40" i="4"/>
  <c r="L38" i="43" s="1"/>
  <c r="V38" i="43"/>
  <c r="T38" i="43"/>
  <c r="K41" i="4"/>
  <c r="AK42" i="4"/>
  <c r="N43" i="4"/>
  <c r="N41" i="43" s="1"/>
  <c r="U41" i="43"/>
  <c r="W41" i="43"/>
  <c r="L44" i="4"/>
  <c r="L42" i="43" s="1"/>
  <c r="V42" i="43"/>
  <c r="T42" i="43"/>
  <c r="K45" i="4"/>
  <c r="AK46" i="4"/>
  <c r="N47" i="4"/>
  <c r="N45" i="43" s="1"/>
  <c r="U45" i="43"/>
  <c r="W45" i="43"/>
  <c r="L48" i="4"/>
  <c r="L46" i="43" s="1"/>
  <c r="V46" i="43"/>
  <c r="T46" i="43"/>
  <c r="K49" i="4"/>
  <c r="AK50" i="4"/>
  <c r="N51" i="4"/>
  <c r="N49" i="43" s="1"/>
  <c r="U49" i="43"/>
  <c r="W49" i="43"/>
  <c r="L52" i="4"/>
  <c r="L50" i="43" s="1"/>
  <c r="V50" i="43"/>
  <c r="T50" i="43"/>
  <c r="K53" i="4"/>
  <c r="AK54" i="4"/>
  <c r="N55" i="4"/>
  <c r="N53" i="43" s="1"/>
  <c r="U53" i="43"/>
  <c r="W53" i="43"/>
  <c r="L56" i="4"/>
  <c r="L54" i="43" s="1"/>
  <c r="V54" i="43"/>
  <c r="T54" i="43"/>
  <c r="K57" i="4"/>
  <c r="V55" i="43"/>
  <c r="T55" i="43"/>
  <c r="K58" i="4"/>
  <c r="T56" i="43"/>
  <c r="V56" i="43"/>
  <c r="K59" i="4"/>
  <c r="V57" i="43"/>
  <c r="T57" i="43"/>
  <c r="K60" i="4"/>
  <c r="T58" i="43"/>
  <c r="V58" i="43"/>
  <c r="K61" i="4"/>
  <c r="AK62" i="4"/>
  <c r="N63" i="4"/>
  <c r="N61" i="43" s="1"/>
  <c r="W61" i="43"/>
  <c r="U61" i="43"/>
  <c r="L64" i="4"/>
  <c r="L62" i="43" s="1"/>
  <c r="T62" i="43"/>
  <c r="V62" i="43"/>
  <c r="K65" i="4"/>
  <c r="AK66" i="4"/>
  <c r="N67" i="4"/>
  <c r="N65" i="43" s="1"/>
  <c r="W65" i="43"/>
  <c r="U65" i="43"/>
  <c r="L68" i="4"/>
  <c r="Q68" i="4"/>
  <c r="Q66" i="43" s="1"/>
  <c r="U66" i="43"/>
  <c r="W66" i="43"/>
  <c r="L69" i="4"/>
  <c r="Q69" i="4"/>
  <c r="Q67" i="43" s="1"/>
  <c r="W67" i="43"/>
  <c r="U67" i="43"/>
  <c r="N70" i="4"/>
  <c r="N68" i="43" s="1"/>
  <c r="V68" i="43"/>
  <c r="T68" i="43"/>
  <c r="K71" i="4"/>
  <c r="V69" i="43"/>
  <c r="T69" i="43"/>
  <c r="K72" i="4"/>
  <c r="T70" i="43"/>
  <c r="V70" i="43"/>
  <c r="K73" i="4"/>
  <c r="V71" i="43"/>
  <c r="T71" i="43"/>
  <c r="K74" i="4"/>
  <c r="O75" i="4"/>
  <c r="O73" i="43" s="1"/>
  <c r="U73" i="43"/>
  <c r="W73" i="43"/>
  <c r="L76" i="4"/>
  <c r="AK77" i="4"/>
  <c r="N78" i="4"/>
  <c r="N76" i="43" s="1"/>
  <c r="N79" i="4"/>
  <c r="N77" i="43" s="1"/>
  <c r="T77" i="43"/>
  <c r="V77" i="43"/>
  <c r="K80" i="4"/>
  <c r="V78" i="43"/>
  <c r="T78" i="43"/>
  <c r="K81" i="4"/>
  <c r="V79" i="43"/>
  <c r="T79" i="43"/>
  <c r="K82" i="4"/>
  <c r="T80" i="43"/>
  <c r="V80" i="43"/>
  <c r="K83" i="4"/>
  <c r="V81" i="43"/>
  <c r="T81" i="43"/>
  <c r="K84" i="4"/>
  <c r="T82" i="43"/>
  <c r="V82" i="43"/>
  <c r="K85" i="4"/>
  <c r="T83" i="43"/>
  <c r="V83" i="43"/>
  <c r="L86" i="4"/>
  <c r="Q86" i="4"/>
  <c r="Q84" i="43" s="1"/>
  <c r="U84" i="43"/>
  <c r="W84" i="43"/>
  <c r="U86" i="43"/>
  <c r="W86" i="43"/>
  <c r="N88" i="4"/>
  <c r="N87" i="43" s="1"/>
  <c r="V87" i="43"/>
  <c r="T87" i="43"/>
  <c r="K89" i="4"/>
  <c r="AK89" i="4"/>
  <c r="N90" i="4"/>
  <c r="N89" i="43" s="1"/>
  <c r="V89" i="43"/>
  <c r="T89" i="43"/>
  <c r="P92" i="4"/>
  <c r="P92" i="43" s="1"/>
  <c r="P96" i="4"/>
  <c r="P96" i="43" s="1"/>
  <c r="P100" i="4"/>
  <c r="P100" i="43" s="1"/>
  <c r="P104" i="4"/>
  <c r="P104" i="43" s="1"/>
  <c r="K107" i="4"/>
  <c r="O107" i="4"/>
  <c r="O108" i="43" s="1"/>
  <c r="S107" i="4"/>
  <c r="O108" i="4"/>
  <c r="O109" i="43" s="1"/>
  <c r="S108" i="4"/>
  <c r="S109" i="43" s="1"/>
  <c r="O109" i="4"/>
  <c r="O110" i="43" s="1"/>
  <c r="S109" i="4"/>
  <c r="S110" i="43" s="1"/>
  <c r="O110" i="4"/>
  <c r="O111" i="43" s="1"/>
  <c r="S110" i="4"/>
  <c r="S111" i="43" s="1"/>
  <c r="O111" i="4"/>
  <c r="O112" i="43" s="1"/>
  <c r="S111" i="4"/>
  <c r="S112" i="43" s="1"/>
  <c r="O112" i="4"/>
  <c r="O113" i="43" s="1"/>
  <c r="S112" i="4"/>
  <c r="S113" i="43" s="1"/>
  <c r="O113" i="4"/>
  <c r="O114" i="43" s="1"/>
  <c r="S113" i="4"/>
  <c r="S114" i="43" s="1"/>
  <c r="O114" i="4"/>
  <c r="O115" i="43" s="1"/>
  <c r="S114" i="4"/>
  <c r="S115" i="43" s="1"/>
  <c r="O115" i="4"/>
  <c r="O116" i="43" s="1"/>
  <c r="S115" i="4"/>
  <c r="S116" i="43" s="1"/>
  <c r="O116" i="4"/>
  <c r="O117" i="43" s="1"/>
  <c r="S116" i="4"/>
  <c r="S117" i="43" s="1"/>
  <c r="P118" i="4"/>
  <c r="P119" i="43" s="1"/>
  <c r="P122" i="4"/>
  <c r="P123" i="43" s="1"/>
  <c r="P126" i="4"/>
  <c r="P127" i="43" s="1"/>
  <c r="P130" i="4"/>
  <c r="P131" i="43" s="1"/>
  <c r="K133" i="4"/>
  <c r="O133" i="4"/>
  <c r="O135" i="43" s="1"/>
  <c r="S133" i="4"/>
  <c r="O134" i="4"/>
  <c r="O136" i="43" s="1"/>
  <c r="S134" i="4"/>
  <c r="S136" i="43" s="1"/>
  <c r="O135" i="4"/>
  <c r="O137" i="43" s="1"/>
  <c r="S135" i="4"/>
  <c r="S137" i="43" s="1"/>
  <c r="O136" i="4"/>
  <c r="O138" i="43" s="1"/>
  <c r="S136" i="4"/>
  <c r="S138" i="43" s="1"/>
  <c r="O137" i="4"/>
  <c r="O139" i="43" s="1"/>
  <c r="T139" i="43"/>
  <c r="V139" i="43"/>
  <c r="K138" i="4"/>
  <c r="U140" i="43"/>
  <c r="W140" i="43"/>
  <c r="L139" i="4"/>
  <c r="Q139" i="4"/>
  <c r="Q141" i="43" s="1"/>
  <c r="W141" i="43"/>
  <c r="U141" i="43"/>
  <c r="L140" i="4"/>
  <c r="Q140" i="4"/>
  <c r="Q142" i="43" s="1"/>
  <c r="U142" i="43"/>
  <c r="W142" i="43"/>
  <c r="L141" i="4"/>
  <c r="Q141" i="4"/>
  <c r="Q143" i="43" s="1"/>
  <c r="W143" i="43"/>
  <c r="U143" i="43"/>
  <c r="L142" i="4"/>
  <c r="N143" i="4"/>
  <c r="N145" i="43" s="1"/>
  <c r="S143" i="4"/>
  <c r="S145" i="43" s="1"/>
  <c r="O144" i="4"/>
  <c r="O146" i="43" s="1"/>
  <c r="S144" i="4"/>
  <c r="S146" i="43" s="1"/>
  <c r="U148" i="43"/>
  <c r="W148" i="43"/>
  <c r="P146" i="4"/>
  <c r="P149" i="43" s="1"/>
  <c r="E213" i="43"/>
  <c r="J213" i="43"/>
  <c r="S148" i="4"/>
  <c r="O149" i="4"/>
  <c r="O153" i="43" s="1"/>
  <c r="S149" i="4"/>
  <c r="S153" i="43" s="1"/>
  <c r="O150" i="4"/>
  <c r="O154" i="43" s="1"/>
  <c r="S150" i="4"/>
  <c r="S154" i="43" s="1"/>
  <c r="K151" i="4"/>
  <c r="T155" i="43"/>
  <c r="V155" i="43"/>
  <c r="K152" i="4"/>
  <c r="V156" i="43"/>
  <c r="T156" i="43"/>
  <c r="L153" i="4"/>
  <c r="Q153" i="4"/>
  <c r="Q157" i="43" s="1"/>
  <c r="U157" i="43"/>
  <c r="W157" i="43"/>
  <c r="N154" i="4"/>
  <c r="N158" i="43" s="1"/>
  <c r="N155" i="4"/>
  <c r="N159" i="43" s="1"/>
  <c r="N156" i="4"/>
  <c r="N160" i="43" s="1"/>
  <c r="N157" i="4"/>
  <c r="N161" i="43" s="1"/>
  <c r="N158" i="4"/>
  <c r="N162" i="43" s="1"/>
  <c r="N159" i="4"/>
  <c r="N163" i="43" s="1"/>
  <c r="N160" i="4"/>
  <c r="N164" i="43" s="1"/>
  <c r="N161" i="4"/>
  <c r="N165" i="43" s="1"/>
  <c r="N162" i="4"/>
  <c r="N166" i="43" s="1"/>
  <c r="N163" i="4"/>
  <c r="N167" i="43" s="1"/>
  <c r="N164" i="4"/>
  <c r="N168" i="43" s="1"/>
  <c r="T168" i="43"/>
  <c r="V168" i="43"/>
  <c r="K165" i="4"/>
  <c r="AK165" i="4"/>
  <c r="N166" i="4"/>
  <c r="N170" i="43" s="1"/>
  <c r="N167" i="4"/>
  <c r="N171" i="43" s="1"/>
  <c r="S167" i="4"/>
  <c r="S171" i="43" s="1"/>
  <c r="O168" i="4"/>
  <c r="O172" i="43" s="1"/>
  <c r="T172" i="43"/>
  <c r="V172" i="43"/>
  <c r="K169" i="4"/>
  <c r="AK169" i="4"/>
  <c r="N170" i="4"/>
  <c r="N174" i="43" s="1"/>
  <c r="T174" i="43"/>
  <c r="V174" i="43"/>
  <c r="K171" i="4"/>
  <c r="AK171" i="4"/>
  <c r="N172" i="4"/>
  <c r="N176" i="43" s="1"/>
  <c r="T176" i="43"/>
  <c r="V176" i="43"/>
  <c r="K173" i="4"/>
  <c r="AK173" i="4"/>
  <c r="N174" i="4"/>
  <c r="N178" i="43" s="1"/>
  <c r="T178" i="43"/>
  <c r="V178" i="43"/>
  <c r="K175" i="4"/>
  <c r="AK175" i="4"/>
  <c r="N176" i="4"/>
  <c r="N180" i="43" s="1"/>
  <c r="T180" i="43"/>
  <c r="V180" i="43"/>
  <c r="K177" i="4"/>
  <c r="AK177" i="4"/>
  <c r="N178" i="4"/>
  <c r="N182" i="43" s="1"/>
  <c r="T182" i="43"/>
  <c r="V182" i="43"/>
  <c r="K179" i="4"/>
  <c r="AK179" i="4"/>
  <c r="N180" i="4"/>
  <c r="N184" i="43" s="1"/>
  <c r="T184" i="43"/>
  <c r="V184" i="43"/>
  <c r="K181" i="4"/>
  <c r="AK181" i="4"/>
  <c r="N182" i="4"/>
  <c r="N186" i="43" s="1"/>
  <c r="T186" i="43"/>
  <c r="V186" i="43"/>
  <c r="K183" i="4"/>
  <c r="AK183" i="4"/>
  <c r="N184" i="4"/>
  <c r="N188" i="43" s="1"/>
  <c r="T188" i="43"/>
  <c r="V188" i="43"/>
  <c r="K185" i="4"/>
  <c r="AK185" i="4"/>
  <c r="N186" i="4"/>
  <c r="N190" i="43" s="1"/>
  <c r="T190" i="43"/>
  <c r="V190" i="43"/>
  <c r="K187" i="4"/>
  <c r="AK187" i="4"/>
  <c r="N188" i="4"/>
  <c r="N192" i="43" s="1"/>
  <c r="T192" i="43"/>
  <c r="V192" i="43"/>
  <c r="K189" i="4"/>
  <c r="AK189" i="4"/>
  <c r="N190" i="4"/>
  <c r="N194" i="43" s="1"/>
  <c r="T194" i="43"/>
  <c r="V194" i="43"/>
  <c r="K191" i="4"/>
  <c r="AK191" i="4"/>
  <c r="N192" i="4"/>
  <c r="N196" i="43" s="1"/>
  <c r="T196" i="43"/>
  <c r="V196" i="43"/>
  <c r="K193" i="4"/>
  <c r="AK193" i="4"/>
  <c r="N194" i="4"/>
  <c r="N198" i="43" s="1"/>
  <c r="T198" i="43"/>
  <c r="V198" i="43"/>
  <c r="K195" i="4"/>
  <c r="AK195" i="4"/>
  <c r="N196" i="4"/>
  <c r="N200" i="43" s="1"/>
  <c r="T200" i="43"/>
  <c r="V200" i="43"/>
  <c r="K197" i="4"/>
  <c r="W201" i="43"/>
  <c r="U201" i="43"/>
  <c r="L198" i="4"/>
  <c r="Q198" i="4"/>
  <c r="Q202" i="43" s="1"/>
  <c r="U202" i="43"/>
  <c r="W202" i="43"/>
  <c r="L199" i="4"/>
  <c r="O200" i="4"/>
  <c r="O204" i="43" s="1"/>
  <c r="S200" i="4"/>
  <c r="S204" i="43" s="1"/>
  <c r="O201" i="4"/>
  <c r="O205" i="43" s="1"/>
  <c r="V205" i="43"/>
  <c r="T205" i="43"/>
  <c r="K202" i="4"/>
  <c r="O203" i="4"/>
  <c r="O207" i="43" s="1"/>
  <c r="U207" i="43"/>
  <c r="W207" i="43"/>
  <c r="L204" i="4"/>
  <c r="O205" i="4"/>
  <c r="O209" i="43" s="1"/>
  <c r="S205" i="4"/>
  <c r="S209" i="43" s="1"/>
  <c r="O206" i="4"/>
  <c r="O210" i="43" s="1"/>
  <c r="S206" i="4"/>
  <c r="S210" i="43" s="1"/>
  <c r="O207" i="4"/>
  <c r="O211" i="43" s="1"/>
  <c r="S207" i="4"/>
  <c r="S211" i="43" s="1"/>
  <c r="O208" i="4"/>
  <c r="O212" i="43" s="1"/>
  <c r="S208" i="4"/>
  <c r="S212" i="43" s="1"/>
  <c r="K209" i="4"/>
  <c r="AK210" i="4"/>
  <c r="N211" i="4"/>
  <c r="N216" i="43" s="1"/>
  <c r="W216" i="43"/>
  <c r="U216" i="43"/>
  <c r="L212" i="4"/>
  <c r="W219" i="43"/>
  <c r="U219" i="43"/>
  <c r="N213" i="4"/>
  <c r="N218" i="43" s="1"/>
  <c r="S213" i="4"/>
  <c r="S218" i="43" s="1"/>
  <c r="O214" i="4"/>
  <c r="O220" i="43" s="1"/>
  <c r="S214" i="4"/>
  <c r="S220" i="43" s="1"/>
  <c r="O215" i="4"/>
  <c r="O221" i="43" s="1"/>
  <c r="S215" i="4"/>
  <c r="S221" i="43" s="1"/>
  <c r="O216" i="4"/>
  <c r="O222" i="43" s="1"/>
  <c r="S216" i="4"/>
  <c r="S222" i="43" s="1"/>
  <c r="O217" i="4"/>
  <c r="O223" i="43" s="1"/>
  <c r="S217" i="4"/>
  <c r="S223" i="43" s="1"/>
  <c r="O218" i="4"/>
  <c r="O224" i="43" s="1"/>
  <c r="S218" i="4"/>
  <c r="S224" i="43" s="1"/>
  <c r="S219" i="4"/>
  <c r="S225" i="43" s="1"/>
  <c r="S220" i="4"/>
  <c r="S226" i="43" s="1"/>
  <c r="T227" i="43"/>
  <c r="V227" i="43"/>
  <c r="K222" i="4"/>
  <c r="V228" i="43"/>
  <c r="T228" i="43"/>
  <c r="K223" i="4"/>
  <c r="T229" i="43"/>
  <c r="V229" i="43"/>
  <c r="K224" i="4"/>
  <c r="U230" i="43"/>
  <c r="W230" i="43"/>
  <c r="L225" i="4"/>
  <c r="N226" i="4"/>
  <c r="N232" i="43" s="1"/>
  <c r="S226" i="4"/>
  <c r="S232" i="43" s="1"/>
  <c r="S227" i="4"/>
  <c r="S233" i="43" s="1"/>
  <c r="V234" i="43"/>
  <c r="T234" i="43"/>
  <c r="K229" i="4"/>
  <c r="T235" i="43"/>
  <c r="V235" i="43"/>
  <c r="K230" i="4"/>
  <c r="V236" i="43"/>
  <c r="T236" i="43"/>
  <c r="K231" i="4"/>
  <c r="T237" i="43"/>
  <c r="V237" i="43"/>
  <c r="K232" i="4"/>
  <c r="V238" i="43"/>
  <c r="T238" i="43"/>
  <c r="K233" i="4"/>
  <c r="T239" i="43"/>
  <c r="V239" i="43"/>
  <c r="K234" i="4"/>
  <c r="V240" i="43"/>
  <c r="T240" i="43"/>
  <c r="K235" i="4"/>
  <c r="T241" i="43"/>
  <c r="V241" i="43"/>
  <c r="K236" i="4"/>
  <c r="V242" i="43"/>
  <c r="T242" i="43"/>
  <c r="K237" i="4"/>
  <c r="S239" i="4"/>
  <c r="S245" i="43" s="1"/>
  <c r="S240" i="4"/>
  <c r="S246" i="43" s="1"/>
  <c r="S241" i="4"/>
  <c r="S247" i="43" s="1"/>
  <c r="S242" i="4"/>
  <c r="S248" i="43" s="1"/>
  <c r="N244" i="4"/>
  <c r="N250" i="43" s="1"/>
  <c r="W250" i="43"/>
  <c r="U250" i="43"/>
  <c r="L245" i="4"/>
  <c r="L251" i="43" s="1"/>
  <c r="V251" i="43"/>
  <c r="T251" i="43"/>
  <c r="K246" i="4"/>
  <c r="T252" i="43"/>
  <c r="V252" i="43"/>
  <c r="K247" i="4"/>
  <c r="V253" i="43"/>
  <c r="T253" i="43"/>
  <c r="K248" i="4"/>
  <c r="N255" i="4"/>
  <c r="N262" i="43" s="1"/>
  <c r="N256" i="4"/>
  <c r="N263" i="43" s="1"/>
  <c r="V263" i="43"/>
  <c r="T263" i="43"/>
  <c r="K257" i="4"/>
  <c r="T264" i="43"/>
  <c r="V264" i="43"/>
  <c r="K258" i="4"/>
  <c r="V265" i="43"/>
  <c r="T265" i="43"/>
  <c r="K259" i="4"/>
  <c r="U266" i="43"/>
  <c r="W266" i="43"/>
  <c r="L260" i="4"/>
  <c r="Q260" i="4"/>
  <c r="Q267" i="43" s="1"/>
  <c r="W267" i="43"/>
  <c r="U267" i="43"/>
  <c r="L261" i="4"/>
  <c r="N262" i="4"/>
  <c r="N269" i="43" s="1"/>
  <c r="T273" i="43"/>
  <c r="V273" i="43"/>
  <c r="K267" i="4"/>
  <c r="V274" i="43"/>
  <c r="T274" i="43"/>
  <c r="K268" i="4"/>
  <c r="N270" i="4"/>
  <c r="N277" i="43" s="1"/>
  <c r="V277" i="43"/>
  <c r="T277" i="43"/>
  <c r="K271" i="4"/>
  <c r="N272" i="4"/>
  <c r="N279" i="43" s="1"/>
  <c r="N273" i="4"/>
  <c r="N280" i="43" s="1"/>
  <c r="N274" i="4"/>
  <c r="N281" i="43" s="1"/>
  <c r="W281" i="43"/>
  <c r="U281" i="43"/>
  <c r="L275" i="4"/>
  <c r="Q275" i="4"/>
  <c r="Q282" i="43" s="1"/>
  <c r="U282" i="43"/>
  <c r="W282" i="43"/>
  <c r="L276" i="4"/>
  <c r="N277" i="4"/>
  <c r="N284" i="43" s="1"/>
  <c r="T286" i="43"/>
  <c r="V286" i="43"/>
  <c r="K280" i="4"/>
  <c r="V287" i="43"/>
  <c r="T287" i="43"/>
  <c r="K281" i="4"/>
  <c r="T288" i="43"/>
  <c r="V288" i="43"/>
  <c r="K282" i="4"/>
  <c r="U289" i="43"/>
  <c r="W289" i="43"/>
  <c r="L283" i="4"/>
  <c r="Q283" i="4"/>
  <c r="Q290" i="43" s="1"/>
  <c r="W290" i="43"/>
  <c r="U290" i="43"/>
  <c r="L284" i="4"/>
  <c r="L292" i="43" s="1"/>
  <c r="W293" i="43"/>
  <c r="U293" i="43"/>
  <c r="L286" i="4"/>
  <c r="L294" i="43" s="1"/>
  <c r="U295" i="43"/>
  <c r="W295" i="43"/>
  <c r="L288" i="4"/>
  <c r="L296" i="43" s="1"/>
  <c r="W297" i="43"/>
  <c r="U297" i="43"/>
  <c r="L290" i="4"/>
  <c r="L298" i="43" s="1"/>
  <c r="U299" i="43"/>
  <c r="W299" i="43"/>
  <c r="L292" i="4"/>
  <c r="L300" i="43" s="1"/>
  <c r="W301" i="43"/>
  <c r="U301" i="43"/>
  <c r="L294" i="4"/>
  <c r="L302" i="43" s="1"/>
  <c r="U303" i="43"/>
  <c r="W303" i="43"/>
  <c r="L296" i="4"/>
  <c r="L304" i="43" s="1"/>
  <c r="W305" i="43"/>
  <c r="U305" i="43"/>
  <c r="L298" i="4"/>
  <c r="L306" i="43" s="1"/>
  <c r="U307" i="43"/>
  <c r="W307" i="43"/>
  <c r="L300" i="4"/>
  <c r="L308" i="43" s="1"/>
  <c r="W309" i="43"/>
  <c r="U309" i="43"/>
  <c r="L302" i="4"/>
  <c r="L310" i="43" s="1"/>
  <c r="N304" i="4"/>
  <c r="N312" i="43" s="1"/>
  <c r="U312" i="43"/>
  <c r="W312" i="43"/>
  <c r="L305" i="4"/>
  <c r="L313" i="43" s="1"/>
  <c r="W314" i="43"/>
  <c r="U314" i="43"/>
  <c r="L307" i="4"/>
  <c r="L315" i="43" s="1"/>
  <c r="N309" i="4"/>
  <c r="N317" i="43" s="1"/>
  <c r="W317" i="43"/>
  <c r="U317" i="43"/>
  <c r="L310" i="4"/>
  <c r="L318" i="43" s="1"/>
  <c r="T318" i="43"/>
  <c r="V318" i="43"/>
  <c r="P312" i="4"/>
  <c r="P320" i="43" s="1"/>
  <c r="P316" i="4"/>
  <c r="P324" i="43" s="1"/>
  <c r="P320" i="4"/>
  <c r="P328" i="43" s="1"/>
  <c r="P324" i="4"/>
  <c r="P332" i="43" s="1"/>
  <c r="P328" i="4"/>
  <c r="P336" i="43" s="1"/>
  <c r="N329" i="4"/>
  <c r="N337" i="43" s="1"/>
  <c r="W337" i="43"/>
  <c r="U337" i="43"/>
  <c r="L330" i="4"/>
  <c r="L338" i="43" s="1"/>
  <c r="T338" i="43"/>
  <c r="V338" i="43"/>
  <c r="K331" i="4"/>
  <c r="T339" i="43"/>
  <c r="V339" i="43"/>
  <c r="L332" i="4"/>
  <c r="L341" i="43" s="1"/>
  <c r="T341" i="43"/>
  <c r="V341" i="43"/>
  <c r="K333" i="4"/>
  <c r="N335" i="4"/>
  <c r="N345" i="43" s="1"/>
  <c r="W345" i="43"/>
  <c r="U345" i="43"/>
  <c r="L336" i="4"/>
  <c r="L346" i="43" s="1"/>
  <c r="T346" i="43"/>
  <c r="V346" i="43"/>
  <c r="K337" i="4"/>
  <c r="K347" i="43" s="1"/>
  <c r="N339" i="4"/>
  <c r="N349" i="43" s="1"/>
  <c r="W349" i="43"/>
  <c r="U349" i="43"/>
  <c r="L340" i="4"/>
  <c r="L350" i="43" s="1"/>
  <c r="T350" i="43"/>
  <c r="V350" i="43"/>
  <c r="K341" i="4"/>
  <c r="V352" i="43"/>
  <c r="T352" i="43"/>
  <c r="K342" i="4"/>
  <c r="N344" i="4"/>
  <c r="N355" i="43" s="1"/>
  <c r="U355" i="43"/>
  <c r="W355" i="43"/>
  <c r="L345" i="4"/>
  <c r="L356" i="43" s="1"/>
  <c r="T356" i="43"/>
  <c r="V356" i="43"/>
  <c r="K346" i="4"/>
  <c r="K347" i="4"/>
  <c r="K348" i="4"/>
  <c r="K349" i="4"/>
  <c r="U361" i="43"/>
  <c r="W361" i="43"/>
  <c r="L351" i="4"/>
  <c r="U363" i="43"/>
  <c r="W363" i="43"/>
  <c r="L353" i="4"/>
  <c r="U365" i="43"/>
  <c r="W365" i="43"/>
  <c r="L355" i="4"/>
  <c r="U367" i="43"/>
  <c r="W367" i="43"/>
  <c r="L357" i="4"/>
  <c r="O358" i="4"/>
  <c r="O369" i="43" s="1"/>
  <c r="U369" i="43"/>
  <c r="W369" i="43"/>
  <c r="L359" i="4"/>
  <c r="O360" i="4"/>
  <c r="O371" i="43" s="1"/>
  <c r="U371" i="43"/>
  <c r="W371" i="43"/>
  <c r="L361" i="4"/>
  <c r="L372" i="43" s="1"/>
  <c r="V372" i="43"/>
  <c r="T372" i="43"/>
  <c r="K362" i="4"/>
  <c r="AK362" i="4"/>
  <c r="N363" i="4"/>
  <c r="N374" i="43" s="1"/>
  <c r="V374" i="43"/>
  <c r="T374" i="43"/>
  <c r="K364" i="4"/>
  <c r="T375" i="43"/>
  <c r="V375" i="43"/>
  <c r="K365" i="4"/>
  <c r="V376" i="43"/>
  <c r="T376" i="43"/>
  <c r="K366" i="4"/>
  <c r="U377" i="43"/>
  <c r="W377" i="43"/>
  <c r="L367" i="4"/>
  <c r="Q367" i="4"/>
  <c r="Q378" i="43" s="1"/>
  <c r="W378" i="43"/>
  <c r="U378" i="43"/>
  <c r="L368" i="4"/>
  <c r="Q368" i="4"/>
  <c r="Q379" i="43" s="1"/>
  <c r="U379" i="43"/>
  <c r="W379" i="43"/>
  <c r="L369" i="4"/>
  <c r="Q369" i="4"/>
  <c r="Q380" i="43" s="1"/>
  <c r="W380" i="43"/>
  <c r="U380" i="43"/>
  <c r="L370" i="4"/>
  <c r="Q370" i="4"/>
  <c r="Q381" i="43" s="1"/>
  <c r="U381" i="43"/>
  <c r="W381" i="43"/>
  <c r="L371" i="4"/>
  <c r="Q371" i="4"/>
  <c r="Q382" i="43" s="1"/>
  <c r="W382" i="43"/>
  <c r="U382" i="43"/>
  <c r="L372" i="4"/>
  <c r="N373" i="4"/>
  <c r="N384" i="43" s="1"/>
  <c r="N374" i="4"/>
  <c r="N385" i="43" s="1"/>
  <c r="S374" i="4"/>
  <c r="S385" i="43" s="1"/>
  <c r="O375" i="4"/>
  <c r="O386" i="43" s="1"/>
  <c r="S375" i="4"/>
  <c r="S386" i="43" s="1"/>
  <c r="K376" i="4"/>
  <c r="V388" i="43"/>
  <c r="T388" i="43"/>
  <c r="K377" i="4"/>
  <c r="V389" i="43"/>
  <c r="T389" i="43"/>
  <c r="K378" i="4"/>
  <c r="T390" i="43"/>
  <c r="V390" i="43"/>
  <c r="K379" i="4"/>
  <c r="V391" i="43"/>
  <c r="T391" i="43"/>
  <c r="K380" i="4"/>
  <c r="V392" i="43"/>
  <c r="T392" i="43"/>
  <c r="K381" i="4"/>
  <c r="T393" i="43"/>
  <c r="V393" i="43"/>
  <c r="K382" i="4"/>
  <c r="V394" i="43"/>
  <c r="T394" i="43"/>
  <c r="K383" i="4"/>
  <c r="T395" i="43"/>
  <c r="V395" i="43"/>
  <c r="K384" i="4"/>
  <c r="V396" i="43"/>
  <c r="T396" i="43"/>
  <c r="K385" i="4"/>
  <c r="T397" i="43"/>
  <c r="V397" i="43"/>
  <c r="K386" i="4"/>
  <c r="V398" i="43"/>
  <c r="T398" i="43"/>
  <c r="K387" i="4"/>
  <c r="T399" i="43"/>
  <c r="V399" i="43"/>
  <c r="K388" i="4"/>
  <c r="V400" i="43"/>
  <c r="T400" i="43"/>
  <c r="K389" i="4"/>
  <c r="T401" i="43"/>
  <c r="V401" i="43"/>
  <c r="K390" i="4"/>
  <c r="V402" i="43"/>
  <c r="T402" i="43"/>
  <c r="K391" i="4"/>
  <c r="T403" i="43"/>
  <c r="V403" i="43"/>
  <c r="K392" i="4"/>
  <c r="V404" i="43"/>
  <c r="T404" i="43"/>
  <c r="K393" i="4"/>
  <c r="T405" i="43"/>
  <c r="V405" i="43"/>
  <c r="K394" i="4"/>
  <c r="V406" i="43"/>
  <c r="T406" i="43"/>
  <c r="K395" i="4"/>
  <c r="T407" i="43"/>
  <c r="V407" i="43"/>
  <c r="K396" i="4"/>
  <c r="V408" i="43"/>
  <c r="T408" i="43"/>
  <c r="K397" i="4"/>
  <c r="T409" i="43"/>
  <c r="V409" i="43"/>
  <c r="K398" i="4"/>
  <c r="V410" i="43"/>
  <c r="T410" i="43"/>
  <c r="K399" i="4"/>
  <c r="V411" i="43"/>
  <c r="T411" i="43"/>
  <c r="L400" i="4"/>
  <c r="Q400" i="4"/>
  <c r="Q412" i="43" s="1"/>
  <c r="W412" i="43"/>
  <c r="U412" i="43"/>
  <c r="N401" i="4"/>
  <c r="N413" i="43" s="1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T432" i="43"/>
  <c r="V432" i="43"/>
  <c r="L420" i="4"/>
  <c r="L433" i="43" s="1"/>
  <c r="T433" i="43"/>
  <c r="V433" i="43"/>
  <c r="L421" i="4"/>
  <c r="L434" i="43" s="1"/>
  <c r="V434" i="43"/>
  <c r="T434" i="43"/>
  <c r="L422" i="4"/>
  <c r="L435" i="43" s="1"/>
  <c r="V435" i="43"/>
  <c r="T435" i="43"/>
  <c r="L423" i="4"/>
  <c r="L436" i="43" s="1"/>
  <c r="V436" i="43"/>
  <c r="T436" i="43"/>
  <c r="L424" i="4"/>
  <c r="L437" i="43" s="1"/>
  <c r="V437" i="43"/>
  <c r="T437" i="43"/>
  <c r="L425" i="4"/>
  <c r="L438" i="43" s="1"/>
  <c r="U438" i="43"/>
  <c r="W438" i="43"/>
  <c r="AK426" i="4"/>
  <c r="K428" i="4"/>
  <c r="V441" i="43"/>
  <c r="T441" i="43"/>
  <c r="L429" i="4"/>
  <c r="L442" i="43" s="1"/>
  <c r="U442" i="43"/>
  <c r="W442" i="43"/>
  <c r="AK430" i="4"/>
  <c r="K432" i="4"/>
  <c r="V445" i="43"/>
  <c r="T445" i="43"/>
  <c r="L433" i="4"/>
  <c r="L446" i="43" s="1"/>
  <c r="T446" i="43"/>
  <c r="V446" i="43"/>
  <c r="L434" i="4"/>
  <c r="L447" i="43" s="1"/>
  <c r="V447" i="43"/>
  <c r="T447" i="43"/>
  <c r="L435" i="4"/>
  <c r="L448" i="43" s="1"/>
  <c r="T448" i="43"/>
  <c r="V448" i="43"/>
  <c r="L436" i="4"/>
  <c r="L449" i="43" s="1"/>
  <c r="V449" i="43"/>
  <c r="T449" i="43"/>
  <c r="L437" i="4"/>
  <c r="L450" i="43" s="1"/>
  <c r="T450" i="43"/>
  <c r="V450" i="43"/>
  <c r="L438" i="4"/>
  <c r="L451" i="43" s="1"/>
  <c r="V451" i="43"/>
  <c r="T451" i="43"/>
  <c r="L439" i="4"/>
  <c r="L452" i="43" s="1"/>
  <c r="T452" i="43"/>
  <c r="V452" i="43"/>
  <c r="L440" i="4"/>
  <c r="L453" i="43" s="1"/>
  <c r="V453" i="43"/>
  <c r="T453" i="43"/>
  <c r="L441" i="4"/>
  <c r="L454" i="43" s="1"/>
  <c r="T454" i="43"/>
  <c r="V454" i="43"/>
  <c r="L442" i="4"/>
  <c r="L455" i="43" s="1"/>
  <c r="V455" i="43"/>
  <c r="T455" i="43"/>
  <c r="K443" i="4"/>
  <c r="O444" i="4"/>
  <c r="O457" i="43" s="1"/>
  <c r="S444" i="4"/>
  <c r="O445" i="4"/>
  <c r="O458" i="43" s="1"/>
  <c r="S445" i="4"/>
  <c r="S458" i="43" s="1"/>
  <c r="E466" i="43"/>
  <c r="J466" i="43"/>
  <c r="P446" i="4"/>
  <c r="P460" i="43" s="1"/>
  <c r="AK446" i="4"/>
  <c r="N447" i="4"/>
  <c r="N461" i="43" s="1"/>
  <c r="W461" i="43"/>
  <c r="U461" i="43"/>
  <c r="L448" i="4"/>
  <c r="Q448" i="4"/>
  <c r="Q462" i="43" s="1"/>
  <c r="U462" i="43"/>
  <c r="W462" i="43"/>
  <c r="L449" i="4"/>
  <c r="Q449" i="4"/>
  <c r="Q463" i="43" s="1"/>
  <c r="W463" i="43"/>
  <c r="U463" i="43"/>
  <c r="N450" i="4"/>
  <c r="N464" i="43" s="1"/>
  <c r="O451" i="4"/>
  <c r="O465" i="43" s="1"/>
  <c r="S451" i="4"/>
  <c r="S465" i="43" s="1"/>
  <c r="K452" i="4"/>
  <c r="AK452" i="4"/>
  <c r="N453" i="4"/>
  <c r="N468" i="43" s="1"/>
  <c r="T468" i="43"/>
  <c r="V468" i="43"/>
  <c r="K454" i="4"/>
  <c r="AK454" i="4"/>
  <c r="N455" i="4"/>
  <c r="N470" i="43" s="1"/>
  <c r="T470" i="43"/>
  <c r="V470" i="43"/>
  <c r="K456" i="4"/>
  <c r="U472" i="43"/>
  <c r="W472" i="43"/>
  <c r="AK457" i="4"/>
  <c r="N458" i="4"/>
  <c r="N473" i="43" s="1"/>
  <c r="V473" i="43"/>
  <c r="T473" i="43"/>
  <c r="L459" i="4"/>
  <c r="L474" i="43" s="1"/>
  <c r="K460" i="4"/>
  <c r="V475" i="43"/>
  <c r="T475" i="43"/>
  <c r="L461" i="4"/>
  <c r="T477" i="43"/>
  <c r="V477" i="43"/>
  <c r="K462" i="4"/>
  <c r="V478" i="43"/>
  <c r="T478" i="43"/>
  <c r="K463" i="4"/>
  <c r="T479" i="43"/>
  <c r="V479" i="43"/>
  <c r="L464" i="4"/>
  <c r="Q464" i="4"/>
  <c r="Q480" i="43" s="1"/>
  <c r="U480" i="43"/>
  <c r="W480" i="43"/>
  <c r="N465" i="4"/>
  <c r="N481" i="43" s="1"/>
  <c r="N466" i="4"/>
  <c r="N482" i="43" s="1"/>
  <c r="U482" i="43"/>
  <c r="W482" i="43"/>
  <c r="L467" i="4"/>
  <c r="L483" i="43" s="1"/>
  <c r="T483" i="43"/>
  <c r="V483" i="43"/>
  <c r="K468" i="4"/>
  <c r="T484" i="43"/>
  <c r="V484" i="43"/>
  <c r="K469" i="4"/>
  <c r="V485" i="43"/>
  <c r="T485" i="43"/>
  <c r="K470" i="4"/>
  <c r="V486" i="43"/>
  <c r="T486" i="43"/>
  <c r="K471" i="4"/>
  <c r="V487" i="43"/>
  <c r="T487" i="43"/>
  <c r="K472" i="4"/>
  <c r="V488" i="43"/>
  <c r="T488" i="43"/>
  <c r="K473" i="4"/>
  <c r="T489" i="43"/>
  <c r="V489" i="43"/>
  <c r="K474" i="4"/>
  <c r="V490" i="43"/>
  <c r="T490" i="43"/>
  <c r="K475" i="4"/>
  <c r="T491" i="43"/>
  <c r="V491" i="43"/>
  <c r="K476" i="4"/>
  <c r="T492" i="43"/>
  <c r="V492" i="43"/>
  <c r="K477" i="4"/>
  <c r="V493" i="43"/>
  <c r="T493" i="43"/>
  <c r="K478" i="4"/>
  <c r="V494" i="43"/>
  <c r="T494" i="43"/>
  <c r="K479" i="4"/>
  <c r="V495" i="43"/>
  <c r="T495" i="43"/>
  <c r="K480" i="4"/>
  <c r="T496" i="43"/>
  <c r="V496" i="43"/>
  <c r="K481" i="4"/>
  <c r="V497" i="43"/>
  <c r="T497" i="43"/>
  <c r="K482" i="4"/>
  <c r="T498" i="43"/>
  <c r="V498" i="43"/>
  <c r="K483" i="4"/>
  <c r="AK483" i="4"/>
  <c r="N484" i="4"/>
  <c r="N500" i="43" s="1"/>
  <c r="N485" i="4"/>
  <c r="N501" i="43" s="1"/>
  <c r="S485" i="4"/>
  <c r="S501" i="43" s="1"/>
  <c r="O486" i="4"/>
  <c r="O502" i="43" s="1"/>
  <c r="S486" i="4"/>
  <c r="S502" i="43" s="1"/>
  <c r="O487" i="4"/>
  <c r="O503" i="43" s="1"/>
  <c r="S487" i="4"/>
  <c r="S503" i="43" s="1"/>
  <c r="O488" i="4"/>
  <c r="O504" i="43" s="1"/>
  <c r="S488" i="4"/>
  <c r="S504" i="43" s="1"/>
  <c r="O489" i="4"/>
  <c r="O505" i="43" s="1"/>
  <c r="S489" i="4"/>
  <c r="S505" i="43" s="1"/>
  <c r="O490" i="4"/>
  <c r="O506" i="43" s="1"/>
  <c r="S490" i="4"/>
  <c r="S506" i="43" s="1"/>
  <c r="O491" i="4"/>
  <c r="O507" i="43" s="1"/>
  <c r="S491" i="4"/>
  <c r="S507" i="43" s="1"/>
  <c r="O492" i="4"/>
  <c r="O508" i="43" s="1"/>
  <c r="S492" i="4"/>
  <c r="S508" i="43" s="1"/>
  <c r="O493" i="4"/>
  <c r="O509" i="43" s="1"/>
  <c r="S493" i="4"/>
  <c r="S509" i="43" s="1"/>
  <c r="O494" i="4"/>
  <c r="O510" i="43" s="1"/>
  <c r="S494" i="4"/>
  <c r="S510" i="43" s="1"/>
  <c r="O495" i="4"/>
  <c r="O511" i="43" s="1"/>
  <c r="S495" i="4"/>
  <c r="S511" i="43" s="1"/>
  <c r="O496" i="4"/>
  <c r="O512" i="43" s="1"/>
  <c r="V512" i="43"/>
  <c r="T512" i="43"/>
  <c r="K497" i="4"/>
  <c r="T513" i="43"/>
  <c r="V513" i="43"/>
  <c r="K498" i="4"/>
  <c r="T514" i="43"/>
  <c r="V514" i="43"/>
  <c r="K499" i="4"/>
  <c r="V515" i="43"/>
  <c r="T515" i="43"/>
  <c r="K500" i="4"/>
  <c r="V516" i="43"/>
  <c r="T516" i="43"/>
  <c r="K501" i="4"/>
  <c r="V517" i="43"/>
  <c r="T517" i="43"/>
  <c r="K502" i="4"/>
  <c r="Q502" i="4"/>
  <c r="Q518" i="43" s="1"/>
  <c r="U518" i="43"/>
  <c r="W518" i="43"/>
  <c r="L503" i="4"/>
  <c r="Q503" i="4"/>
  <c r="Q519" i="43" s="1"/>
  <c r="W519" i="43"/>
  <c r="U519" i="43"/>
  <c r="L504" i="4"/>
  <c r="Q504" i="4"/>
  <c r="Q520" i="43" s="1"/>
  <c r="U520" i="43"/>
  <c r="W520" i="43"/>
  <c r="L505" i="4"/>
  <c r="N506" i="4"/>
  <c r="N522" i="43" s="1"/>
  <c r="N507" i="4"/>
  <c r="N523" i="43" s="1"/>
  <c r="U524" i="43"/>
  <c r="W524" i="43"/>
  <c r="L509" i="4"/>
  <c r="Q509" i="4"/>
  <c r="Q525" i="43" s="1"/>
  <c r="U525" i="43"/>
  <c r="W525" i="43"/>
  <c r="L510" i="4"/>
  <c r="O511" i="4"/>
  <c r="O527" i="43" s="1"/>
  <c r="S511" i="4"/>
  <c r="S527" i="43" s="1"/>
  <c r="O512" i="4"/>
  <c r="O528" i="43" s="1"/>
  <c r="S512" i="4"/>
  <c r="S528" i="43" s="1"/>
  <c r="V530" i="43"/>
  <c r="T530" i="43"/>
  <c r="Q514" i="4"/>
  <c r="Q530" i="43" s="1"/>
  <c r="B532" i="43"/>
  <c r="L516" i="4"/>
  <c r="K516" i="4"/>
  <c r="V534" i="43"/>
  <c r="T534" i="43"/>
  <c r="Q518" i="4"/>
  <c r="Q534" i="43" s="1"/>
  <c r="S521" i="4"/>
  <c r="S537" i="43" s="1"/>
  <c r="J540" i="43"/>
  <c r="L541" i="43"/>
  <c r="O525" i="4"/>
  <c r="O541" i="43" s="1"/>
  <c r="C553" i="43"/>
  <c r="N536" i="4"/>
  <c r="N553" i="43" s="1"/>
  <c r="L554" i="43"/>
  <c r="O537" i="4"/>
  <c r="O554" i="43" s="1"/>
  <c r="W555" i="43"/>
  <c r="U555" i="43"/>
  <c r="R538" i="4"/>
  <c r="R555" i="43" s="1"/>
  <c r="C557" i="43"/>
  <c r="N540" i="4"/>
  <c r="N557" i="43" s="1"/>
  <c r="R592" i="43"/>
  <c r="S575" i="4"/>
  <c r="S592" i="43" s="1"/>
  <c r="E23" i="13"/>
  <c r="E26" i="13" s="1"/>
  <c r="E29" i="13" s="1"/>
  <c r="E24" i="13"/>
  <c r="E25" i="13"/>
  <c r="C28" i="13"/>
  <c r="B38" i="13"/>
  <c r="F38" i="13"/>
  <c r="E39" i="13"/>
  <c r="D40" i="13"/>
  <c r="C41" i="13"/>
  <c r="B42" i="13"/>
  <c r="F42" i="13"/>
  <c r="AK4" i="4"/>
  <c r="T3" i="43"/>
  <c r="V3" i="43"/>
  <c r="K6" i="4"/>
  <c r="O7" i="4"/>
  <c r="O5" i="43" s="1"/>
  <c r="W5" i="43"/>
  <c r="U5" i="43"/>
  <c r="N9" i="4"/>
  <c r="N7" i="43" s="1"/>
  <c r="T9" i="43"/>
  <c r="V9" i="43"/>
  <c r="K12" i="4"/>
  <c r="AK12" i="4"/>
  <c r="U14" i="43"/>
  <c r="W14" i="43"/>
  <c r="V15" i="43"/>
  <c r="T15" i="43"/>
  <c r="K18" i="4"/>
  <c r="AK19" i="4"/>
  <c r="U18" i="43"/>
  <c r="W18" i="43"/>
  <c r="V19" i="43"/>
  <c r="T19" i="43"/>
  <c r="K22" i="4"/>
  <c r="AK23" i="4"/>
  <c r="U22" i="43"/>
  <c r="W22" i="43"/>
  <c r="V23" i="43"/>
  <c r="T23" i="43"/>
  <c r="K26" i="4"/>
  <c r="AK27" i="4"/>
  <c r="U26" i="43"/>
  <c r="W26" i="43"/>
  <c r="V27" i="43"/>
  <c r="T27" i="43"/>
  <c r="K30" i="4"/>
  <c r="AK31" i="4"/>
  <c r="U30" i="43"/>
  <c r="W30" i="43"/>
  <c r="V31" i="43"/>
  <c r="T31" i="43"/>
  <c r="K34" i="4"/>
  <c r="AK35" i="4"/>
  <c r="U34" i="43"/>
  <c r="W34" i="43"/>
  <c r="V35" i="43"/>
  <c r="T35" i="43"/>
  <c r="K38" i="4"/>
  <c r="AK39" i="4"/>
  <c r="U38" i="43"/>
  <c r="W38" i="43"/>
  <c r="V39" i="43"/>
  <c r="T39" i="43"/>
  <c r="K42" i="4"/>
  <c r="AK43" i="4"/>
  <c r="U42" i="43"/>
  <c r="W42" i="43"/>
  <c r="V43" i="43"/>
  <c r="T43" i="43"/>
  <c r="K46" i="4"/>
  <c r="AK47" i="4"/>
  <c r="U46" i="43"/>
  <c r="W46" i="43"/>
  <c r="V47" i="43"/>
  <c r="T47" i="43"/>
  <c r="K50" i="4"/>
  <c r="AK51" i="4"/>
  <c r="U50" i="43"/>
  <c r="W50" i="43"/>
  <c r="V51" i="43"/>
  <c r="T51" i="43"/>
  <c r="K54" i="4"/>
  <c r="AK55" i="4"/>
  <c r="U54" i="43"/>
  <c r="W54" i="43"/>
  <c r="W55" i="43"/>
  <c r="U55" i="43"/>
  <c r="U56" i="43"/>
  <c r="W56" i="43"/>
  <c r="W57" i="43"/>
  <c r="U57" i="43"/>
  <c r="U58" i="43"/>
  <c r="W58" i="43"/>
  <c r="V59" i="43"/>
  <c r="T59" i="43"/>
  <c r="K62" i="4"/>
  <c r="AK63" i="4"/>
  <c r="U62" i="43"/>
  <c r="W62" i="43"/>
  <c r="V63" i="43"/>
  <c r="T63" i="43"/>
  <c r="K66" i="4"/>
  <c r="AK67" i="4"/>
  <c r="U68" i="43"/>
  <c r="W68" i="43"/>
  <c r="W69" i="43"/>
  <c r="U69" i="43"/>
  <c r="U70" i="43"/>
  <c r="W70" i="43"/>
  <c r="W71" i="43"/>
  <c r="U71" i="43"/>
  <c r="N74" i="4"/>
  <c r="N72" i="43" s="1"/>
  <c r="T72" i="43"/>
  <c r="V72" i="43"/>
  <c r="K75" i="4"/>
  <c r="AK75" i="4"/>
  <c r="V74" i="43"/>
  <c r="T74" i="43"/>
  <c r="K77" i="4"/>
  <c r="O78" i="4"/>
  <c r="O76" i="43" s="1"/>
  <c r="S78" i="4"/>
  <c r="S76" i="43" s="1"/>
  <c r="O79" i="4"/>
  <c r="O77" i="43" s="1"/>
  <c r="W77" i="43"/>
  <c r="U77" i="43"/>
  <c r="U78" i="43"/>
  <c r="W78" i="43"/>
  <c r="W79" i="43"/>
  <c r="U79" i="43"/>
  <c r="U80" i="43"/>
  <c r="W80" i="43"/>
  <c r="W81" i="43"/>
  <c r="U81" i="43"/>
  <c r="U82" i="43"/>
  <c r="W82" i="43"/>
  <c r="U83" i="43"/>
  <c r="W83" i="43"/>
  <c r="E90" i="43"/>
  <c r="J90" i="43"/>
  <c r="AK87" i="4"/>
  <c r="W87" i="43"/>
  <c r="U87" i="43"/>
  <c r="O90" i="4"/>
  <c r="O89" i="43" s="1"/>
  <c r="U89" i="43"/>
  <c r="W89" i="43"/>
  <c r="P91" i="4"/>
  <c r="P95" i="4"/>
  <c r="P95" i="43" s="1"/>
  <c r="P99" i="4"/>
  <c r="P99" i="43" s="1"/>
  <c r="P103" i="4"/>
  <c r="P103" i="43" s="1"/>
  <c r="T108" i="43"/>
  <c r="V108" i="43"/>
  <c r="K108" i="4"/>
  <c r="V109" i="43"/>
  <c r="T109" i="43"/>
  <c r="K109" i="4"/>
  <c r="T110" i="43"/>
  <c r="V110" i="43"/>
  <c r="K110" i="4"/>
  <c r="V111" i="43"/>
  <c r="T111" i="43"/>
  <c r="K111" i="4"/>
  <c r="T112" i="43"/>
  <c r="V112" i="43"/>
  <c r="K112" i="4"/>
  <c r="V113" i="43"/>
  <c r="T113" i="43"/>
  <c r="K113" i="4"/>
  <c r="T114" i="43"/>
  <c r="V114" i="43"/>
  <c r="K114" i="4"/>
  <c r="V115" i="43"/>
  <c r="T115" i="43"/>
  <c r="K115" i="4"/>
  <c r="T116" i="43"/>
  <c r="V116" i="43"/>
  <c r="K116" i="4"/>
  <c r="T117" i="43"/>
  <c r="V117" i="43"/>
  <c r="P117" i="4"/>
  <c r="P118" i="43" s="1"/>
  <c r="P121" i="4"/>
  <c r="P122" i="43" s="1"/>
  <c r="P125" i="4"/>
  <c r="P126" i="43" s="1"/>
  <c r="P129" i="4"/>
  <c r="P130" i="43" s="1"/>
  <c r="T135" i="43"/>
  <c r="V135" i="43"/>
  <c r="K134" i="4"/>
  <c r="V136" i="43"/>
  <c r="T136" i="43"/>
  <c r="K135" i="4"/>
  <c r="T137" i="43"/>
  <c r="V137" i="43"/>
  <c r="K136" i="4"/>
  <c r="V138" i="43"/>
  <c r="T138" i="43"/>
  <c r="K137" i="4"/>
  <c r="W139" i="43"/>
  <c r="U139" i="43"/>
  <c r="N139" i="4"/>
  <c r="N141" i="43" s="1"/>
  <c r="N140" i="4"/>
  <c r="N142" i="43" s="1"/>
  <c r="N141" i="4"/>
  <c r="N143" i="43" s="1"/>
  <c r="N142" i="4"/>
  <c r="N144" i="43" s="1"/>
  <c r="S142" i="4"/>
  <c r="S144" i="43" s="1"/>
  <c r="O143" i="4"/>
  <c r="O145" i="43" s="1"/>
  <c r="T145" i="43"/>
  <c r="V145" i="43"/>
  <c r="K144" i="4"/>
  <c r="V146" i="43"/>
  <c r="T146" i="43"/>
  <c r="K145" i="4"/>
  <c r="P145" i="4"/>
  <c r="AK145" i="4"/>
  <c r="K148" i="4"/>
  <c r="T152" i="43"/>
  <c r="V152" i="43"/>
  <c r="K149" i="4"/>
  <c r="V153" i="43"/>
  <c r="T153" i="43"/>
  <c r="K150" i="4"/>
  <c r="V154" i="43"/>
  <c r="T154" i="43"/>
  <c r="L151" i="4"/>
  <c r="Q151" i="4"/>
  <c r="Q155" i="43" s="1"/>
  <c r="U155" i="43"/>
  <c r="W155" i="43"/>
  <c r="L152" i="4"/>
  <c r="Q152" i="4"/>
  <c r="Q156" i="43" s="1"/>
  <c r="W156" i="43"/>
  <c r="U156" i="43"/>
  <c r="AK152" i="4"/>
  <c r="N153" i="4"/>
  <c r="N157" i="43" s="1"/>
  <c r="S154" i="4"/>
  <c r="S158" i="43" s="1"/>
  <c r="O155" i="4"/>
  <c r="O159" i="43" s="1"/>
  <c r="S155" i="4"/>
  <c r="S159" i="43" s="1"/>
  <c r="O156" i="4"/>
  <c r="O160" i="43" s="1"/>
  <c r="S156" i="4"/>
  <c r="S160" i="43" s="1"/>
  <c r="O157" i="4"/>
  <c r="O161" i="43" s="1"/>
  <c r="S157" i="4"/>
  <c r="S161" i="43" s="1"/>
  <c r="O158" i="4"/>
  <c r="O162" i="43" s="1"/>
  <c r="S158" i="4"/>
  <c r="S162" i="43" s="1"/>
  <c r="O159" i="4"/>
  <c r="O163" i="43" s="1"/>
  <c r="S159" i="4"/>
  <c r="S163" i="43" s="1"/>
  <c r="O160" i="4"/>
  <c r="O164" i="43" s="1"/>
  <c r="S160" i="4"/>
  <c r="S164" i="43" s="1"/>
  <c r="O161" i="4"/>
  <c r="O165" i="43" s="1"/>
  <c r="S161" i="4"/>
  <c r="S165" i="43" s="1"/>
  <c r="O162" i="4"/>
  <c r="O166" i="43" s="1"/>
  <c r="S162" i="4"/>
  <c r="S166" i="43" s="1"/>
  <c r="O163" i="4"/>
  <c r="O167" i="43" s="1"/>
  <c r="S163" i="4"/>
  <c r="S167" i="43" s="1"/>
  <c r="U168" i="43"/>
  <c r="W168" i="43"/>
  <c r="O166" i="4"/>
  <c r="O170" i="43" s="1"/>
  <c r="S166" i="4"/>
  <c r="S170" i="43" s="1"/>
  <c r="O167" i="4"/>
  <c r="O171" i="43" s="1"/>
  <c r="V171" i="43"/>
  <c r="T171" i="43"/>
  <c r="K168" i="4"/>
  <c r="U172" i="43"/>
  <c r="W172" i="43"/>
  <c r="W174" i="43"/>
  <c r="U174" i="43"/>
  <c r="U176" i="43"/>
  <c r="W176" i="43"/>
  <c r="U178" i="43"/>
  <c r="W178" i="43"/>
  <c r="U180" i="43"/>
  <c r="W180" i="43"/>
  <c r="U182" i="43"/>
  <c r="W182" i="43"/>
  <c r="U184" i="43"/>
  <c r="W184" i="43"/>
  <c r="U186" i="43"/>
  <c r="W186" i="43"/>
  <c r="U188" i="43"/>
  <c r="W188" i="43"/>
  <c r="U190" i="43"/>
  <c r="W190" i="43"/>
  <c r="U192" i="43"/>
  <c r="W192" i="43"/>
  <c r="L189" i="4"/>
  <c r="L193" i="43" s="1"/>
  <c r="U194" i="43"/>
  <c r="W194" i="43"/>
  <c r="L191" i="4"/>
  <c r="L195" i="43" s="1"/>
  <c r="U196" i="43"/>
  <c r="W196" i="43"/>
  <c r="L193" i="4"/>
  <c r="L197" i="43" s="1"/>
  <c r="U198" i="43"/>
  <c r="W198" i="43"/>
  <c r="L195" i="4"/>
  <c r="L199" i="43" s="1"/>
  <c r="U200" i="43"/>
  <c r="W200" i="43"/>
  <c r="L197" i="4"/>
  <c r="N198" i="4"/>
  <c r="N202" i="43" s="1"/>
  <c r="N199" i="4"/>
  <c r="N203" i="43" s="1"/>
  <c r="V203" i="43"/>
  <c r="T203" i="43"/>
  <c r="K200" i="4"/>
  <c r="T204" i="43"/>
  <c r="V204" i="43"/>
  <c r="K201" i="4"/>
  <c r="W205" i="43"/>
  <c r="U205" i="43"/>
  <c r="N202" i="4"/>
  <c r="N206" i="43" s="1"/>
  <c r="T206" i="43"/>
  <c r="V206" i="43"/>
  <c r="K203" i="4"/>
  <c r="AK203" i="4"/>
  <c r="N204" i="4"/>
  <c r="N208" i="43" s="1"/>
  <c r="T208" i="43"/>
  <c r="V208" i="43"/>
  <c r="K205" i="4"/>
  <c r="V209" i="43"/>
  <c r="T209" i="43"/>
  <c r="K206" i="4"/>
  <c r="T210" i="43"/>
  <c r="V210" i="43"/>
  <c r="K207" i="4"/>
  <c r="V211" i="43"/>
  <c r="T211" i="43"/>
  <c r="K208" i="4"/>
  <c r="V212" i="43"/>
  <c r="T212" i="43"/>
  <c r="L209" i="4"/>
  <c r="L214" i="43" s="1"/>
  <c r="V214" i="43"/>
  <c r="T214" i="43"/>
  <c r="K210" i="4"/>
  <c r="K215" i="43" s="1"/>
  <c r="P211" i="4"/>
  <c r="AK211" i="4"/>
  <c r="V218" i="43"/>
  <c r="T218" i="43"/>
  <c r="K214" i="4"/>
  <c r="T220" i="43"/>
  <c r="V220" i="43"/>
  <c r="K215" i="4"/>
  <c r="T221" i="43"/>
  <c r="V221" i="43"/>
  <c r="K216" i="4"/>
  <c r="V222" i="43"/>
  <c r="T222" i="43"/>
  <c r="K217" i="4"/>
  <c r="T223" i="43"/>
  <c r="V223" i="43"/>
  <c r="K218" i="4"/>
  <c r="V224" i="43"/>
  <c r="T224" i="43"/>
  <c r="K219" i="4"/>
  <c r="T225" i="43"/>
  <c r="V225" i="43"/>
  <c r="K220" i="4"/>
  <c r="V226" i="43"/>
  <c r="T226" i="43"/>
  <c r="K221" i="4"/>
  <c r="W227" i="43"/>
  <c r="U227" i="43"/>
  <c r="L222" i="4"/>
  <c r="Q222" i="4"/>
  <c r="Q228" i="43" s="1"/>
  <c r="U228" i="43"/>
  <c r="W228" i="43"/>
  <c r="L223" i="4"/>
  <c r="Q223" i="4"/>
  <c r="Q229" i="43" s="1"/>
  <c r="W229" i="43"/>
  <c r="U229" i="43"/>
  <c r="L224" i="4"/>
  <c r="N225" i="4"/>
  <c r="N231" i="43" s="1"/>
  <c r="S225" i="4"/>
  <c r="S231" i="43" s="1"/>
  <c r="O226" i="4"/>
  <c r="O232" i="43" s="1"/>
  <c r="V232" i="43"/>
  <c r="T232" i="43"/>
  <c r="K227" i="4"/>
  <c r="T233" i="43"/>
  <c r="V233" i="43"/>
  <c r="K228" i="4"/>
  <c r="U234" i="43"/>
  <c r="W234" i="43"/>
  <c r="L229" i="4"/>
  <c r="Q229" i="4"/>
  <c r="Q235" i="43" s="1"/>
  <c r="W235" i="43"/>
  <c r="U235" i="43"/>
  <c r="L230" i="4"/>
  <c r="Q230" i="4"/>
  <c r="Q236" i="43" s="1"/>
  <c r="U236" i="43"/>
  <c r="W236" i="43"/>
  <c r="L231" i="4"/>
  <c r="Q231" i="4"/>
  <c r="Q237" i="43" s="1"/>
  <c r="W237" i="43"/>
  <c r="U237" i="43"/>
  <c r="L232" i="4"/>
  <c r="Q232" i="4"/>
  <c r="Q238" i="43" s="1"/>
  <c r="U238" i="43"/>
  <c r="W238" i="43"/>
  <c r="L233" i="4"/>
  <c r="Q233" i="4"/>
  <c r="Q239" i="43" s="1"/>
  <c r="W239" i="43"/>
  <c r="U239" i="43"/>
  <c r="L234" i="4"/>
  <c r="Q234" i="4"/>
  <c r="Q240" i="43" s="1"/>
  <c r="U240" i="43"/>
  <c r="W240" i="43"/>
  <c r="L235" i="4"/>
  <c r="Q235" i="4"/>
  <c r="Q241" i="43" s="1"/>
  <c r="W241" i="43"/>
  <c r="U241" i="43"/>
  <c r="L236" i="4"/>
  <c r="Q236" i="4"/>
  <c r="Q242" i="43" s="1"/>
  <c r="U242" i="43"/>
  <c r="W242" i="43"/>
  <c r="N237" i="4"/>
  <c r="N243" i="43" s="1"/>
  <c r="T243" i="43"/>
  <c r="V243" i="43"/>
  <c r="K238" i="4"/>
  <c r="T244" i="43"/>
  <c r="V244" i="43"/>
  <c r="K239" i="4"/>
  <c r="V245" i="43"/>
  <c r="T245" i="43"/>
  <c r="K240" i="4"/>
  <c r="T246" i="43"/>
  <c r="V246" i="43"/>
  <c r="K241" i="4"/>
  <c r="V247" i="43"/>
  <c r="T247" i="43"/>
  <c r="K242" i="4"/>
  <c r="T248" i="43"/>
  <c r="V248" i="43"/>
  <c r="K243" i="4"/>
  <c r="AK244" i="4"/>
  <c r="N245" i="4"/>
  <c r="N251" i="43" s="1"/>
  <c r="U251" i="43"/>
  <c r="W251" i="43"/>
  <c r="L246" i="4"/>
  <c r="Q246" i="4"/>
  <c r="Q252" i="43" s="1"/>
  <c r="W252" i="43"/>
  <c r="U252" i="43"/>
  <c r="L247" i="4"/>
  <c r="Q247" i="4"/>
  <c r="Q253" i="43" s="1"/>
  <c r="U253" i="43"/>
  <c r="W253" i="43"/>
  <c r="L248" i="4"/>
  <c r="T255" i="43"/>
  <c r="V255" i="43"/>
  <c r="K249" i="4"/>
  <c r="V256" i="43"/>
  <c r="T256" i="43"/>
  <c r="K250" i="4"/>
  <c r="T257" i="43"/>
  <c r="V257" i="43"/>
  <c r="K251" i="4"/>
  <c r="V258" i="43"/>
  <c r="T258" i="43"/>
  <c r="K252" i="4"/>
  <c r="T259" i="43"/>
  <c r="V259" i="43"/>
  <c r="K253" i="4"/>
  <c r="V260" i="43"/>
  <c r="T260" i="43"/>
  <c r="K254" i="4"/>
  <c r="O255" i="4"/>
  <c r="O262" i="43" s="1"/>
  <c r="S255" i="4"/>
  <c r="S262" i="43" s="1"/>
  <c r="O256" i="4"/>
  <c r="O263" i="43" s="1"/>
  <c r="W263" i="43"/>
  <c r="U263" i="43"/>
  <c r="L257" i="4"/>
  <c r="Q257" i="4"/>
  <c r="Q264" i="43" s="1"/>
  <c r="U264" i="43"/>
  <c r="W264" i="43"/>
  <c r="L258" i="4"/>
  <c r="Q258" i="4"/>
  <c r="Q265" i="43" s="1"/>
  <c r="W265" i="43"/>
  <c r="U265" i="43"/>
  <c r="L259" i="4"/>
  <c r="N260" i="4"/>
  <c r="N267" i="43" s="1"/>
  <c r="N261" i="4"/>
  <c r="N268" i="43" s="1"/>
  <c r="S261" i="4"/>
  <c r="S268" i="43" s="1"/>
  <c r="O262" i="4"/>
  <c r="O269" i="43" s="1"/>
  <c r="S262" i="4"/>
  <c r="S269" i="43" s="1"/>
  <c r="T270" i="43"/>
  <c r="V270" i="43"/>
  <c r="K264" i="4"/>
  <c r="T271" i="43"/>
  <c r="V271" i="43"/>
  <c r="K265" i="4"/>
  <c r="V272" i="43"/>
  <c r="T272" i="43"/>
  <c r="K266" i="4"/>
  <c r="U273" i="43"/>
  <c r="W273" i="43"/>
  <c r="L267" i="4"/>
  <c r="Q267" i="4"/>
  <c r="Q274" i="43" s="1"/>
  <c r="W274" i="43"/>
  <c r="U274" i="43"/>
  <c r="N268" i="4"/>
  <c r="N275" i="43" s="1"/>
  <c r="T275" i="43"/>
  <c r="V275" i="43"/>
  <c r="K269" i="4"/>
  <c r="O270" i="4"/>
  <c r="O277" i="43" s="1"/>
  <c r="W277" i="43"/>
  <c r="U277" i="43"/>
  <c r="L271" i="4"/>
  <c r="O272" i="4"/>
  <c r="O279" i="43" s="1"/>
  <c r="S272" i="4"/>
  <c r="S279" i="43" s="1"/>
  <c r="O273" i="4"/>
  <c r="O280" i="43" s="1"/>
  <c r="S273" i="4"/>
  <c r="S280" i="43" s="1"/>
  <c r="AK274" i="4"/>
  <c r="N275" i="4"/>
  <c r="N282" i="43" s="1"/>
  <c r="N276" i="4"/>
  <c r="N283" i="43" s="1"/>
  <c r="S276" i="4"/>
  <c r="S283" i="43" s="1"/>
  <c r="O277" i="4"/>
  <c r="O284" i="43" s="1"/>
  <c r="T284" i="43"/>
  <c r="V284" i="43"/>
  <c r="K278" i="4"/>
  <c r="V285" i="43"/>
  <c r="T285" i="43"/>
  <c r="K279" i="4"/>
  <c r="W286" i="43"/>
  <c r="U286" i="43"/>
  <c r="L280" i="4"/>
  <c r="Q280" i="4"/>
  <c r="Q287" i="43" s="1"/>
  <c r="U287" i="43"/>
  <c r="W287" i="43"/>
  <c r="L281" i="4"/>
  <c r="Q281" i="4"/>
  <c r="Q288" i="43" s="1"/>
  <c r="W288" i="43"/>
  <c r="U288" i="43"/>
  <c r="L282" i="4"/>
  <c r="N283" i="4"/>
  <c r="N290" i="43" s="1"/>
  <c r="N284" i="4"/>
  <c r="N292" i="43" s="1"/>
  <c r="V292" i="43"/>
  <c r="T292" i="43"/>
  <c r="K285" i="4"/>
  <c r="K293" i="43" s="1"/>
  <c r="P285" i="4"/>
  <c r="AK285" i="4"/>
  <c r="N286" i="4"/>
  <c r="N294" i="43" s="1"/>
  <c r="T294" i="43"/>
  <c r="V294" i="43"/>
  <c r="K287" i="4"/>
  <c r="K295" i="43" s="1"/>
  <c r="P287" i="4"/>
  <c r="P295" i="43" s="1"/>
  <c r="AK287" i="4"/>
  <c r="N288" i="4"/>
  <c r="N296" i="43" s="1"/>
  <c r="V296" i="43"/>
  <c r="T296" i="43"/>
  <c r="K289" i="4"/>
  <c r="K297" i="43" s="1"/>
  <c r="P289" i="4"/>
  <c r="P297" i="43" s="1"/>
  <c r="AK289" i="4"/>
  <c r="N290" i="4"/>
  <c r="N298" i="43" s="1"/>
  <c r="T298" i="43"/>
  <c r="V298" i="43"/>
  <c r="K291" i="4"/>
  <c r="K299" i="43" s="1"/>
  <c r="P291" i="4"/>
  <c r="P299" i="43" s="1"/>
  <c r="AK291" i="4"/>
  <c r="N292" i="4"/>
  <c r="N300" i="43" s="1"/>
  <c r="V300" i="43"/>
  <c r="T300" i="43"/>
  <c r="K293" i="4"/>
  <c r="K301" i="43" s="1"/>
  <c r="P293" i="4"/>
  <c r="P301" i="43" s="1"/>
  <c r="AK293" i="4"/>
  <c r="N294" i="4"/>
  <c r="N302" i="43" s="1"/>
  <c r="T302" i="43"/>
  <c r="V302" i="43"/>
  <c r="K295" i="4"/>
  <c r="K303" i="43" s="1"/>
  <c r="P295" i="4"/>
  <c r="P303" i="43" s="1"/>
  <c r="AK295" i="4"/>
  <c r="N296" i="4"/>
  <c r="N304" i="43" s="1"/>
  <c r="V304" i="43"/>
  <c r="T304" i="43"/>
  <c r="K297" i="4"/>
  <c r="K305" i="43" s="1"/>
  <c r="P297" i="4"/>
  <c r="P305" i="43" s="1"/>
  <c r="AK297" i="4"/>
  <c r="N298" i="4"/>
  <c r="N306" i="43" s="1"/>
  <c r="T306" i="43"/>
  <c r="V306" i="43"/>
  <c r="K299" i="4"/>
  <c r="K307" i="43" s="1"/>
  <c r="P299" i="4"/>
  <c r="P307" i="43" s="1"/>
  <c r="AK299" i="4"/>
  <c r="N300" i="4"/>
  <c r="N308" i="43" s="1"/>
  <c r="V308" i="43"/>
  <c r="T308" i="43"/>
  <c r="K301" i="4"/>
  <c r="K309" i="43" s="1"/>
  <c r="P301" i="4"/>
  <c r="P309" i="43" s="1"/>
  <c r="AK301" i="4"/>
  <c r="N302" i="4"/>
  <c r="N310" i="43" s="1"/>
  <c r="T310" i="43"/>
  <c r="V310" i="43"/>
  <c r="K303" i="4"/>
  <c r="K311" i="43" s="1"/>
  <c r="P304" i="4"/>
  <c r="P312" i="43" s="1"/>
  <c r="AK304" i="4"/>
  <c r="N305" i="4"/>
  <c r="N313" i="43" s="1"/>
  <c r="V313" i="43"/>
  <c r="T313" i="43"/>
  <c r="K306" i="4"/>
  <c r="K314" i="43" s="1"/>
  <c r="P306" i="4"/>
  <c r="P314" i="43" s="1"/>
  <c r="AK306" i="4"/>
  <c r="N307" i="4"/>
  <c r="N315" i="43" s="1"/>
  <c r="T315" i="43"/>
  <c r="V315" i="43"/>
  <c r="K308" i="4"/>
  <c r="K316" i="43" s="1"/>
  <c r="P309" i="4"/>
  <c r="P317" i="43" s="1"/>
  <c r="AK309" i="4"/>
  <c r="N310" i="4"/>
  <c r="N318" i="43" s="1"/>
  <c r="W318" i="43"/>
  <c r="U318" i="43"/>
  <c r="P311" i="4"/>
  <c r="P319" i="43" s="1"/>
  <c r="P315" i="4"/>
  <c r="P323" i="43" s="1"/>
  <c r="P319" i="4"/>
  <c r="P327" i="43" s="1"/>
  <c r="P323" i="4"/>
  <c r="P331" i="43" s="1"/>
  <c r="P327" i="4"/>
  <c r="P335" i="43" s="1"/>
  <c r="AK329" i="4"/>
  <c r="N330" i="4"/>
  <c r="N338" i="43" s="1"/>
  <c r="U338" i="43"/>
  <c r="W338" i="43"/>
  <c r="L331" i="4"/>
  <c r="Q331" i="4"/>
  <c r="Q339" i="43" s="1"/>
  <c r="U339" i="43"/>
  <c r="W339" i="43"/>
  <c r="AK331" i="4"/>
  <c r="N332" i="4"/>
  <c r="N341" i="43" s="1"/>
  <c r="U341" i="43"/>
  <c r="W341" i="43"/>
  <c r="L333" i="4"/>
  <c r="L343" i="43" s="1"/>
  <c r="V343" i="43"/>
  <c r="T343" i="43"/>
  <c r="K334" i="4"/>
  <c r="K344" i="43" s="1"/>
  <c r="P335" i="4"/>
  <c r="AK335" i="4"/>
  <c r="N336" i="4"/>
  <c r="N346" i="43" s="1"/>
  <c r="U346" i="43"/>
  <c r="W346" i="43"/>
  <c r="L337" i="4"/>
  <c r="L347" i="43" s="1"/>
  <c r="V347" i="43"/>
  <c r="T347" i="43"/>
  <c r="K338" i="4"/>
  <c r="K348" i="43" s="1"/>
  <c r="P339" i="4"/>
  <c r="P349" i="43" s="1"/>
  <c r="AK339" i="4"/>
  <c r="N340" i="4"/>
  <c r="N350" i="43" s="1"/>
  <c r="W350" i="43"/>
  <c r="U350" i="43"/>
  <c r="N341" i="4"/>
  <c r="N352" i="43" s="1"/>
  <c r="U352" i="43"/>
  <c r="W352" i="43"/>
  <c r="L342" i="4"/>
  <c r="L353" i="43" s="1"/>
  <c r="T353" i="43"/>
  <c r="V353" i="43"/>
  <c r="K343" i="4"/>
  <c r="AK344" i="4"/>
  <c r="N345" i="4"/>
  <c r="N356" i="43" s="1"/>
  <c r="W356" i="43"/>
  <c r="U356" i="43"/>
  <c r="L346" i="4"/>
  <c r="L357" i="43" s="1"/>
  <c r="V357" i="43"/>
  <c r="T357" i="43"/>
  <c r="L347" i="4"/>
  <c r="L358" i="43" s="1"/>
  <c r="T358" i="43"/>
  <c r="V358" i="43"/>
  <c r="L348" i="4"/>
  <c r="L359" i="43" s="1"/>
  <c r="V359" i="43"/>
  <c r="T359" i="43"/>
  <c r="L349" i="4"/>
  <c r="L360" i="43" s="1"/>
  <c r="T360" i="43"/>
  <c r="V360" i="43"/>
  <c r="K350" i="4"/>
  <c r="AK350" i="4"/>
  <c r="N351" i="4"/>
  <c r="N362" i="43" s="1"/>
  <c r="V362" i="43"/>
  <c r="T362" i="43"/>
  <c r="K352" i="4"/>
  <c r="AK352" i="4"/>
  <c r="N353" i="4"/>
  <c r="N364" i="43" s="1"/>
  <c r="V364" i="43"/>
  <c r="T364" i="43"/>
  <c r="K354" i="4"/>
  <c r="AK354" i="4"/>
  <c r="N355" i="4"/>
  <c r="N366" i="43" s="1"/>
  <c r="V366" i="43"/>
  <c r="T366" i="43"/>
  <c r="K356" i="4"/>
  <c r="AK356" i="4"/>
  <c r="N357" i="4"/>
  <c r="N368" i="43" s="1"/>
  <c r="V368" i="43"/>
  <c r="T368" i="43"/>
  <c r="K358" i="4"/>
  <c r="AK358" i="4"/>
  <c r="V370" i="43"/>
  <c r="T370" i="43"/>
  <c r="K360" i="4"/>
  <c r="AK360" i="4"/>
  <c r="W372" i="43"/>
  <c r="U372" i="43"/>
  <c r="O363" i="4"/>
  <c r="O374" i="43" s="1"/>
  <c r="W374" i="43"/>
  <c r="U374" i="43"/>
  <c r="U375" i="43"/>
  <c r="W375" i="43"/>
  <c r="W376" i="43"/>
  <c r="U376" i="43"/>
  <c r="L366" i="4"/>
  <c r="N367" i="4"/>
  <c r="N378" i="43" s="1"/>
  <c r="N368" i="4"/>
  <c r="N379" i="43" s="1"/>
  <c r="N369" i="4"/>
  <c r="N380" i="43" s="1"/>
  <c r="N370" i="4"/>
  <c r="N381" i="43" s="1"/>
  <c r="N371" i="4"/>
  <c r="N382" i="43" s="1"/>
  <c r="N372" i="4"/>
  <c r="N383" i="43" s="1"/>
  <c r="S372" i="4"/>
  <c r="S383" i="43" s="1"/>
  <c r="O373" i="4"/>
  <c r="O384" i="43" s="1"/>
  <c r="S373" i="4"/>
  <c r="S384" i="43" s="1"/>
  <c r="O374" i="4"/>
  <c r="O385" i="43" s="1"/>
  <c r="T385" i="43"/>
  <c r="V385" i="43"/>
  <c r="K375" i="4"/>
  <c r="V386" i="43"/>
  <c r="T386" i="43"/>
  <c r="Q376" i="4"/>
  <c r="Q388" i="43" s="1"/>
  <c r="U388" i="43"/>
  <c r="W388" i="43"/>
  <c r="L377" i="4"/>
  <c r="Q377" i="4"/>
  <c r="Q389" i="43" s="1"/>
  <c r="W389" i="43"/>
  <c r="U389" i="43"/>
  <c r="L378" i="4"/>
  <c r="Q378" i="4"/>
  <c r="Q390" i="43" s="1"/>
  <c r="W390" i="43"/>
  <c r="U390" i="43"/>
  <c r="L379" i="4"/>
  <c r="Q379" i="4"/>
  <c r="Q391" i="43" s="1"/>
  <c r="U391" i="43"/>
  <c r="W391" i="43"/>
  <c r="L380" i="4"/>
  <c r="Q380" i="4"/>
  <c r="Q392" i="43" s="1"/>
  <c r="W392" i="43"/>
  <c r="U392" i="43"/>
  <c r="L381" i="4"/>
  <c r="Q381" i="4"/>
  <c r="Q393" i="43" s="1"/>
  <c r="U393" i="43"/>
  <c r="W393" i="43"/>
  <c r="L382" i="4"/>
  <c r="Q382" i="4"/>
  <c r="Q394" i="43" s="1"/>
  <c r="W394" i="43"/>
  <c r="U394" i="43"/>
  <c r="L383" i="4"/>
  <c r="Q383" i="4"/>
  <c r="Q395" i="43" s="1"/>
  <c r="U395" i="43"/>
  <c r="W395" i="43"/>
  <c r="L384" i="4"/>
  <c r="Q384" i="4"/>
  <c r="Q396" i="43" s="1"/>
  <c r="W396" i="43"/>
  <c r="U396" i="43"/>
  <c r="L385" i="4"/>
  <c r="Q385" i="4"/>
  <c r="Q397" i="43" s="1"/>
  <c r="U397" i="43"/>
  <c r="W397" i="43"/>
  <c r="L386" i="4"/>
  <c r="Q386" i="4"/>
  <c r="Q398" i="43" s="1"/>
  <c r="W398" i="43"/>
  <c r="U398" i="43"/>
  <c r="L387" i="4"/>
  <c r="Q387" i="4"/>
  <c r="Q399" i="43" s="1"/>
  <c r="U399" i="43"/>
  <c r="W399" i="43"/>
  <c r="L388" i="4"/>
  <c r="Q388" i="4"/>
  <c r="Q400" i="43" s="1"/>
  <c r="W400" i="43"/>
  <c r="U400" i="43"/>
  <c r="L389" i="4"/>
  <c r="Q389" i="4"/>
  <c r="Q401" i="43" s="1"/>
  <c r="U401" i="43"/>
  <c r="W401" i="43"/>
  <c r="L390" i="4"/>
  <c r="Q390" i="4"/>
  <c r="Q402" i="43" s="1"/>
  <c r="W402" i="43"/>
  <c r="U402" i="43"/>
  <c r="L391" i="4"/>
  <c r="Q391" i="4"/>
  <c r="Q403" i="43" s="1"/>
  <c r="U403" i="43"/>
  <c r="W403" i="43"/>
  <c r="L392" i="4"/>
  <c r="Q392" i="4"/>
  <c r="Q404" i="43" s="1"/>
  <c r="W404" i="43"/>
  <c r="U404" i="43"/>
  <c r="L393" i="4"/>
  <c r="Q393" i="4"/>
  <c r="Q405" i="43" s="1"/>
  <c r="U405" i="43"/>
  <c r="W405" i="43"/>
  <c r="L394" i="4"/>
  <c r="Q394" i="4"/>
  <c r="Q406" i="43" s="1"/>
  <c r="W406" i="43"/>
  <c r="U406" i="43"/>
  <c r="L395" i="4"/>
  <c r="Q395" i="4"/>
  <c r="Q407" i="43" s="1"/>
  <c r="U407" i="43"/>
  <c r="W407" i="43"/>
  <c r="L396" i="4"/>
  <c r="Q396" i="4"/>
  <c r="Q408" i="43" s="1"/>
  <c r="W408" i="43"/>
  <c r="U408" i="43"/>
  <c r="L397" i="4"/>
  <c r="Q397" i="4"/>
  <c r="Q409" i="43" s="1"/>
  <c r="U409" i="43"/>
  <c r="W409" i="43"/>
  <c r="L398" i="4"/>
  <c r="Q398" i="4"/>
  <c r="Q410" i="43" s="1"/>
  <c r="W410" i="43"/>
  <c r="U410" i="43"/>
  <c r="L399" i="4"/>
  <c r="Q399" i="4"/>
  <c r="Q411" i="43" s="1"/>
  <c r="W411" i="43"/>
  <c r="U411" i="43"/>
  <c r="AK399" i="4"/>
  <c r="N400" i="4"/>
  <c r="N412" i="43" s="1"/>
  <c r="O401" i="4"/>
  <c r="O413" i="43" s="1"/>
  <c r="S401" i="4"/>
  <c r="S413" i="43" s="1"/>
  <c r="L402" i="4"/>
  <c r="L415" i="43" s="1"/>
  <c r="T415" i="43"/>
  <c r="V415" i="43"/>
  <c r="L403" i="4"/>
  <c r="L416" i="43" s="1"/>
  <c r="V416" i="43"/>
  <c r="T416" i="43"/>
  <c r="L404" i="4"/>
  <c r="L417" i="43" s="1"/>
  <c r="T417" i="43"/>
  <c r="V417" i="43"/>
  <c r="L405" i="4"/>
  <c r="L418" i="43" s="1"/>
  <c r="V418" i="43"/>
  <c r="T418" i="43"/>
  <c r="L406" i="4"/>
  <c r="L419" i="43" s="1"/>
  <c r="T419" i="43"/>
  <c r="V419" i="43"/>
  <c r="L407" i="4"/>
  <c r="L420" i="43" s="1"/>
  <c r="V420" i="43"/>
  <c r="T420" i="43"/>
  <c r="L408" i="4"/>
  <c r="L421" i="43" s="1"/>
  <c r="T421" i="43"/>
  <c r="V421" i="43"/>
  <c r="L409" i="4"/>
  <c r="L422" i="43" s="1"/>
  <c r="V422" i="43"/>
  <c r="T422" i="43"/>
  <c r="L410" i="4"/>
  <c r="L423" i="43" s="1"/>
  <c r="T423" i="43"/>
  <c r="V423" i="43"/>
  <c r="L411" i="4"/>
  <c r="L424" i="43" s="1"/>
  <c r="T424" i="43"/>
  <c r="V424" i="43"/>
  <c r="L412" i="4"/>
  <c r="L425" i="43" s="1"/>
  <c r="T425" i="43"/>
  <c r="V425" i="43"/>
  <c r="L413" i="4"/>
  <c r="L426" i="43" s="1"/>
  <c r="V426" i="43"/>
  <c r="T426" i="43"/>
  <c r="L414" i="4"/>
  <c r="L427" i="43" s="1"/>
  <c r="V427" i="43"/>
  <c r="T427" i="43"/>
  <c r="L415" i="4"/>
  <c r="L428" i="43" s="1"/>
  <c r="V428" i="43"/>
  <c r="T428" i="43"/>
  <c r="L416" i="4"/>
  <c r="L429" i="43" s="1"/>
  <c r="V429" i="43"/>
  <c r="T429" i="43"/>
  <c r="L417" i="4"/>
  <c r="L430" i="43" s="1"/>
  <c r="V430" i="43"/>
  <c r="T430" i="43"/>
  <c r="L418" i="4"/>
  <c r="L431" i="43" s="1"/>
  <c r="T431" i="43"/>
  <c r="V431" i="43"/>
  <c r="L419" i="4"/>
  <c r="L432" i="43" s="1"/>
  <c r="U432" i="43"/>
  <c r="W432" i="43"/>
  <c r="W433" i="43"/>
  <c r="U433" i="43"/>
  <c r="U434" i="43"/>
  <c r="W434" i="43"/>
  <c r="W435" i="43"/>
  <c r="U435" i="43"/>
  <c r="U436" i="43"/>
  <c r="W436" i="43"/>
  <c r="W437" i="43"/>
  <c r="U437" i="43"/>
  <c r="AK425" i="4"/>
  <c r="K427" i="4"/>
  <c r="T440" i="43"/>
  <c r="V440" i="43"/>
  <c r="L428" i="4"/>
  <c r="L441" i="43" s="1"/>
  <c r="W441" i="43"/>
  <c r="U441" i="43"/>
  <c r="AK429" i="4"/>
  <c r="K431" i="4"/>
  <c r="T444" i="43"/>
  <c r="V444" i="43"/>
  <c r="L432" i="4"/>
  <c r="L445" i="43" s="1"/>
  <c r="W445" i="43"/>
  <c r="U445" i="43"/>
  <c r="U446" i="43"/>
  <c r="W446" i="43"/>
  <c r="W447" i="43"/>
  <c r="U447" i="43"/>
  <c r="U448" i="43"/>
  <c r="W448" i="43"/>
  <c r="W449" i="43"/>
  <c r="U449" i="43"/>
  <c r="W450" i="43"/>
  <c r="U450" i="43"/>
  <c r="U451" i="43"/>
  <c r="W451" i="43"/>
  <c r="W452" i="43"/>
  <c r="U452" i="43"/>
  <c r="U453" i="43"/>
  <c r="W453" i="43"/>
  <c r="W454" i="43"/>
  <c r="U454" i="43"/>
  <c r="U455" i="43"/>
  <c r="W455" i="43"/>
  <c r="T456" i="43"/>
  <c r="V456" i="43"/>
  <c r="K444" i="4"/>
  <c r="T457" i="43"/>
  <c r="V457" i="43"/>
  <c r="K445" i="4"/>
  <c r="V458" i="43"/>
  <c r="T458" i="43"/>
  <c r="K446" i="4"/>
  <c r="K460" i="43" s="1"/>
  <c r="P447" i="4"/>
  <c r="P461" i="43" s="1"/>
  <c r="AK447" i="4"/>
  <c r="O450" i="4"/>
  <c r="O464" i="43" s="1"/>
  <c r="S450" i="4"/>
  <c r="S464" i="43" s="1"/>
  <c r="K451" i="4"/>
  <c r="V465" i="43"/>
  <c r="T465" i="43"/>
  <c r="O453" i="4"/>
  <c r="O468" i="43" s="1"/>
  <c r="W468" i="43"/>
  <c r="U468" i="43"/>
  <c r="O455" i="4"/>
  <c r="O470" i="43" s="1"/>
  <c r="U470" i="43"/>
  <c r="W470" i="43"/>
  <c r="N456" i="4"/>
  <c r="N471" i="43" s="1"/>
  <c r="V471" i="43"/>
  <c r="T471" i="43"/>
  <c r="K457" i="4"/>
  <c r="U473" i="43"/>
  <c r="W473" i="43"/>
  <c r="V474" i="43"/>
  <c r="T474" i="43"/>
  <c r="W475" i="43"/>
  <c r="U475" i="43"/>
  <c r="W477" i="43"/>
  <c r="U477" i="43"/>
  <c r="U478" i="43"/>
  <c r="W478" i="43"/>
  <c r="W479" i="43"/>
  <c r="U479" i="43"/>
  <c r="R464" i="4"/>
  <c r="R480" i="43" s="1"/>
  <c r="O465" i="4"/>
  <c r="O481" i="43" s="1"/>
  <c r="S465" i="4"/>
  <c r="S481" i="43" s="1"/>
  <c r="AK466" i="4"/>
  <c r="W483" i="43"/>
  <c r="U483" i="43"/>
  <c r="U484" i="43"/>
  <c r="W484" i="43"/>
  <c r="W485" i="43"/>
  <c r="U485" i="43"/>
  <c r="U486" i="43"/>
  <c r="W486" i="43"/>
  <c r="W487" i="43"/>
  <c r="U487" i="43"/>
  <c r="U488" i="43"/>
  <c r="W488" i="43"/>
  <c r="W489" i="43"/>
  <c r="U489" i="43"/>
  <c r="U490" i="43"/>
  <c r="W490" i="43"/>
  <c r="W491" i="43"/>
  <c r="U491" i="43"/>
  <c r="U492" i="43"/>
  <c r="W492" i="43"/>
  <c r="W493" i="43"/>
  <c r="U493" i="43"/>
  <c r="U494" i="43"/>
  <c r="W494" i="43"/>
  <c r="W495" i="43"/>
  <c r="U495" i="43"/>
  <c r="U496" i="43"/>
  <c r="W496" i="43"/>
  <c r="W497" i="43"/>
  <c r="U497" i="43"/>
  <c r="U498" i="43"/>
  <c r="W498" i="43"/>
  <c r="O484" i="4"/>
  <c r="O500" i="43" s="1"/>
  <c r="S484" i="4"/>
  <c r="S500" i="43" s="1"/>
  <c r="O485" i="4"/>
  <c r="O501" i="43" s="1"/>
  <c r="T501" i="43"/>
  <c r="V501" i="43"/>
  <c r="K486" i="4"/>
  <c r="T502" i="43"/>
  <c r="V502" i="43"/>
  <c r="K487" i="4"/>
  <c r="V503" i="43"/>
  <c r="T503" i="43"/>
  <c r="K488" i="4"/>
  <c r="T504" i="43"/>
  <c r="V504" i="43"/>
  <c r="K489" i="4"/>
  <c r="V505" i="43"/>
  <c r="T505" i="43"/>
  <c r="K490" i="4"/>
  <c r="V506" i="43"/>
  <c r="T506" i="43"/>
  <c r="K491" i="4"/>
  <c r="V507" i="43"/>
  <c r="T507" i="43"/>
  <c r="K492" i="4"/>
  <c r="V508" i="43"/>
  <c r="T508" i="43"/>
  <c r="K493" i="4"/>
  <c r="T509" i="43"/>
  <c r="V509" i="43"/>
  <c r="K494" i="4"/>
  <c r="V510" i="43"/>
  <c r="T510" i="43"/>
  <c r="K495" i="4"/>
  <c r="T511" i="43"/>
  <c r="V511" i="43"/>
  <c r="K496" i="4"/>
  <c r="U512" i="43"/>
  <c r="W512" i="43"/>
  <c r="W513" i="43"/>
  <c r="U513" i="43"/>
  <c r="U514" i="43"/>
  <c r="W514" i="43"/>
  <c r="W515" i="43"/>
  <c r="U515" i="43"/>
  <c r="U516" i="43"/>
  <c r="W516" i="43"/>
  <c r="W517" i="43"/>
  <c r="U517" i="43"/>
  <c r="N502" i="4"/>
  <c r="N518" i="43" s="1"/>
  <c r="S505" i="4"/>
  <c r="S521" i="43" s="1"/>
  <c r="O506" i="4"/>
  <c r="O522" i="43" s="1"/>
  <c r="S506" i="4"/>
  <c r="S522" i="43" s="1"/>
  <c r="O507" i="4"/>
  <c r="O523" i="43" s="1"/>
  <c r="S507" i="4"/>
  <c r="S523" i="43" s="1"/>
  <c r="AK508" i="4"/>
  <c r="V526" i="43"/>
  <c r="T526" i="43"/>
  <c r="K511" i="4"/>
  <c r="T527" i="43"/>
  <c r="V527" i="43"/>
  <c r="K512" i="4"/>
  <c r="V528" i="43"/>
  <c r="T528" i="43"/>
  <c r="B529" i="43"/>
  <c r="L513" i="4"/>
  <c r="K513" i="4"/>
  <c r="T531" i="43"/>
  <c r="V531" i="43"/>
  <c r="Q515" i="4"/>
  <c r="B533" i="43"/>
  <c r="L517" i="4"/>
  <c r="K517" i="4"/>
  <c r="S520" i="4"/>
  <c r="S536" i="43" s="1"/>
  <c r="C541" i="43"/>
  <c r="N525" i="4"/>
  <c r="N541" i="43" s="1"/>
  <c r="W544" i="43"/>
  <c r="U544" i="43"/>
  <c r="R526" i="4"/>
  <c r="R544" i="43" s="1"/>
  <c r="U552" i="43"/>
  <c r="W552" i="43"/>
  <c r="C554" i="43"/>
  <c r="N537" i="4"/>
  <c r="N554" i="43" s="1"/>
  <c r="L555" i="43"/>
  <c r="O538" i="4"/>
  <c r="O555" i="43" s="1"/>
  <c r="U556" i="43"/>
  <c r="W556" i="43"/>
  <c r="R539" i="4"/>
  <c r="R556" i="43" s="1"/>
  <c r="R607" i="43"/>
  <c r="S590" i="4"/>
  <c r="S607" i="43" s="1"/>
  <c r="B23" i="13"/>
  <c r="B24" i="13"/>
  <c r="F24" i="13"/>
  <c r="K24" i="13" s="1"/>
  <c r="B25" i="13"/>
  <c r="F25" i="13"/>
  <c r="K25" i="13" s="1"/>
  <c r="C38" i="13"/>
  <c r="B39" i="13"/>
  <c r="F39" i="13"/>
  <c r="E40" i="13"/>
  <c r="D41" i="13"/>
  <c r="C42" i="13"/>
  <c r="E85" i="43"/>
  <c r="J85" i="43"/>
  <c r="J660" i="43" s="1"/>
  <c r="U3" i="43"/>
  <c r="W3" i="43"/>
  <c r="L6" i="4"/>
  <c r="L4" i="43" s="1"/>
  <c r="V4" i="43"/>
  <c r="T4" i="43"/>
  <c r="K7" i="4"/>
  <c r="N8" i="4"/>
  <c r="N6" i="43" s="1"/>
  <c r="V6" i="43"/>
  <c r="T6" i="43"/>
  <c r="K9" i="4"/>
  <c r="O9" i="4"/>
  <c r="O7" i="43" s="1"/>
  <c r="W9" i="43"/>
  <c r="U9" i="43"/>
  <c r="L12" i="4"/>
  <c r="W15" i="43"/>
  <c r="U15" i="43"/>
  <c r="T16" i="43"/>
  <c r="V16" i="43"/>
  <c r="K19" i="4"/>
  <c r="W19" i="43"/>
  <c r="U19" i="43"/>
  <c r="T20" i="43"/>
  <c r="V20" i="43"/>
  <c r="K23" i="4"/>
  <c r="W23" i="43"/>
  <c r="U23" i="43"/>
  <c r="T24" i="43"/>
  <c r="V24" i="43"/>
  <c r="K27" i="4"/>
  <c r="W27" i="43"/>
  <c r="U27" i="43"/>
  <c r="T28" i="43"/>
  <c r="V28" i="43"/>
  <c r="K31" i="4"/>
  <c r="W31" i="43"/>
  <c r="U31" i="43"/>
  <c r="T32" i="43"/>
  <c r="V32" i="43"/>
  <c r="K35" i="4"/>
  <c r="W35" i="43"/>
  <c r="U35" i="43"/>
  <c r="T36" i="43"/>
  <c r="V36" i="43"/>
  <c r="K39" i="4"/>
  <c r="W39" i="43"/>
  <c r="U39" i="43"/>
  <c r="T40" i="43"/>
  <c r="V40" i="43"/>
  <c r="K43" i="4"/>
  <c r="W43" i="43"/>
  <c r="U43" i="43"/>
  <c r="T44" i="43"/>
  <c r="V44" i="43"/>
  <c r="K47" i="4"/>
  <c r="W47" i="43"/>
  <c r="U47" i="43"/>
  <c r="T48" i="43"/>
  <c r="V48" i="43"/>
  <c r="K51" i="4"/>
  <c r="W51" i="43"/>
  <c r="U51" i="43"/>
  <c r="T52" i="43"/>
  <c r="V52" i="43"/>
  <c r="K55" i="4"/>
  <c r="R57" i="4"/>
  <c r="R55" i="43" s="1"/>
  <c r="R58" i="4"/>
  <c r="R56" i="43" s="1"/>
  <c r="R59" i="4"/>
  <c r="R57" i="43" s="1"/>
  <c r="R60" i="4"/>
  <c r="R58" i="43" s="1"/>
  <c r="W59" i="43"/>
  <c r="U59" i="43"/>
  <c r="T60" i="43"/>
  <c r="V60" i="43"/>
  <c r="K63" i="4"/>
  <c r="W63" i="43"/>
  <c r="U63" i="43"/>
  <c r="T64" i="43"/>
  <c r="V64" i="43"/>
  <c r="K67" i="4"/>
  <c r="R71" i="4"/>
  <c r="R69" i="43" s="1"/>
  <c r="R72" i="4"/>
  <c r="R70" i="43" s="1"/>
  <c r="R73" i="4"/>
  <c r="R71" i="43" s="1"/>
  <c r="W72" i="43"/>
  <c r="U72" i="43"/>
  <c r="W74" i="43"/>
  <c r="U74" i="43"/>
  <c r="T75" i="43"/>
  <c r="V75" i="43"/>
  <c r="K78" i="4"/>
  <c r="V76" i="43"/>
  <c r="T76" i="43"/>
  <c r="K79" i="4"/>
  <c r="R80" i="4"/>
  <c r="R78" i="43" s="1"/>
  <c r="R81" i="4"/>
  <c r="R79" i="43" s="1"/>
  <c r="R82" i="4"/>
  <c r="R80" i="43" s="1"/>
  <c r="R83" i="4"/>
  <c r="R81" i="43" s="1"/>
  <c r="R84" i="4"/>
  <c r="R82" i="43" s="1"/>
  <c r="R85" i="4"/>
  <c r="R83" i="43" s="1"/>
  <c r="K87" i="4"/>
  <c r="T88" i="43"/>
  <c r="V88" i="43"/>
  <c r="K90" i="4"/>
  <c r="U108" i="43"/>
  <c r="W108" i="43"/>
  <c r="W109" i="43"/>
  <c r="U109" i="43"/>
  <c r="U110" i="43"/>
  <c r="W110" i="43"/>
  <c r="W111" i="43"/>
  <c r="U111" i="43"/>
  <c r="U112" i="43"/>
  <c r="W112" i="43"/>
  <c r="U113" i="43"/>
  <c r="W113" i="43"/>
  <c r="W114" i="43"/>
  <c r="U114" i="43"/>
  <c r="U115" i="43"/>
  <c r="W115" i="43"/>
  <c r="W116" i="43"/>
  <c r="U116" i="43"/>
  <c r="W117" i="43"/>
  <c r="U117" i="43"/>
  <c r="W135" i="43"/>
  <c r="U135" i="43"/>
  <c r="U136" i="43"/>
  <c r="W136" i="43"/>
  <c r="W137" i="43"/>
  <c r="U137" i="43"/>
  <c r="U138" i="43"/>
  <c r="W138" i="43"/>
  <c r="R137" i="4"/>
  <c r="S138" i="4"/>
  <c r="S140" i="43" s="1"/>
  <c r="V144" i="43"/>
  <c r="T144" i="43"/>
  <c r="K143" i="4"/>
  <c r="W145" i="43"/>
  <c r="U145" i="43"/>
  <c r="U146" i="43"/>
  <c r="W146" i="43"/>
  <c r="U152" i="43"/>
  <c r="W152" i="43"/>
  <c r="U153" i="43"/>
  <c r="W153" i="43"/>
  <c r="W154" i="43"/>
  <c r="U154" i="43"/>
  <c r="R152" i="4"/>
  <c r="R156" i="43" s="1"/>
  <c r="V158" i="43"/>
  <c r="T158" i="43"/>
  <c r="K155" i="4"/>
  <c r="T159" i="43"/>
  <c r="V159" i="43"/>
  <c r="K156" i="4"/>
  <c r="T160" i="43"/>
  <c r="V160" i="43"/>
  <c r="K157" i="4"/>
  <c r="V161" i="43"/>
  <c r="T161" i="43"/>
  <c r="K158" i="4"/>
  <c r="T162" i="43"/>
  <c r="V162" i="43"/>
  <c r="K159" i="4"/>
  <c r="V163" i="43"/>
  <c r="T163" i="43"/>
  <c r="K160" i="4"/>
  <c r="T164" i="43"/>
  <c r="V164" i="43"/>
  <c r="K161" i="4"/>
  <c r="V165" i="43"/>
  <c r="T165" i="43"/>
  <c r="K162" i="4"/>
  <c r="T166" i="43"/>
  <c r="V166" i="43"/>
  <c r="K163" i="4"/>
  <c r="V167" i="43"/>
  <c r="T167" i="43"/>
  <c r="K164" i="4"/>
  <c r="V169" i="43"/>
  <c r="T169" i="43"/>
  <c r="K166" i="4"/>
  <c r="T170" i="43"/>
  <c r="V170" i="43"/>
  <c r="K167" i="4"/>
  <c r="W171" i="43"/>
  <c r="U171" i="43"/>
  <c r="R168" i="4"/>
  <c r="V173" i="43"/>
  <c r="T173" i="43"/>
  <c r="K170" i="4"/>
  <c r="V175" i="43"/>
  <c r="T175" i="43"/>
  <c r="K172" i="4"/>
  <c r="T177" i="43"/>
  <c r="V177" i="43"/>
  <c r="K174" i="4"/>
  <c r="T179" i="43"/>
  <c r="V179" i="43"/>
  <c r="K176" i="4"/>
  <c r="T181" i="43"/>
  <c r="V181" i="43"/>
  <c r="K178" i="4"/>
  <c r="T183" i="43"/>
  <c r="V183" i="43"/>
  <c r="K180" i="4"/>
  <c r="T185" i="43"/>
  <c r="V185" i="43"/>
  <c r="K182" i="4"/>
  <c r="T187" i="43"/>
  <c r="V187" i="43"/>
  <c r="K184" i="4"/>
  <c r="T189" i="43"/>
  <c r="V189" i="43"/>
  <c r="K186" i="4"/>
  <c r="T191" i="43"/>
  <c r="V191" i="43"/>
  <c r="K188" i="4"/>
  <c r="T193" i="43"/>
  <c r="V193" i="43"/>
  <c r="K190" i="4"/>
  <c r="V195" i="43"/>
  <c r="T195" i="43"/>
  <c r="K192" i="4"/>
  <c r="V197" i="43"/>
  <c r="T197" i="43"/>
  <c r="K194" i="4"/>
  <c r="V199" i="43"/>
  <c r="T199" i="43"/>
  <c r="K196" i="4"/>
  <c r="S197" i="4"/>
  <c r="S201" i="43" s="1"/>
  <c r="W203" i="43"/>
  <c r="U203" i="43"/>
  <c r="U204" i="43"/>
  <c r="W204" i="43"/>
  <c r="U206" i="43"/>
  <c r="W206" i="43"/>
  <c r="W208" i="43"/>
  <c r="U208" i="43"/>
  <c r="U209" i="43"/>
  <c r="W209" i="43"/>
  <c r="W210" i="43"/>
  <c r="U210" i="43"/>
  <c r="U211" i="43"/>
  <c r="W211" i="43"/>
  <c r="U212" i="43"/>
  <c r="W212" i="43"/>
  <c r="U214" i="43"/>
  <c r="W214" i="43"/>
  <c r="V215" i="43"/>
  <c r="T215" i="43"/>
  <c r="K211" i="4"/>
  <c r="K216" i="43" s="1"/>
  <c r="S212" i="4"/>
  <c r="E254" i="43"/>
  <c r="E660" i="43" s="1"/>
  <c r="J254" i="43"/>
  <c r="U218" i="43"/>
  <c r="W218" i="43"/>
  <c r="W220" i="43"/>
  <c r="U220" i="43"/>
  <c r="U221" i="43"/>
  <c r="W221" i="43"/>
  <c r="W222" i="43"/>
  <c r="U222" i="43"/>
  <c r="U223" i="43"/>
  <c r="W223" i="43"/>
  <c r="W224" i="43"/>
  <c r="U224" i="43"/>
  <c r="U225" i="43"/>
  <c r="W225" i="43"/>
  <c r="W226" i="43"/>
  <c r="U226" i="43"/>
  <c r="AK221" i="4"/>
  <c r="AK222" i="4"/>
  <c r="AK223" i="4"/>
  <c r="S224" i="4"/>
  <c r="S230" i="43" s="1"/>
  <c r="T231" i="43"/>
  <c r="V231" i="43"/>
  <c r="K226" i="4"/>
  <c r="U232" i="43"/>
  <c r="W232" i="43"/>
  <c r="W233" i="43"/>
  <c r="U233" i="43"/>
  <c r="AK228" i="4"/>
  <c r="AK229" i="4"/>
  <c r="AK230" i="4"/>
  <c r="AK231" i="4"/>
  <c r="AK232" i="4"/>
  <c r="N233" i="4"/>
  <c r="N239" i="43" s="1"/>
  <c r="AK233" i="4"/>
  <c r="N234" i="4"/>
  <c r="N240" i="43" s="1"/>
  <c r="AK234" i="4"/>
  <c r="N235" i="4"/>
  <c r="N241" i="43" s="1"/>
  <c r="AK235" i="4"/>
  <c r="N236" i="4"/>
  <c r="N242" i="43" s="1"/>
  <c r="AK236" i="4"/>
  <c r="W243" i="43"/>
  <c r="U243" i="43"/>
  <c r="L238" i="4"/>
  <c r="Q238" i="4"/>
  <c r="Q244" i="43" s="1"/>
  <c r="U244" i="43"/>
  <c r="W244" i="43"/>
  <c r="L239" i="4"/>
  <c r="U245" i="43"/>
  <c r="W245" i="43"/>
  <c r="L240" i="4"/>
  <c r="W246" i="43"/>
  <c r="U246" i="43"/>
  <c r="L241" i="4"/>
  <c r="U247" i="43"/>
  <c r="W247" i="43"/>
  <c r="L242" i="4"/>
  <c r="W248" i="43"/>
  <c r="U248" i="43"/>
  <c r="L243" i="4"/>
  <c r="L249" i="43" s="1"/>
  <c r="V249" i="43"/>
  <c r="T249" i="43"/>
  <c r="K244" i="4"/>
  <c r="AK245" i="4"/>
  <c r="N246" i="4"/>
  <c r="N252" i="43" s="1"/>
  <c r="AK246" i="4"/>
  <c r="N247" i="4"/>
  <c r="N253" i="43" s="1"/>
  <c r="AK247" i="4"/>
  <c r="Q248" i="4"/>
  <c r="Q255" i="43" s="1"/>
  <c r="U255" i="43"/>
  <c r="W255" i="43"/>
  <c r="L249" i="4"/>
  <c r="Q249" i="4"/>
  <c r="Q256" i="43" s="1"/>
  <c r="W256" i="43"/>
  <c r="U256" i="43"/>
  <c r="L250" i="4"/>
  <c r="Q250" i="4"/>
  <c r="Q257" i="43" s="1"/>
  <c r="U257" i="43"/>
  <c r="W257" i="43"/>
  <c r="L251" i="4"/>
  <c r="Q251" i="4"/>
  <c r="Q258" i="43" s="1"/>
  <c r="W258" i="43"/>
  <c r="U258" i="43"/>
  <c r="L252" i="4"/>
  <c r="Q252" i="4"/>
  <c r="Q259" i="43" s="1"/>
  <c r="W259" i="43"/>
  <c r="U259" i="43"/>
  <c r="L253" i="4"/>
  <c r="Q253" i="4"/>
  <c r="Q260" i="43" s="1"/>
  <c r="U260" i="43"/>
  <c r="W260" i="43"/>
  <c r="N254" i="4"/>
  <c r="N261" i="43" s="1"/>
  <c r="T261" i="43"/>
  <c r="V261" i="43"/>
  <c r="K255" i="4"/>
  <c r="T262" i="43"/>
  <c r="V262" i="43"/>
  <c r="K256" i="4"/>
  <c r="AK256" i="4"/>
  <c r="N257" i="4"/>
  <c r="N264" i="43" s="1"/>
  <c r="AK257" i="4"/>
  <c r="N258" i="4"/>
  <c r="N265" i="43" s="1"/>
  <c r="AK258" i="4"/>
  <c r="N259" i="4"/>
  <c r="N266" i="43" s="1"/>
  <c r="S259" i="4"/>
  <c r="S266" i="43" s="1"/>
  <c r="T268" i="43"/>
  <c r="V268" i="43"/>
  <c r="K262" i="4"/>
  <c r="V269" i="43"/>
  <c r="T269" i="43"/>
  <c r="K263" i="4"/>
  <c r="Q263" i="4"/>
  <c r="Q270" i="43" s="1"/>
  <c r="U270" i="43"/>
  <c r="W270" i="43"/>
  <c r="L264" i="4"/>
  <c r="Q264" i="4"/>
  <c r="Q271" i="43" s="1"/>
  <c r="U271" i="43"/>
  <c r="W271" i="43"/>
  <c r="L265" i="4"/>
  <c r="Q265" i="4"/>
  <c r="Q272" i="43" s="1"/>
  <c r="W272" i="43"/>
  <c r="U272" i="43"/>
  <c r="L266" i="4"/>
  <c r="AK266" i="4"/>
  <c r="N267" i="4"/>
  <c r="N274" i="43" s="1"/>
  <c r="AK267" i="4"/>
  <c r="U275" i="43"/>
  <c r="W275" i="43"/>
  <c r="L269" i="4"/>
  <c r="L276" i="43" s="1"/>
  <c r="V276" i="43"/>
  <c r="T276" i="43"/>
  <c r="K270" i="4"/>
  <c r="AK270" i="4"/>
  <c r="N271" i="4"/>
  <c r="N278" i="43" s="1"/>
  <c r="T278" i="43"/>
  <c r="V278" i="43"/>
  <c r="K272" i="4"/>
  <c r="V279" i="43"/>
  <c r="T279" i="43"/>
  <c r="K273" i="4"/>
  <c r="T280" i="43"/>
  <c r="V280" i="43"/>
  <c r="K274" i="4"/>
  <c r="V283" i="43"/>
  <c r="T283" i="43"/>
  <c r="K277" i="4"/>
  <c r="W284" i="43"/>
  <c r="U284" i="43"/>
  <c r="L278" i="4"/>
  <c r="Q278" i="4"/>
  <c r="Q285" i="43" s="1"/>
  <c r="U285" i="43"/>
  <c r="W285" i="43"/>
  <c r="L279" i="4"/>
  <c r="AK279" i="4"/>
  <c r="N280" i="4"/>
  <c r="N287" i="43" s="1"/>
  <c r="AK280" i="4"/>
  <c r="N281" i="4"/>
  <c r="N288" i="43" s="1"/>
  <c r="AK281" i="4"/>
  <c r="N282" i="4"/>
  <c r="N289" i="43" s="1"/>
  <c r="S282" i="4"/>
  <c r="S289" i="43" s="1"/>
  <c r="E340" i="43"/>
  <c r="J340" i="43"/>
  <c r="W292" i="43"/>
  <c r="U292" i="43"/>
  <c r="L285" i="4"/>
  <c r="L293" i="43" s="1"/>
  <c r="U294" i="43"/>
  <c r="W294" i="43"/>
  <c r="L287" i="4"/>
  <c r="L295" i="43" s="1"/>
  <c r="W296" i="43"/>
  <c r="U296" i="43"/>
  <c r="L289" i="4"/>
  <c r="L297" i="43" s="1"/>
  <c r="U298" i="43"/>
  <c r="W298" i="43"/>
  <c r="L291" i="4"/>
  <c r="L299" i="43" s="1"/>
  <c r="W300" i="43"/>
  <c r="U300" i="43"/>
  <c r="L293" i="4"/>
  <c r="L301" i="43" s="1"/>
  <c r="U302" i="43"/>
  <c r="W302" i="43"/>
  <c r="L295" i="4"/>
  <c r="L303" i="43" s="1"/>
  <c r="W304" i="43"/>
  <c r="U304" i="43"/>
  <c r="L297" i="4"/>
  <c r="L305" i="43" s="1"/>
  <c r="U306" i="43"/>
  <c r="W306" i="43"/>
  <c r="L299" i="4"/>
  <c r="L307" i="43" s="1"/>
  <c r="U308" i="43"/>
  <c r="W308" i="43"/>
  <c r="W310" i="43"/>
  <c r="U310" i="43"/>
  <c r="T311" i="43"/>
  <c r="V311" i="43"/>
  <c r="K304" i="4"/>
  <c r="K312" i="43" s="1"/>
  <c r="W313" i="43"/>
  <c r="U313" i="43"/>
  <c r="U315" i="43"/>
  <c r="W315" i="43"/>
  <c r="V316" i="43"/>
  <c r="T316" i="43"/>
  <c r="K309" i="4"/>
  <c r="K317" i="43" s="1"/>
  <c r="P310" i="4"/>
  <c r="P318" i="43" s="1"/>
  <c r="AK310" i="4"/>
  <c r="K329" i="4"/>
  <c r="AK330" i="4"/>
  <c r="AK332" i="4"/>
  <c r="U343" i="43"/>
  <c r="W343" i="43"/>
  <c r="V344" i="43"/>
  <c r="T344" i="43"/>
  <c r="K335" i="4"/>
  <c r="K345" i="43" s="1"/>
  <c r="P336" i="4"/>
  <c r="P346" i="43" s="1"/>
  <c r="AK336" i="4"/>
  <c r="U347" i="43"/>
  <c r="W347" i="43"/>
  <c r="V348" i="43"/>
  <c r="T348" i="43"/>
  <c r="K339" i="4"/>
  <c r="K349" i="43" s="1"/>
  <c r="P340" i="4"/>
  <c r="P350" i="43" s="1"/>
  <c r="AK340" i="4"/>
  <c r="AK341" i="4"/>
  <c r="W353" i="43"/>
  <c r="U353" i="43"/>
  <c r="T354" i="43"/>
  <c r="V354" i="43"/>
  <c r="K344" i="4"/>
  <c r="AK345" i="4"/>
  <c r="W357" i="43"/>
  <c r="U357" i="43"/>
  <c r="U358" i="43"/>
  <c r="W358" i="43"/>
  <c r="U359" i="43"/>
  <c r="W359" i="43"/>
  <c r="AK348" i="4"/>
  <c r="W360" i="43"/>
  <c r="U360" i="43"/>
  <c r="W362" i="43"/>
  <c r="U362" i="43"/>
  <c r="W364" i="43"/>
  <c r="U364" i="43"/>
  <c r="W366" i="43"/>
  <c r="U366" i="43"/>
  <c r="W368" i="43"/>
  <c r="U368" i="43"/>
  <c r="W370" i="43"/>
  <c r="U370" i="43"/>
  <c r="T373" i="43"/>
  <c r="V373" i="43"/>
  <c r="K363" i="4"/>
  <c r="R364" i="4"/>
  <c r="R365" i="4"/>
  <c r="R376" i="43" s="1"/>
  <c r="S366" i="4"/>
  <c r="S377" i="43" s="1"/>
  <c r="T383" i="43"/>
  <c r="V383" i="43"/>
  <c r="K373" i="4"/>
  <c r="V384" i="43"/>
  <c r="T384" i="43"/>
  <c r="K374" i="4"/>
  <c r="U385" i="43"/>
  <c r="W385" i="43"/>
  <c r="W386" i="43"/>
  <c r="U386" i="43"/>
  <c r="AK391" i="4"/>
  <c r="AK392" i="4"/>
  <c r="AK393" i="4"/>
  <c r="AK394" i="4"/>
  <c r="AK395" i="4"/>
  <c r="AK396" i="4"/>
  <c r="AK397" i="4"/>
  <c r="AK398" i="4"/>
  <c r="K401" i="4"/>
  <c r="T413" i="43"/>
  <c r="V413" i="43"/>
  <c r="U415" i="43"/>
  <c r="W415" i="43"/>
  <c r="W416" i="43"/>
  <c r="U416" i="43"/>
  <c r="U417" i="43"/>
  <c r="W417" i="43"/>
  <c r="W418" i="43"/>
  <c r="U418" i="43"/>
  <c r="U419" i="43"/>
  <c r="W419" i="43"/>
  <c r="W420" i="43"/>
  <c r="U420" i="43"/>
  <c r="U421" i="43"/>
  <c r="W421" i="43"/>
  <c r="W422" i="43"/>
  <c r="U422" i="43"/>
  <c r="U423" i="43"/>
  <c r="W423" i="43"/>
  <c r="U424" i="43"/>
  <c r="W424" i="43"/>
  <c r="W425" i="43"/>
  <c r="U425" i="43"/>
  <c r="U426" i="43"/>
  <c r="W426" i="43"/>
  <c r="W427" i="43"/>
  <c r="U427" i="43"/>
  <c r="U428" i="43"/>
  <c r="W428" i="43"/>
  <c r="W429" i="43"/>
  <c r="U429" i="43"/>
  <c r="U430" i="43"/>
  <c r="W430" i="43"/>
  <c r="W431" i="43"/>
  <c r="U431" i="43"/>
  <c r="K426" i="4"/>
  <c r="T439" i="43"/>
  <c r="V439" i="43"/>
  <c r="L427" i="4"/>
  <c r="L440" i="43" s="1"/>
  <c r="U440" i="43"/>
  <c r="W440" i="43"/>
  <c r="K430" i="4"/>
  <c r="V443" i="43"/>
  <c r="T443" i="43"/>
  <c r="L431" i="4"/>
  <c r="L444" i="43" s="1"/>
  <c r="U444" i="43"/>
  <c r="W444" i="43"/>
  <c r="W456" i="43"/>
  <c r="U456" i="43"/>
  <c r="U457" i="43"/>
  <c r="W457" i="43"/>
  <c r="W458" i="43"/>
  <c r="U458" i="43"/>
  <c r="V460" i="43"/>
  <c r="T460" i="43"/>
  <c r="K447" i="4"/>
  <c r="K461" i="43" s="1"/>
  <c r="K450" i="4"/>
  <c r="V464" i="43"/>
  <c r="T464" i="43"/>
  <c r="U465" i="43"/>
  <c r="W465" i="43"/>
  <c r="V467" i="43"/>
  <c r="T467" i="43"/>
  <c r="K453" i="4"/>
  <c r="V469" i="43"/>
  <c r="T469" i="43"/>
  <c r="K455" i="4"/>
  <c r="W471" i="43"/>
  <c r="U471" i="43"/>
  <c r="K458" i="4"/>
  <c r="W474" i="43"/>
  <c r="U474" i="43"/>
  <c r="R460" i="4"/>
  <c r="R475" i="43" s="1"/>
  <c r="E542" i="43"/>
  <c r="J542" i="43"/>
  <c r="R461" i="4"/>
  <c r="R462" i="4"/>
  <c r="R478" i="43" s="1"/>
  <c r="R463" i="4"/>
  <c r="R479" i="43" s="1"/>
  <c r="S464" i="4"/>
  <c r="S480" i="43" s="1"/>
  <c r="K465" i="4"/>
  <c r="V481" i="43"/>
  <c r="T481" i="43"/>
  <c r="K466" i="4"/>
  <c r="R468" i="4"/>
  <c r="R484" i="43" s="1"/>
  <c r="R469" i="4"/>
  <c r="R485" i="43" s="1"/>
  <c r="R470" i="4"/>
  <c r="R486" i="43" s="1"/>
  <c r="R471" i="4"/>
  <c r="R487" i="43" s="1"/>
  <c r="R472" i="4"/>
  <c r="R488" i="43" s="1"/>
  <c r="R473" i="4"/>
  <c r="R489" i="43" s="1"/>
  <c r="R474" i="4"/>
  <c r="R490" i="43" s="1"/>
  <c r="R475" i="4"/>
  <c r="R491" i="43" s="1"/>
  <c r="R476" i="4"/>
  <c r="R492" i="43" s="1"/>
  <c r="R477" i="4"/>
  <c r="R493" i="43" s="1"/>
  <c r="R478" i="4"/>
  <c r="R494" i="43" s="1"/>
  <c r="R479" i="4"/>
  <c r="R495" i="43" s="1"/>
  <c r="R480" i="4"/>
  <c r="R496" i="43" s="1"/>
  <c r="R481" i="4"/>
  <c r="R497" i="43" s="1"/>
  <c r="R482" i="4"/>
  <c r="R498" i="43" s="1"/>
  <c r="T499" i="43"/>
  <c r="V499" i="43"/>
  <c r="K484" i="4"/>
  <c r="V500" i="43"/>
  <c r="T500" i="43"/>
  <c r="K485" i="4"/>
  <c r="W501" i="43"/>
  <c r="U501" i="43"/>
  <c r="U502" i="43"/>
  <c r="W502" i="43"/>
  <c r="W503" i="43"/>
  <c r="U503" i="43"/>
  <c r="U504" i="43"/>
  <c r="W504" i="43"/>
  <c r="W505" i="43"/>
  <c r="U505" i="43"/>
  <c r="U506" i="43"/>
  <c r="W506" i="43"/>
  <c r="W507" i="43"/>
  <c r="U507" i="43"/>
  <c r="U508" i="43"/>
  <c r="W508" i="43"/>
  <c r="W509" i="43"/>
  <c r="U509" i="43"/>
  <c r="U510" i="43"/>
  <c r="W510" i="43"/>
  <c r="W511" i="43"/>
  <c r="U511" i="43"/>
  <c r="R496" i="4"/>
  <c r="R497" i="4"/>
  <c r="R513" i="43" s="1"/>
  <c r="R498" i="4"/>
  <c r="R514" i="43" s="1"/>
  <c r="R499" i="4"/>
  <c r="R515" i="43" s="1"/>
  <c r="R500" i="4"/>
  <c r="R516" i="43" s="1"/>
  <c r="R501" i="4"/>
  <c r="R517" i="43" s="1"/>
  <c r="V521" i="43"/>
  <c r="T521" i="43"/>
  <c r="K506" i="4"/>
  <c r="T522" i="43"/>
  <c r="V522" i="43"/>
  <c r="K507" i="4"/>
  <c r="V523" i="43"/>
  <c r="T523" i="43"/>
  <c r="K508" i="4"/>
  <c r="W526" i="43"/>
  <c r="U526" i="43"/>
  <c r="U527" i="43"/>
  <c r="W527" i="43"/>
  <c r="W528" i="43"/>
  <c r="U528" i="43"/>
  <c r="N513" i="4"/>
  <c r="N529" i="43" s="1"/>
  <c r="B530" i="43"/>
  <c r="L514" i="4"/>
  <c r="K514" i="4"/>
  <c r="R514" i="4"/>
  <c r="V532" i="43"/>
  <c r="T532" i="43"/>
  <c r="Q516" i="4"/>
  <c r="Q532" i="43" s="1"/>
  <c r="B534" i="43"/>
  <c r="L518" i="4"/>
  <c r="K518" i="4"/>
  <c r="R518" i="4"/>
  <c r="S519" i="4"/>
  <c r="S535" i="43" s="1"/>
  <c r="R522" i="4"/>
  <c r="R538" i="43" s="1"/>
  <c r="R523" i="4"/>
  <c r="R539" i="43" s="1"/>
  <c r="W553" i="43"/>
  <c r="U553" i="43"/>
  <c r="C555" i="43"/>
  <c r="N538" i="4"/>
  <c r="N555" i="43" s="1"/>
  <c r="L556" i="43"/>
  <c r="O539" i="4"/>
  <c r="O556" i="43" s="1"/>
  <c r="W557" i="43"/>
  <c r="U557" i="43"/>
  <c r="R551" i="4"/>
  <c r="R568" i="43" s="1"/>
  <c r="R603" i="4"/>
  <c r="R620" i="43" s="1"/>
  <c r="R605" i="4"/>
  <c r="R622" i="43" s="1"/>
  <c r="R629" i="43"/>
  <c r="S612" i="4"/>
  <c r="S629" i="43" s="1"/>
  <c r="K4" i="4"/>
  <c r="T2" i="43"/>
  <c r="V2" i="43"/>
  <c r="K5" i="4"/>
  <c r="U4" i="43"/>
  <c r="W4" i="43"/>
  <c r="U6" i="43"/>
  <c r="W6" i="43"/>
  <c r="T7" i="43"/>
  <c r="V7" i="43"/>
  <c r="K10" i="4"/>
  <c r="V8" i="43"/>
  <c r="T8" i="43"/>
  <c r="K11" i="4"/>
  <c r="V10" i="43"/>
  <c r="T10" i="43"/>
  <c r="K13" i="4"/>
  <c r="T11" i="43"/>
  <c r="V11" i="43"/>
  <c r="K14" i="4"/>
  <c r="V12" i="43"/>
  <c r="T12" i="43"/>
  <c r="K15" i="4"/>
  <c r="T13" i="43"/>
  <c r="V13" i="43"/>
  <c r="K16" i="4"/>
  <c r="W16" i="43"/>
  <c r="U16" i="43"/>
  <c r="T17" i="43"/>
  <c r="V17" i="43"/>
  <c r="K20" i="4"/>
  <c r="W20" i="43"/>
  <c r="U20" i="43"/>
  <c r="T21" i="43"/>
  <c r="V21" i="43"/>
  <c r="K24" i="4"/>
  <c r="W24" i="43"/>
  <c r="U24" i="43"/>
  <c r="T25" i="43"/>
  <c r="V25" i="43"/>
  <c r="K28" i="4"/>
  <c r="W28" i="43"/>
  <c r="U28" i="43"/>
  <c r="T29" i="43"/>
  <c r="V29" i="43"/>
  <c r="K32" i="4"/>
  <c r="W32" i="43"/>
  <c r="U32" i="43"/>
  <c r="T33" i="43"/>
  <c r="V33" i="43"/>
  <c r="K36" i="4"/>
  <c r="W36" i="43"/>
  <c r="U36" i="43"/>
  <c r="T37" i="43"/>
  <c r="V37" i="43"/>
  <c r="K40" i="4"/>
  <c r="W40" i="43"/>
  <c r="U40" i="43"/>
  <c r="T41" i="43"/>
  <c r="V41" i="43"/>
  <c r="K44" i="4"/>
  <c r="W44" i="43"/>
  <c r="U44" i="43"/>
  <c r="T45" i="43"/>
  <c r="V45" i="43"/>
  <c r="K48" i="4"/>
  <c r="W48" i="43"/>
  <c r="U48" i="43"/>
  <c r="T49" i="43"/>
  <c r="V49" i="43"/>
  <c r="K52" i="4"/>
  <c r="W52" i="43"/>
  <c r="U52" i="43"/>
  <c r="T53" i="43"/>
  <c r="V53" i="43"/>
  <c r="K56" i="4"/>
  <c r="S57" i="4"/>
  <c r="S55" i="43" s="1"/>
  <c r="S58" i="4"/>
  <c r="S56" i="43" s="1"/>
  <c r="U60" i="43"/>
  <c r="W60" i="43"/>
  <c r="V61" i="43"/>
  <c r="T61" i="43"/>
  <c r="K64" i="4"/>
  <c r="U64" i="43"/>
  <c r="W64" i="43"/>
  <c r="V65" i="43"/>
  <c r="T65" i="43"/>
  <c r="K68" i="4"/>
  <c r="V66" i="43"/>
  <c r="T66" i="43"/>
  <c r="K69" i="4"/>
  <c r="T67" i="43"/>
  <c r="V67" i="43"/>
  <c r="K70" i="4"/>
  <c r="S71" i="4"/>
  <c r="S69" i="43" s="1"/>
  <c r="S72" i="4"/>
  <c r="S70" i="43" s="1"/>
  <c r="V73" i="43"/>
  <c r="T73" i="43"/>
  <c r="K76" i="4"/>
  <c r="W75" i="43"/>
  <c r="U75" i="43"/>
  <c r="U76" i="43"/>
  <c r="W76" i="43"/>
  <c r="S82" i="4"/>
  <c r="S80" i="43" s="1"/>
  <c r="S83" i="4"/>
  <c r="S81" i="43" s="1"/>
  <c r="K86" i="4"/>
  <c r="V84" i="43"/>
  <c r="T84" i="43"/>
  <c r="N87" i="4"/>
  <c r="N86" i="43" s="1"/>
  <c r="V86" i="43"/>
  <c r="T86" i="43"/>
  <c r="K88" i="4"/>
  <c r="W88" i="43"/>
  <c r="U88" i="43"/>
  <c r="V140" i="43"/>
  <c r="T140" i="43"/>
  <c r="K139" i="4"/>
  <c r="T141" i="43"/>
  <c r="V141" i="43"/>
  <c r="K140" i="4"/>
  <c r="V142" i="43"/>
  <c r="T142" i="43"/>
  <c r="K141" i="4"/>
  <c r="T143" i="43"/>
  <c r="V143" i="43"/>
  <c r="K142" i="4"/>
  <c r="U144" i="43"/>
  <c r="W144" i="43"/>
  <c r="T148" i="43"/>
  <c r="V148" i="43"/>
  <c r="K153" i="4"/>
  <c r="T157" i="43"/>
  <c r="V157" i="43"/>
  <c r="K154" i="4"/>
  <c r="W158" i="43"/>
  <c r="U158" i="43"/>
  <c r="W159" i="43"/>
  <c r="U159" i="43"/>
  <c r="U160" i="43"/>
  <c r="W160" i="43"/>
  <c r="W161" i="43"/>
  <c r="U161" i="43"/>
  <c r="U162" i="43"/>
  <c r="W162" i="43"/>
  <c r="W163" i="43"/>
  <c r="U163" i="43"/>
  <c r="U164" i="43"/>
  <c r="W164" i="43"/>
  <c r="W165" i="43"/>
  <c r="U165" i="43"/>
  <c r="U166" i="43"/>
  <c r="W166" i="43"/>
  <c r="W167" i="43"/>
  <c r="U167" i="43"/>
  <c r="W169" i="43"/>
  <c r="U169" i="43"/>
  <c r="U170" i="43"/>
  <c r="W170" i="43"/>
  <c r="W173" i="43"/>
  <c r="U173" i="43"/>
  <c r="U175" i="43"/>
  <c r="W175" i="43"/>
  <c r="W177" i="43"/>
  <c r="U177" i="43"/>
  <c r="W179" i="43"/>
  <c r="U179" i="43"/>
  <c r="W181" i="43"/>
  <c r="U181" i="43"/>
  <c r="W183" i="43"/>
  <c r="U183" i="43"/>
  <c r="W185" i="43"/>
  <c r="U185" i="43"/>
  <c r="W187" i="43"/>
  <c r="U187" i="43"/>
  <c r="W189" i="43"/>
  <c r="U189" i="43"/>
  <c r="W191" i="43"/>
  <c r="U191" i="43"/>
  <c r="W193" i="43"/>
  <c r="U193" i="43"/>
  <c r="W195" i="43"/>
  <c r="U195" i="43"/>
  <c r="W197" i="43"/>
  <c r="U197" i="43"/>
  <c r="W199" i="43"/>
  <c r="U199" i="43"/>
  <c r="V201" i="43"/>
  <c r="T201" i="43"/>
  <c r="K198" i="4"/>
  <c r="T202" i="43"/>
  <c r="V202" i="43"/>
  <c r="K199" i="4"/>
  <c r="V207" i="43"/>
  <c r="T207" i="43"/>
  <c r="K204" i="4"/>
  <c r="W215" i="43"/>
  <c r="U215" i="43"/>
  <c r="T216" i="43"/>
  <c r="V216" i="43"/>
  <c r="K212" i="4"/>
  <c r="V219" i="43"/>
  <c r="T219" i="43"/>
  <c r="K213" i="4"/>
  <c r="R254" i="43"/>
  <c r="V230" i="43"/>
  <c r="T230" i="43"/>
  <c r="K225" i="4"/>
  <c r="W231" i="43"/>
  <c r="U231" i="43"/>
  <c r="U249" i="43"/>
  <c r="W249" i="43"/>
  <c r="T250" i="43"/>
  <c r="V250" i="43"/>
  <c r="K245" i="4"/>
  <c r="U261" i="43"/>
  <c r="W261" i="43"/>
  <c r="U262" i="43"/>
  <c r="W262" i="43"/>
  <c r="T266" i="43"/>
  <c r="V266" i="43"/>
  <c r="K260" i="4"/>
  <c r="V267" i="43"/>
  <c r="T267" i="43"/>
  <c r="K261" i="4"/>
  <c r="W268" i="43"/>
  <c r="U268" i="43"/>
  <c r="U269" i="43"/>
  <c r="W269" i="43"/>
  <c r="N263" i="4"/>
  <c r="N270" i="43" s="1"/>
  <c r="U276" i="43"/>
  <c r="W276" i="43"/>
  <c r="U278" i="43"/>
  <c r="W278" i="43"/>
  <c r="W279" i="43"/>
  <c r="U279" i="43"/>
  <c r="U280" i="43"/>
  <c r="W280" i="43"/>
  <c r="V281" i="43"/>
  <c r="T281" i="43"/>
  <c r="K275" i="4"/>
  <c r="T282" i="43"/>
  <c r="V282" i="43"/>
  <c r="K276" i="4"/>
  <c r="U283" i="43"/>
  <c r="W283" i="43"/>
  <c r="V289" i="43"/>
  <c r="T289" i="43"/>
  <c r="K283" i="4"/>
  <c r="T290" i="43"/>
  <c r="V290" i="43"/>
  <c r="K284" i="4"/>
  <c r="T293" i="43"/>
  <c r="V293" i="43"/>
  <c r="K286" i="4"/>
  <c r="K294" i="43" s="1"/>
  <c r="V295" i="43"/>
  <c r="T295" i="43"/>
  <c r="K288" i="4"/>
  <c r="K296" i="43" s="1"/>
  <c r="T297" i="43"/>
  <c r="V297" i="43"/>
  <c r="K290" i="4"/>
  <c r="K298" i="43" s="1"/>
  <c r="V299" i="43"/>
  <c r="T299" i="43"/>
  <c r="K292" i="4"/>
  <c r="K300" i="43" s="1"/>
  <c r="T301" i="43"/>
  <c r="V301" i="43"/>
  <c r="K294" i="4"/>
  <c r="K302" i="43" s="1"/>
  <c r="V303" i="43"/>
  <c r="T303" i="43"/>
  <c r="K296" i="4"/>
  <c r="K304" i="43" s="1"/>
  <c r="T305" i="43"/>
  <c r="V305" i="43"/>
  <c r="K298" i="4"/>
  <c r="K306" i="43" s="1"/>
  <c r="T307" i="43"/>
  <c r="V307" i="43"/>
  <c r="K300" i="4"/>
  <c r="K308" i="43" s="1"/>
  <c r="V309" i="43"/>
  <c r="T309" i="43"/>
  <c r="K302" i="4"/>
  <c r="K310" i="43" s="1"/>
  <c r="U311" i="43"/>
  <c r="W311" i="43"/>
  <c r="V312" i="43"/>
  <c r="T312" i="43"/>
  <c r="K305" i="4"/>
  <c r="K313" i="43" s="1"/>
  <c r="T314" i="43"/>
  <c r="V314" i="43"/>
  <c r="K307" i="4"/>
  <c r="K315" i="43" s="1"/>
  <c r="U316" i="43"/>
  <c r="W316" i="43"/>
  <c r="V317" i="43"/>
  <c r="T317" i="43"/>
  <c r="K310" i="4"/>
  <c r="K318" i="43" s="1"/>
  <c r="V337" i="43"/>
  <c r="T337" i="43"/>
  <c r="K330" i="4"/>
  <c r="K332" i="4"/>
  <c r="U344" i="43"/>
  <c r="W344" i="43"/>
  <c r="T345" i="43"/>
  <c r="V345" i="43"/>
  <c r="K336" i="4"/>
  <c r="K346" i="43" s="1"/>
  <c r="W348" i="43"/>
  <c r="U348" i="43"/>
  <c r="V349" i="43"/>
  <c r="T349" i="43"/>
  <c r="K340" i="4"/>
  <c r="K350" i="43" s="1"/>
  <c r="U354" i="43"/>
  <c r="W354" i="43"/>
  <c r="V355" i="43"/>
  <c r="T355" i="43"/>
  <c r="K345" i="4"/>
  <c r="V361" i="43"/>
  <c r="T361" i="43"/>
  <c r="K351" i="4"/>
  <c r="T363" i="43"/>
  <c r="V363" i="43"/>
  <c r="K353" i="4"/>
  <c r="T365" i="43"/>
  <c r="V365" i="43"/>
  <c r="K355" i="4"/>
  <c r="T367" i="43"/>
  <c r="V367" i="43"/>
  <c r="K357" i="4"/>
  <c r="T369" i="43"/>
  <c r="V369" i="43"/>
  <c r="K359" i="4"/>
  <c r="T371" i="43"/>
  <c r="V371" i="43"/>
  <c r="K361" i="4"/>
  <c r="U373" i="43"/>
  <c r="W373" i="43"/>
  <c r="S364" i="4"/>
  <c r="S365" i="4"/>
  <c r="S376" i="43" s="1"/>
  <c r="T377" i="43"/>
  <c r="V377" i="43"/>
  <c r="K367" i="4"/>
  <c r="V378" i="43"/>
  <c r="T378" i="43"/>
  <c r="K368" i="4"/>
  <c r="T379" i="43"/>
  <c r="V379" i="43"/>
  <c r="K369" i="4"/>
  <c r="V380" i="43"/>
  <c r="T380" i="43"/>
  <c r="K370" i="4"/>
  <c r="T381" i="43"/>
  <c r="V381" i="43"/>
  <c r="K371" i="4"/>
  <c r="V382" i="43"/>
  <c r="T382" i="43"/>
  <c r="K372" i="4"/>
  <c r="U383" i="43"/>
  <c r="W383" i="43"/>
  <c r="W384" i="43"/>
  <c r="U384" i="43"/>
  <c r="K400" i="4"/>
  <c r="T412" i="43"/>
  <c r="V412" i="43"/>
  <c r="U413" i="43"/>
  <c r="W413" i="43"/>
  <c r="K420" i="4"/>
  <c r="K421" i="4"/>
  <c r="K422" i="4"/>
  <c r="K423" i="4"/>
  <c r="K424" i="4"/>
  <c r="K425" i="4"/>
  <c r="V438" i="43"/>
  <c r="T438" i="43"/>
  <c r="L426" i="4"/>
  <c r="L439" i="43" s="1"/>
  <c r="W439" i="43"/>
  <c r="U439" i="43"/>
  <c r="K429" i="4"/>
  <c r="T442" i="43"/>
  <c r="V442" i="43"/>
  <c r="L430" i="4"/>
  <c r="L443" i="43" s="1"/>
  <c r="W443" i="43"/>
  <c r="U443" i="43"/>
  <c r="K433" i="4"/>
  <c r="K434" i="4"/>
  <c r="K435" i="4"/>
  <c r="K436" i="4"/>
  <c r="K437" i="4"/>
  <c r="K438" i="4"/>
  <c r="K439" i="4"/>
  <c r="K440" i="4"/>
  <c r="K441" i="4"/>
  <c r="K442" i="4"/>
  <c r="U460" i="43"/>
  <c r="W460" i="43"/>
  <c r="T461" i="43"/>
  <c r="V461" i="43"/>
  <c r="K448" i="4"/>
  <c r="T462" i="43"/>
  <c r="V462" i="43"/>
  <c r="K449" i="4"/>
  <c r="T463" i="43"/>
  <c r="V463" i="43"/>
  <c r="U464" i="43"/>
  <c r="W464" i="43"/>
  <c r="U467" i="43"/>
  <c r="W467" i="43"/>
  <c r="W469" i="43"/>
  <c r="U469" i="43"/>
  <c r="V472" i="43"/>
  <c r="T472" i="43"/>
  <c r="K459" i="4"/>
  <c r="S460" i="4"/>
  <c r="K461" i="4"/>
  <c r="S461" i="4"/>
  <c r="S462" i="4"/>
  <c r="S478" i="43" s="1"/>
  <c r="K464" i="4"/>
  <c r="T480" i="43"/>
  <c r="V480" i="43"/>
  <c r="W481" i="43"/>
  <c r="U481" i="43"/>
  <c r="V482" i="43"/>
  <c r="T482" i="43"/>
  <c r="K467" i="4"/>
  <c r="S468" i="4"/>
  <c r="S484" i="43" s="1"/>
  <c r="S469" i="4"/>
  <c r="S485" i="43" s="1"/>
  <c r="S472" i="4"/>
  <c r="S488" i="43" s="1"/>
  <c r="S473" i="4"/>
  <c r="S489" i="43" s="1"/>
  <c r="S476" i="4"/>
  <c r="S492" i="43" s="1"/>
  <c r="S477" i="4"/>
  <c r="S493" i="43" s="1"/>
  <c r="S480" i="4"/>
  <c r="S496" i="43" s="1"/>
  <c r="S481" i="4"/>
  <c r="S497" i="43" s="1"/>
  <c r="W499" i="43"/>
  <c r="U499" i="43"/>
  <c r="U500" i="43"/>
  <c r="W500" i="43"/>
  <c r="S498" i="4"/>
  <c r="S514" i="43" s="1"/>
  <c r="S499" i="4"/>
  <c r="S515" i="43" s="1"/>
  <c r="V518" i="43"/>
  <c r="T518" i="43"/>
  <c r="K503" i="4"/>
  <c r="V519" i="43"/>
  <c r="T519" i="43"/>
  <c r="K504" i="4"/>
  <c r="T520" i="43"/>
  <c r="V520" i="43"/>
  <c r="K505" i="4"/>
  <c r="W521" i="43"/>
  <c r="U521" i="43"/>
  <c r="W522" i="43"/>
  <c r="U522" i="43"/>
  <c r="U523" i="43"/>
  <c r="W523" i="43"/>
  <c r="N508" i="4"/>
  <c r="N524" i="43" s="1"/>
  <c r="T524" i="43"/>
  <c r="V524" i="43"/>
  <c r="K509" i="4"/>
  <c r="T525" i="43"/>
  <c r="V525" i="43"/>
  <c r="K510" i="4"/>
  <c r="T529" i="43"/>
  <c r="V529" i="43"/>
  <c r="Q513" i="4"/>
  <c r="Q529" i="43" s="1"/>
  <c r="B531" i="43"/>
  <c r="L515" i="4"/>
  <c r="K515" i="4"/>
  <c r="T533" i="43"/>
  <c r="V533" i="43"/>
  <c r="Q517" i="4"/>
  <c r="Q533" i="43" s="1"/>
  <c r="S522" i="4"/>
  <c r="S538" i="43" s="1"/>
  <c r="V540" i="43"/>
  <c r="T540" i="43"/>
  <c r="AK524" i="4"/>
  <c r="Q524" i="4"/>
  <c r="Q540" i="43" s="1"/>
  <c r="R524" i="4"/>
  <c r="R540" i="43" s="1"/>
  <c r="W541" i="43"/>
  <c r="U541" i="43"/>
  <c r="L553" i="43"/>
  <c r="O536" i="4"/>
  <c r="O553" i="43" s="1"/>
  <c r="U554" i="43"/>
  <c r="W554" i="43"/>
  <c r="C556" i="43"/>
  <c r="N539" i="4"/>
  <c r="N556" i="43" s="1"/>
  <c r="L557" i="43"/>
  <c r="O540" i="4"/>
  <c r="O557" i="43" s="1"/>
  <c r="R556" i="4"/>
  <c r="R573" i="43" s="1"/>
  <c r="R558" i="4"/>
  <c r="R575" i="43" s="1"/>
  <c r="R579" i="4"/>
  <c r="R596" i="43" s="1"/>
  <c r="R581" i="4"/>
  <c r="R598" i="43" s="1"/>
  <c r="U529" i="43"/>
  <c r="W529" i="43"/>
  <c r="W530" i="43"/>
  <c r="U530" i="43"/>
  <c r="W531" i="43"/>
  <c r="U531" i="43"/>
  <c r="U532" i="43"/>
  <c r="W532" i="43"/>
  <c r="W533" i="43"/>
  <c r="U533" i="43"/>
  <c r="W534" i="43"/>
  <c r="U534" i="43"/>
  <c r="L519" i="4"/>
  <c r="U535" i="43"/>
  <c r="W535" i="43"/>
  <c r="L520" i="4"/>
  <c r="W536" i="43"/>
  <c r="U536" i="43"/>
  <c r="L521" i="4"/>
  <c r="W537" i="43"/>
  <c r="U537" i="43"/>
  <c r="L522" i="4"/>
  <c r="U538" i="43"/>
  <c r="W538" i="43"/>
  <c r="L523" i="4"/>
  <c r="W539" i="43"/>
  <c r="U539" i="43"/>
  <c r="N524" i="4"/>
  <c r="N540" i="43" s="1"/>
  <c r="S525" i="4"/>
  <c r="S541" i="43" s="1"/>
  <c r="K526" i="4"/>
  <c r="D22" i="13" s="1"/>
  <c r="O526" i="4"/>
  <c r="O544" i="43" s="1"/>
  <c r="S526" i="4"/>
  <c r="S544" i="43" s="1"/>
  <c r="E633" i="43"/>
  <c r="J633" i="43"/>
  <c r="V543" i="43"/>
  <c r="T543" i="43"/>
  <c r="K528" i="4"/>
  <c r="T545" i="43"/>
  <c r="V545" i="43"/>
  <c r="K529" i="4"/>
  <c r="V546" i="43"/>
  <c r="T546" i="43"/>
  <c r="K530" i="4"/>
  <c r="T547" i="43"/>
  <c r="V547" i="43"/>
  <c r="K531" i="4"/>
  <c r="V548" i="43"/>
  <c r="T548" i="43"/>
  <c r="K532" i="4"/>
  <c r="T549" i="43"/>
  <c r="V549" i="43"/>
  <c r="K533" i="4"/>
  <c r="V550" i="43"/>
  <c r="T550" i="43"/>
  <c r="K534" i="4"/>
  <c r="T551" i="43"/>
  <c r="V551" i="43"/>
  <c r="K535" i="4"/>
  <c r="S536" i="4"/>
  <c r="S553" i="43" s="1"/>
  <c r="S537" i="4"/>
  <c r="S554" i="43" s="1"/>
  <c r="S538" i="4"/>
  <c r="S555" i="43" s="1"/>
  <c r="S539" i="4"/>
  <c r="S556" i="43" s="1"/>
  <c r="S540" i="4"/>
  <c r="S557" i="43" s="1"/>
  <c r="O541" i="4"/>
  <c r="O558" i="43" s="1"/>
  <c r="S541" i="4"/>
  <c r="S558" i="43" s="1"/>
  <c r="O542" i="4"/>
  <c r="O559" i="43" s="1"/>
  <c r="S542" i="4"/>
  <c r="S559" i="43" s="1"/>
  <c r="O543" i="4"/>
  <c r="O560" i="43" s="1"/>
  <c r="S543" i="4"/>
  <c r="S560" i="43" s="1"/>
  <c r="O544" i="4"/>
  <c r="O561" i="43" s="1"/>
  <c r="S544" i="4"/>
  <c r="S561" i="43" s="1"/>
  <c r="V562" i="43"/>
  <c r="T562" i="43"/>
  <c r="K546" i="4"/>
  <c r="V563" i="43"/>
  <c r="T563" i="43"/>
  <c r="K547" i="4"/>
  <c r="T564" i="43"/>
  <c r="V564" i="43"/>
  <c r="K548" i="4"/>
  <c r="Q548" i="4"/>
  <c r="Q565" i="43" s="1"/>
  <c r="U565" i="43"/>
  <c r="W565" i="43"/>
  <c r="L549" i="4"/>
  <c r="Q549" i="4"/>
  <c r="Q566" i="43" s="1"/>
  <c r="W566" i="43"/>
  <c r="U566" i="43"/>
  <c r="L550" i="4"/>
  <c r="Q550" i="4"/>
  <c r="Q567" i="43" s="1"/>
  <c r="W567" i="43"/>
  <c r="U567" i="43"/>
  <c r="L551" i="4"/>
  <c r="Q551" i="4"/>
  <c r="Q568" i="43" s="1"/>
  <c r="U568" i="43"/>
  <c r="W568" i="43"/>
  <c r="L552" i="4"/>
  <c r="Q552" i="4"/>
  <c r="Q569" i="43" s="1"/>
  <c r="W569" i="43"/>
  <c r="U569" i="43"/>
  <c r="L553" i="4"/>
  <c r="Q553" i="4"/>
  <c r="Q570" i="43" s="1"/>
  <c r="U570" i="43"/>
  <c r="W570" i="43"/>
  <c r="L554" i="4"/>
  <c r="N555" i="4"/>
  <c r="N572" i="43" s="1"/>
  <c r="N556" i="4"/>
  <c r="N573" i="43" s="1"/>
  <c r="N557" i="4"/>
  <c r="N574" i="43" s="1"/>
  <c r="N558" i="4"/>
  <c r="N575" i="43" s="1"/>
  <c r="N559" i="4"/>
  <c r="N576" i="43" s="1"/>
  <c r="N560" i="4"/>
  <c r="N577" i="43" s="1"/>
  <c r="N561" i="4"/>
  <c r="N578" i="43" s="1"/>
  <c r="S561" i="4"/>
  <c r="S578" i="43" s="1"/>
  <c r="AK562" i="4"/>
  <c r="N563" i="4"/>
  <c r="N580" i="43" s="1"/>
  <c r="V580" i="43"/>
  <c r="T580" i="43"/>
  <c r="K564" i="4"/>
  <c r="AK564" i="4"/>
  <c r="N565" i="4"/>
  <c r="N582" i="43" s="1"/>
  <c r="T582" i="43"/>
  <c r="V582" i="43"/>
  <c r="K566" i="4"/>
  <c r="AK566" i="4"/>
  <c r="N567" i="4"/>
  <c r="N584" i="43" s="1"/>
  <c r="N568" i="4"/>
  <c r="N585" i="43" s="1"/>
  <c r="S568" i="4"/>
  <c r="S585" i="43" s="1"/>
  <c r="O569" i="4"/>
  <c r="O586" i="43" s="1"/>
  <c r="T586" i="43"/>
  <c r="V586" i="43"/>
  <c r="K570" i="4"/>
  <c r="V587" i="43"/>
  <c r="T587" i="43"/>
  <c r="K571" i="4"/>
  <c r="V588" i="43"/>
  <c r="T588" i="43"/>
  <c r="K572" i="4"/>
  <c r="V589" i="43"/>
  <c r="T589" i="43"/>
  <c r="K573" i="4"/>
  <c r="V590" i="43"/>
  <c r="T590" i="43"/>
  <c r="K574" i="4"/>
  <c r="T591" i="43"/>
  <c r="V591" i="43"/>
  <c r="K575" i="4"/>
  <c r="U592" i="43"/>
  <c r="W592" i="43"/>
  <c r="L576" i="4"/>
  <c r="Q576" i="4"/>
  <c r="Q593" i="43" s="1"/>
  <c r="W593" i="43"/>
  <c r="U593" i="43"/>
  <c r="L577" i="4"/>
  <c r="Q577" i="4"/>
  <c r="Q594" i="43" s="1"/>
  <c r="U594" i="43"/>
  <c r="W594" i="43"/>
  <c r="L578" i="4"/>
  <c r="N579" i="4"/>
  <c r="N596" i="43" s="1"/>
  <c r="N580" i="4"/>
  <c r="N597" i="43" s="1"/>
  <c r="N581" i="4"/>
  <c r="N598" i="43" s="1"/>
  <c r="N582" i="4"/>
  <c r="N599" i="43" s="1"/>
  <c r="S582" i="4"/>
  <c r="S599" i="43" s="1"/>
  <c r="T600" i="43"/>
  <c r="V600" i="43"/>
  <c r="K584" i="4"/>
  <c r="V601" i="43"/>
  <c r="T601" i="43"/>
  <c r="K585" i="4"/>
  <c r="T602" i="43"/>
  <c r="V602" i="43"/>
  <c r="K586" i="4"/>
  <c r="V603" i="43"/>
  <c r="T603" i="43"/>
  <c r="K587" i="4"/>
  <c r="AK587" i="4"/>
  <c r="N588" i="4"/>
  <c r="N605" i="43" s="1"/>
  <c r="T605" i="43"/>
  <c r="V605" i="43"/>
  <c r="K589" i="4"/>
  <c r="V606" i="43"/>
  <c r="T606" i="43"/>
  <c r="K590" i="4"/>
  <c r="W607" i="43"/>
  <c r="U607" i="43"/>
  <c r="L591" i="4"/>
  <c r="Q591" i="4"/>
  <c r="Q608" i="43" s="1"/>
  <c r="U608" i="43"/>
  <c r="W608" i="43"/>
  <c r="L592" i="4"/>
  <c r="Q592" i="4"/>
  <c r="Q609" i="43" s="1"/>
  <c r="U609" i="43"/>
  <c r="W609" i="43"/>
  <c r="L593" i="4"/>
  <c r="Q593" i="4"/>
  <c r="Q610" i="43" s="1"/>
  <c r="W610" i="43"/>
  <c r="U610" i="43"/>
  <c r="L594" i="4"/>
  <c r="Q594" i="4"/>
  <c r="Q611" i="43" s="1"/>
  <c r="U611" i="43"/>
  <c r="W611" i="43"/>
  <c r="L595" i="4"/>
  <c r="Q595" i="4"/>
  <c r="Q612" i="43" s="1"/>
  <c r="U612" i="43"/>
  <c r="W612" i="43"/>
  <c r="L596" i="4"/>
  <c r="L613" i="43" s="1"/>
  <c r="V613" i="43"/>
  <c r="T613" i="43"/>
  <c r="K597" i="4"/>
  <c r="V614" i="43"/>
  <c r="T614" i="43"/>
  <c r="K598" i="4"/>
  <c r="V615" i="43"/>
  <c r="T615" i="43"/>
  <c r="K599" i="4"/>
  <c r="V616" i="43"/>
  <c r="T616" i="43"/>
  <c r="K600" i="4"/>
  <c r="T617" i="43"/>
  <c r="V617" i="43"/>
  <c r="K601" i="4"/>
  <c r="Q601" i="4"/>
  <c r="Q618" i="43" s="1"/>
  <c r="U618" i="43"/>
  <c r="W618" i="43"/>
  <c r="L602" i="4"/>
  <c r="N603" i="4"/>
  <c r="N620" i="43" s="1"/>
  <c r="N604" i="4"/>
  <c r="N621" i="43" s="1"/>
  <c r="N605" i="4"/>
  <c r="N622" i="43" s="1"/>
  <c r="N606" i="4"/>
  <c r="N623" i="43" s="1"/>
  <c r="S606" i="4"/>
  <c r="S623" i="43" s="1"/>
  <c r="O607" i="4"/>
  <c r="O624" i="43" s="1"/>
  <c r="S607" i="4"/>
  <c r="S624" i="43" s="1"/>
  <c r="O608" i="4"/>
  <c r="O625" i="43" s="1"/>
  <c r="S608" i="4"/>
  <c r="S625" i="43" s="1"/>
  <c r="O609" i="4"/>
  <c r="O626" i="43" s="1"/>
  <c r="K610" i="4"/>
  <c r="V627" i="43"/>
  <c r="T627" i="43"/>
  <c r="K611" i="4"/>
  <c r="T628" i="43"/>
  <c r="V628" i="43"/>
  <c r="K612" i="4"/>
  <c r="U629" i="43"/>
  <c r="W629" i="43"/>
  <c r="N613" i="4"/>
  <c r="N630" i="43" s="1"/>
  <c r="O614" i="4"/>
  <c r="O631" i="43" s="1"/>
  <c r="S614" i="4"/>
  <c r="S631" i="43" s="1"/>
  <c r="K615" i="4"/>
  <c r="V632" i="43"/>
  <c r="T632" i="43"/>
  <c r="L616" i="4"/>
  <c r="L634" i="43" s="1"/>
  <c r="U635" i="43"/>
  <c r="W635" i="43"/>
  <c r="L618" i="4"/>
  <c r="L636" i="43" s="1"/>
  <c r="U637" i="43"/>
  <c r="W637" i="43"/>
  <c r="L620" i="4"/>
  <c r="L638" i="43" s="1"/>
  <c r="U639" i="43"/>
  <c r="W639" i="43"/>
  <c r="L622" i="4"/>
  <c r="L640" i="43" s="1"/>
  <c r="W641" i="43"/>
  <c r="U641" i="43"/>
  <c r="L624" i="4"/>
  <c r="L642" i="43" s="1"/>
  <c r="P627" i="4"/>
  <c r="P645" i="43" s="1"/>
  <c r="P631" i="4"/>
  <c r="P649" i="43" s="1"/>
  <c r="P635" i="4"/>
  <c r="P653" i="43" s="1"/>
  <c r="P639" i="4"/>
  <c r="P657" i="43" s="1"/>
  <c r="M85" i="43"/>
  <c r="M90" i="43"/>
  <c r="M660" i="43" s="1"/>
  <c r="K525" i="4"/>
  <c r="V541" i="43"/>
  <c r="T541" i="43"/>
  <c r="V544" i="43"/>
  <c r="T544" i="43"/>
  <c r="K527" i="4"/>
  <c r="W543" i="43"/>
  <c r="U543" i="43"/>
  <c r="W545" i="43"/>
  <c r="U545" i="43"/>
  <c r="U546" i="43"/>
  <c r="W546" i="43"/>
  <c r="W547" i="43"/>
  <c r="U547" i="43"/>
  <c r="U548" i="43"/>
  <c r="W548" i="43"/>
  <c r="W549" i="43"/>
  <c r="U549" i="43"/>
  <c r="U550" i="43"/>
  <c r="W550" i="43"/>
  <c r="W551" i="43"/>
  <c r="U551" i="43"/>
  <c r="N535" i="4"/>
  <c r="N552" i="43" s="1"/>
  <c r="V552" i="43"/>
  <c r="T552" i="43"/>
  <c r="K536" i="4"/>
  <c r="V553" i="43"/>
  <c r="T553" i="43"/>
  <c r="K537" i="4"/>
  <c r="T554" i="43"/>
  <c r="V554" i="43"/>
  <c r="K538" i="4"/>
  <c r="T555" i="43"/>
  <c r="V555" i="43"/>
  <c r="K539" i="4"/>
  <c r="V556" i="43"/>
  <c r="T556" i="43"/>
  <c r="K540" i="4"/>
  <c r="T557" i="43"/>
  <c r="V557" i="43"/>
  <c r="K541" i="4"/>
  <c r="T558" i="43"/>
  <c r="V558" i="43"/>
  <c r="K542" i="4"/>
  <c r="V559" i="43"/>
  <c r="T559" i="43"/>
  <c r="K543" i="4"/>
  <c r="V560" i="43"/>
  <c r="T560" i="43"/>
  <c r="K544" i="4"/>
  <c r="V561" i="43"/>
  <c r="T561" i="43"/>
  <c r="K545" i="4"/>
  <c r="U562" i="43"/>
  <c r="W562" i="43"/>
  <c r="W563" i="43"/>
  <c r="U563" i="43"/>
  <c r="W564" i="43"/>
  <c r="U564" i="43"/>
  <c r="N548" i="4"/>
  <c r="N565" i="43" s="1"/>
  <c r="S554" i="4"/>
  <c r="S571" i="43" s="1"/>
  <c r="S558" i="4"/>
  <c r="S575" i="43" s="1"/>
  <c r="V578" i="43"/>
  <c r="T578" i="43"/>
  <c r="K562" i="4"/>
  <c r="U580" i="43"/>
  <c r="W580" i="43"/>
  <c r="U582" i="43"/>
  <c r="W582" i="43"/>
  <c r="V585" i="43"/>
  <c r="T585" i="43"/>
  <c r="K569" i="4"/>
  <c r="U586" i="43"/>
  <c r="W586" i="43"/>
  <c r="W587" i="43"/>
  <c r="U587" i="43"/>
  <c r="U588" i="43"/>
  <c r="W588" i="43"/>
  <c r="W589" i="43"/>
  <c r="U589" i="43"/>
  <c r="U590" i="43"/>
  <c r="W590" i="43"/>
  <c r="W591" i="43"/>
  <c r="U591" i="43"/>
  <c r="S578" i="4"/>
  <c r="S595" i="43" s="1"/>
  <c r="S579" i="4"/>
  <c r="S596" i="43" s="1"/>
  <c r="T599" i="43"/>
  <c r="V599" i="43"/>
  <c r="K583" i="4"/>
  <c r="U600" i="43"/>
  <c r="W600" i="43"/>
  <c r="W601" i="43"/>
  <c r="U601" i="43"/>
  <c r="W602" i="43"/>
  <c r="U602" i="43"/>
  <c r="U603" i="43"/>
  <c r="W603" i="43"/>
  <c r="U605" i="43"/>
  <c r="W605" i="43"/>
  <c r="U606" i="43"/>
  <c r="W606" i="43"/>
  <c r="W613" i="43"/>
  <c r="U613" i="43"/>
  <c r="U614" i="43"/>
  <c r="W614" i="43"/>
  <c r="W615" i="43"/>
  <c r="U615" i="43"/>
  <c r="U616" i="43"/>
  <c r="W616" i="43"/>
  <c r="W617" i="43"/>
  <c r="U617" i="43"/>
  <c r="N601" i="4"/>
  <c r="N618" i="43" s="1"/>
  <c r="S602" i="4"/>
  <c r="S619" i="43" s="1"/>
  <c r="V623" i="43"/>
  <c r="T623" i="43"/>
  <c r="K607" i="4"/>
  <c r="T624" i="43"/>
  <c r="V624" i="43"/>
  <c r="K608" i="4"/>
  <c r="V625" i="43"/>
  <c r="T625" i="43"/>
  <c r="K609" i="4"/>
  <c r="T626" i="43"/>
  <c r="V626" i="43"/>
  <c r="W627" i="43"/>
  <c r="U627" i="43"/>
  <c r="U628" i="43"/>
  <c r="W628" i="43"/>
  <c r="K614" i="4"/>
  <c r="V631" i="43"/>
  <c r="T631" i="43"/>
  <c r="W632" i="43"/>
  <c r="U632" i="43"/>
  <c r="T634" i="43"/>
  <c r="V634" i="43"/>
  <c r="K617" i="4"/>
  <c r="K635" i="43" s="1"/>
  <c r="P617" i="4"/>
  <c r="P635" i="43" s="1"/>
  <c r="T636" i="43"/>
  <c r="V636" i="43"/>
  <c r="K619" i="4"/>
  <c r="K637" i="43" s="1"/>
  <c r="P619" i="4"/>
  <c r="P637" i="43" s="1"/>
  <c r="V638" i="43"/>
  <c r="T638" i="43"/>
  <c r="K621" i="4"/>
  <c r="K639" i="43" s="1"/>
  <c r="P621" i="4"/>
  <c r="P639" i="43" s="1"/>
  <c r="N622" i="4"/>
  <c r="N640" i="43" s="1"/>
  <c r="V640" i="43"/>
  <c r="T640" i="43"/>
  <c r="K623" i="4"/>
  <c r="K641" i="43" s="1"/>
  <c r="P623" i="4"/>
  <c r="P641" i="43" s="1"/>
  <c r="N624" i="4"/>
  <c r="N642" i="43" s="1"/>
  <c r="T642" i="43"/>
  <c r="V642" i="43"/>
  <c r="P626" i="4"/>
  <c r="P644" i="43" s="1"/>
  <c r="P630" i="4"/>
  <c r="P648" i="43" s="1"/>
  <c r="P634" i="4"/>
  <c r="P652" i="43" s="1"/>
  <c r="P638" i="4"/>
  <c r="P656" i="43" s="1"/>
  <c r="U558" i="43"/>
  <c r="W558" i="43"/>
  <c r="W559" i="43"/>
  <c r="U559" i="43"/>
  <c r="U560" i="43"/>
  <c r="W560" i="43"/>
  <c r="W561" i="43"/>
  <c r="U561" i="43"/>
  <c r="N545" i="4"/>
  <c r="N562" i="43" s="1"/>
  <c r="V571" i="43"/>
  <c r="T571" i="43"/>
  <c r="K555" i="4"/>
  <c r="T572" i="43"/>
  <c r="V572" i="43"/>
  <c r="K556" i="4"/>
  <c r="V573" i="43"/>
  <c r="T573" i="43"/>
  <c r="K557" i="4"/>
  <c r="T574" i="43"/>
  <c r="V574" i="43"/>
  <c r="K558" i="4"/>
  <c r="V575" i="43"/>
  <c r="T575" i="43"/>
  <c r="K559" i="4"/>
  <c r="T576" i="43"/>
  <c r="V576" i="43"/>
  <c r="K560" i="4"/>
  <c r="T577" i="43"/>
  <c r="V577" i="43"/>
  <c r="K561" i="4"/>
  <c r="W578" i="43"/>
  <c r="U578" i="43"/>
  <c r="N562" i="4"/>
  <c r="N579" i="43" s="1"/>
  <c r="V579" i="43"/>
  <c r="T579" i="43"/>
  <c r="K563" i="4"/>
  <c r="V581" i="43"/>
  <c r="T581" i="43"/>
  <c r="K565" i="4"/>
  <c r="V583" i="43"/>
  <c r="T583" i="43"/>
  <c r="K567" i="4"/>
  <c r="T584" i="43"/>
  <c r="V584" i="43"/>
  <c r="K568" i="4"/>
  <c r="W585" i="43"/>
  <c r="U585" i="43"/>
  <c r="T595" i="43"/>
  <c r="V595" i="43"/>
  <c r="K579" i="4"/>
  <c r="T596" i="43"/>
  <c r="V596" i="43"/>
  <c r="K580" i="4"/>
  <c r="V597" i="43"/>
  <c r="T597" i="43"/>
  <c r="K581" i="4"/>
  <c r="V598" i="43"/>
  <c r="T598" i="43"/>
  <c r="K582" i="4"/>
  <c r="W599" i="43"/>
  <c r="U599" i="43"/>
  <c r="N583" i="4"/>
  <c r="N600" i="43" s="1"/>
  <c r="V604" i="43"/>
  <c r="T604" i="43"/>
  <c r="K588" i="4"/>
  <c r="V619" i="43"/>
  <c r="T619" i="43"/>
  <c r="K603" i="4"/>
  <c r="T620" i="43"/>
  <c r="V620" i="43"/>
  <c r="K604" i="4"/>
  <c r="V621" i="43"/>
  <c r="T621" i="43"/>
  <c r="K605" i="4"/>
  <c r="T622" i="43"/>
  <c r="V622" i="43"/>
  <c r="K606" i="4"/>
  <c r="W623" i="43"/>
  <c r="U623" i="43"/>
  <c r="W624" i="43"/>
  <c r="U624" i="43"/>
  <c r="U625" i="43"/>
  <c r="W625" i="43"/>
  <c r="U626" i="43"/>
  <c r="W626" i="43"/>
  <c r="K613" i="4"/>
  <c r="V630" i="43"/>
  <c r="T630" i="43"/>
  <c r="W631" i="43"/>
  <c r="U631" i="43"/>
  <c r="U634" i="43"/>
  <c r="W634" i="43"/>
  <c r="W636" i="43"/>
  <c r="U636" i="43"/>
  <c r="U638" i="43"/>
  <c r="W638" i="43"/>
  <c r="W640" i="43"/>
  <c r="U640" i="43"/>
  <c r="W642" i="43"/>
  <c r="U642" i="43"/>
  <c r="K519" i="4"/>
  <c r="T535" i="43"/>
  <c r="V535" i="43"/>
  <c r="K520" i="4"/>
  <c r="V536" i="43"/>
  <c r="T536" i="43"/>
  <c r="K521" i="4"/>
  <c r="T537" i="43"/>
  <c r="V537" i="43"/>
  <c r="K522" i="4"/>
  <c r="V538" i="43"/>
  <c r="T538" i="43"/>
  <c r="K523" i="4"/>
  <c r="V539" i="43"/>
  <c r="T539" i="43"/>
  <c r="K524" i="4"/>
  <c r="W540" i="43"/>
  <c r="U540" i="43"/>
  <c r="N526" i="4"/>
  <c r="N544" i="43" s="1"/>
  <c r="AK526" i="4"/>
  <c r="S527" i="4"/>
  <c r="S543" i="43" s="1"/>
  <c r="S633" i="43" s="1"/>
  <c r="O528" i="4"/>
  <c r="O545" i="43" s="1"/>
  <c r="S528" i="4"/>
  <c r="S545" i="43" s="1"/>
  <c r="O529" i="4"/>
  <c r="O546" i="43" s="1"/>
  <c r="S529" i="4"/>
  <c r="S546" i="43" s="1"/>
  <c r="O530" i="4"/>
  <c r="O547" i="43" s="1"/>
  <c r="S530" i="4"/>
  <c r="S547" i="43" s="1"/>
  <c r="O531" i="4"/>
  <c r="O548" i="43" s="1"/>
  <c r="S531" i="4"/>
  <c r="S548" i="43" s="1"/>
  <c r="O532" i="4"/>
  <c r="O549" i="43" s="1"/>
  <c r="S532" i="4"/>
  <c r="S549" i="43" s="1"/>
  <c r="O533" i="4"/>
  <c r="O550" i="43" s="1"/>
  <c r="S533" i="4"/>
  <c r="S550" i="43" s="1"/>
  <c r="O534" i="4"/>
  <c r="O551" i="43" s="1"/>
  <c r="S534" i="4"/>
  <c r="S551" i="43" s="1"/>
  <c r="AK535" i="4"/>
  <c r="AK536" i="4"/>
  <c r="AK537" i="4"/>
  <c r="AK538" i="4"/>
  <c r="AK539" i="4"/>
  <c r="AK540" i="4"/>
  <c r="N541" i="4"/>
  <c r="N558" i="43" s="1"/>
  <c r="AK541" i="4"/>
  <c r="N542" i="4"/>
  <c r="N559" i="43" s="1"/>
  <c r="AK542" i="4"/>
  <c r="N543" i="4"/>
  <c r="N560" i="43" s="1"/>
  <c r="AK543" i="4"/>
  <c r="N544" i="4"/>
  <c r="N561" i="43" s="1"/>
  <c r="AK544" i="4"/>
  <c r="S545" i="4"/>
  <c r="S562" i="43" s="1"/>
  <c r="O546" i="4"/>
  <c r="O563" i="43" s="1"/>
  <c r="S546" i="4"/>
  <c r="S563" i="43" s="1"/>
  <c r="S547" i="4"/>
  <c r="S564" i="43" s="1"/>
  <c r="V565" i="43"/>
  <c r="T565" i="43"/>
  <c r="K549" i="4"/>
  <c r="V566" i="43"/>
  <c r="T566" i="43"/>
  <c r="K550" i="4"/>
  <c r="T567" i="43"/>
  <c r="V567" i="43"/>
  <c r="K551" i="4"/>
  <c r="T568" i="43"/>
  <c r="V568" i="43"/>
  <c r="K552" i="4"/>
  <c r="V569" i="43"/>
  <c r="T569" i="43"/>
  <c r="K553" i="4"/>
  <c r="V570" i="43"/>
  <c r="T570" i="43"/>
  <c r="K554" i="4"/>
  <c r="W571" i="43"/>
  <c r="U571" i="43"/>
  <c r="L555" i="4"/>
  <c r="Q555" i="4"/>
  <c r="Q572" i="43" s="1"/>
  <c r="U572" i="43"/>
  <c r="W572" i="43"/>
  <c r="L556" i="4"/>
  <c r="Q556" i="4"/>
  <c r="Q573" i="43" s="1"/>
  <c r="U573" i="43"/>
  <c r="W573" i="43"/>
  <c r="L557" i="4"/>
  <c r="Q557" i="4"/>
  <c r="Q574" i="43" s="1"/>
  <c r="W574" i="43"/>
  <c r="U574" i="43"/>
  <c r="L558" i="4"/>
  <c r="Q558" i="4"/>
  <c r="Q575" i="43" s="1"/>
  <c r="U575" i="43"/>
  <c r="W575" i="43"/>
  <c r="L559" i="4"/>
  <c r="Q559" i="4"/>
  <c r="Q576" i="43" s="1"/>
  <c r="W576" i="43"/>
  <c r="U576" i="43"/>
  <c r="L560" i="4"/>
  <c r="Q560" i="4"/>
  <c r="Q577" i="43" s="1"/>
  <c r="U577" i="43"/>
  <c r="W577" i="43"/>
  <c r="L561" i="4"/>
  <c r="U579" i="43"/>
  <c r="W579" i="43"/>
  <c r="L563" i="4"/>
  <c r="W581" i="43"/>
  <c r="U581" i="43"/>
  <c r="L565" i="4"/>
  <c r="W583" i="43"/>
  <c r="U583" i="43"/>
  <c r="L567" i="4"/>
  <c r="Q567" i="4"/>
  <c r="Q584" i="43" s="1"/>
  <c r="U584" i="43"/>
  <c r="W584" i="43"/>
  <c r="L568" i="4"/>
  <c r="N569" i="4"/>
  <c r="N586" i="43" s="1"/>
  <c r="S569" i="4"/>
  <c r="S586" i="43" s="1"/>
  <c r="S570" i="4"/>
  <c r="S587" i="43" s="1"/>
  <c r="S571" i="4"/>
  <c r="S588" i="43" s="1"/>
  <c r="S572" i="4"/>
  <c r="S589" i="43" s="1"/>
  <c r="S573" i="4"/>
  <c r="S590" i="43" s="1"/>
  <c r="S574" i="4"/>
  <c r="S591" i="43" s="1"/>
  <c r="V592" i="43"/>
  <c r="T592" i="43"/>
  <c r="K576" i="4"/>
  <c r="T593" i="43"/>
  <c r="V593" i="43"/>
  <c r="K577" i="4"/>
  <c r="V594" i="43"/>
  <c r="T594" i="43"/>
  <c r="K578" i="4"/>
  <c r="W595" i="43"/>
  <c r="U595" i="43"/>
  <c r="L579" i="4"/>
  <c r="Q579" i="4"/>
  <c r="Q596" i="43" s="1"/>
  <c r="U596" i="43"/>
  <c r="W596" i="43"/>
  <c r="L580" i="4"/>
  <c r="Q580" i="4"/>
  <c r="Q597" i="43" s="1"/>
  <c r="W597" i="43"/>
  <c r="U597" i="43"/>
  <c r="L581" i="4"/>
  <c r="Q581" i="4"/>
  <c r="Q598" i="43" s="1"/>
  <c r="U598" i="43"/>
  <c r="W598" i="43"/>
  <c r="L582" i="4"/>
  <c r="S583" i="4"/>
  <c r="S600" i="43" s="1"/>
  <c r="S584" i="4"/>
  <c r="S601" i="43" s="1"/>
  <c r="S585" i="4"/>
  <c r="S602" i="43" s="1"/>
  <c r="S586" i="4"/>
  <c r="S603" i="43" s="1"/>
  <c r="U604" i="43"/>
  <c r="W604" i="43"/>
  <c r="L588" i="4"/>
  <c r="S589" i="4"/>
  <c r="S606" i="43" s="1"/>
  <c r="T607" i="43"/>
  <c r="V607" i="43"/>
  <c r="K591" i="4"/>
  <c r="V608" i="43"/>
  <c r="T608" i="43"/>
  <c r="K592" i="4"/>
  <c r="T609" i="43"/>
  <c r="V609" i="43"/>
  <c r="K593" i="4"/>
  <c r="V610" i="43"/>
  <c r="T610" i="43"/>
  <c r="K594" i="4"/>
  <c r="T611" i="43"/>
  <c r="V611" i="43"/>
  <c r="K595" i="4"/>
  <c r="T612" i="43"/>
  <c r="V612" i="43"/>
  <c r="K596" i="4"/>
  <c r="S597" i="4"/>
  <c r="S614" i="43" s="1"/>
  <c r="S598" i="4"/>
  <c r="S615" i="43" s="1"/>
  <c r="S599" i="4"/>
  <c r="S616" i="43" s="1"/>
  <c r="S600" i="4"/>
  <c r="S617" i="43" s="1"/>
  <c r="V618" i="43"/>
  <c r="T618" i="43"/>
  <c r="K602" i="4"/>
  <c r="W619" i="43"/>
  <c r="U619" i="43"/>
  <c r="L603" i="4"/>
  <c r="Q603" i="4"/>
  <c r="Q620" i="43" s="1"/>
  <c r="W620" i="43"/>
  <c r="U620" i="43"/>
  <c r="L604" i="4"/>
  <c r="Q604" i="4"/>
  <c r="Q621" i="43" s="1"/>
  <c r="U621" i="43"/>
  <c r="W621" i="43"/>
  <c r="L605" i="4"/>
  <c r="Q605" i="4"/>
  <c r="Q622" i="43" s="1"/>
  <c r="U622" i="43"/>
  <c r="W622" i="43"/>
  <c r="L606" i="4"/>
  <c r="N607" i="4"/>
  <c r="N624" i="43" s="1"/>
  <c r="N608" i="4"/>
  <c r="N625" i="43" s="1"/>
  <c r="N609" i="4"/>
  <c r="N626" i="43" s="1"/>
  <c r="R609" i="4"/>
  <c r="R626" i="43" s="1"/>
  <c r="S610" i="4"/>
  <c r="S627" i="43" s="1"/>
  <c r="S611" i="4"/>
  <c r="S628" i="43" s="1"/>
  <c r="T629" i="43"/>
  <c r="V629" i="43"/>
  <c r="L613" i="4"/>
  <c r="Q613" i="4"/>
  <c r="Q630" i="43" s="1"/>
  <c r="U630" i="43"/>
  <c r="W630" i="43"/>
  <c r="AK613" i="4"/>
  <c r="N614" i="4"/>
  <c r="N631" i="43" s="1"/>
  <c r="S615" i="4"/>
  <c r="S632" i="43" s="1"/>
  <c r="K616" i="4"/>
  <c r="P616" i="4"/>
  <c r="N617" i="4"/>
  <c r="N635" i="43" s="1"/>
  <c r="V635" i="43"/>
  <c r="T635" i="43"/>
  <c r="K618" i="4"/>
  <c r="K636" i="43" s="1"/>
  <c r="P618" i="4"/>
  <c r="P636" i="43" s="1"/>
  <c r="N619" i="4"/>
  <c r="N637" i="43" s="1"/>
  <c r="T637" i="43"/>
  <c r="V637" i="43"/>
  <c r="K620" i="4"/>
  <c r="K638" i="43" s="1"/>
  <c r="P620" i="4"/>
  <c r="P638" i="43" s="1"/>
  <c r="N621" i="4"/>
  <c r="N639" i="43" s="1"/>
  <c r="V639" i="43"/>
  <c r="T639" i="43"/>
  <c r="K622" i="4"/>
  <c r="K640" i="43" s="1"/>
  <c r="P622" i="4"/>
  <c r="P640" i="43" s="1"/>
  <c r="N623" i="4"/>
  <c r="N641" i="43" s="1"/>
  <c r="V641" i="43"/>
  <c r="T641" i="43"/>
  <c r="K624" i="4"/>
  <c r="K642" i="43" s="1"/>
  <c r="P624" i="4"/>
  <c r="P642" i="43" s="1"/>
  <c r="P628" i="4"/>
  <c r="P646" i="43" s="1"/>
  <c r="P632" i="4"/>
  <c r="P650" i="43" s="1"/>
  <c r="P636" i="4"/>
  <c r="P654" i="43" s="1"/>
  <c r="P640" i="4"/>
  <c r="P658" i="43" s="1"/>
  <c r="M254" i="43"/>
  <c r="M340" i="43"/>
  <c r="M387" i="43"/>
  <c r="R459" i="43"/>
  <c r="M459" i="43"/>
  <c r="R476" i="43"/>
  <c r="M633" i="43"/>
  <c r="S659" i="43"/>
  <c r="R659" i="43"/>
  <c r="Q38" i="51"/>
  <c r="C5" i="48"/>
  <c r="E5" i="48" s="1"/>
  <c r="Q57" i="51"/>
  <c r="M659" i="43"/>
  <c r="C4" i="48"/>
  <c r="E4" i="48" s="1"/>
  <c r="Q20" i="51"/>
  <c r="C10" i="48"/>
  <c r="C11" i="48"/>
  <c r="E11" i="48" s="1"/>
  <c r="Q103" i="51"/>
  <c r="B6" i="48"/>
  <c r="Q59" i="51"/>
  <c r="Q88" i="51"/>
  <c r="C3" i="48"/>
  <c r="B16" i="48"/>
  <c r="R557" i="4" l="1"/>
  <c r="K533" i="43"/>
  <c r="Q531" i="43"/>
  <c r="R515" i="4"/>
  <c r="L529" i="43"/>
  <c r="O513" i="4"/>
  <c r="O529" i="43" s="1"/>
  <c r="K528" i="43"/>
  <c r="P512" i="4"/>
  <c r="P528" i="43" s="1"/>
  <c r="K511" i="43"/>
  <c r="P495" i="4"/>
  <c r="P511" i="43" s="1"/>
  <c r="K507" i="43"/>
  <c r="P491" i="4"/>
  <c r="P507" i="43" s="1"/>
  <c r="K503" i="43"/>
  <c r="P487" i="4"/>
  <c r="P503" i="43" s="1"/>
  <c r="K457" i="43"/>
  <c r="P444" i="4"/>
  <c r="P457" i="43" s="1"/>
  <c r="K444" i="43"/>
  <c r="P431" i="4"/>
  <c r="P444" i="43" s="1"/>
  <c r="L411" i="43"/>
  <c r="O399" i="4"/>
  <c r="O411" i="43" s="1"/>
  <c r="L410" i="43"/>
  <c r="O398" i="4"/>
  <c r="O410" i="43" s="1"/>
  <c r="L409" i="43"/>
  <c r="O397" i="4"/>
  <c r="O409" i="43" s="1"/>
  <c r="L408" i="43"/>
  <c r="O396" i="4"/>
  <c r="O408" i="43" s="1"/>
  <c r="L407" i="43"/>
  <c r="O395" i="4"/>
  <c r="O407" i="43" s="1"/>
  <c r="L406" i="43"/>
  <c r="O394" i="4"/>
  <c r="O406" i="43" s="1"/>
  <c r="L405" i="43"/>
  <c r="O393" i="4"/>
  <c r="O405" i="43" s="1"/>
  <c r="L404" i="43"/>
  <c r="O392" i="4"/>
  <c r="O404" i="43" s="1"/>
  <c r="L403" i="43"/>
  <c r="O391" i="4"/>
  <c r="O403" i="43" s="1"/>
  <c r="L402" i="43"/>
  <c r="O390" i="4"/>
  <c r="O402" i="43" s="1"/>
  <c r="L401" i="43"/>
  <c r="O389" i="4"/>
  <c r="O401" i="43" s="1"/>
  <c r="L400" i="43"/>
  <c r="O388" i="4"/>
  <c r="O400" i="43" s="1"/>
  <c r="L399" i="43"/>
  <c r="O387" i="4"/>
  <c r="O399" i="43" s="1"/>
  <c r="L398" i="43"/>
  <c r="O386" i="4"/>
  <c r="O398" i="43" s="1"/>
  <c r="L397" i="43"/>
  <c r="O385" i="4"/>
  <c r="O397" i="43" s="1"/>
  <c r="L396" i="43"/>
  <c r="O384" i="4"/>
  <c r="O396" i="43" s="1"/>
  <c r="L395" i="43"/>
  <c r="O383" i="4"/>
  <c r="O395" i="43" s="1"/>
  <c r="L394" i="43"/>
  <c r="O382" i="4"/>
  <c r="O394" i="43" s="1"/>
  <c r="L393" i="43"/>
  <c r="O381" i="4"/>
  <c r="O393" i="43" s="1"/>
  <c r="L392" i="43"/>
  <c r="O380" i="4"/>
  <c r="O392" i="43" s="1"/>
  <c r="L391" i="43"/>
  <c r="O379" i="4"/>
  <c r="O391" i="43" s="1"/>
  <c r="L390" i="43"/>
  <c r="O378" i="4"/>
  <c r="O390" i="43" s="1"/>
  <c r="L389" i="43"/>
  <c r="O377" i="4"/>
  <c r="O389" i="43" s="1"/>
  <c r="K365" i="43"/>
  <c r="P354" i="4"/>
  <c r="P365" i="43" s="1"/>
  <c r="K286" i="43"/>
  <c r="K272" i="43"/>
  <c r="K260" i="43"/>
  <c r="K256" i="43"/>
  <c r="K249" i="43"/>
  <c r="P243" i="4"/>
  <c r="P249" i="43" s="1"/>
  <c r="K245" i="43"/>
  <c r="K233" i="43"/>
  <c r="P227" i="4"/>
  <c r="P233" i="43" s="1"/>
  <c r="K226" i="43"/>
  <c r="P220" i="4"/>
  <c r="P226" i="43" s="1"/>
  <c r="K222" i="43"/>
  <c r="P216" i="4"/>
  <c r="P222" i="43" s="1"/>
  <c r="K211" i="43"/>
  <c r="P207" i="4"/>
  <c r="P211" i="43" s="1"/>
  <c r="K204" i="43"/>
  <c r="P200" i="4"/>
  <c r="P204" i="43" s="1"/>
  <c r="K172" i="43"/>
  <c r="P168" i="4"/>
  <c r="P172" i="43" s="1"/>
  <c r="L156" i="43"/>
  <c r="O152" i="4"/>
  <c r="O156" i="43" s="1"/>
  <c r="L155" i="43"/>
  <c r="O151" i="4"/>
  <c r="O155" i="43" s="1"/>
  <c r="K148" i="43"/>
  <c r="K151" i="43" s="1"/>
  <c r="D5" i="13"/>
  <c r="K137" i="43"/>
  <c r="P135" i="4"/>
  <c r="P137" i="43" s="1"/>
  <c r="K117" i="43"/>
  <c r="P116" i="4"/>
  <c r="P117" i="43" s="1"/>
  <c r="K113" i="43"/>
  <c r="P112" i="4"/>
  <c r="P113" i="43" s="1"/>
  <c r="K109" i="43"/>
  <c r="P108" i="4"/>
  <c r="P109" i="43" s="1"/>
  <c r="K75" i="43"/>
  <c r="P77" i="4"/>
  <c r="P75" i="43" s="1"/>
  <c r="K73" i="43"/>
  <c r="P75" i="4"/>
  <c r="P73" i="43" s="1"/>
  <c r="K4" i="43"/>
  <c r="P6" i="4"/>
  <c r="P4" i="43" s="1"/>
  <c r="R604" i="4"/>
  <c r="L526" i="43"/>
  <c r="O510" i="4"/>
  <c r="O526" i="43" s="1"/>
  <c r="L525" i="43"/>
  <c r="O509" i="4"/>
  <c r="O525" i="43" s="1"/>
  <c r="K517" i="43"/>
  <c r="P501" i="4"/>
  <c r="P517" i="43" s="1"/>
  <c r="K513" i="43"/>
  <c r="P497" i="4"/>
  <c r="P513" i="43" s="1"/>
  <c r="K499" i="43"/>
  <c r="P483" i="4"/>
  <c r="P499" i="43" s="1"/>
  <c r="K495" i="43"/>
  <c r="P479" i="4"/>
  <c r="P495" i="43" s="1"/>
  <c r="K491" i="43"/>
  <c r="P475" i="4"/>
  <c r="P491" i="43" s="1"/>
  <c r="K487" i="43"/>
  <c r="P471" i="4"/>
  <c r="P487" i="43" s="1"/>
  <c r="L480" i="43"/>
  <c r="O464" i="4"/>
  <c r="O480" i="43" s="1"/>
  <c r="K475" i="43"/>
  <c r="P460" i="4"/>
  <c r="P475" i="43" s="1"/>
  <c r="K471" i="43"/>
  <c r="P456" i="4"/>
  <c r="P471" i="43" s="1"/>
  <c r="K431" i="43"/>
  <c r="P418" i="4"/>
  <c r="P431" i="43" s="1"/>
  <c r="K427" i="43"/>
  <c r="P414" i="4"/>
  <c r="P427" i="43" s="1"/>
  <c r="K423" i="43"/>
  <c r="P410" i="4"/>
  <c r="P423" i="43" s="1"/>
  <c r="K419" i="43"/>
  <c r="P406" i="4"/>
  <c r="P419" i="43" s="1"/>
  <c r="K415" i="43"/>
  <c r="P402" i="4"/>
  <c r="D9" i="13"/>
  <c r="K411" i="43"/>
  <c r="P399" i="4"/>
  <c r="P411" i="43" s="1"/>
  <c r="K407" i="43"/>
  <c r="P395" i="4"/>
  <c r="P407" i="43" s="1"/>
  <c r="K403" i="43"/>
  <c r="P391" i="4"/>
  <c r="P403" i="43" s="1"/>
  <c r="K399" i="43"/>
  <c r="P387" i="4"/>
  <c r="P399" i="43" s="1"/>
  <c r="K395" i="43"/>
  <c r="P383" i="4"/>
  <c r="P395" i="43" s="1"/>
  <c r="K391" i="43"/>
  <c r="P379" i="4"/>
  <c r="P391" i="43" s="1"/>
  <c r="K375" i="43"/>
  <c r="P364" i="4"/>
  <c r="P375" i="43" s="1"/>
  <c r="L370" i="43"/>
  <c r="O359" i="4"/>
  <c r="O370" i="43" s="1"/>
  <c r="L368" i="43"/>
  <c r="O357" i="4"/>
  <c r="O368" i="43" s="1"/>
  <c r="K360" i="43"/>
  <c r="P349" i="4"/>
  <c r="P360" i="43" s="1"/>
  <c r="K289" i="43"/>
  <c r="K274" i="43"/>
  <c r="K265" i="43"/>
  <c r="K252" i="43"/>
  <c r="K243" i="43"/>
  <c r="P237" i="4"/>
  <c r="P243" i="43" s="1"/>
  <c r="K239" i="43"/>
  <c r="K235" i="43"/>
  <c r="K229" i="43"/>
  <c r="L208" i="43"/>
  <c r="O204" i="4"/>
  <c r="O208" i="43" s="1"/>
  <c r="K206" i="43"/>
  <c r="P202" i="4"/>
  <c r="P206" i="43" s="1"/>
  <c r="K195" i="43"/>
  <c r="P191" i="4"/>
  <c r="P195" i="43" s="1"/>
  <c r="K187" i="43"/>
  <c r="P183" i="4"/>
  <c r="P187" i="43" s="1"/>
  <c r="K179" i="43"/>
  <c r="P175" i="4"/>
  <c r="P179" i="43" s="1"/>
  <c r="L157" i="43"/>
  <c r="O153" i="4"/>
  <c r="O157" i="43" s="1"/>
  <c r="K140" i="43"/>
  <c r="P138" i="4"/>
  <c r="P140" i="43" s="1"/>
  <c r="K135" i="43"/>
  <c r="P133" i="4"/>
  <c r="D4" i="13"/>
  <c r="K81" i="43"/>
  <c r="P83" i="4"/>
  <c r="P81" i="43" s="1"/>
  <c r="K69" i="43"/>
  <c r="P71" i="4"/>
  <c r="P69" i="43" s="1"/>
  <c r="K63" i="43"/>
  <c r="P65" i="4"/>
  <c r="P63" i="43" s="1"/>
  <c r="K59" i="43"/>
  <c r="P61" i="4"/>
  <c r="P59" i="43" s="1"/>
  <c r="K55" i="43"/>
  <c r="P57" i="4"/>
  <c r="P55" i="43" s="1"/>
  <c r="K51" i="43"/>
  <c r="P53" i="4"/>
  <c r="P51" i="43" s="1"/>
  <c r="K47" i="43"/>
  <c r="P49" i="4"/>
  <c r="P47" i="43" s="1"/>
  <c r="K43" i="43"/>
  <c r="P45" i="4"/>
  <c r="P43" i="43" s="1"/>
  <c r="K39" i="43"/>
  <c r="P41" i="4"/>
  <c r="P39" i="43" s="1"/>
  <c r="K35" i="43"/>
  <c r="P37" i="4"/>
  <c r="P35" i="43" s="1"/>
  <c r="K31" i="43"/>
  <c r="P33" i="4"/>
  <c r="P31" i="43" s="1"/>
  <c r="K27" i="43"/>
  <c r="P29" i="4"/>
  <c r="P27" i="43" s="1"/>
  <c r="K23" i="43"/>
  <c r="P25" i="4"/>
  <c r="P23" i="43" s="1"/>
  <c r="K19" i="43"/>
  <c r="P21" i="4"/>
  <c r="P19" i="43" s="1"/>
  <c r="K15" i="43"/>
  <c r="P17" i="4"/>
  <c r="P15" i="43" s="1"/>
  <c r="R517" i="4"/>
  <c r="R398" i="4"/>
  <c r="R251" i="4"/>
  <c r="R247" i="4"/>
  <c r="R232" i="4"/>
  <c r="R503" i="4"/>
  <c r="R391" i="4"/>
  <c r="R387" i="4"/>
  <c r="R383" i="4"/>
  <c r="R379" i="4"/>
  <c r="R370" i="4"/>
  <c r="R153" i="4"/>
  <c r="R13" i="4"/>
  <c r="R509" i="4"/>
  <c r="R396" i="4"/>
  <c r="R263" i="4"/>
  <c r="R230" i="4"/>
  <c r="R9" i="4"/>
  <c r="R371" i="4"/>
  <c r="R260" i="4"/>
  <c r="R151" i="4"/>
  <c r="R10" i="4"/>
  <c r="C16" i="48"/>
  <c r="E10" i="48"/>
  <c r="E16" i="48" s="1"/>
  <c r="K613" i="43"/>
  <c r="P596" i="4"/>
  <c r="P613" i="43" s="1"/>
  <c r="K609" i="43"/>
  <c r="K594" i="43"/>
  <c r="P577" i="4"/>
  <c r="P594" i="43" s="1"/>
  <c r="L582" i="43"/>
  <c r="O565" i="4"/>
  <c r="O582" i="43" s="1"/>
  <c r="K570" i="43"/>
  <c r="P553" i="4"/>
  <c r="P570" i="43" s="1"/>
  <c r="K566" i="43"/>
  <c r="K540" i="43"/>
  <c r="P524" i="4"/>
  <c r="P540" i="43" s="1"/>
  <c r="K536" i="43"/>
  <c r="K623" i="43"/>
  <c r="K596" i="43"/>
  <c r="K580" i="43"/>
  <c r="K576" i="43"/>
  <c r="K572" i="43"/>
  <c r="K624" i="43"/>
  <c r="P607" i="4"/>
  <c r="P624" i="43" s="1"/>
  <c r="S556" i="4"/>
  <c r="S573" i="43" s="1"/>
  <c r="K560" i="43"/>
  <c r="P543" i="4"/>
  <c r="P560" i="43" s="1"/>
  <c r="K556" i="43"/>
  <c r="P539" i="4"/>
  <c r="P556" i="43" s="1"/>
  <c r="E31" i="13"/>
  <c r="E32" i="13" s="1"/>
  <c r="K617" i="43"/>
  <c r="P600" i="4"/>
  <c r="P617" i="43" s="1"/>
  <c r="L612" i="43"/>
  <c r="O595" i="4"/>
  <c r="O612" i="43" s="1"/>
  <c r="L611" i="43"/>
  <c r="O594" i="4"/>
  <c r="O611" i="43" s="1"/>
  <c r="L610" i="43"/>
  <c r="O593" i="4"/>
  <c r="O610" i="43" s="1"/>
  <c r="L609" i="43"/>
  <c r="O592" i="4"/>
  <c r="O609" i="43" s="1"/>
  <c r="L608" i="43"/>
  <c r="O591" i="4"/>
  <c r="O608" i="43" s="1"/>
  <c r="K601" i="43"/>
  <c r="P584" i="4"/>
  <c r="P601" i="43" s="1"/>
  <c r="L595" i="43"/>
  <c r="O578" i="4"/>
  <c r="O595" i="43" s="1"/>
  <c r="L594" i="43"/>
  <c r="O577" i="4"/>
  <c r="O594" i="43" s="1"/>
  <c r="L593" i="43"/>
  <c r="O576" i="4"/>
  <c r="O593" i="43" s="1"/>
  <c r="K589" i="43"/>
  <c r="P572" i="4"/>
  <c r="P589" i="43" s="1"/>
  <c r="L571" i="43"/>
  <c r="O554" i="4"/>
  <c r="O571" i="43" s="1"/>
  <c r="L570" i="43"/>
  <c r="O553" i="4"/>
  <c r="O570" i="43" s="1"/>
  <c r="L569" i="43"/>
  <c r="O552" i="4"/>
  <c r="O569" i="43" s="1"/>
  <c r="L568" i="43"/>
  <c r="O551" i="4"/>
  <c r="O568" i="43" s="1"/>
  <c r="L567" i="43"/>
  <c r="O550" i="4"/>
  <c r="O567" i="43" s="1"/>
  <c r="L566" i="43"/>
  <c r="O549" i="4"/>
  <c r="O566" i="43" s="1"/>
  <c r="K565" i="43"/>
  <c r="P548" i="4"/>
  <c r="P565" i="43" s="1"/>
  <c r="K550" i="43"/>
  <c r="P533" i="4"/>
  <c r="P550" i="43" s="1"/>
  <c r="K546" i="43"/>
  <c r="P529" i="4"/>
  <c r="P546" i="43" s="1"/>
  <c r="L536" i="43"/>
  <c r="O520" i="4"/>
  <c r="O536" i="43" s="1"/>
  <c r="R613" i="4"/>
  <c r="R576" i="4"/>
  <c r="R550" i="4"/>
  <c r="K531" i="43"/>
  <c r="S501" i="4"/>
  <c r="S517" i="43" s="1"/>
  <c r="S497" i="4"/>
  <c r="S513" i="43" s="1"/>
  <c r="S479" i="4"/>
  <c r="S495" i="43" s="1"/>
  <c r="S475" i="4"/>
  <c r="S491" i="43" s="1"/>
  <c r="S471" i="4"/>
  <c r="S487" i="43" s="1"/>
  <c r="K483" i="43"/>
  <c r="P467" i="4"/>
  <c r="P483" i="43" s="1"/>
  <c r="S463" i="4"/>
  <c r="S479" i="43" s="1"/>
  <c r="S475" i="43"/>
  <c r="S476" i="43" s="1"/>
  <c r="H20" i="13"/>
  <c r="I20" i="13" s="1"/>
  <c r="K463" i="43"/>
  <c r="K455" i="43"/>
  <c r="P442" i="4"/>
  <c r="P455" i="43" s="1"/>
  <c r="K451" i="43"/>
  <c r="P438" i="4"/>
  <c r="P451" i="43" s="1"/>
  <c r="K447" i="43"/>
  <c r="P434" i="4"/>
  <c r="P447" i="43" s="1"/>
  <c r="K435" i="43"/>
  <c r="P422" i="4"/>
  <c r="P435" i="43" s="1"/>
  <c r="K383" i="43"/>
  <c r="K379" i="43"/>
  <c r="K368" i="43"/>
  <c r="P357" i="4"/>
  <c r="P368" i="43" s="1"/>
  <c r="K356" i="43"/>
  <c r="P345" i="4"/>
  <c r="P356" i="43" s="1"/>
  <c r="K341" i="43"/>
  <c r="K342" i="43" s="1"/>
  <c r="P332" i="4"/>
  <c r="D15" i="13"/>
  <c r="K283" i="43"/>
  <c r="K268" i="43"/>
  <c r="K208" i="43"/>
  <c r="P204" i="4"/>
  <c r="P208" i="43" s="1"/>
  <c r="K157" i="43"/>
  <c r="K141" i="43"/>
  <c r="P139" i="4"/>
  <c r="P141" i="43" s="1"/>
  <c r="S85" i="4"/>
  <c r="S83" i="43" s="1"/>
  <c r="S81" i="4"/>
  <c r="S79" i="43" s="1"/>
  <c r="K68" i="43"/>
  <c r="P70" i="4"/>
  <c r="P68" i="43" s="1"/>
  <c r="S60" i="4"/>
  <c r="S58" i="43" s="1"/>
  <c r="K54" i="43"/>
  <c r="P56" i="4"/>
  <c r="P54" i="43" s="1"/>
  <c r="K38" i="43"/>
  <c r="P40" i="4"/>
  <c r="P38" i="43" s="1"/>
  <c r="K22" i="43"/>
  <c r="P24" i="4"/>
  <c r="P22" i="43" s="1"/>
  <c r="K12" i="43"/>
  <c r="K3" i="43"/>
  <c r="R593" i="4"/>
  <c r="L534" i="43"/>
  <c r="O518" i="4"/>
  <c r="O534" i="43" s="1"/>
  <c r="K523" i="43"/>
  <c r="P507" i="4"/>
  <c r="P523" i="43" s="1"/>
  <c r="K500" i="43"/>
  <c r="P484" i="4"/>
  <c r="P500" i="43" s="1"/>
  <c r="K464" i="43"/>
  <c r="P450" i="4"/>
  <c r="P464" i="43" s="1"/>
  <c r="K413" i="43"/>
  <c r="P401" i="4"/>
  <c r="P413" i="43" s="1"/>
  <c r="K374" i="43"/>
  <c r="P363" i="4"/>
  <c r="P374" i="43" s="1"/>
  <c r="L286" i="43"/>
  <c r="O279" i="4"/>
  <c r="O286" i="43" s="1"/>
  <c r="L285" i="43"/>
  <c r="O278" i="4"/>
  <c r="O285" i="43" s="1"/>
  <c r="K262" i="43"/>
  <c r="P255" i="4"/>
  <c r="P262" i="43" s="1"/>
  <c r="K250" i="43"/>
  <c r="P244" i="4"/>
  <c r="P250" i="43" s="1"/>
  <c r="L246" i="43"/>
  <c r="O240" i="4"/>
  <c r="O246" i="43" s="1"/>
  <c r="S219" i="43"/>
  <c r="H8" i="13"/>
  <c r="I8" i="13" s="1"/>
  <c r="K200" i="43"/>
  <c r="P196" i="4"/>
  <c r="P200" i="43" s="1"/>
  <c r="K192" i="43"/>
  <c r="P188" i="4"/>
  <c r="P192" i="43" s="1"/>
  <c r="K184" i="43"/>
  <c r="P180" i="4"/>
  <c r="P184" i="43" s="1"/>
  <c r="K176" i="43"/>
  <c r="P172" i="4"/>
  <c r="P176" i="43" s="1"/>
  <c r="K170" i="43"/>
  <c r="P166" i="4"/>
  <c r="P170" i="43" s="1"/>
  <c r="K165" i="43"/>
  <c r="P161" i="4"/>
  <c r="P165" i="43" s="1"/>
  <c r="K161" i="43"/>
  <c r="P157" i="4"/>
  <c r="P161" i="43" s="1"/>
  <c r="R139" i="43"/>
  <c r="S137" i="4"/>
  <c r="S139" i="43" s="1"/>
  <c r="K86" i="43"/>
  <c r="P87" i="4"/>
  <c r="D3" i="13"/>
  <c r="K77" i="43"/>
  <c r="P79" i="4"/>
  <c r="P77" i="43" s="1"/>
  <c r="K61" i="43"/>
  <c r="P63" i="4"/>
  <c r="P61" i="43" s="1"/>
  <c r="K41" i="43"/>
  <c r="P43" i="4"/>
  <c r="P41" i="43" s="1"/>
  <c r="K25" i="43"/>
  <c r="P27" i="4"/>
  <c r="P25" i="43" s="1"/>
  <c r="K7" i="43"/>
  <c r="P9" i="4"/>
  <c r="P7" i="43" s="1"/>
  <c r="K5" i="43"/>
  <c r="P7" i="4"/>
  <c r="P5" i="43" s="1"/>
  <c r="B31" i="13"/>
  <c r="B32" i="13" s="1"/>
  <c r="M25" i="13"/>
  <c r="L25" i="13"/>
  <c r="R555" i="4"/>
  <c r="L533" i="43"/>
  <c r="O517" i="4"/>
  <c r="O533" i="43" s="1"/>
  <c r="K512" i="43"/>
  <c r="P496" i="4"/>
  <c r="P512" i="43" s="1"/>
  <c r="K508" i="43"/>
  <c r="P492" i="4"/>
  <c r="P508" i="43" s="1"/>
  <c r="K504" i="43"/>
  <c r="P488" i="4"/>
  <c r="P504" i="43" s="1"/>
  <c r="K472" i="43"/>
  <c r="P457" i="4"/>
  <c r="P472" i="43" s="1"/>
  <c r="K465" i="43"/>
  <c r="P451" i="4"/>
  <c r="P465" i="43" s="1"/>
  <c r="K458" i="43"/>
  <c r="P445" i="4"/>
  <c r="P458" i="43" s="1"/>
  <c r="K363" i="43"/>
  <c r="P352" i="4"/>
  <c r="P363" i="43" s="1"/>
  <c r="L289" i="43"/>
  <c r="O282" i="4"/>
  <c r="O289" i="43" s="1"/>
  <c r="L288" i="43"/>
  <c r="O281" i="4"/>
  <c r="O288" i="43" s="1"/>
  <c r="L287" i="43"/>
  <c r="O280" i="4"/>
  <c r="O287" i="43" s="1"/>
  <c r="K273" i="43"/>
  <c r="K261" i="43"/>
  <c r="P254" i="4"/>
  <c r="P261" i="43" s="1"/>
  <c r="K257" i="43"/>
  <c r="K246" i="43"/>
  <c r="P240" i="4"/>
  <c r="P246" i="43" s="1"/>
  <c r="K234" i="43"/>
  <c r="P228" i="4"/>
  <c r="P234" i="43" s="1"/>
  <c r="K227" i="43"/>
  <c r="P221" i="4"/>
  <c r="P227" i="43" s="1"/>
  <c r="K223" i="43"/>
  <c r="P217" i="4"/>
  <c r="P223" i="43" s="1"/>
  <c r="K212" i="43"/>
  <c r="P208" i="4"/>
  <c r="P212" i="43" s="1"/>
  <c r="K205" i="43"/>
  <c r="P201" i="4"/>
  <c r="P205" i="43" s="1"/>
  <c r="L201" i="43"/>
  <c r="O197" i="4"/>
  <c r="O201" i="43" s="1"/>
  <c r="K152" i="43"/>
  <c r="P148" i="4"/>
  <c r="D6" i="13"/>
  <c r="K138" i="43"/>
  <c r="P136" i="4"/>
  <c r="P138" i="43" s="1"/>
  <c r="K114" i="43"/>
  <c r="P113" i="4"/>
  <c r="P114" i="43" s="1"/>
  <c r="K110" i="43"/>
  <c r="P109" i="4"/>
  <c r="P110" i="43" s="1"/>
  <c r="K64" i="43"/>
  <c r="P66" i="4"/>
  <c r="P64" i="43" s="1"/>
  <c r="K52" i="43"/>
  <c r="P54" i="4"/>
  <c r="P52" i="43" s="1"/>
  <c r="K44" i="43"/>
  <c r="P46" i="4"/>
  <c r="P44" i="43" s="1"/>
  <c r="K36" i="43"/>
  <c r="P38" i="4"/>
  <c r="P36" i="43" s="1"/>
  <c r="K28" i="43"/>
  <c r="P30" i="4"/>
  <c r="P28" i="43" s="1"/>
  <c r="K20" i="43"/>
  <c r="P22" i="4"/>
  <c r="P20" i="43" s="1"/>
  <c r="K10" i="43"/>
  <c r="R595" i="4"/>
  <c r="R567" i="4"/>
  <c r="K532" i="43"/>
  <c r="L521" i="43"/>
  <c r="O505" i="4"/>
  <c r="O521" i="43" s="1"/>
  <c r="L520" i="43"/>
  <c r="O504" i="4"/>
  <c r="O520" i="43" s="1"/>
  <c r="L519" i="43"/>
  <c r="O503" i="4"/>
  <c r="O519" i="43" s="1"/>
  <c r="K518" i="43"/>
  <c r="P502" i="4"/>
  <c r="P518" i="43" s="1"/>
  <c r="K514" i="43"/>
  <c r="P498" i="4"/>
  <c r="P514" i="43" s="1"/>
  <c r="K496" i="43"/>
  <c r="P480" i="4"/>
  <c r="P496" i="43" s="1"/>
  <c r="K492" i="43"/>
  <c r="P476" i="4"/>
  <c r="P492" i="43" s="1"/>
  <c r="K488" i="43"/>
  <c r="P472" i="4"/>
  <c r="P488" i="43" s="1"/>
  <c r="K484" i="43"/>
  <c r="P468" i="4"/>
  <c r="P484" i="43" s="1"/>
  <c r="L477" i="43"/>
  <c r="O461" i="4"/>
  <c r="O477" i="43" s="1"/>
  <c r="K469" i="43"/>
  <c r="P454" i="4"/>
  <c r="P469" i="43" s="1"/>
  <c r="L463" i="43"/>
  <c r="O449" i="4"/>
  <c r="O463" i="43" s="1"/>
  <c r="L462" i="43"/>
  <c r="O448" i="4"/>
  <c r="O462" i="43" s="1"/>
  <c r="K456" i="43"/>
  <c r="P443" i="4"/>
  <c r="P456" i="43" s="1"/>
  <c r="K441" i="43"/>
  <c r="P428" i="4"/>
  <c r="P441" i="43" s="1"/>
  <c r="K430" i="43"/>
  <c r="P417" i="4"/>
  <c r="P430" i="43" s="1"/>
  <c r="K426" i="43"/>
  <c r="P413" i="4"/>
  <c r="P426" i="43" s="1"/>
  <c r="K422" i="43"/>
  <c r="P409" i="4"/>
  <c r="P422" i="43" s="1"/>
  <c r="K418" i="43"/>
  <c r="P405" i="4"/>
  <c r="P418" i="43" s="1"/>
  <c r="L412" i="43"/>
  <c r="O400" i="4"/>
  <c r="O412" i="43" s="1"/>
  <c r="K408" i="43"/>
  <c r="P396" i="4"/>
  <c r="P408" i="43" s="1"/>
  <c r="K404" i="43"/>
  <c r="P392" i="4"/>
  <c r="P404" i="43" s="1"/>
  <c r="K400" i="43"/>
  <c r="P388" i="4"/>
  <c r="P400" i="43" s="1"/>
  <c r="K396" i="43"/>
  <c r="P384" i="4"/>
  <c r="P396" i="43" s="1"/>
  <c r="K392" i="43"/>
  <c r="P380" i="4"/>
  <c r="P392" i="43" s="1"/>
  <c r="K388" i="43"/>
  <c r="D18" i="13"/>
  <c r="P376" i="4"/>
  <c r="K376" i="43"/>
  <c r="P365" i="4"/>
  <c r="P376" i="43" s="1"/>
  <c r="K373" i="43"/>
  <c r="P362" i="4"/>
  <c r="P373" i="43" s="1"/>
  <c r="L362" i="43"/>
  <c r="O351" i="4"/>
  <c r="O362" i="43" s="1"/>
  <c r="K359" i="43"/>
  <c r="P348" i="4"/>
  <c r="P359" i="43" s="1"/>
  <c r="K352" i="43"/>
  <c r="P341" i="4"/>
  <c r="D17" i="13"/>
  <c r="K339" i="43"/>
  <c r="L290" i="43"/>
  <c r="O283" i="4"/>
  <c r="O290" i="43" s="1"/>
  <c r="K278" i="43"/>
  <c r="K275" i="43"/>
  <c r="P268" i="4"/>
  <c r="P275" i="43" s="1"/>
  <c r="K266" i="43"/>
  <c r="K253" i="43"/>
  <c r="K240" i="43"/>
  <c r="K236" i="43"/>
  <c r="K230" i="43"/>
  <c r="K201" i="43"/>
  <c r="P197" i="4"/>
  <c r="P201" i="43" s="1"/>
  <c r="K193" i="43"/>
  <c r="P189" i="4"/>
  <c r="P193" i="43" s="1"/>
  <c r="K185" i="43"/>
  <c r="P181" i="4"/>
  <c r="P185" i="43" s="1"/>
  <c r="K177" i="43"/>
  <c r="P173" i="4"/>
  <c r="P177" i="43" s="1"/>
  <c r="L144" i="43"/>
  <c r="O142" i="4"/>
  <c r="O144" i="43" s="1"/>
  <c r="L143" i="43"/>
  <c r="O141" i="4"/>
  <c r="O143" i="43" s="1"/>
  <c r="L142" i="43"/>
  <c r="O140" i="4"/>
  <c r="O142" i="43" s="1"/>
  <c r="L141" i="43"/>
  <c r="O139" i="4"/>
  <c r="O141" i="43" s="1"/>
  <c r="K108" i="43"/>
  <c r="P107" i="4"/>
  <c r="D11" i="13"/>
  <c r="K82" i="43"/>
  <c r="P84" i="4"/>
  <c r="P82" i="43" s="1"/>
  <c r="K78" i="43"/>
  <c r="P80" i="4"/>
  <c r="P78" i="43" s="1"/>
  <c r="K70" i="43"/>
  <c r="P72" i="4"/>
  <c r="P70" i="43" s="1"/>
  <c r="K56" i="43"/>
  <c r="P58" i="4"/>
  <c r="P56" i="43" s="1"/>
  <c r="D23" i="13"/>
  <c r="R516" i="4"/>
  <c r="R394" i="4"/>
  <c r="R267" i="4"/>
  <c r="R250" i="4"/>
  <c r="R238" i="4"/>
  <c r="R448" i="4"/>
  <c r="R390" i="4"/>
  <c r="R386" i="4"/>
  <c r="R382" i="4"/>
  <c r="R378" i="4"/>
  <c r="R368" i="4"/>
  <c r="R141" i="4"/>
  <c r="R504" i="4"/>
  <c r="R392" i="4"/>
  <c r="R246" i="4"/>
  <c r="R222" i="4"/>
  <c r="C29" i="13"/>
  <c r="R369" i="4"/>
  <c r="R258" i="4"/>
  <c r="R140" i="4"/>
  <c r="C31" i="13"/>
  <c r="C32" i="13" s="1"/>
  <c r="C6" i="48"/>
  <c r="C19" i="48" s="1"/>
  <c r="E3" i="48"/>
  <c r="E6" i="48" s="1"/>
  <c r="E19" i="48" s="1"/>
  <c r="K634" i="43"/>
  <c r="K659" i="43" s="1"/>
  <c r="D10" i="13"/>
  <c r="L623" i="43"/>
  <c r="O606" i="4"/>
  <c r="O623" i="43" s="1"/>
  <c r="L622" i="43"/>
  <c r="O605" i="4"/>
  <c r="O622" i="43" s="1"/>
  <c r="L621" i="43"/>
  <c r="O604" i="4"/>
  <c r="O621" i="43" s="1"/>
  <c r="L620" i="43"/>
  <c r="O603" i="4"/>
  <c r="O620" i="43" s="1"/>
  <c r="K611" i="43"/>
  <c r="P594" i="4"/>
  <c r="P611" i="43" s="1"/>
  <c r="L599" i="43"/>
  <c r="O582" i="4"/>
  <c r="O599" i="43" s="1"/>
  <c r="L598" i="43"/>
  <c r="O581" i="4"/>
  <c r="O598" i="43" s="1"/>
  <c r="L597" i="43"/>
  <c r="O580" i="4"/>
  <c r="O597" i="43" s="1"/>
  <c r="L596" i="43"/>
  <c r="O579" i="4"/>
  <c r="O596" i="43" s="1"/>
  <c r="L578" i="43"/>
  <c r="O561" i="4"/>
  <c r="O578" i="43" s="1"/>
  <c r="L577" i="43"/>
  <c r="O560" i="4"/>
  <c r="O577" i="43" s="1"/>
  <c r="L576" i="43"/>
  <c r="O559" i="4"/>
  <c r="O576" i="43" s="1"/>
  <c r="L575" i="43"/>
  <c r="O558" i="4"/>
  <c r="O575" i="43" s="1"/>
  <c r="L574" i="43"/>
  <c r="O557" i="4"/>
  <c r="O574" i="43" s="1"/>
  <c r="L573" i="43"/>
  <c r="O556" i="4"/>
  <c r="O573" i="43" s="1"/>
  <c r="L572" i="43"/>
  <c r="O555" i="4"/>
  <c r="O572" i="43" s="1"/>
  <c r="K568" i="43"/>
  <c r="P551" i="4"/>
  <c r="P568" i="43" s="1"/>
  <c r="K538" i="43"/>
  <c r="K621" i="43"/>
  <c r="P604" i="4"/>
  <c r="P621" i="43" s="1"/>
  <c r="K598" i="43"/>
  <c r="P581" i="4"/>
  <c r="P598" i="43" s="1"/>
  <c r="K584" i="43"/>
  <c r="K578" i="43"/>
  <c r="P561" i="4"/>
  <c r="P578" i="43" s="1"/>
  <c r="K574" i="43"/>
  <c r="K631" i="43"/>
  <c r="P614" i="4"/>
  <c r="P631" i="43" s="1"/>
  <c r="K626" i="43"/>
  <c r="P609" i="4"/>
  <c r="P626" i="43" s="1"/>
  <c r="K600" i="43"/>
  <c r="P583" i="4"/>
  <c r="P600" i="43" s="1"/>
  <c r="K562" i="43"/>
  <c r="P545" i="4"/>
  <c r="P562" i="43" s="1"/>
  <c r="K558" i="43"/>
  <c r="P541" i="4"/>
  <c r="P558" i="43" s="1"/>
  <c r="K554" i="43"/>
  <c r="P537" i="4"/>
  <c r="P554" i="43" s="1"/>
  <c r="K541" i="43"/>
  <c r="P525" i="4"/>
  <c r="P541" i="43" s="1"/>
  <c r="K628" i="43"/>
  <c r="P611" i="4"/>
  <c r="P628" i="43" s="1"/>
  <c r="S609" i="4"/>
  <c r="S626" i="43" s="1"/>
  <c r="K615" i="43"/>
  <c r="P598" i="4"/>
  <c r="P615" i="43" s="1"/>
  <c r="K606" i="43"/>
  <c r="P589" i="4"/>
  <c r="P606" i="43" s="1"/>
  <c r="K603" i="43"/>
  <c r="P586" i="4"/>
  <c r="P603" i="43" s="1"/>
  <c r="K591" i="43"/>
  <c r="P574" i="4"/>
  <c r="P591" i="43" s="1"/>
  <c r="K587" i="43"/>
  <c r="P570" i="4"/>
  <c r="P587" i="43" s="1"/>
  <c r="K583" i="43"/>
  <c r="P566" i="4"/>
  <c r="P583" i="43" s="1"/>
  <c r="K563" i="43"/>
  <c r="P546" i="4"/>
  <c r="P563" i="43" s="1"/>
  <c r="K552" i="43"/>
  <c r="P535" i="4"/>
  <c r="P552" i="43" s="1"/>
  <c r="K548" i="43"/>
  <c r="P531" i="4"/>
  <c r="P548" i="43" s="1"/>
  <c r="K544" i="43"/>
  <c r="P526" i="4"/>
  <c r="L538" i="43"/>
  <c r="O522" i="4"/>
  <c r="O538" i="43" s="1"/>
  <c r="K526" i="43"/>
  <c r="P510" i="4"/>
  <c r="P526" i="43" s="1"/>
  <c r="K520" i="43"/>
  <c r="P504" i="4"/>
  <c r="P520" i="43" s="1"/>
  <c r="S477" i="43"/>
  <c r="S542" i="43" s="1"/>
  <c r="H21" i="13"/>
  <c r="I21" i="13" s="1"/>
  <c r="K453" i="43"/>
  <c r="P440" i="4"/>
  <c r="P453" i="43" s="1"/>
  <c r="K449" i="43"/>
  <c r="P436" i="4"/>
  <c r="P449" i="43" s="1"/>
  <c r="K437" i="43"/>
  <c r="P424" i="4"/>
  <c r="P437" i="43" s="1"/>
  <c r="K433" i="43"/>
  <c r="P420" i="4"/>
  <c r="P433" i="43" s="1"/>
  <c r="K381" i="43"/>
  <c r="K372" i="43"/>
  <c r="P361" i="4"/>
  <c r="P372" i="43" s="1"/>
  <c r="K364" i="43"/>
  <c r="K338" i="43"/>
  <c r="P330" i="4"/>
  <c r="P338" i="43" s="1"/>
  <c r="K292" i="43"/>
  <c r="K340" i="43" s="1"/>
  <c r="D14" i="13"/>
  <c r="K251" i="43"/>
  <c r="P245" i="4"/>
  <c r="P251" i="43" s="1"/>
  <c r="K219" i="43"/>
  <c r="P212" i="4"/>
  <c r="D8" i="13"/>
  <c r="K202" i="43"/>
  <c r="K143" i="43"/>
  <c r="P141" i="4"/>
  <c r="P143" i="43" s="1"/>
  <c r="K74" i="43"/>
  <c r="K66" i="43"/>
  <c r="K46" i="43"/>
  <c r="P48" i="4"/>
  <c r="P46" i="43" s="1"/>
  <c r="K30" i="43"/>
  <c r="P32" i="4"/>
  <c r="P30" i="43" s="1"/>
  <c r="K14" i="43"/>
  <c r="P16" i="4"/>
  <c r="P14" i="43" s="1"/>
  <c r="K9" i="43"/>
  <c r="R534" i="43"/>
  <c r="S518" i="4"/>
  <c r="S534" i="43" s="1"/>
  <c r="K530" i="43"/>
  <c r="R512" i="43"/>
  <c r="S496" i="4"/>
  <c r="S512" i="43" s="1"/>
  <c r="K482" i="43"/>
  <c r="P466" i="4"/>
  <c r="P482" i="43" s="1"/>
  <c r="K470" i="43"/>
  <c r="P455" i="4"/>
  <c r="P470" i="43" s="1"/>
  <c r="K385" i="43"/>
  <c r="P374" i="4"/>
  <c r="P385" i="43" s="1"/>
  <c r="K280" i="43"/>
  <c r="P273" i="4"/>
  <c r="P280" i="43" s="1"/>
  <c r="K277" i="43"/>
  <c r="P270" i="4"/>
  <c r="P277" i="43" s="1"/>
  <c r="K269" i="43"/>
  <c r="P262" i="4"/>
  <c r="P269" i="43" s="1"/>
  <c r="L248" i="43"/>
  <c r="O242" i="4"/>
  <c r="O248" i="43" s="1"/>
  <c r="K196" i="43"/>
  <c r="P192" i="4"/>
  <c r="P196" i="43" s="1"/>
  <c r="K188" i="43"/>
  <c r="P184" i="4"/>
  <c r="P188" i="43" s="1"/>
  <c r="K180" i="43"/>
  <c r="P176" i="4"/>
  <c r="P180" i="43" s="1"/>
  <c r="R172" i="43"/>
  <c r="S168" i="4"/>
  <c r="S172" i="43" s="1"/>
  <c r="K167" i="43"/>
  <c r="P163" i="4"/>
  <c r="P167" i="43" s="1"/>
  <c r="K163" i="43"/>
  <c r="P159" i="4"/>
  <c r="P163" i="43" s="1"/>
  <c r="K159" i="43"/>
  <c r="P155" i="4"/>
  <c r="P159" i="43" s="1"/>
  <c r="K49" i="43"/>
  <c r="P51" i="4"/>
  <c r="P49" i="43" s="1"/>
  <c r="K33" i="43"/>
  <c r="P35" i="4"/>
  <c r="P33" i="43" s="1"/>
  <c r="K17" i="43"/>
  <c r="P19" i="4"/>
  <c r="P17" i="43" s="1"/>
  <c r="L10" i="43"/>
  <c r="O12" i="4"/>
  <c r="O10" i="43" s="1"/>
  <c r="K612" i="43"/>
  <c r="P595" i="4"/>
  <c r="P612" i="43" s="1"/>
  <c r="K608" i="43"/>
  <c r="P591" i="4"/>
  <c r="P608" i="43" s="1"/>
  <c r="L605" i="43"/>
  <c r="O588" i="4"/>
  <c r="O605" i="43" s="1"/>
  <c r="K593" i="43"/>
  <c r="P576" i="4"/>
  <c r="P593" i="43" s="1"/>
  <c r="L580" i="43"/>
  <c r="O563" i="4"/>
  <c r="O580" i="43" s="1"/>
  <c r="K569" i="43"/>
  <c r="P552" i="4"/>
  <c r="P569" i="43" s="1"/>
  <c r="K539" i="43"/>
  <c r="K535" i="43"/>
  <c r="P519" i="4"/>
  <c r="P535" i="43" s="1"/>
  <c r="K630" i="43"/>
  <c r="K622" i="43"/>
  <c r="P605" i="4"/>
  <c r="P622" i="43" s="1"/>
  <c r="K599" i="43"/>
  <c r="K585" i="43"/>
  <c r="K575" i="43"/>
  <c r="P558" i="4"/>
  <c r="P575" i="43" s="1"/>
  <c r="S605" i="4"/>
  <c r="S622" i="43" s="1"/>
  <c r="K559" i="43"/>
  <c r="P542" i="4"/>
  <c r="P559" i="43" s="1"/>
  <c r="K555" i="43"/>
  <c r="P538" i="4"/>
  <c r="P555" i="43" s="1"/>
  <c r="K629" i="43"/>
  <c r="P612" i="4"/>
  <c r="P629" i="43" s="1"/>
  <c r="K616" i="43"/>
  <c r="P599" i="4"/>
  <c r="P616" i="43" s="1"/>
  <c r="K607" i="43"/>
  <c r="P590" i="4"/>
  <c r="P607" i="43" s="1"/>
  <c r="K604" i="43"/>
  <c r="P587" i="4"/>
  <c r="P604" i="43" s="1"/>
  <c r="K592" i="43"/>
  <c r="P575" i="4"/>
  <c r="P592" i="43" s="1"/>
  <c r="K588" i="43"/>
  <c r="P571" i="4"/>
  <c r="P588" i="43" s="1"/>
  <c r="K581" i="43"/>
  <c r="P564" i="4"/>
  <c r="P581" i="43" s="1"/>
  <c r="K564" i="43"/>
  <c r="P547" i="4"/>
  <c r="P564" i="43" s="1"/>
  <c r="K549" i="43"/>
  <c r="P532" i="4"/>
  <c r="P549" i="43" s="1"/>
  <c r="K545" i="43"/>
  <c r="P528" i="4"/>
  <c r="P545" i="43" s="1"/>
  <c r="L539" i="43"/>
  <c r="O523" i="4"/>
  <c r="O539" i="43" s="1"/>
  <c r="L535" i="43"/>
  <c r="O519" i="4"/>
  <c r="O535" i="43" s="1"/>
  <c r="K521" i="43"/>
  <c r="P505" i="4"/>
  <c r="P521" i="43" s="1"/>
  <c r="K480" i="43"/>
  <c r="P464" i="4"/>
  <c r="P480" i="43" s="1"/>
  <c r="K477" i="43"/>
  <c r="D21" i="13"/>
  <c r="P461" i="4"/>
  <c r="K462" i="43"/>
  <c r="P448" i="4"/>
  <c r="K452" i="43"/>
  <c r="P439" i="4"/>
  <c r="P452" i="43" s="1"/>
  <c r="K448" i="43"/>
  <c r="P435" i="4"/>
  <c r="P448" i="43" s="1"/>
  <c r="K442" i="43"/>
  <c r="P429" i="4"/>
  <c r="P442" i="43" s="1"/>
  <c r="K436" i="43"/>
  <c r="P423" i="4"/>
  <c r="P436" i="43" s="1"/>
  <c r="K412" i="43"/>
  <c r="P400" i="4"/>
  <c r="P412" i="43" s="1"/>
  <c r="K382" i="43"/>
  <c r="K378" i="43"/>
  <c r="S375" i="43"/>
  <c r="S387" i="43" s="1"/>
  <c r="H17" i="13"/>
  <c r="I17" i="13" s="1"/>
  <c r="K366" i="43"/>
  <c r="K282" i="43"/>
  <c r="K267" i="43"/>
  <c r="K218" i="43"/>
  <c r="P213" i="4"/>
  <c r="P218" i="43" s="1"/>
  <c r="K203" i="43"/>
  <c r="K144" i="43"/>
  <c r="P142" i="4"/>
  <c r="P144" i="43" s="1"/>
  <c r="K84" i="43"/>
  <c r="K67" i="43"/>
  <c r="K62" i="43"/>
  <c r="P64" i="4"/>
  <c r="P62" i="43" s="1"/>
  <c r="K42" i="43"/>
  <c r="P44" i="4"/>
  <c r="P42" i="43" s="1"/>
  <c r="K26" i="43"/>
  <c r="P28" i="4"/>
  <c r="P26" i="43" s="1"/>
  <c r="K11" i="43"/>
  <c r="K2" i="43"/>
  <c r="D28" i="13"/>
  <c r="P4" i="4"/>
  <c r="D2" i="13"/>
  <c r="D26" i="13" s="1"/>
  <c r="D29" i="13" s="1"/>
  <c r="K534" i="43"/>
  <c r="P518" i="4"/>
  <c r="P534" i="43" s="1"/>
  <c r="L530" i="43"/>
  <c r="O514" i="4"/>
  <c r="O530" i="43" s="1"/>
  <c r="K522" i="43"/>
  <c r="P506" i="4"/>
  <c r="P522" i="43" s="1"/>
  <c r="K473" i="43"/>
  <c r="P458" i="4"/>
  <c r="P473" i="43" s="1"/>
  <c r="K439" i="43"/>
  <c r="P426" i="4"/>
  <c r="P439" i="43" s="1"/>
  <c r="R375" i="43"/>
  <c r="R387" i="43" s="1"/>
  <c r="G17" i="13"/>
  <c r="K355" i="43"/>
  <c r="P344" i="4"/>
  <c r="P355" i="43" s="1"/>
  <c r="K284" i="43"/>
  <c r="P277" i="4"/>
  <c r="P284" i="43" s="1"/>
  <c r="K281" i="43"/>
  <c r="P274" i="4"/>
  <c r="P281" i="43" s="1"/>
  <c r="L273" i="43"/>
  <c r="O266" i="4"/>
  <c r="O273" i="43" s="1"/>
  <c r="L272" i="43"/>
  <c r="O265" i="4"/>
  <c r="O272" i="43" s="1"/>
  <c r="L271" i="43"/>
  <c r="O264" i="4"/>
  <c r="O271" i="43" s="1"/>
  <c r="K270" i="43"/>
  <c r="P263" i="4"/>
  <c r="P270" i="43" s="1"/>
  <c r="L260" i="43"/>
  <c r="O253" i="4"/>
  <c r="O260" i="43" s="1"/>
  <c r="L259" i="43"/>
  <c r="O252" i="4"/>
  <c r="O259" i="43" s="1"/>
  <c r="L258" i="43"/>
  <c r="O251" i="4"/>
  <c r="O258" i="43" s="1"/>
  <c r="L257" i="43"/>
  <c r="O250" i="4"/>
  <c r="O257" i="43" s="1"/>
  <c r="L256" i="43"/>
  <c r="O249" i="4"/>
  <c r="O256" i="43" s="1"/>
  <c r="L245" i="43"/>
  <c r="O239" i="4"/>
  <c r="O245" i="43" s="1"/>
  <c r="L244" i="43"/>
  <c r="O238" i="4"/>
  <c r="O244" i="43" s="1"/>
  <c r="K232" i="43"/>
  <c r="P226" i="4"/>
  <c r="P232" i="43" s="1"/>
  <c r="K198" i="43"/>
  <c r="P194" i="4"/>
  <c r="P198" i="43" s="1"/>
  <c r="K190" i="43"/>
  <c r="P186" i="4"/>
  <c r="P190" i="43" s="1"/>
  <c r="K182" i="43"/>
  <c r="P178" i="4"/>
  <c r="P182" i="43" s="1"/>
  <c r="K174" i="43"/>
  <c r="P170" i="4"/>
  <c r="P174" i="43" s="1"/>
  <c r="K168" i="43"/>
  <c r="P164" i="4"/>
  <c r="P168" i="43" s="1"/>
  <c r="K164" i="43"/>
  <c r="P160" i="4"/>
  <c r="P164" i="43" s="1"/>
  <c r="K160" i="43"/>
  <c r="P156" i="4"/>
  <c r="P160" i="43" s="1"/>
  <c r="K76" i="43"/>
  <c r="P78" i="4"/>
  <c r="P76" i="43" s="1"/>
  <c r="K65" i="43"/>
  <c r="P67" i="4"/>
  <c r="P65" i="43" s="1"/>
  <c r="K45" i="43"/>
  <c r="P47" i="4"/>
  <c r="P45" i="43" s="1"/>
  <c r="K29" i="43"/>
  <c r="P31" i="4"/>
  <c r="P29" i="43" s="1"/>
  <c r="P634" i="43"/>
  <c r="P659" i="43" s="1"/>
  <c r="F10" i="13"/>
  <c r="K10" i="13" s="1"/>
  <c r="L630" i="43"/>
  <c r="O613" i="4"/>
  <c r="O630" i="43" s="1"/>
  <c r="K619" i="43"/>
  <c r="P602" i="4"/>
  <c r="P619" i="43" s="1"/>
  <c r="K610" i="43"/>
  <c r="P593" i="4"/>
  <c r="P610" i="43" s="1"/>
  <c r="K595" i="43"/>
  <c r="P578" i="4"/>
  <c r="P595" i="43" s="1"/>
  <c r="L585" i="43"/>
  <c r="O568" i="4"/>
  <c r="O585" i="43" s="1"/>
  <c r="L584" i="43"/>
  <c r="O567" i="4"/>
  <c r="O584" i="43" s="1"/>
  <c r="K571" i="43"/>
  <c r="P554" i="4"/>
  <c r="P571" i="43" s="1"/>
  <c r="K567" i="43"/>
  <c r="P550" i="4"/>
  <c r="P567" i="43" s="1"/>
  <c r="K537" i="43"/>
  <c r="P521" i="4"/>
  <c r="P537" i="43" s="1"/>
  <c r="K620" i="43"/>
  <c r="P603" i="4"/>
  <c r="P620" i="43" s="1"/>
  <c r="K605" i="43"/>
  <c r="P588" i="4"/>
  <c r="P605" i="43" s="1"/>
  <c r="K597" i="43"/>
  <c r="P580" i="4"/>
  <c r="P597" i="43" s="1"/>
  <c r="K582" i="43"/>
  <c r="P565" i="4"/>
  <c r="P582" i="43" s="1"/>
  <c r="K577" i="43"/>
  <c r="P560" i="4"/>
  <c r="P577" i="43" s="1"/>
  <c r="K573" i="43"/>
  <c r="P556" i="4"/>
  <c r="P573" i="43" s="1"/>
  <c r="S551" i="4"/>
  <c r="S568" i="43" s="1"/>
  <c r="K625" i="43"/>
  <c r="P608" i="4"/>
  <c r="P625" i="43" s="1"/>
  <c r="S603" i="4"/>
  <c r="S620" i="43" s="1"/>
  <c r="S581" i="4"/>
  <c r="S598" i="43" s="1"/>
  <c r="K586" i="43"/>
  <c r="P569" i="4"/>
  <c r="P586" i="43" s="1"/>
  <c r="K579" i="43"/>
  <c r="P562" i="4"/>
  <c r="P579" i="43" s="1"/>
  <c r="K561" i="43"/>
  <c r="P544" i="4"/>
  <c r="P561" i="43" s="1"/>
  <c r="K557" i="43"/>
  <c r="P540" i="4"/>
  <c r="P557" i="43" s="1"/>
  <c r="K553" i="43"/>
  <c r="P536" i="4"/>
  <c r="P553" i="43" s="1"/>
  <c r="K543" i="43"/>
  <c r="P527" i="4"/>
  <c r="P543" i="43" s="1"/>
  <c r="K632" i="43"/>
  <c r="P615" i="4"/>
  <c r="P632" i="43" s="1"/>
  <c r="K627" i="43"/>
  <c r="P610" i="4"/>
  <c r="P627" i="43" s="1"/>
  <c r="L619" i="43"/>
  <c r="O602" i="4"/>
  <c r="O619" i="43" s="1"/>
  <c r="K618" i="43"/>
  <c r="P601" i="4"/>
  <c r="P618" i="43" s="1"/>
  <c r="K614" i="43"/>
  <c r="P597" i="4"/>
  <c r="P614" i="43" s="1"/>
  <c r="K602" i="43"/>
  <c r="P585" i="4"/>
  <c r="P602" i="43" s="1"/>
  <c r="K590" i="43"/>
  <c r="P573" i="4"/>
  <c r="P590" i="43" s="1"/>
  <c r="K551" i="43"/>
  <c r="P534" i="4"/>
  <c r="P551" i="43" s="1"/>
  <c r="K547" i="43"/>
  <c r="P530" i="4"/>
  <c r="P547" i="43" s="1"/>
  <c r="L537" i="43"/>
  <c r="O521" i="4"/>
  <c r="O537" i="43" s="1"/>
  <c r="R592" i="4"/>
  <c r="R560" i="4"/>
  <c r="L531" i="43"/>
  <c r="O515" i="4"/>
  <c r="O531" i="43" s="1"/>
  <c r="K525" i="43"/>
  <c r="P509" i="4"/>
  <c r="P525" i="43" s="1"/>
  <c r="K519" i="43"/>
  <c r="P503" i="4"/>
  <c r="P519" i="43" s="1"/>
  <c r="S500" i="4"/>
  <c r="S516" i="43" s="1"/>
  <c r="S482" i="4"/>
  <c r="S498" i="43" s="1"/>
  <c r="S478" i="4"/>
  <c r="S494" i="43" s="1"/>
  <c r="S474" i="4"/>
  <c r="S490" i="43" s="1"/>
  <c r="S470" i="4"/>
  <c r="S486" i="43" s="1"/>
  <c r="K474" i="43"/>
  <c r="P459" i="4"/>
  <c r="P474" i="43" s="1"/>
  <c r="K454" i="43"/>
  <c r="P441" i="4"/>
  <c r="P454" i="43" s="1"/>
  <c r="K450" i="43"/>
  <c r="P437" i="4"/>
  <c r="P450" i="43" s="1"/>
  <c r="K446" i="43"/>
  <c r="P433" i="4"/>
  <c r="P446" i="43" s="1"/>
  <c r="K438" i="43"/>
  <c r="P425" i="4"/>
  <c r="P438" i="43" s="1"/>
  <c r="K434" i="43"/>
  <c r="P421" i="4"/>
  <c r="P434" i="43" s="1"/>
  <c r="K380" i="43"/>
  <c r="K370" i="43"/>
  <c r="P359" i="4"/>
  <c r="P370" i="43" s="1"/>
  <c r="K362" i="43"/>
  <c r="P351" i="4"/>
  <c r="P362" i="43" s="1"/>
  <c r="K290" i="43"/>
  <c r="P283" i="4"/>
  <c r="P290" i="43" s="1"/>
  <c r="K231" i="43"/>
  <c r="K158" i="43"/>
  <c r="P154" i="4"/>
  <c r="P158" i="43" s="1"/>
  <c r="S152" i="4"/>
  <c r="S156" i="43" s="1"/>
  <c r="K142" i="43"/>
  <c r="P140" i="4"/>
  <c r="P142" i="43" s="1"/>
  <c r="K87" i="43"/>
  <c r="P88" i="4"/>
  <c r="P87" i="43" s="1"/>
  <c r="S84" i="4"/>
  <c r="S82" i="43" s="1"/>
  <c r="S80" i="4"/>
  <c r="S78" i="43" s="1"/>
  <c r="S73" i="4"/>
  <c r="S71" i="43" s="1"/>
  <c r="S59" i="4"/>
  <c r="S57" i="43" s="1"/>
  <c r="K50" i="43"/>
  <c r="P52" i="4"/>
  <c r="P50" i="43" s="1"/>
  <c r="K34" i="43"/>
  <c r="P36" i="4"/>
  <c r="P34" i="43" s="1"/>
  <c r="K18" i="43"/>
  <c r="P20" i="4"/>
  <c r="P18" i="43" s="1"/>
  <c r="K13" i="43"/>
  <c r="K8" i="43"/>
  <c r="R577" i="4"/>
  <c r="R530" i="43"/>
  <c r="S514" i="4"/>
  <c r="S530" i="43" s="1"/>
  <c r="K524" i="43"/>
  <c r="P508" i="4"/>
  <c r="P524" i="43" s="1"/>
  <c r="K501" i="43"/>
  <c r="P485" i="4"/>
  <c r="P501" i="43" s="1"/>
  <c r="K481" i="43"/>
  <c r="P465" i="4"/>
  <c r="P481" i="43" s="1"/>
  <c r="R477" i="43"/>
  <c r="R542" i="43" s="1"/>
  <c r="G21" i="13"/>
  <c r="K468" i="43"/>
  <c r="P453" i="4"/>
  <c r="P468" i="43" s="1"/>
  <c r="K443" i="43"/>
  <c r="P430" i="4"/>
  <c r="P443" i="43" s="1"/>
  <c r="K384" i="43"/>
  <c r="P373" i="4"/>
  <c r="P384" i="43" s="1"/>
  <c r="K337" i="43"/>
  <c r="P329" i="4"/>
  <c r="P337" i="43" s="1"/>
  <c r="K279" i="43"/>
  <c r="P272" i="4"/>
  <c r="P279" i="43" s="1"/>
  <c r="K263" i="43"/>
  <c r="P256" i="4"/>
  <c r="P263" i="43" s="1"/>
  <c r="L247" i="43"/>
  <c r="O241" i="4"/>
  <c r="O247" i="43" s="1"/>
  <c r="K194" i="43"/>
  <c r="P190" i="4"/>
  <c r="P194" i="43" s="1"/>
  <c r="K186" i="43"/>
  <c r="P182" i="4"/>
  <c r="P186" i="43" s="1"/>
  <c r="K178" i="43"/>
  <c r="P174" i="4"/>
  <c r="P178" i="43" s="1"/>
  <c r="K171" i="43"/>
  <c r="P167" i="4"/>
  <c r="P171" i="43" s="1"/>
  <c r="K166" i="43"/>
  <c r="P162" i="4"/>
  <c r="P166" i="43" s="1"/>
  <c r="K162" i="43"/>
  <c r="P158" i="4"/>
  <c r="P162" i="43" s="1"/>
  <c r="K145" i="43"/>
  <c r="P143" i="4"/>
  <c r="P145" i="43" s="1"/>
  <c r="K89" i="43"/>
  <c r="P90" i="4"/>
  <c r="P89" i="43" s="1"/>
  <c r="K53" i="43"/>
  <c r="P55" i="4"/>
  <c r="P53" i="43" s="1"/>
  <c r="K37" i="43"/>
  <c r="P39" i="4"/>
  <c r="P37" i="43" s="1"/>
  <c r="K21" i="43"/>
  <c r="P23" i="4"/>
  <c r="P21" i="43" s="1"/>
  <c r="R601" i="4"/>
  <c r="R580" i="4"/>
  <c r="R552" i="4"/>
  <c r="S523" i="4"/>
  <c r="S539" i="43" s="1"/>
  <c r="K509" i="43"/>
  <c r="P493" i="4"/>
  <c r="P509" i="43" s="1"/>
  <c r="K505" i="43"/>
  <c r="P489" i="4"/>
  <c r="P505" i="43" s="1"/>
  <c r="K466" i="43"/>
  <c r="K386" i="43"/>
  <c r="P375" i="4"/>
  <c r="P386" i="43" s="1"/>
  <c r="K371" i="43"/>
  <c r="P360" i="4"/>
  <c r="P371" i="43" s="1"/>
  <c r="K369" i="43"/>
  <c r="P358" i="4"/>
  <c r="P369" i="43" s="1"/>
  <c r="K361" i="43"/>
  <c r="P350" i="4"/>
  <c r="P361" i="43" s="1"/>
  <c r="L274" i="43"/>
  <c r="O267" i="4"/>
  <c r="O274" i="43" s="1"/>
  <c r="K258" i="43"/>
  <c r="K247" i="43"/>
  <c r="L242" i="43"/>
  <c r="O236" i="4"/>
  <c r="O242" i="43" s="1"/>
  <c r="L241" i="43"/>
  <c r="O235" i="4"/>
  <c r="O241" i="43" s="1"/>
  <c r="L240" i="43"/>
  <c r="O234" i="4"/>
  <c r="O240" i="43" s="1"/>
  <c r="L239" i="43"/>
  <c r="O233" i="4"/>
  <c r="O239" i="43" s="1"/>
  <c r="L238" i="43"/>
  <c r="O232" i="4"/>
  <c r="O238" i="43" s="1"/>
  <c r="L237" i="43"/>
  <c r="O231" i="4"/>
  <c r="O237" i="43" s="1"/>
  <c r="L236" i="43"/>
  <c r="O230" i="4"/>
  <c r="O236" i="43" s="1"/>
  <c r="L235" i="43"/>
  <c r="O229" i="4"/>
  <c r="O235" i="43" s="1"/>
  <c r="L230" i="43"/>
  <c r="O224" i="4"/>
  <c r="O230" i="43" s="1"/>
  <c r="L229" i="43"/>
  <c r="O223" i="4"/>
  <c r="O229" i="43" s="1"/>
  <c r="L228" i="43"/>
  <c r="O222" i="4"/>
  <c r="O228" i="43" s="1"/>
  <c r="K224" i="43"/>
  <c r="P218" i="4"/>
  <c r="P224" i="43" s="1"/>
  <c r="K220" i="43"/>
  <c r="P214" i="4"/>
  <c r="P220" i="43" s="1"/>
  <c r="P216" i="43"/>
  <c r="P217" i="43" s="1"/>
  <c r="F7" i="13"/>
  <c r="K7" i="13" s="1"/>
  <c r="K209" i="43"/>
  <c r="P205" i="4"/>
  <c r="P209" i="43" s="1"/>
  <c r="K153" i="43"/>
  <c r="P149" i="4"/>
  <c r="P153" i="43" s="1"/>
  <c r="K139" i="43"/>
  <c r="P137" i="4"/>
  <c r="P139" i="43" s="1"/>
  <c r="K115" i="43"/>
  <c r="P114" i="4"/>
  <c r="P115" i="43" s="1"/>
  <c r="K111" i="43"/>
  <c r="P110" i="4"/>
  <c r="P111" i="43" s="1"/>
  <c r="P91" i="43"/>
  <c r="P107" i="43" s="1"/>
  <c r="F12" i="13"/>
  <c r="K12" i="13" s="1"/>
  <c r="R591" i="4"/>
  <c r="R553" i="4"/>
  <c r="L532" i="43"/>
  <c r="O516" i="4"/>
  <c r="O532" i="43" s="1"/>
  <c r="K515" i="43"/>
  <c r="P499" i="4"/>
  <c r="P515" i="43" s="1"/>
  <c r="K497" i="43"/>
  <c r="P481" i="4"/>
  <c r="P497" i="43" s="1"/>
  <c r="K493" i="43"/>
  <c r="P477" i="4"/>
  <c r="P493" i="43" s="1"/>
  <c r="K489" i="43"/>
  <c r="P473" i="4"/>
  <c r="P489" i="43" s="1"/>
  <c r="K485" i="43"/>
  <c r="P469" i="4"/>
  <c r="P485" i="43" s="1"/>
  <c r="K478" i="43"/>
  <c r="P462" i="4"/>
  <c r="P478" i="43" s="1"/>
  <c r="K467" i="43"/>
  <c r="K476" i="43" s="1"/>
  <c r="D20" i="13"/>
  <c r="P452" i="4"/>
  <c r="K445" i="43"/>
  <c r="P432" i="4"/>
  <c r="P445" i="43" s="1"/>
  <c r="K429" i="43"/>
  <c r="P416" i="4"/>
  <c r="P429" i="43" s="1"/>
  <c r="K425" i="43"/>
  <c r="P412" i="4"/>
  <c r="P425" i="43" s="1"/>
  <c r="K421" i="43"/>
  <c r="P408" i="4"/>
  <c r="P421" i="43" s="1"/>
  <c r="K417" i="43"/>
  <c r="P404" i="4"/>
  <c r="P417" i="43" s="1"/>
  <c r="K409" i="43"/>
  <c r="P397" i="4"/>
  <c r="P409" i="43" s="1"/>
  <c r="K405" i="43"/>
  <c r="P393" i="4"/>
  <c r="P405" i="43" s="1"/>
  <c r="K401" i="43"/>
  <c r="P389" i="4"/>
  <c r="P401" i="43" s="1"/>
  <c r="K397" i="43"/>
  <c r="P385" i="4"/>
  <c r="P397" i="43" s="1"/>
  <c r="K393" i="43"/>
  <c r="P381" i="4"/>
  <c r="P393" i="43" s="1"/>
  <c r="K389" i="43"/>
  <c r="P377" i="4"/>
  <c r="P389" i="43" s="1"/>
  <c r="K377" i="43"/>
  <c r="L364" i="43"/>
  <c r="O353" i="4"/>
  <c r="O364" i="43" s="1"/>
  <c r="K358" i="43"/>
  <c r="P347" i="4"/>
  <c r="P358" i="43" s="1"/>
  <c r="K353" i="43"/>
  <c r="P342" i="4"/>
  <c r="P353" i="43" s="1"/>
  <c r="K287" i="43"/>
  <c r="P280" i="4"/>
  <c r="P287" i="43" s="1"/>
  <c r="L268" i="43"/>
  <c r="O261" i="4"/>
  <c r="O268" i="43" s="1"/>
  <c r="L267" i="43"/>
  <c r="O260" i="4"/>
  <c r="O267" i="43" s="1"/>
  <c r="K255" i="43"/>
  <c r="P248" i="4"/>
  <c r="D13" i="13"/>
  <c r="K241" i="43"/>
  <c r="P235" i="4"/>
  <c r="P241" i="43" s="1"/>
  <c r="K237" i="43"/>
  <c r="P231" i="4"/>
  <c r="P237" i="43" s="1"/>
  <c r="L231" i="43"/>
  <c r="O225" i="4"/>
  <c r="O231" i="43" s="1"/>
  <c r="S254" i="43"/>
  <c r="L219" i="43"/>
  <c r="O212" i="4"/>
  <c r="O219" i="43" s="1"/>
  <c r="L203" i="43"/>
  <c r="O199" i="4"/>
  <c r="O203" i="43" s="1"/>
  <c r="L202" i="43"/>
  <c r="O198" i="4"/>
  <c r="O202" i="43" s="1"/>
  <c r="K199" i="43"/>
  <c r="P195" i="4"/>
  <c r="P199" i="43" s="1"/>
  <c r="K191" i="43"/>
  <c r="P187" i="4"/>
  <c r="P191" i="43" s="1"/>
  <c r="K183" i="43"/>
  <c r="P179" i="4"/>
  <c r="P183" i="43" s="1"/>
  <c r="K175" i="43"/>
  <c r="P171" i="4"/>
  <c r="P175" i="43" s="1"/>
  <c r="K155" i="43"/>
  <c r="P151" i="4"/>
  <c r="P155" i="43" s="1"/>
  <c r="S135" i="43"/>
  <c r="S147" i="43" s="1"/>
  <c r="H4" i="13"/>
  <c r="I4" i="13" s="1"/>
  <c r="K88" i="43"/>
  <c r="P89" i="4"/>
  <c r="P88" i="43" s="1"/>
  <c r="K83" i="43"/>
  <c r="P85" i="4"/>
  <c r="P83" i="43" s="1"/>
  <c r="K79" i="43"/>
  <c r="P81" i="4"/>
  <c r="P79" i="43" s="1"/>
  <c r="K71" i="43"/>
  <c r="P73" i="4"/>
  <c r="P71" i="43" s="1"/>
  <c r="K57" i="43"/>
  <c r="P59" i="4"/>
  <c r="P57" i="43" s="1"/>
  <c r="L9" i="43"/>
  <c r="O11" i="4"/>
  <c r="O9" i="43" s="1"/>
  <c r="L8" i="43"/>
  <c r="O10" i="4"/>
  <c r="O8" i="43" s="1"/>
  <c r="K6" i="43"/>
  <c r="P8" i="4"/>
  <c r="P6" i="43" s="1"/>
  <c r="L3" i="43"/>
  <c r="O5" i="4"/>
  <c r="O3" i="43" s="1"/>
  <c r="R502" i="4"/>
  <c r="R283" i="4"/>
  <c r="R278" i="4"/>
  <c r="R253" i="4"/>
  <c r="R249" i="4"/>
  <c r="R236" i="4"/>
  <c r="R399" i="4"/>
  <c r="R389" i="4"/>
  <c r="R385" i="4"/>
  <c r="R381" i="4"/>
  <c r="R377" i="4"/>
  <c r="R257" i="4"/>
  <c r="R139" i="4"/>
  <c r="R331" i="4"/>
  <c r="R265" i="4"/>
  <c r="R235" i="4"/>
  <c r="R198" i="4"/>
  <c r="R397" i="4"/>
  <c r="R367" i="4"/>
  <c r="R231" i="4"/>
  <c r="R86" i="4"/>
  <c r="L24" i="13"/>
  <c r="M24" i="13" s="1"/>
  <c r="H22" i="13"/>
  <c r="I22" i="13" s="1"/>
  <c r="R594" i="4"/>
  <c r="R559" i="4"/>
  <c r="R548" i="4"/>
  <c r="K529" i="43"/>
  <c r="P513" i="4"/>
  <c r="P529" i="43" s="1"/>
  <c r="K527" i="43"/>
  <c r="P511" i="4"/>
  <c r="P527" i="43" s="1"/>
  <c r="K510" i="43"/>
  <c r="P494" i="4"/>
  <c r="P510" i="43" s="1"/>
  <c r="K506" i="43"/>
  <c r="P490" i="4"/>
  <c r="P506" i="43" s="1"/>
  <c r="K502" i="43"/>
  <c r="P486" i="4"/>
  <c r="P502" i="43" s="1"/>
  <c r="K440" i="43"/>
  <c r="P427" i="4"/>
  <c r="P440" i="43" s="1"/>
  <c r="L377" i="43"/>
  <c r="O366" i="4"/>
  <c r="O377" i="43" s="1"/>
  <c r="K367" i="43"/>
  <c r="P356" i="4"/>
  <c r="P367" i="43" s="1"/>
  <c r="K354" i="43"/>
  <c r="P343" i="4"/>
  <c r="P354" i="43" s="1"/>
  <c r="P345" i="43"/>
  <c r="P351" i="43" s="1"/>
  <c r="F16" i="13"/>
  <c r="K16" i="13" s="1"/>
  <c r="L339" i="43"/>
  <c r="O331" i="4"/>
  <c r="O339" i="43" s="1"/>
  <c r="P293" i="43"/>
  <c r="K285" i="43"/>
  <c r="P278" i="4"/>
  <c r="P285" i="43" s="1"/>
  <c r="L278" i="43"/>
  <c r="O271" i="4"/>
  <c r="O278" i="43" s="1"/>
  <c r="K276" i="43"/>
  <c r="P269" i="4"/>
  <c r="P276" i="43" s="1"/>
  <c r="K271" i="43"/>
  <c r="P264" i="4"/>
  <c r="P271" i="43" s="1"/>
  <c r="L266" i="43"/>
  <c r="O259" i="4"/>
  <c r="O266" i="43" s="1"/>
  <c r="L265" i="43"/>
  <c r="O258" i="4"/>
  <c r="O265" i="43" s="1"/>
  <c r="L264" i="43"/>
  <c r="O257" i="4"/>
  <c r="O264" i="43" s="1"/>
  <c r="K259" i="43"/>
  <c r="P252" i="4"/>
  <c r="P259" i="43" s="1"/>
  <c r="L255" i="43"/>
  <c r="O248" i="4"/>
  <c r="O255" i="43" s="1"/>
  <c r="L253" i="43"/>
  <c r="O247" i="4"/>
  <c r="O253" i="43" s="1"/>
  <c r="L252" i="43"/>
  <c r="O246" i="4"/>
  <c r="O252" i="43" s="1"/>
  <c r="K248" i="43"/>
  <c r="P242" i="4"/>
  <c r="P248" i="43" s="1"/>
  <c r="K244" i="43"/>
  <c r="K225" i="43"/>
  <c r="P219" i="4"/>
  <c r="P225" i="43" s="1"/>
  <c r="K221" i="43"/>
  <c r="P215" i="4"/>
  <c r="P221" i="43" s="1"/>
  <c r="K210" i="43"/>
  <c r="P206" i="4"/>
  <c r="P210" i="43" s="1"/>
  <c r="K207" i="43"/>
  <c r="P203" i="4"/>
  <c r="P207" i="43" s="1"/>
  <c r="K154" i="43"/>
  <c r="P150" i="4"/>
  <c r="P154" i="43" s="1"/>
  <c r="P148" i="43"/>
  <c r="P151" i="43" s="1"/>
  <c r="F5" i="13"/>
  <c r="K5" i="13" s="1"/>
  <c r="K146" i="43"/>
  <c r="P144" i="4"/>
  <c r="P146" i="43" s="1"/>
  <c r="K136" i="43"/>
  <c r="P134" i="4"/>
  <c r="P136" i="43" s="1"/>
  <c r="K116" i="43"/>
  <c r="P115" i="4"/>
  <c r="P116" i="43" s="1"/>
  <c r="K112" i="43"/>
  <c r="P111" i="4"/>
  <c r="P112" i="43" s="1"/>
  <c r="K60" i="43"/>
  <c r="P62" i="4"/>
  <c r="P60" i="43" s="1"/>
  <c r="K48" i="43"/>
  <c r="P50" i="4"/>
  <c r="P48" i="43" s="1"/>
  <c r="K40" i="43"/>
  <c r="P42" i="4"/>
  <c r="P40" i="43" s="1"/>
  <c r="K32" i="43"/>
  <c r="P34" i="4"/>
  <c r="P32" i="43" s="1"/>
  <c r="K24" i="43"/>
  <c r="P26" i="4"/>
  <c r="P24" i="43" s="1"/>
  <c r="K16" i="43"/>
  <c r="P18" i="4"/>
  <c r="P16" i="43" s="1"/>
  <c r="G22" i="13"/>
  <c r="R549" i="4"/>
  <c r="S524" i="4"/>
  <c r="S540" i="43" s="1"/>
  <c r="K516" i="43"/>
  <c r="P500" i="4"/>
  <c r="P516" i="43" s="1"/>
  <c r="K498" i="43"/>
  <c r="P482" i="4"/>
  <c r="P498" i="43" s="1"/>
  <c r="K494" i="43"/>
  <c r="P478" i="4"/>
  <c r="P494" i="43" s="1"/>
  <c r="K490" i="43"/>
  <c r="P474" i="4"/>
  <c r="P490" i="43" s="1"/>
  <c r="K486" i="43"/>
  <c r="P470" i="4"/>
  <c r="P486" i="43" s="1"/>
  <c r="K479" i="43"/>
  <c r="P463" i="4"/>
  <c r="P479" i="43" s="1"/>
  <c r="S457" i="43"/>
  <c r="S459" i="43" s="1"/>
  <c r="H9" i="13"/>
  <c r="I9" i="13" s="1"/>
  <c r="K432" i="43"/>
  <c r="P419" i="4"/>
  <c r="P432" i="43" s="1"/>
  <c r="K428" i="43"/>
  <c r="P415" i="4"/>
  <c r="P428" i="43" s="1"/>
  <c r="K424" i="43"/>
  <c r="P411" i="4"/>
  <c r="P424" i="43" s="1"/>
  <c r="K420" i="43"/>
  <c r="P407" i="4"/>
  <c r="P420" i="43" s="1"/>
  <c r="K416" i="43"/>
  <c r="P403" i="4"/>
  <c r="P416" i="43" s="1"/>
  <c r="K410" i="43"/>
  <c r="P398" i="4"/>
  <c r="P410" i="43" s="1"/>
  <c r="K406" i="43"/>
  <c r="P394" i="4"/>
  <c r="P406" i="43" s="1"/>
  <c r="K402" i="43"/>
  <c r="P390" i="4"/>
  <c r="P402" i="43" s="1"/>
  <c r="K398" i="43"/>
  <c r="P386" i="4"/>
  <c r="P398" i="43" s="1"/>
  <c r="K394" i="43"/>
  <c r="P382" i="4"/>
  <c r="P394" i="43" s="1"/>
  <c r="K390" i="43"/>
  <c r="P378" i="4"/>
  <c r="P390" i="43" s="1"/>
  <c r="L383" i="43"/>
  <c r="O372" i="4"/>
  <c r="O383" i="43" s="1"/>
  <c r="L382" i="43"/>
  <c r="O371" i="4"/>
  <c r="O382" i="43" s="1"/>
  <c r="L381" i="43"/>
  <c r="O370" i="4"/>
  <c r="O381" i="43" s="1"/>
  <c r="L380" i="43"/>
  <c r="O369" i="4"/>
  <c r="O380" i="43" s="1"/>
  <c r="L379" i="43"/>
  <c r="O368" i="4"/>
  <c r="O379" i="43" s="1"/>
  <c r="L378" i="43"/>
  <c r="O367" i="4"/>
  <c r="O378" i="43" s="1"/>
  <c r="L366" i="43"/>
  <c r="O355" i="4"/>
  <c r="O366" i="43" s="1"/>
  <c r="K357" i="43"/>
  <c r="P346" i="4"/>
  <c r="P357" i="43" s="1"/>
  <c r="K343" i="43"/>
  <c r="K351" i="43" s="1"/>
  <c r="D16" i="13"/>
  <c r="K288" i="43"/>
  <c r="P281" i="4"/>
  <c r="P288" i="43" s="1"/>
  <c r="L283" i="43"/>
  <c r="O276" i="4"/>
  <c r="O283" i="43" s="1"/>
  <c r="L282" i="43"/>
  <c r="O275" i="4"/>
  <c r="O282" i="43" s="1"/>
  <c r="K264" i="43"/>
  <c r="P257" i="4"/>
  <c r="P264" i="43" s="1"/>
  <c r="K242" i="43"/>
  <c r="P236" i="4"/>
  <c r="P242" i="43" s="1"/>
  <c r="K238" i="43"/>
  <c r="P232" i="4"/>
  <c r="P238" i="43" s="1"/>
  <c r="K228" i="43"/>
  <c r="P222" i="4"/>
  <c r="P228" i="43" s="1"/>
  <c r="K214" i="43"/>
  <c r="K217" i="43" s="1"/>
  <c r="D7" i="13"/>
  <c r="K197" i="43"/>
  <c r="P193" i="4"/>
  <c r="P197" i="43" s="1"/>
  <c r="K189" i="43"/>
  <c r="P185" i="4"/>
  <c r="P189" i="43" s="1"/>
  <c r="K181" i="43"/>
  <c r="P177" i="4"/>
  <c r="P181" i="43" s="1"/>
  <c r="K173" i="43"/>
  <c r="P169" i="4"/>
  <c r="P173" i="43" s="1"/>
  <c r="K169" i="43"/>
  <c r="P165" i="4"/>
  <c r="P169" i="43" s="1"/>
  <c r="K156" i="43"/>
  <c r="P152" i="4"/>
  <c r="P156" i="43" s="1"/>
  <c r="S152" i="43"/>
  <c r="S213" i="43" s="1"/>
  <c r="H6" i="13"/>
  <c r="I6" i="13" s="1"/>
  <c r="S108" i="43"/>
  <c r="S134" i="43" s="1"/>
  <c r="H11" i="13"/>
  <c r="I11" i="13" s="1"/>
  <c r="L84" i="43"/>
  <c r="O86" i="4"/>
  <c r="O84" i="43" s="1"/>
  <c r="K80" i="43"/>
  <c r="P82" i="4"/>
  <c r="P80" i="43" s="1"/>
  <c r="L74" i="43"/>
  <c r="O76" i="4"/>
  <c r="O74" i="43" s="1"/>
  <c r="K72" i="43"/>
  <c r="P74" i="4"/>
  <c r="P72" i="43" s="1"/>
  <c r="L67" i="43"/>
  <c r="O69" i="4"/>
  <c r="O67" i="43" s="1"/>
  <c r="L66" i="43"/>
  <c r="O68" i="4"/>
  <c r="O66" i="43" s="1"/>
  <c r="K58" i="43"/>
  <c r="P60" i="4"/>
  <c r="P58" i="43" s="1"/>
  <c r="L13" i="43"/>
  <c r="O15" i="4"/>
  <c r="O13" i="43" s="1"/>
  <c r="L12" i="43"/>
  <c r="O14" i="4"/>
  <c r="O12" i="43" s="1"/>
  <c r="L11" i="43"/>
  <c r="O13" i="4"/>
  <c r="O11" i="43" s="1"/>
  <c r="R400" i="4"/>
  <c r="R281" i="4"/>
  <c r="R252" i="4"/>
  <c r="R248" i="4"/>
  <c r="R234" i="4"/>
  <c r="R68" i="4"/>
  <c r="R395" i="4"/>
  <c r="R388" i="4"/>
  <c r="R384" i="4"/>
  <c r="R380" i="4"/>
  <c r="R376" i="4"/>
  <c r="R229" i="4"/>
  <c r="R69" i="4"/>
  <c r="R449" i="4"/>
  <c r="R280" i="4"/>
  <c r="R264" i="4"/>
  <c r="R233" i="4"/>
  <c r="R14" i="4"/>
  <c r="R513" i="4"/>
  <c r="R393" i="4"/>
  <c r="R275" i="4"/>
  <c r="R223" i="4"/>
  <c r="R15" i="4"/>
  <c r="R229" i="43" l="1"/>
  <c r="S223" i="4"/>
  <c r="S229" i="43" s="1"/>
  <c r="R463" i="43"/>
  <c r="S449" i="4"/>
  <c r="S463" i="43" s="1"/>
  <c r="R392" i="43"/>
  <c r="S380" i="4"/>
  <c r="S392" i="43" s="1"/>
  <c r="R66" i="43"/>
  <c r="S68" i="4"/>
  <c r="S66" i="43" s="1"/>
  <c r="R288" i="43"/>
  <c r="S281" i="4"/>
  <c r="S288" i="43" s="1"/>
  <c r="R405" i="43"/>
  <c r="S393" i="4"/>
  <c r="S405" i="43" s="1"/>
  <c r="R271" i="43"/>
  <c r="S264" i="4"/>
  <c r="S271" i="43" s="1"/>
  <c r="R235" i="43"/>
  <c r="S229" i="4"/>
  <c r="S235" i="43" s="1"/>
  <c r="R400" i="43"/>
  <c r="S388" i="4"/>
  <c r="S400" i="43" s="1"/>
  <c r="R255" i="43"/>
  <c r="R291" i="43" s="1"/>
  <c r="G13" i="13"/>
  <c r="S248" i="4"/>
  <c r="R576" i="43"/>
  <c r="S559" i="4"/>
  <c r="S576" i="43" s="1"/>
  <c r="R409" i="43"/>
  <c r="S397" i="4"/>
  <c r="S409" i="43" s="1"/>
  <c r="R339" i="43"/>
  <c r="R340" i="43" s="1"/>
  <c r="G14" i="13"/>
  <c r="S331" i="4"/>
  <c r="R393" i="43"/>
  <c r="S381" i="4"/>
  <c r="S393" i="43" s="1"/>
  <c r="R242" i="43"/>
  <c r="S236" i="4"/>
  <c r="S242" i="43" s="1"/>
  <c r="R290" i="43"/>
  <c r="S283" i="4"/>
  <c r="S290" i="43" s="1"/>
  <c r="P366" i="4"/>
  <c r="P377" i="43" s="1"/>
  <c r="L12" i="13"/>
  <c r="M12" i="13" s="1"/>
  <c r="R12" i="13" s="1"/>
  <c r="L7" i="13"/>
  <c r="M7" i="13" s="1"/>
  <c r="R7" i="13" s="1"/>
  <c r="P241" i="4"/>
  <c r="P247" i="43" s="1"/>
  <c r="R569" i="43"/>
  <c r="S552" i="4"/>
  <c r="S569" i="43" s="1"/>
  <c r="P15" i="4"/>
  <c r="P13" i="43" s="1"/>
  <c r="R577" i="43"/>
  <c r="S560" i="4"/>
  <c r="S577" i="43" s="1"/>
  <c r="P2" i="43"/>
  <c r="K254" i="43"/>
  <c r="P544" i="43"/>
  <c r="R142" i="43"/>
  <c r="S140" i="4"/>
  <c r="S142" i="43" s="1"/>
  <c r="R228" i="43"/>
  <c r="S222" i="4"/>
  <c r="S228" i="43" s="1"/>
  <c r="R143" i="43"/>
  <c r="S141" i="4"/>
  <c r="S143" i="43" s="1"/>
  <c r="R398" i="43"/>
  <c r="S386" i="4"/>
  <c r="S398" i="43" s="1"/>
  <c r="R257" i="43"/>
  <c r="S250" i="4"/>
  <c r="S257" i="43" s="1"/>
  <c r="P224" i="4"/>
  <c r="P230" i="43" s="1"/>
  <c r="P234" i="4"/>
  <c r="P240" i="43" s="1"/>
  <c r="P259" i="4"/>
  <c r="P266" i="43" s="1"/>
  <c r="P271" i="4"/>
  <c r="P278" i="43" s="1"/>
  <c r="P331" i="4"/>
  <c r="K387" i="43"/>
  <c r="R584" i="43"/>
  <c r="S567" i="4"/>
  <c r="S584" i="43" s="1"/>
  <c r="K213" i="43"/>
  <c r="P86" i="43"/>
  <c r="P90" i="43" s="1"/>
  <c r="F3" i="13"/>
  <c r="K3" i="13" s="1"/>
  <c r="P153" i="4"/>
  <c r="P157" i="43" s="1"/>
  <c r="P261" i="4"/>
  <c r="P268" i="43" s="1"/>
  <c r="P559" i="4"/>
  <c r="P576" i="43" s="1"/>
  <c r="P579" i="4"/>
  <c r="P596" i="43" s="1"/>
  <c r="P520" i="4"/>
  <c r="P536" i="43" s="1"/>
  <c r="P549" i="4"/>
  <c r="P566" i="43" s="1"/>
  <c r="P592" i="4"/>
  <c r="P609" i="43" s="1"/>
  <c r="R267" i="43"/>
  <c r="S260" i="4"/>
  <c r="S267" i="43" s="1"/>
  <c r="R270" i="43"/>
  <c r="S263" i="4"/>
  <c r="S270" i="43" s="1"/>
  <c r="R157" i="43"/>
  <c r="S153" i="4"/>
  <c r="S157" i="43" s="1"/>
  <c r="R399" i="43"/>
  <c r="S387" i="4"/>
  <c r="S399" i="43" s="1"/>
  <c r="R253" i="43"/>
  <c r="S247" i="4"/>
  <c r="S253" i="43" s="1"/>
  <c r="K147" i="43"/>
  <c r="P415" i="43"/>
  <c r="P459" i="43" s="1"/>
  <c r="F9" i="13"/>
  <c r="K9" i="13" s="1"/>
  <c r="R621" i="43"/>
  <c r="S604" i="4"/>
  <c r="S621" i="43" s="1"/>
  <c r="R282" i="43"/>
  <c r="S275" i="4"/>
  <c r="S282" i="43" s="1"/>
  <c r="R239" i="43"/>
  <c r="S233" i="4"/>
  <c r="S239" i="43" s="1"/>
  <c r="R67" i="43"/>
  <c r="S69" i="4"/>
  <c r="S67" i="43" s="1"/>
  <c r="R396" i="43"/>
  <c r="S384" i="4"/>
  <c r="S396" i="43" s="1"/>
  <c r="R240" i="43"/>
  <c r="S234" i="4"/>
  <c r="S240" i="43" s="1"/>
  <c r="R412" i="43"/>
  <c r="S400" i="4"/>
  <c r="S412" i="43" s="1"/>
  <c r="R566" i="43"/>
  <c r="S549" i="4"/>
  <c r="S566" i="43" s="1"/>
  <c r="R13" i="43"/>
  <c r="S15" i="4"/>
  <c r="S13" i="43" s="1"/>
  <c r="R529" i="43"/>
  <c r="S513" i="4"/>
  <c r="S529" i="43" s="1"/>
  <c r="R287" i="43"/>
  <c r="S280" i="4"/>
  <c r="S287" i="43" s="1"/>
  <c r="R388" i="43"/>
  <c r="R414" i="43" s="1"/>
  <c r="G18" i="13"/>
  <c r="S376" i="4"/>
  <c r="R407" i="43"/>
  <c r="S395" i="4"/>
  <c r="S407" i="43" s="1"/>
  <c r="R259" i="43"/>
  <c r="S252" i="4"/>
  <c r="S259" i="43" s="1"/>
  <c r="L5" i="13"/>
  <c r="M5" i="13" s="1"/>
  <c r="R5" i="13" s="1"/>
  <c r="P238" i="4"/>
  <c r="P244" i="43" s="1"/>
  <c r="R611" i="43"/>
  <c r="S594" i="4"/>
  <c r="S611" i="43" s="1"/>
  <c r="R84" i="43"/>
  <c r="S86" i="4"/>
  <c r="S84" i="43" s="1"/>
  <c r="R202" i="43"/>
  <c r="S198" i="4"/>
  <c r="S202" i="43" s="1"/>
  <c r="R141" i="43"/>
  <c r="S139" i="4"/>
  <c r="S141" i="43" s="1"/>
  <c r="R397" i="43"/>
  <c r="S385" i="4"/>
  <c r="S397" i="43" s="1"/>
  <c r="R256" i="43"/>
  <c r="S249" i="4"/>
  <c r="S256" i="43" s="1"/>
  <c r="R518" i="43"/>
  <c r="S502" i="4"/>
  <c r="S518" i="43" s="1"/>
  <c r="P467" i="43"/>
  <c r="P476" i="43" s="1"/>
  <c r="F20" i="13"/>
  <c r="K20" i="13" s="1"/>
  <c r="R597" i="43"/>
  <c r="S580" i="4"/>
  <c r="S597" i="43" s="1"/>
  <c r="R594" i="43"/>
  <c r="S577" i="4"/>
  <c r="S594" i="43" s="1"/>
  <c r="R609" i="43"/>
  <c r="S592" i="4"/>
  <c r="S609" i="43" s="1"/>
  <c r="L10" i="13"/>
  <c r="M10" i="13" s="1"/>
  <c r="R10" i="13" s="1"/>
  <c r="P86" i="4"/>
  <c r="P84" i="43" s="1"/>
  <c r="P199" i="4"/>
  <c r="P203" i="43" s="1"/>
  <c r="P260" i="4"/>
  <c r="P267" i="43" s="1"/>
  <c r="P355" i="4"/>
  <c r="P366" i="43" s="1"/>
  <c r="P367" i="4"/>
  <c r="P378" i="43" s="1"/>
  <c r="P477" i="43"/>
  <c r="P582" i="4"/>
  <c r="P599" i="43" s="1"/>
  <c r="P613" i="4"/>
  <c r="P630" i="43" s="1"/>
  <c r="P523" i="4"/>
  <c r="P539" i="43" s="1"/>
  <c r="P514" i="4"/>
  <c r="P530" i="43" s="1"/>
  <c r="P11" i="4"/>
  <c r="P9" i="43" s="1"/>
  <c r="P68" i="4"/>
  <c r="P66" i="43" s="1"/>
  <c r="P557" i="4"/>
  <c r="P574" i="43" s="1"/>
  <c r="P567" i="4"/>
  <c r="P584" i="43" s="1"/>
  <c r="R265" i="43"/>
  <c r="S258" i="4"/>
  <c r="S265" i="43" s="1"/>
  <c r="R252" i="43"/>
  <c r="S246" i="4"/>
  <c r="S252" i="43" s="1"/>
  <c r="R379" i="43"/>
  <c r="S368" i="4"/>
  <c r="S379" i="43" s="1"/>
  <c r="R402" i="43"/>
  <c r="S390" i="4"/>
  <c r="S402" i="43" s="1"/>
  <c r="R274" i="43"/>
  <c r="S267" i="4"/>
  <c r="S274" i="43" s="1"/>
  <c r="P388" i="43"/>
  <c r="P414" i="43" s="1"/>
  <c r="F18" i="13"/>
  <c r="R612" i="43"/>
  <c r="S595" i="4"/>
  <c r="S612" i="43" s="1"/>
  <c r="K90" i="43"/>
  <c r="P14" i="4"/>
  <c r="P12" i="43" s="1"/>
  <c r="P341" i="43"/>
  <c r="P342" i="43" s="1"/>
  <c r="F15" i="13"/>
  <c r="K15" i="13" s="1"/>
  <c r="P372" i="4"/>
  <c r="P383" i="43" s="1"/>
  <c r="R567" i="43"/>
  <c r="S550" i="4"/>
  <c r="S567" i="43" s="1"/>
  <c r="R382" i="43"/>
  <c r="S371" i="4"/>
  <c r="S382" i="43" s="1"/>
  <c r="R408" i="43"/>
  <c r="S396" i="4"/>
  <c r="S408" i="43" s="1"/>
  <c r="R381" i="43"/>
  <c r="S370" i="4"/>
  <c r="S381" i="43" s="1"/>
  <c r="R403" i="43"/>
  <c r="S391" i="4"/>
  <c r="S403" i="43" s="1"/>
  <c r="R258" i="43"/>
  <c r="S251" i="4"/>
  <c r="S258" i="43" s="1"/>
  <c r="P229" i="4"/>
  <c r="P235" i="43" s="1"/>
  <c r="P258" i="4"/>
  <c r="P265" i="43" s="1"/>
  <c r="P282" i="4"/>
  <c r="P289" i="43" s="1"/>
  <c r="K459" i="43"/>
  <c r="P239" i="4"/>
  <c r="P245" i="43" s="1"/>
  <c r="P249" i="4"/>
  <c r="P256" i="43" s="1"/>
  <c r="P265" i="4"/>
  <c r="P272" i="43" s="1"/>
  <c r="P517" i="4"/>
  <c r="P533" i="43" s="1"/>
  <c r="R12" i="43"/>
  <c r="S14" i="4"/>
  <c r="S12" i="43" s="1"/>
  <c r="R237" i="43"/>
  <c r="S231" i="4"/>
  <c r="S237" i="43" s="1"/>
  <c r="R241" i="43"/>
  <c r="S235" i="4"/>
  <c r="S241" i="43" s="1"/>
  <c r="R264" i="43"/>
  <c r="S257" i="4"/>
  <c r="S264" i="43" s="1"/>
  <c r="R401" i="43"/>
  <c r="S389" i="4"/>
  <c r="S401" i="43" s="1"/>
  <c r="R260" i="43"/>
  <c r="S253" i="4"/>
  <c r="S260" i="43" s="1"/>
  <c r="P255" i="43"/>
  <c r="R570" i="43"/>
  <c r="S553" i="4"/>
  <c r="S570" i="43" s="1"/>
  <c r="P251" i="4"/>
  <c r="P258" i="43" s="1"/>
  <c r="R618" i="43"/>
  <c r="S601" i="4"/>
  <c r="S618" i="43" s="1"/>
  <c r="P10" i="4"/>
  <c r="P8" i="43" s="1"/>
  <c r="K660" i="43"/>
  <c r="K85" i="43"/>
  <c r="D31" i="13" s="1"/>
  <c r="D32" i="13" s="1"/>
  <c r="P219" i="43"/>
  <c r="P254" i="43" s="1"/>
  <c r="P353" i="4"/>
  <c r="P364" i="43" s="1"/>
  <c r="P370" i="4"/>
  <c r="P381" i="43" s="1"/>
  <c r="R380" i="43"/>
  <c r="S369" i="4"/>
  <c r="S380" i="43" s="1"/>
  <c r="R404" i="43"/>
  <c r="S392" i="4"/>
  <c r="S404" i="43" s="1"/>
  <c r="R390" i="43"/>
  <c r="S378" i="4"/>
  <c r="S390" i="43" s="1"/>
  <c r="R462" i="43"/>
  <c r="R466" i="43" s="1"/>
  <c r="G23" i="13"/>
  <c r="S448" i="4"/>
  <c r="R406" i="43"/>
  <c r="S394" i="4"/>
  <c r="S406" i="43" s="1"/>
  <c r="P108" i="43"/>
  <c r="P134" i="43" s="1"/>
  <c r="F11" i="13"/>
  <c r="K11" i="13" s="1"/>
  <c r="P230" i="4"/>
  <c r="P236" i="43" s="1"/>
  <c r="P247" i="4"/>
  <c r="P253" i="43" s="1"/>
  <c r="P516" i="4"/>
  <c r="P532" i="43" s="1"/>
  <c r="P12" i="4"/>
  <c r="P10" i="43" s="1"/>
  <c r="R610" i="43"/>
  <c r="S593" i="4"/>
  <c r="S610" i="43" s="1"/>
  <c r="P276" i="4"/>
  <c r="P283" i="43" s="1"/>
  <c r="R593" i="43"/>
  <c r="S576" i="4"/>
  <c r="S593" i="43" s="1"/>
  <c r="P555" i="4"/>
  <c r="P572" i="43" s="1"/>
  <c r="P563" i="4"/>
  <c r="P580" i="43" s="1"/>
  <c r="P606" i="4"/>
  <c r="P623" i="43" s="1"/>
  <c r="R8" i="43"/>
  <c r="S10" i="4"/>
  <c r="S8" i="43" s="1"/>
  <c r="R7" i="43"/>
  <c r="G2" i="13"/>
  <c r="G26" i="13" s="1"/>
  <c r="G28" i="13"/>
  <c r="S9" i="4"/>
  <c r="R525" i="43"/>
  <c r="S509" i="4"/>
  <c r="S525" i="43" s="1"/>
  <c r="R391" i="43"/>
  <c r="S379" i="4"/>
  <c r="S391" i="43" s="1"/>
  <c r="R519" i="43"/>
  <c r="S503" i="4"/>
  <c r="S519" i="43" s="1"/>
  <c r="R410" i="43"/>
  <c r="S398" i="4"/>
  <c r="S410" i="43" s="1"/>
  <c r="L16" i="13"/>
  <c r="M16" i="13" s="1"/>
  <c r="R16" i="13" s="1"/>
  <c r="R565" i="43"/>
  <c r="S548" i="4"/>
  <c r="S565" i="43" s="1"/>
  <c r="R378" i="43"/>
  <c r="S367" i="4"/>
  <c r="S378" i="43" s="1"/>
  <c r="R272" i="43"/>
  <c r="S265" i="4"/>
  <c r="S272" i="43" s="1"/>
  <c r="R389" i="43"/>
  <c r="S377" i="4"/>
  <c r="S389" i="43" s="1"/>
  <c r="R411" i="43"/>
  <c r="S399" i="4"/>
  <c r="S411" i="43" s="1"/>
  <c r="R285" i="43"/>
  <c r="S278" i="4"/>
  <c r="S285" i="43" s="1"/>
  <c r="G31" i="13"/>
  <c r="K291" i="43"/>
  <c r="R608" i="43"/>
  <c r="S591" i="4"/>
  <c r="S608" i="43" s="1"/>
  <c r="P225" i="4"/>
  <c r="P231" i="43" s="1"/>
  <c r="P369" i="4"/>
  <c r="P380" i="43" s="1"/>
  <c r="K633" i="43"/>
  <c r="P13" i="4"/>
  <c r="P11" i="43" s="1"/>
  <c r="P69" i="4"/>
  <c r="P67" i="43" s="1"/>
  <c r="P275" i="4"/>
  <c r="P282" i="43" s="1"/>
  <c r="P371" i="4"/>
  <c r="P382" i="43" s="1"/>
  <c r="P462" i="43"/>
  <c r="P466" i="43" s="1"/>
  <c r="K542" i="43"/>
  <c r="P568" i="4"/>
  <c r="P585" i="43" s="1"/>
  <c r="P633" i="43" s="1"/>
  <c r="P76" i="4"/>
  <c r="P74" i="43" s="1"/>
  <c r="P198" i="4"/>
  <c r="P202" i="43" s="1"/>
  <c r="P522" i="4"/>
  <c r="P538" i="43" s="1"/>
  <c r="R520" i="43"/>
  <c r="S504" i="4"/>
  <c r="S520" i="43" s="1"/>
  <c r="R394" i="43"/>
  <c r="S382" i="4"/>
  <c r="S394" i="43" s="1"/>
  <c r="R244" i="43"/>
  <c r="S238" i="4"/>
  <c r="S244" i="43" s="1"/>
  <c r="R532" i="43"/>
  <c r="S516" i="4"/>
  <c r="S532" i="43" s="1"/>
  <c r="K134" i="43"/>
  <c r="P352" i="43"/>
  <c r="P387" i="43" s="1"/>
  <c r="K414" i="43"/>
  <c r="P152" i="43"/>
  <c r="P213" i="43" s="1"/>
  <c r="F6" i="13"/>
  <c r="K6" i="13" s="1"/>
  <c r="P250" i="4"/>
  <c r="P257" i="43" s="1"/>
  <c r="P266" i="4"/>
  <c r="P273" i="43" s="1"/>
  <c r="R572" i="43"/>
  <c r="S555" i="4"/>
  <c r="S572" i="43" s="1"/>
  <c r="P5" i="4"/>
  <c r="P3" i="43" s="1"/>
  <c r="P368" i="4"/>
  <c r="P379" i="43" s="1"/>
  <c r="P449" i="4"/>
  <c r="P463" i="43" s="1"/>
  <c r="P515" i="4"/>
  <c r="P531" i="43" s="1"/>
  <c r="R630" i="43"/>
  <c r="S613" i="4"/>
  <c r="S630" i="43" s="1"/>
  <c r="R155" i="43"/>
  <c r="S151" i="4"/>
  <c r="S155" i="43" s="1"/>
  <c r="R236" i="43"/>
  <c r="S230" i="4"/>
  <c r="S236" i="43" s="1"/>
  <c r="R11" i="43"/>
  <c r="S13" i="4"/>
  <c r="S11" i="43" s="1"/>
  <c r="R395" i="43"/>
  <c r="S383" i="4"/>
  <c r="S395" i="43" s="1"/>
  <c r="R238" i="43"/>
  <c r="S232" i="4"/>
  <c r="S238" i="43" s="1"/>
  <c r="R533" i="43"/>
  <c r="S517" i="4"/>
  <c r="S533" i="43" s="1"/>
  <c r="P135" i="43"/>
  <c r="P147" i="43" s="1"/>
  <c r="F4" i="13"/>
  <c r="K4" i="13" s="1"/>
  <c r="P223" i="4"/>
  <c r="P229" i="43" s="1"/>
  <c r="P233" i="4"/>
  <c r="P239" i="43" s="1"/>
  <c r="P246" i="4"/>
  <c r="P252" i="43" s="1"/>
  <c r="P267" i="4"/>
  <c r="P274" i="43" s="1"/>
  <c r="P253" i="4"/>
  <c r="P260" i="43" s="1"/>
  <c r="P279" i="4"/>
  <c r="P286" i="43" s="1"/>
  <c r="R531" i="43"/>
  <c r="S515" i="4"/>
  <c r="S531" i="43" s="1"/>
  <c r="R574" i="43"/>
  <c r="S557" i="4"/>
  <c r="S574" i="43" s="1"/>
  <c r="L11" i="13" l="1"/>
  <c r="M11" i="13" s="1"/>
  <c r="R11" i="13" s="1"/>
  <c r="S462" i="43"/>
  <c r="S466" i="43" s="1"/>
  <c r="H23" i="13"/>
  <c r="I23" i="13" s="1"/>
  <c r="P291" i="43"/>
  <c r="F21" i="13"/>
  <c r="K21" i="13" s="1"/>
  <c r="F22" i="13"/>
  <c r="K22" i="13" s="1"/>
  <c r="F2" i="13"/>
  <c r="L4" i="13"/>
  <c r="M4" i="13" s="1"/>
  <c r="R4" i="13" s="1"/>
  <c r="F13" i="13"/>
  <c r="R660" i="43"/>
  <c r="R85" i="43"/>
  <c r="P542" i="43"/>
  <c r="P339" i="43"/>
  <c r="P340" i="43" s="1"/>
  <c r="F14" i="13"/>
  <c r="P85" i="43"/>
  <c r="P660" i="43" s="1"/>
  <c r="F31" i="13"/>
  <c r="F8" i="13"/>
  <c r="K8" i="13" s="1"/>
  <c r="G29" i="13"/>
  <c r="F17" i="13"/>
  <c r="K17" i="13" s="1"/>
  <c r="F23" i="13"/>
  <c r="K23" i="13" s="1"/>
  <c r="S7" i="43"/>
  <c r="H28" i="13"/>
  <c r="H2" i="13"/>
  <c r="M15" i="13"/>
  <c r="R15" i="13" s="1"/>
  <c r="L15" i="13"/>
  <c r="S388" i="43"/>
  <c r="S414" i="43" s="1"/>
  <c r="H18" i="13"/>
  <c r="I18" i="13" s="1"/>
  <c r="K18" i="13" s="1"/>
  <c r="M6" i="13"/>
  <c r="R6" i="13" s="1"/>
  <c r="L6" i="13"/>
  <c r="L20" i="13"/>
  <c r="M20" i="13"/>
  <c r="R20" i="13" s="1"/>
  <c r="M9" i="13"/>
  <c r="R9" i="13" s="1"/>
  <c r="L9" i="13"/>
  <c r="L3" i="13"/>
  <c r="M3" i="13" s="1"/>
  <c r="R3" i="13" s="1"/>
  <c r="F28" i="13"/>
  <c r="S339" i="43"/>
  <c r="S340" i="43" s="1"/>
  <c r="H14" i="13"/>
  <c r="I14" i="13" s="1"/>
  <c r="S255" i="43"/>
  <c r="S291" i="43" s="1"/>
  <c r="H13" i="13"/>
  <c r="I13" i="13" s="1"/>
  <c r="L18" i="13" l="1"/>
  <c r="M18" i="13" s="1"/>
  <c r="R18" i="13" s="1"/>
  <c r="F26" i="13"/>
  <c r="F29" i="13" s="1"/>
  <c r="I2" i="13"/>
  <c r="H26" i="13"/>
  <c r="H29" i="13" s="1"/>
  <c r="K13" i="13"/>
  <c r="L22" i="13"/>
  <c r="M22" i="13"/>
  <c r="R22" i="13" s="1"/>
  <c r="L17" i="13"/>
  <c r="M17" i="13" s="1"/>
  <c r="R17" i="13" s="1"/>
  <c r="L21" i="13"/>
  <c r="M21" i="13"/>
  <c r="R21" i="13" s="1"/>
  <c r="L23" i="13"/>
  <c r="M23" i="13" s="1"/>
  <c r="R23" i="13" s="1"/>
  <c r="H31" i="13"/>
  <c r="S85" i="43"/>
  <c r="S660" i="43"/>
  <c r="L8" i="13"/>
  <c r="M8" i="13" s="1"/>
  <c r="R8" i="13" s="1"/>
  <c r="K14" i="13"/>
  <c r="L13" i="13" l="1"/>
  <c r="M13" i="13" s="1"/>
  <c r="R13" i="13" s="1"/>
  <c r="M14" i="13"/>
  <c r="R14" i="13" s="1"/>
  <c r="L14" i="13"/>
  <c r="H32" i="13"/>
  <c r="I26" i="13"/>
  <c r="I28" i="13"/>
  <c r="F32" i="13"/>
  <c r="K2" i="13"/>
  <c r="I29" i="13" l="1"/>
  <c r="K28" i="13"/>
  <c r="M2" i="13"/>
  <c r="K26" i="13"/>
  <c r="L2" i="13"/>
  <c r="L26" i="13" s="1"/>
  <c r="M26" i="13" l="1"/>
  <c r="L28" i="13" s="1"/>
  <c r="R2" i="13"/>
  <c r="R26" i="13" s="1"/>
  <c r="L29" i="13"/>
  <c r="K29" i="13"/>
</calcChain>
</file>

<file path=xl/comments1.xml><?xml version="1.0" encoding="utf-8"?>
<comments xmlns="http://schemas.openxmlformats.org/spreadsheetml/2006/main">
  <authors>
    <author>shq</author>
  </authors>
  <commentList>
    <comment ref="C1" authorId="0">
      <text>
        <r>
          <rPr>
            <b/>
            <sz val="9"/>
            <rFont val="宋体"/>
            <family val="3"/>
            <charset val="134"/>
          </rPr>
          <t>shq:</t>
        </r>
        <r>
          <rPr>
            <sz val="9"/>
            <rFont val="宋体"/>
            <family val="3"/>
            <charset val="134"/>
          </rPr>
          <t xml:space="preserve">
此列为客户编号表 “客户类型”列显示的种类</t>
        </r>
      </text>
    </comment>
  </commentList>
</comments>
</file>

<file path=xl/comments2.xml><?xml version="1.0" encoding="utf-8"?>
<comments xmlns="http://schemas.openxmlformats.org/spreadsheetml/2006/main">
  <authors>
    <author>Administrator</author>
    <author>User</author>
    <author>小玉</author>
  </authors>
  <commentList>
    <comment ref="K3" authorId="0">
      <text>
        <r>
          <rPr>
            <sz val="9"/>
            <rFont val="宋体"/>
            <family val="3"/>
            <charset val="134"/>
          </rPr>
          <t>Administrator:
负数为客户多付款，尚未开票</t>
        </r>
      </text>
    </comment>
    <comment ref="J97" authorId="1">
      <text>
        <r>
          <rPr>
            <sz val="9"/>
            <rFont val="宋体"/>
            <family val="3"/>
            <charset val="134"/>
          </rPr>
          <t>User:
实际到账26490,10元手续费</t>
        </r>
      </text>
    </comment>
    <comment ref="O205" authorId="2">
      <text>
        <r>
          <rPr>
            <sz val="9"/>
            <rFont val="宋体"/>
            <family val="3"/>
            <charset val="134"/>
          </rPr>
          <t>小玉:
分开打报废单和其他出库单，按30桶做，2张</t>
        </r>
      </text>
    </comment>
    <comment ref="J240" authorId="1">
      <text>
        <r>
          <rPr>
            <sz val="9"/>
            <rFont val="宋体"/>
            <family val="3"/>
            <charset val="134"/>
          </rPr>
          <t xml:space="preserve">User:
实际到账7555.5
</t>
        </r>
      </text>
    </comment>
    <comment ref="D268" authorId="0">
      <text>
        <r>
          <rPr>
            <sz val="9"/>
            <rFont val="宋体"/>
            <family val="3"/>
            <charset val="134"/>
          </rPr>
          <t>Administrator:
未税现金</t>
        </r>
      </text>
    </comment>
    <comment ref="K269" authorId="1">
      <text>
        <r>
          <rPr>
            <sz val="9"/>
            <rFont val="宋体"/>
            <family val="3"/>
            <charset val="134"/>
          </rPr>
          <t>User:
实际收款2995,5元手续费</t>
        </r>
      </text>
    </comment>
    <comment ref="J278" authorId="1">
      <text>
        <r>
          <rPr>
            <sz val="9"/>
            <rFont val="宋体"/>
            <family val="3"/>
            <charset val="134"/>
          </rPr>
          <t xml:space="preserve">User:
实际到账21045.5
</t>
        </r>
      </text>
    </comment>
    <comment ref="J287" authorId="1">
      <text>
        <r>
          <rPr>
            <sz val="9"/>
            <rFont val="宋体"/>
            <family val="3"/>
            <charset val="134"/>
          </rPr>
          <t>User:
实收27597.5元</t>
        </r>
      </text>
    </comment>
    <comment ref="D310" authorId="1">
      <text>
        <r>
          <rPr>
            <sz val="9"/>
            <rFont val="宋体"/>
            <family val="3"/>
            <charset val="134"/>
          </rPr>
          <t>User:
镇江市谏壁镇京口工业园薛磊   电话 13905282038</t>
        </r>
      </text>
    </comment>
    <comment ref="D311" authorId="1">
      <text>
        <r>
          <rPr>
            <sz val="9"/>
            <rFont val="宋体"/>
            <family val="3"/>
            <charset val="134"/>
          </rPr>
          <t>User:
镇江市谏壁镇京口工业园薛磊   电话 13905282038</t>
        </r>
      </text>
    </comment>
    <comment ref="J363" authorId="1">
      <text>
        <r>
          <rPr>
            <sz val="9"/>
            <rFont val="宋体"/>
            <family val="3"/>
            <charset val="134"/>
          </rPr>
          <t>User:
实收23747.5元</t>
        </r>
      </text>
    </comment>
    <comment ref="D399" authorId="0">
      <text>
        <r>
          <rPr>
            <sz val="9"/>
            <rFont val="宋体"/>
            <family val="3"/>
            <charset val="134"/>
          </rPr>
          <t xml:space="preserve">Administrator:
无锡新区旺庄联高路五号（渡口桥向南二百米）  曹总 158-5270-0535  
</t>
        </r>
      </text>
    </comment>
  </commentList>
</comments>
</file>

<file path=xl/comments3.xml><?xml version="1.0" encoding="utf-8"?>
<comments xmlns="http://schemas.openxmlformats.org/spreadsheetml/2006/main">
  <authors>
    <author>User</author>
    <author>cw</author>
    <author>Windows 用户</author>
  </authors>
  <commentList>
    <comment ref="H1" authorId="0">
      <text>
        <r>
          <rPr>
            <b/>
            <sz val="9"/>
            <rFont val="宋体"/>
            <family val="3"/>
            <charset val="134"/>
          </rPr>
          <t>User:</t>
        </r>
        <r>
          <rPr>
            <sz val="9"/>
            <rFont val="宋体"/>
            <family val="3"/>
            <charset val="134"/>
          </rPr>
          <t xml:space="preserve">
大桶单价/10+30元</t>
        </r>
      </text>
    </comment>
    <comment ref="I1" authorId="1">
      <text>
        <r>
          <rPr>
            <b/>
            <sz val="9"/>
            <rFont val="Tahoma"/>
            <family val="2"/>
          </rPr>
          <t>cw: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大桶经销单价</t>
        </r>
        <r>
          <rPr>
            <sz val="9"/>
            <rFont val="Tahoma"/>
            <family val="2"/>
          </rPr>
          <t>/10+30</t>
        </r>
      </text>
    </comment>
    <comment ref="J1" authorId="0">
      <text>
        <r>
          <rPr>
            <b/>
            <sz val="9"/>
            <rFont val="宋体"/>
            <family val="3"/>
            <charset val="134"/>
          </rPr>
          <t>User:</t>
        </r>
        <r>
          <rPr>
            <sz val="9"/>
            <rFont val="宋体"/>
            <family val="3"/>
            <charset val="134"/>
          </rPr>
          <t xml:space="preserve">
大桶单价定价*（1-10%）</t>
        </r>
      </text>
    </comment>
    <comment ref="C207" authorId="0">
      <text>
        <r>
          <rPr>
            <b/>
            <sz val="9"/>
            <rFont val="宋体"/>
            <family val="3"/>
            <charset val="134"/>
          </rPr>
          <t>User:</t>
        </r>
        <r>
          <rPr>
            <sz val="9"/>
            <rFont val="宋体"/>
            <family val="3"/>
            <charset val="134"/>
          </rPr>
          <t xml:space="preserve">
安徽胜利</t>
        </r>
      </text>
    </comment>
    <comment ref="C230" authorId="0">
      <text>
        <r>
          <rPr>
            <b/>
            <sz val="9"/>
            <rFont val="宋体"/>
            <family val="3"/>
            <charset val="134"/>
          </rPr>
          <t>User:</t>
        </r>
        <r>
          <rPr>
            <sz val="9"/>
            <rFont val="宋体"/>
            <family val="3"/>
            <charset val="134"/>
          </rPr>
          <t xml:space="preserve">
丰川出货</t>
        </r>
      </text>
    </comment>
    <comment ref="A242" authorId="2">
      <text>
        <r>
          <rPr>
            <b/>
            <sz val="9"/>
            <rFont val="宋体"/>
            <family val="3"/>
            <charset val="134"/>
          </rPr>
          <t>Windows 用户:</t>
        </r>
        <r>
          <rPr>
            <sz val="9"/>
            <rFont val="宋体"/>
            <family val="3"/>
            <charset val="134"/>
          </rPr>
          <t xml:space="preserve">
吴江立隆</t>
        </r>
      </text>
    </comment>
    <comment ref="A246" authorId="2">
      <text>
        <r>
          <rPr>
            <b/>
            <sz val="9"/>
            <rFont val="宋体"/>
            <family val="3"/>
            <charset val="134"/>
          </rPr>
          <t>Windows 用户
2017.08.10新配方</t>
        </r>
      </text>
    </comment>
    <comment ref="A248" authorId="2">
      <text>
        <r>
          <rPr>
            <b/>
            <sz val="9"/>
            <rFont val="宋体"/>
            <family val="3"/>
            <charset val="134"/>
          </rPr>
          <t>Windows 用户:</t>
        </r>
        <r>
          <rPr>
            <sz val="9"/>
            <rFont val="宋体"/>
            <family val="3"/>
            <charset val="134"/>
          </rPr>
          <t xml:space="preserve">
国产</t>
        </r>
      </text>
    </comment>
    <comment ref="A249" authorId="2">
      <text>
        <r>
          <rPr>
            <b/>
            <sz val="9"/>
            <rFont val="宋体"/>
            <family val="3"/>
            <charset val="134"/>
          </rPr>
          <t>Windows 用户:</t>
        </r>
        <r>
          <rPr>
            <sz val="9"/>
            <rFont val="宋体"/>
            <family val="3"/>
            <charset val="134"/>
          </rPr>
          <t xml:space="preserve">
进口</t>
        </r>
      </text>
    </comment>
    <comment ref="A251" authorId="2">
      <text>
        <r>
          <rPr>
            <b/>
            <sz val="9"/>
            <rFont val="宋体"/>
            <family val="3"/>
            <charset val="134"/>
          </rPr>
          <t>Windows 用户:</t>
        </r>
        <r>
          <rPr>
            <sz val="9"/>
            <rFont val="宋体"/>
            <family val="3"/>
            <charset val="134"/>
          </rPr>
          <t xml:space="preserve">
绿创</t>
        </r>
      </text>
    </comment>
    <comment ref="A252" authorId="2">
      <text>
        <r>
          <rPr>
            <b/>
            <sz val="9"/>
            <rFont val="宋体"/>
            <family val="3"/>
            <charset val="134"/>
          </rPr>
          <t>Windows 用户:</t>
        </r>
        <r>
          <rPr>
            <sz val="9"/>
            <rFont val="宋体"/>
            <family val="3"/>
            <charset val="134"/>
          </rPr>
          <t xml:space="preserve">
台湾道普昇</t>
        </r>
      </text>
    </comment>
    <comment ref="A257" authorId="2">
      <text>
        <r>
          <rPr>
            <b/>
            <sz val="9"/>
            <rFont val="宋体"/>
            <family val="3"/>
            <charset val="134"/>
          </rPr>
          <t>Windows 用户:</t>
        </r>
        <r>
          <rPr>
            <sz val="9"/>
            <rFont val="宋体"/>
            <family val="3"/>
            <charset val="134"/>
          </rPr>
          <t xml:space="preserve">
合并配方后价格</t>
        </r>
      </text>
    </comment>
    <comment ref="A258" authorId="2">
      <text>
        <r>
          <rPr>
            <b/>
            <sz val="9"/>
            <rFont val="宋体"/>
            <family val="3"/>
            <charset val="134"/>
          </rPr>
          <t>Windows 用户:</t>
        </r>
        <r>
          <rPr>
            <sz val="9"/>
            <rFont val="宋体"/>
            <family val="3"/>
            <charset val="134"/>
          </rPr>
          <t xml:space="preserve">
合并配方后价格</t>
        </r>
      </text>
    </comment>
  </commentList>
</comments>
</file>

<file path=xl/comments4.xml><?xml version="1.0" encoding="utf-8"?>
<comments xmlns="http://schemas.openxmlformats.org/spreadsheetml/2006/main">
  <authors>
    <author>作者</author>
    <author>shq</author>
  </authors>
  <commentList>
    <comment ref="K1" authorId="0">
      <text>
        <r>
          <rPr>
            <sz val="9"/>
            <rFont val="宋体"/>
            <family val="3"/>
            <charset val="134"/>
          </rPr>
          <t>作者:
提成总金额=提成金额+差价奖惩+业务费用</t>
        </r>
      </text>
    </comment>
    <comment ref="A16" authorId="1">
      <text>
        <r>
          <rPr>
            <b/>
            <sz val="9"/>
            <rFont val="宋体"/>
            <family val="3"/>
            <charset val="134"/>
          </rPr>
          <t>shq:</t>
        </r>
        <r>
          <rPr>
            <sz val="9"/>
            <rFont val="宋体"/>
            <family val="3"/>
            <charset val="134"/>
          </rPr>
          <t xml:space="preserve">
注：唐雪涛自20180101出货再收款后结算提成。
20180226与钟确认</t>
        </r>
      </text>
    </comment>
    <comment ref="A23" authorId="1">
      <text>
        <r>
          <rPr>
            <b/>
            <sz val="9"/>
            <rFont val="宋体"/>
            <family val="3"/>
            <charset val="134"/>
          </rPr>
          <t>shq:</t>
        </r>
        <r>
          <rPr>
            <sz val="9"/>
            <rFont val="宋体"/>
            <family val="3"/>
            <charset val="134"/>
          </rPr>
          <t xml:space="preserve">
20180630离职</t>
        </r>
      </text>
    </comment>
  </commentList>
</comments>
</file>

<file path=xl/comments5.xml><?xml version="1.0" encoding="utf-8"?>
<comments xmlns="http://schemas.openxmlformats.org/spreadsheetml/2006/main">
  <authors>
    <author>Administrator</author>
    <author>shq</author>
    <author>作者</author>
  </authors>
  <commentList>
    <comment ref="K1" authorId="0">
      <text>
        <r>
          <rPr>
            <sz val="9"/>
            <rFont val="宋体"/>
            <family val="3"/>
            <charset val="134"/>
          </rPr>
          <t>Administrator:
负数为客户多付款，尚未开票</t>
        </r>
      </text>
    </comment>
    <comment ref="L3" authorId="1">
      <text>
        <r>
          <rPr>
            <b/>
            <sz val="9"/>
            <rFont val="Tahoma"/>
            <family val="2"/>
          </rPr>
          <t>shq:</t>
        </r>
        <r>
          <rPr>
            <sz val="9"/>
            <rFont val="Tahoma"/>
            <family val="2"/>
          </rPr>
          <t>20170101</t>
        </r>
        <r>
          <rPr>
            <sz val="9"/>
            <rFont val="宋体"/>
            <family val="3"/>
            <charset val="134"/>
          </rPr>
          <t>以后出货的所有客户，到款天数大于</t>
        </r>
        <r>
          <rPr>
            <sz val="9"/>
            <rFont val="Tahoma"/>
            <family val="2"/>
          </rPr>
          <t>180</t>
        </r>
        <r>
          <rPr>
            <sz val="9"/>
            <rFont val="宋体"/>
            <family val="3"/>
            <charset val="134"/>
          </rPr>
          <t>天无提成并不核算差价</t>
        </r>
      </text>
    </comment>
    <comment ref="M3" authorId="2">
      <text>
        <r>
          <rPr>
            <sz val="9"/>
            <rFont val="宋体"/>
            <family val="3"/>
            <charset val="134"/>
          </rPr>
          <t xml:space="preserve">注：数据来源，财务提供服务费明细表中属于服务费用，按业务员汇总金额/1.17
</t>
        </r>
      </text>
    </comment>
    <comment ref="O3" authorId="2">
      <text>
        <r>
          <rPr>
            <sz val="9"/>
            <rFont val="宋体"/>
            <family val="3"/>
            <charset val="134"/>
          </rPr>
          <t>注：按收到款时间和销售管理制度核对
2016年出货公式：
IF(L4&lt;=60,0.05,IF(L4&lt;=90,0.04,IF(L4&lt;=120,0.03,IF(L4&lt;=150,0.02,0))))
2017-2018年出货公式：IF(L4&lt;=60,0.05,IF(L4&lt;=120,0.04,IF(L4&lt;=150,0.02,IF(L4&lt;=180,0.01,0))))</t>
        </r>
      </text>
    </comment>
    <comment ref="Q3" authorId="2">
      <text>
        <r>
          <rPr>
            <sz val="9"/>
            <rFont val="宋体"/>
            <family val="3"/>
            <charset val="134"/>
          </rPr>
          <t xml:space="preserve">作者:
指导价(为未税价）
用公司指导价/1.17
</t>
        </r>
      </text>
    </comment>
    <comment ref="R3" authorId="1">
      <text>
        <r>
          <rPr>
            <b/>
            <sz val="9"/>
            <rFont val="Tahoma"/>
            <family val="2"/>
          </rPr>
          <t>shq:</t>
        </r>
        <r>
          <rPr>
            <sz val="9"/>
            <rFont val="Tahoma"/>
            <family val="2"/>
          </rPr>
          <t xml:space="preserve">
20160501</t>
        </r>
        <r>
          <rPr>
            <sz val="9"/>
            <rFont val="宋体"/>
            <family val="3"/>
            <charset val="134"/>
          </rPr>
          <t xml:space="preserve">以前出货公式：
</t>
        </r>
        <r>
          <rPr>
            <sz val="9"/>
            <rFont val="Tahoma"/>
            <family val="2"/>
          </rPr>
          <t>ROUND(IF(AE4="</t>
        </r>
        <r>
          <rPr>
            <sz val="9"/>
            <rFont val="宋体"/>
            <family val="3"/>
            <charset val="134"/>
          </rPr>
          <t>指导价</t>
        </r>
        <r>
          <rPr>
            <sz val="9"/>
            <rFont val="Tahoma"/>
            <family val="2"/>
          </rPr>
          <t>*1.35",AC4*Q4*1.35,AC4*Q4),2)
20160501</t>
        </r>
        <r>
          <rPr>
            <sz val="9"/>
            <rFont val="宋体"/>
            <family val="3"/>
            <charset val="134"/>
          </rPr>
          <t xml:space="preserve">以后出货公式：
</t>
        </r>
        <r>
          <rPr>
            <sz val="9"/>
            <rFont val="Tahoma"/>
            <family val="2"/>
          </rPr>
          <t>ROUND(IF(AE4="</t>
        </r>
        <r>
          <rPr>
            <sz val="9"/>
            <rFont val="宋体"/>
            <family val="3"/>
            <charset val="134"/>
          </rPr>
          <t>指导价</t>
        </r>
        <r>
          <rPr>
            <sz val="9"/>
            <rFont val="Tahoma"/>
            <family val="2"/>
          </rPr>
          <t>+Y4*30",AC4*Q4+Y4*30,AC4*Q4),2)</t>
        </r>
      </text>
    </comment>
    <comment ref="AE3" authorId="1">
      <text>
        <r>
          <rPr>
            <b/>
            <sz val="9"/>
            <rFont val="Tahoma"/>
            <family val="2"/>
          </rPr>
          <t>shq:</t>
        </r>
        <r>
          <rPr>
            <sz val="9"/>
            <rFont val="Tahoma"/>
            <family val="2"/>
          </rPr>
          <t xml:space="preserve">
201605</t>
        </r>
        <r>
          <rPr>
            <sz val="9"/>
            <rFont val="宋体"/>
            <family val="3"/>
            <charset val="134"/>
          </rPr>
          <t xml:space="preserve">以前出货公式：
</t>
        </r>
        <r>
          <rPr>
            <sz val="9"/>
            <rFont val="Tahoma"/>
            <family val="2"/>
          </rPr>
          <t>IF(AD4&lt;50,"</t>
        </r>
        <r>
          <rPr>
            <sz val="9"/>
            <rFont val="宋体"/>
            <family val="3"/>
            <charset val="134"/>
          </rPr>
          <t>指导价</t>
        </r>
        <r>
          <rPr>
            <sz val="9"/>
            <rFont val="Tahoma"/>
            <family val="2"/>
          </rPr>
          <t>*1.35",IF(AF4="</t>
        </r>
        <r>
          <rPr>
            <sz val="9"/>
            <rFont val="宋体"/>
            <family val="3"/>
            <charset val="134"/>
          </rPr>
          <t>固体</t>
        </r>
        <r>
          <rPr>
            <sz val="9"/>
            <rFont val="Tahoma"/>
            <family val="2"/>
          </rPr>
          <t xml:space="preserve">","     </t>
        </r>
        <r>
          <rPr>
            <sz val="9"/>
            <rFont val="宋体"/>
            <family val="3"/>
            <charset val="134"/>
          </rPr>
          <t>指导价</t>
        </r>
        <r>
          <rPr>
            <sz val="9"/>
            <rFont val="Tahoma"/>
            <family val="2"/>
          </rPr>
          <t xml:space="preserve">","     </t>
        </r>
        <r>
          <rPr>
            <sz val="9"/>
            <rFont val="宋体"/>
            <family val="3"/>
            <charset val="134"/>
          </rPr>
          <t>指导价</t>
        </r>
        <r>
          <rPr>
            <sz val="9"/>
            <rFont val="Tahoma"/>
            <family val="2"/>
          </rPr>
          <t>"))</t>
        </r>
        <r>
          <rPr>
            <sz val="9"/>
            <rFont val="宋体"/>
            <family val="3"/>
            <charset val="134"/>
          </rPr>
          <t xml:space="preserve">
</t>
        </r>
        <r>
          <rPr>
            <sz val="9"/>
            <rFont val="Tahoma"/>
            <family val="2"/>
          </rPr>
          <t>20160501</t>
        </r>
        <r>
          <rPr>
            <sz val="9"/>
            <rFont val="宋体"/>
            <family val="3"/>
            <charset val="134"/>
          </rPr>
          <t xml:space="preserve">以后货公式：
</t>
        </r>
        <r>
          <rPr>
            <sz val="9"/>
            <rFont val="Tahoma"/>
            <family val="2"/>
          </rPr>
          <t>IF(AD4&lt;50,"</t>
        </r>
        <r>
          <rPr>
            <sz val="9"/>
            <rFont val="宋体"/>
            <family val="3"/>
            <charset val="134"/>
          </rPr>
          <t>指导价</t>
        </r>
        <r>
          <rPr>
            <sz val="9"/>
            <rFont val="Tahoma"/>
            <family val="2"/>
          </rPr>
          <t>+Y4*30",IF(AD133="</t>
        </r>
        <r>
          <rPr>
            <sz val="9"/>
            <rFont val="宋体"/>
            <family val="3"/>
            <charset val="134"/>
          </rPr>
          <t>固体</t>
        </r>
        <r>
          <rPr>
            <sz val="9"/>
            <rFont val="Tahoma"/>
            <family val="2"/>
          </rPr>
          <t xml:space="preserve">","     </t>
        </r>
        <r>
          <rPr>
            <sz val="9"/>
            <rFont val="宋体"/>
            <family val="3"/>
            <charset val="134"/>
          </rPr>
          <t>指导价</t>
        </r>
        <r>
          <rPr>
            <sz val="9"/>
            <rFont val="Tahoma"/>
            <family val="2"/>
          </rPr>
          <t xml:space="preserve">","     </t>
        </r>
        <r>
          <rPr>
            <sz val="9"/>
            <rFont val="宋体"/>
            <family val="3"/>
            <charset val="134"/>
          </rPr>
          <t>指导价</t>
        </r>
        <r>
          <rPr>
            <sz val="9"/>
            <rFont val="Tahoma"/>
            <family val="2"/>
          </rPr>
          <t>"))</t>
        </r>
      </text>
    </comment>
    <comment ref="D271" authorId="2">
      <text>
        <r>
          <rPr>
            <sz val="9"/>
            <rFont val="宋体"/>
            <family val="3"/>
            <charset val="134"/>
          </rPr>
          <t>作者:
老板娘13914004782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M1" authorId="0">
      <text>
        <r>
          <rPr>
            <sz val="9"/>
            <rFont val="宋体"/>
            <family val="3"/>
            <charset val="134"/>
          </rPr>
          <t xml:space="preserve">注：数据来源，财务提供服务费明细表中属于服务费用，按业务员汇总金额/1.17
</t>
        </r>
      </text>
    </comment>
    <comment ref="O1" authorId="0">
      <text>
        <r>
          <rPr>
            <sz val="9"/>
            <rFont val="宋体"/>
            <family val="3"/>
            <charset val="134"/>
          </rPr>
          <t xml:space="preserve">注：按收到款时间和销售管理制度核对
</t>
        </r>
      </text>
    </comment>
    <comment ref="Q1" authorId="0">
      <text>
        <r>
          <rPr>
            <sz val="9"/>
            <rFont val="宋体"/>
            <family val="3"/>
            <charset val="134"/>
          </rPr>
          <t xml:space="preserve">作者:
指导价(为未税价）
用公司指导价/1.17
</t>
        </r>
      </text>
    </comment>
    <comment ref="T1" authorId="0">
      <text>
        <r>
          <rPr>
            <sz val="9"/>
            <rFont val="宋体"/>
            <family val="3"/>
            <charset val="134"/>
          </rPr>
          <t>作者:
负数为客户多付款，尚未开票</t>
        </r>
      </text>
    </comment>
    <comment ref="X332" authorId="0">
      <text>
        <r>
          <rPr>
            <sz val="9"/>
            <rFont val="宋体"/>
            <family val="3"/>
            <charset val="134"/>
          </rPr>
          <t>作者:
B06</t>
        </r>
      </text>
    </comment>
  </commentList>
</comments>
</file>

<file path=xl/comments7.xml><?xml version="1.0" encoding="utf-8"?>
<comments xmlns="http://schemas.openxmlformats.org/spreadsheetml/2006/main">
  <authors>
    <author>Administrator</author>
    <author>作者</author>
  </authors>
  <commentList>
    <comment ref="M1" authorId="0">
      <text>
        <r>
          <rPr>
            <sz val="9"/>
            <rFont val="宋体"/>
            <family val="3"/>
            <charset val="134"/>
          </rPr>
          <t>Administrator:
负数为客户多付款，尚未开票</t>
        </r>
      </text>
    </comment>
    <comment ref="N2" authorId="1">
      <text>
        <r>
          <rPr>
            <sz val="9"/>
            <rFont val="宋体"/>
            <family val="3"/>
            <charset val="134"/>
          </rPr>
          <t xml:space="preserve">注：数据来源，财务提供服务费明细表中属于服务费用，按业务员汇总金额/1.17
</t>
        </r>
      </text>
    </comment>
    <comment ref="P2" authorId="1">
      <text>
        <r>
          <rPr>
            <sz val="9"/>
            <rFont val="宋体"/>
            <family val="3"/>
            <charset val="134"/>
          </rPr>
          <t xml:space="preserve">注：按收到款时间和销售管理制度核对
</t>
        </r>
      </text>
    </comment>
    <comment ref="R2" authorId="1">
      <text>
        <r>
          <rPr>
            <sz val="9"/>
            <rFont val="宋体"/>
            <family val="3"/>
            <charset val="134"/>
          </rPr>
          <t xml:space="preserve">作者:
指导价(为未税价）
用公司指导价/1.17
</t>
        </r>
      </text>
    </comment>
  </commentList>
</comments>
</file>

<file path=xl/comments8.xml><?xml version="1.0" encoding="utf-8"?>
<comments xmlns="http://schemas.openxmlformats.org/spreadsheetml/2006/main">
  <authors>
    <author>shq</author>
  </authors>
  <commentList>
    <comment ref="A12" authorId="0">
      <text>
        <r>
          <rPr>
            <b/>
            <sz val="9"/>
            <rFont val="宋体"/>
            <family val="3"/>
            <charset val="134"/>
          </rPr>
          <t>shq:</t>
        </r>
        <r>
          <rPr>
            <sz val="9"/>
            <rFont val="宋体"/>
            <family val="3"/>
            <charset val="134"/>
          </rPr>
          <t xml:space="preserve">
20180630离职</t>
        </r>
      </text>
    </comment>
  </commentList>
</comments>
</file>

<file path=xl/sharedStrings.xml><?xml version="1.0" encoding="utf-8"?>
<sst xmlns="http://schemas.openxmlformats.org/spreadsheetml/2006/main" count="31103" uniqueCount="6713">
  <si>
    <t>开始时间</t>
  </si>
  <si>
    <t>结束时间</t>
  </si>
  <si>
    <t>规则名</t>
  </si>
  <si>
    <t>业务员</t>
  </si>
  <si>
    <t>固定比例</t>
  </si>
  <si>
    <t>0-60</t>
  </si>
  <si>
    <t>61-120</t>
  </si>
  <si>
    <t>121-150</t>
  </si>
  <si>
    <t>151-180</t>
  </si>
  <si>
    <t>切削液</t>
  </si>
  <si>
    <t>切削油</t>
  </si>
  <si>
    <t>其他</t>
  </si>
  <si>
    <t>售后占比</t>
  </si>
  <si>
    <t>正常计算</t>
  </si>
  <si>
    <t>大客户0.5%，20170101后出货按0.7%结算，20170601后出货按0.6%及占比分配计算，20180101后出货按0.5%吴70%简30%分配</t>
  </si>
  <si>
    <t>吴佳佳</t>
  </si>
  <si>
    <t>0.5%，20180501出货起执行</t>
  </si>
  <si>
    <t>1%，20170912以由方祥变为王建平，均1%提成</t>
  </si>
  <si>
    <t>1%/正常计算产品CYQ18  0.01</t>
  </si>
  <si>
    <t>1%提成</t>
  </si>
  <si>
    <t>10.5、7.5元/桶、1%(杭州耕德201707开票业务员为刘建凯）</t>
  </si>
  <si>
    <t>15元/桶</t>
  </si>
  <si>
    <t>2%提成，不计差价</t>
  </si>
  <si>
    <t>正常计算不核差价</t>
  </si>
  <si>
    <t>20171001后出货业务员沈洁1%</t>
  </si>
  <si>
    <t>沈洁</t>
  </si>
  <si>
    <t>20171201前出货宗露，后杨淑慧，均正常计算</t>
  </si>
  <si>
    <t>杨淑慧</t>
  </si>
  <si>
    <t>20180401后为王建平按1%，10.5、7.5元/桶</t>
  </si>
  <si>
    <t>20180601出货后姜鹏正常计算，前为沈洁1%，</t>
  </si>
  <si>
    <t>姜鹏</t>
  </si>
  <si>
    <t>30元/桶</t>
  </si>
  <si>
    <t>CYQ17不锈钢切削油按1%提成，CSR24切削液按自主客户5%正常提成</t>
  </si>
  <si>
    <t>手动核算</t>
  </si>
  <si>
    <t>按桶数计提成</t>
  </si>
  <si>
    <t>大客户0.5%</t>
  </si>
  <si>
    <t>大客户0.5%，20180101后出货按0.5%吴70%简30%分配，20180501后出货按0.5%吴70%张贸盛30%分配</t>
  </si>
  <si>
    <t>大客户1%</t>
  </si>
  <si>
    <t>测试员</t>
  </si>
  <si>
    <t>售后员</t>
  </si>
  <si>
    <t>出货地点</t>
  </si>
  <si>
    <t>客户编号</t>
  </si>
  <si>
    <t>客户名称</t>
  </si>
  <si>
    <t>提成比例</t>
  </si>
  <si>
    <t>出货开始时间</t>
  </si>
  <si>
    <t>出货结束时间</t>
  </si>
  <si>
    <t>收款开始时间</t>
  </si>
  <si>
    <t>收款结束时间</t>
  </si>
  <si>
    <t>戴梦菲</t>
  </si>
  <si>
    <t>龙华</t>
  </si>
  <si>
    <t>观澜</t>
  </si>
  <si>
    <t>李飞</t>
  </si>
  <si>
    <t>济源</t>
  </si>
  <si>
    <t>卢伟</t>
  </si>
  <si>
    <t>郑州港区</t>
  </si>
  <si>
    <t>郑州加工区</t>
  </si>
  <si>
    <t>鹤壁</t>
  </si>
  <si>
    <t>锜昌</t>
  </si>
  <si>
    <t>建泰</t>
  </si>
  <si>
    <t>周文斌</t>
  </si>
  <si>
    <t>廊坊</t>
  </si>
  <si>
    <t>太原</t>
  </si>
  <si>
    <t>烟台</t>
  </si>
  <si>
    <t>曾建</t>
  </si>
  <si>
    <t>a0681</t>
  </si>
  <si>
    <t>日铭电脑配件（上海）有限公司</t>
  </si>
  <si>
    <t>奚雪峰</t>
  </si>
  <si>
    <t>a0050</t>
  </si>
  <si>
    <t>可成科技（宿迁）有限公司</t>
  </si>
  <si>
    <t>a0051</t>
  </si>
  <si>
    <t>可功科技（宿迁）有限公司</t>
  </si>
  <si>
    <t>a0053</t>
  </si>
  <si>
    <t>可胜科技（苏州）有限公司</t>
  </si>
  <si>
    <t>a0052</t>
  </si>
  <si>
    <t>可利科技（苏州工业园区）有限公司</t>
  </si>
  <si>
    <t>a0627</t>
  </si>
  <si>
    <t>可胜科技(泰州)有限公司</t>
  </si>
  <si>
    <t>a1306</t>
  </si>
  <si>
    <t>可发科技（宿迁）有限公司</t>
  </si>
  <si>
    <t>a1402</t>
  </si>
  <si>
    <t>可利科技（泰州）有限公司</t>
  </si>
  <si>
    <t>a0049</t>
  </si>
  <si>
    <t>可成科技（苏州）有限公司</t>
  </si>
  <si>
    <t>陈芳强</t>
  </si>
  <si>
    <t>业务</t>
  </si>
  <si>
    <t>开票日期</t>
  </si>
  <si>
    <t>金额</t>
  </si>
  <si>
    <t>发票号码</t>
  </si>
  <si>
    <t>到期时间</t>
  </si>
  <si>
    <t>款期</t>
  </si>
  <si>
    <t>付款日</t>
  </si>
  <si>
    <t>付款金额</t>
  </si>
  <si>
    <t>应收余额</t>
  </si>
  <si>
    <t>发票入账凭证号</t>
  </si>
  <si>
    <t>品名</t>
  </si>
  <si>
    <t>规格</t>
  </si>
  <si>
    <t>数量（桶）</t>
  </si>
  <si>
    <t>单位</t>
  </si>
  <si>
    <t>单价</t>
  </si>
  <si>
    <t>含税金额</t>
  </si>
  <si>
    <t>成品代码</t>
  </si>
  <si>
    <t>单桶重量</t>
  </si>
  <si>
    <t>重量（公斤）</t>
  </si>
  <si>
    <t>单号</t>
  </si>
  <si>
    <t>出货时间</t>
  </si>
  <si>
    <t>税率</t>
  </si>
  <si>
    <t>未税服务费</t>
  </si>
  <si>
    <t>丁连军</t>
  </si>
  <si>
    <t>a0121</t>
  </si>
  <si>
    <t>上海舷恒实业有限公司</t>
  </si>
  <si>
    <t>26629519</t>
  </si>
  <si>
    <t>2018-2-11/2018-6-28</t>
  </si>
  <si>
    <t>铝合金加工液</t>
  </si>
  <si>
    <t>ZM-3080</t>
  </si>
  <si>
    <t>桶</t>
  </si>
  <si>
    <t>CSR24</t>
  </si>
  <si>
    <t>XOUT17090648</t>
  </si>
  <si>
    <t>拆分付款</t>
  </si>
  <si>
    <t>28120324</t>
  </si>
  <si>
    <t>*石油制品*铝合金加工液</t>
  </si>
  <si>
    <t>XOUT17110340</t>
  </si>
  <si>
    <t>XOUT17100084</t>
  </si>
  <si>
    <t>XOUT17100279</t>
  </si>
  <si>
    <t>XOUT17100425</t>
  </si>
  <si>
    <t>a0167</t>
  </si>
  <si>
    <t>苏州扬信德汽车零部件有限公司</t>
  </si>
  <si>
    <t>27754586</t>
  </si>
  <si>
    <t>*润滑油*机床导轨油</t>
  </si>
  <si>
    <t>32#</t>
  </si>
  <si>
    <t>吨</t>
  </si>
  <si>
    <t>CYT08</t>
  </si>
  <si>
    <t>XOUT18050355</t>
  </si>
  <si>
    <t>a0240</t>
  </si>
  <si>
    <t>吉得精密五金(昆山)有限公司</t>
  </si>
  <si>
    <t>02839479</t>
  </si>
  <si>
    <t>*专项化学用品*半合成切削液</t>
  </si>
  <si>
    <t>AP-3040</t>
  </si>
  <si>
    <t>CSB01</t>
  </si>
  <si>
    <t>XOUT18030030</t>
  </si>
  <si>
    <t>a0317</t>
  </si>
  <si>
    <t>昆山市同宇模具有限公司</t>
  </si>
  <si>
    <t>26629543</t>
  </si>
  <si>
    <t>现金</t>
  </si>
  <si>
    <t>高级全合成切削液</t>
  </si>
  <si>
    <t>SC-601</t>
  </si>
  <si>
    <t>CSQ12</t>
  </si>
  <si>
    <t>XOUT17110559</t>
  </si>
  <si>
    <t>微乳化切削液</t>
  </si>
  <si>
    <t>JH-105</t>
  </si>
  <si>
    <t>CSR09</t>
  </si>
  <si>
    <t>09926919</t>
  </si>
  <si>
    <t>低油雾切削油</t>
  </si>
  <si>
    <t>CH-201</t>
  </si>
  <si>
    <t>CYQ10</t>
  </si>
  <si>
    <t>XOUT17120531</t>
  </si>
  <si>
    <t>28120443</t>
  </si>
  <si>
    <t>*石油制品*低油雾切削油</t>
  </si>
  <si>
    <t>XOUT18010313</t>
  </si>
  <si>
    <t>*石油制品*高级全合成切削液</t>
  </si>
  <si>
    <t>a0338</t>
  </si>
  <si>
    <t>昆山科森科技股份有限公司</t>
  </si>
  <si>
    <t>28120275</t>
  </si>
  <si>
    <t>*石油制品*极压切削油</t>
  </si>
  <si>
    <t>XOUT17110561</t>
  </si>
  <si>
    <t>P16</t>
  </si>
  <si>
    <t>*石油制品*不锈钢切削油</t>
  </si>
  <si>
    <t>CH-105</t>
  </si>
  <si>
    <t>CYQ19</t>
  </si>
  <si>
    <t>XOUT17090693</t>
  </si>
  <si>
    <t>车床</t>
  </si>
  <si>
    <t>XOUT17110569</t>
  </si>
  <si>
    <t>28120276</t>
  </si>
  <si>
    <t>XOUT17120025</t>
  </si>
  <si>
    <t>XOUT17120177</t>
  </si>
  <si>
    <t>28120277</t>
  </si>
  <si>
    <t>*石油制品*铜铝合金切削油</t>
  </si>
  <si>
    <t>CC-20B</t>
  </si>
  <si>
    <t>CYQ14</t>
  </si>
  <si>
    <t>XOUT17120178</t>
  </si>
  <si>
    <t>28120279</t>
  </si>
  <si>
    <t>XOUT17120323</t>
  </si>
  <si>
    <t>*石油制品*抗磨液压油</t>
  </si>
  <si>
    <t>CYT09</t>
  </si>
  <si>
    <t>XOUT17110568</t>
  </si>
  <si>
    <t>冲压部</t>
  </si>
  <si>
    <t>*石油制品*锂基脂</t>
  </si>
  <si>
    <t>0#</t>
  </si>
  <si>
    <t>CYT01</t>
  </si>
  <si>
    <t>XOUT17120179</t>
  </si>
  <si>
    <t>XOUT17120324</t>
  </si>
  <si>
    <t>XOUT17110516</t>
  </si>
  <si>
    <t>高精</t>
  </si>
  <si>
    <t>XOUT17110560</t>
  </si>
  <si>
    <t>XOUT17110562</t>
  </si>
  <si>
    <t>*石油制品*半合成极压切削液</t>
  </si>
  <si>
    <t>LP-3030</t>
  </si>
  <si>
    <t>CSB09</t>
  </si>
  <si>
    <t>XOUT17110520</t>
  </si>
  <si>
    <t>*石油制品*机床导轨油</t>
  </si>
  <si>
    <t>68#</t>
  </si>
  <si>
    <t>CYT11</t>
  </si>
  <si>
    <t>XOUT17120034</t>
  </si>
  <si>
    <t>XOUT17120166</t>
  </si>
  <si>
    <t>28120278</t>
  </si>
  <si>
    <t>XOUT17120233</t>
  </si>
  <si>
    <t>XOUT17120295</t>
  </si>
  <si>
    <t>EP-3020</t>
  </si>
  <si>
    <t>CSB02</t>
  </si>
  <si>
    <t>XOUT17120342</t>
  </si>
  <si>
    <t>*石油制品*镁铝合金切削油</t>
  </si>
  <si>
    <t>OH-303</t>
  </si>
  <si>
    <t>CYQ29</t>
  </si>
  <si>
    <t>XOUT17120343</t>
  </si>
  <si>
    <t>28120280</t>
  </si>
  <si>
    <t>XOUT17120410</t>
  </si>
  <si>
    <t>*石油制品*高光不锈钢切削油</t>
  </si>
  <si>
    <t>CH-188</t>
  </si>
  <si>
    <t>CYQ51</t>
  </si>
  <si>
    <t>XOUT17110651</t>
  </si>
  <si>
    <t>医疗</t>
  </si>
  <si>
    <t>XOUT17120038</t>
  </si>
  <si>
    <t>XOUT17120114</t>
  </si>
  <si>
    <t>XOUT17120277</t>
  </si>
  <si>
    <t>XOUT17120313</t>
  </si>
  <si>
    <t>XOUT17120403</t>
  </si>
  <si>
    <t>a0507</t>
  </si>
  <si>
    <t>苏州市施晟帆精密机械有限公司</t>
  </si>
  <si>
    <t>15222601</t>
  </si>
  <si>
    <t>款到发货</t>
  </si>
  <si>
    <t>*润滑油*抗磨液压油</t>
  </si>
  <si>
    <t>46#</t>
  </si>
  <si>
    <t>CYT10</t>
  </si>
  <si>
    <t>XOUT18040250</t>
  </si>
  <si>
    <t>a0659</t>
  </si>
  <si>
    <t>苏州东兴成精密五金有限公司</t>
  </si>
  <si>
    <t>09926821</t>
  </si>
  <si>
    <t>机床导轨油</t>
  </si>
  <si>
    <t>XOUT17120411</t>
  </si>
  <si>
    <t>抗磨液压油</t>
  </si>
  <si>
    <t>a0851</t>
  </si>
  <si>
    <t>苏州辉昌汽车部件有限公司</t>
  </si>
  <si>
    <t>28120569</t>
  </si>
  <si>
    <t>*石油制品*锭子油</t>
  </si>
  <si>
    <t>5#</t>
  </si>
  <si>
    <t>CYQ77</t>
  </si>
  <si>
    <t>XOUT17120116</t>
  </si>
  <si>
    <t>ZM-3090</t>
  </si>
  <si>
    <t>CSR38</t>
  </si>
  <si>
    <t>*石油制品*铝管拉伸油</t>
  </si>
  <si>
    <t>EF-420P-47</t>
  </si>
  <si>
    <t>CYT38</t>
  </si>
  <si>
    <t>XOUT17120241</t>
  </si>
  <si>
    <t>28120570</t>
  </si>
  <si>
    <t>XOUT17120557</t>
  </si>
  <si>
    <t>XOUT17120560</t>
  </si>
  <si>
    <t>a1119</t>
  </si>
  <si>
    <t>吴中区甪直坤诚五金加工厂</t>
  </si>
  <si>
    <t>16644005</t>
  </si>
  <si>
    <t>*专项化学用品*铝合金加工液</t>
  </si>
  <si>
    <t>XOUT18060455</t>
  </si>
  <si>
    <t>a1132</t>
  </si>
  <si>
    <t>苏州固珩精密五金有限公司</t>
  </si>
  <si>
    <t>02839442</t>
  </si>
  <si>
    <t>*专项化学用品*极压切削油</t>
  </si>
  <si>
    <t>XOUT18030143</t>
  </si>
  <si>
    <t>a1218</t>
  </si>
  <si>
    <t>苏州凌浩精密五金有限公司</t>
  </si>
  <si>
    <t>26629674</t>
  </si>
  <si>
    <t>2018-5-4/2018-6-6</t>
  </si>
  <si>
    <t>不锈钢切削油</t>
  </si>
  <si>
    <t>DH-30A</t>
  </si>
  <si>
    <t>XOUT17120043</t>
  </si>
  <si>
    <t>28120680</t>
  </si>
  <si>
    <t>XOUT18020028</t>
  </si>
  <si>
    <t>a1347</t>
  </si>
  <si>
    <t>汇旺(嘉善)精密机械有限公司</t>
  </si>
  <si>
    <t>28120614</t>
  </si>
  <si>
    <t>*石油制品*乳化切削液</t>
  </si>
  <si>
    <t>JH-103</t>
  </si>
  <si>
    <t>XOUT18010089</t>
  </si>
  <si>
    <t>a1352</t>
  </si>
  <si>
    <t>苏州市吴中区甪直鼎和五金制品厂</t>
  </si>
  <si>
    <t>55874784</t>
  </si>
  <si>
    <t>开票现金</t>
  </si>
  <si>
    <t>*化学试剂助剂*不锈钢冷却剂</t>
  </si>
  <si>
    <t>CYQ74</t>
  </si>
  <si>
    <t>XOUT18060012</t>
  </si>
  <si>
    <t>a1501</t>
  </si>
  <si>
    <t>台州大昌汽车部件有限公司</t>
  </si>
  <si>
    <t>30158447</t>
  </si>
  <si>
    <t>2018-5-21/2018-6-5</t>
  </si>
  <si>
    <t>锭子油</t>
  </si>
  <si>
    <t>XOUT17090576</t>
  </si>
  <si>
    <t>09926867</t>
  </si>
  <si>
    <t>XOUT17120079</t>
  </si>
  <si>
    <t>14035245</t>
  </si>
  <si>
    <t>XOUT17100281</t>
  </si>
  <si>
    <t>XOUT17110378</t>
  </si>
  <si>
    <t>a1556</t>
  </si>
  <si>
    <t>昆山鑫浩越五金科技有限公司</t>
  </si>
  <si>
    <t>16643880</t>
  </si>
  <si>
    <t>*化学试剂助剂*钢冷却剂</t>
  </si>
  <si>
    <t>XOUT18060303</t>
  </si>
  <si>
    <t>a1570</t>
  </si>
  <si>
    <t>苏州伟斯顿精密五金有限公司</t>
  </si>
  <si>
    <t>30158464</t>
  </si>
  <si>
    <t>JH-600CW</t>
  </si>
  <si>
    <t>CSR65</t>
  </si>
  <si>
    <t>XOUT17090613</t>
  </si>
  <si>
    <t>a1601</t>
  </si>
  <si>
    <t>苏州欣吉盛机械科技有限公司</t>
  </si>
  <si>
    <t>16644079</t>
  </si>
  <si>
    <t>*化学试剂助剂*优质全合成切削液</t>
  </si>
  <si>
    <t>SF-M802</t>
  </si>
  <si>
    <t>CSQ19</t>
  </si>
  <si>
    <t>XOUT18060487</t>
  </si>
  <si>
    <t>15222476</t>
  </si>
  <si>
    <t>XOUT18040172</t>
  </si>
  <si>
    <t>a1739</t>
  </si>
  <si>
    <t>福立旺精密机电（中国）股份有限公司</t>
  </si>
  <si>
    <t>02839347</t>
  </si>
  <si>
    <t>*润滑油*不锈钢切削油</t>
  </si>
  <si>
    <t>XOUT18020189</t>
  </si>
  <si>
    <t>*其他化学制品*铜防氧化剂</t>
  </si>
  <si>
    <t>T-32</t>
  </si>
  <si>
    <t>CYP56</t>
  </si>
  <si>
    <t>XOUT18020204</t>
  </si>
  <si>
    <t>02839647</t>
  </si>
  <si>
    <t>*专项化学用品*不锈钢切削油</t>
  </si>
  <si>
    <t>XOUT18030225</t>
  </si>
  <si>
    <t>b115</t>
  </si>
  <si>
    <t>昆山蔡总</t>
  </si>
  <si>
    <t>未税</t>
  </si>
  <si>
    <t>R18060013</t>
  </si>
  <si>
    <t>半合成切削液</t>
  </si>
  <si>
    <t>CSB06</t>
  </si>
  <si>
    <t>方祥</t>
  </si>
  <si>
    <t>a0232</t>
  </si>
  <si>
    <t>浙江久立特材科技股份有限公司吴兴分公司</t>
  </si>
  <si>
    <t>29184938</t>
  </si>
  <si>
    <t>2018-5-16/2018-6-25</t>
  </si>
  <si>
    <t>除锈剂</t>
  </si>
  <si>
    <t>C-01X</t>
  </si>
  <si>
    <t>CSX22</t>
  </si>
  <si>
    <t>XOUT17080246</t>
  </si>
  <si>
    <t>29821967</t>
  </si>
  <si>
    <t>2018-6-25/2018-6-26</t>
  </si>
  <si>
    <t>高速轧机专用冷轧油</t>
  </si>
  <si>
    <t>EF-1080G</t>
  </si>
  <si>
    <t>XOUT17090009</t>
  </si>
  <si>
    <t>CYZ16</t>
  </si>
  <si>
    <t>XOUT17080310</t>
  </si>
  <si>
    <t>XOUT17080596</t>
  </si>
  <si>
    <t>郭波</t>
  </si>
  <si>
    <t>a0859</t>
  </si>
  <si>
    <t>昆山铭珠机械工业有限公司</t>
  </si>
  <si>
    <t>15222336</t>
  </si>
  <si>
    <t>*其他化学制品*高级全合成切削液</t>
  </si>
  <si>
    <t>SC-H601</t>
  </si>
  <si>
    <t>CSQ13</t>
  </si>
  <si>
    <t>XOUT18030319</t>
  </si>
  <si>
    <t>27754158</t>
  </si>
  <si>
    <t>*化学试剂助剂*乳化冷却剂</t>
  </si>
  <si>
    <t>XOUT18040384</t>
  </si>
  <si>
    <t>27754177</t>
  </si>
  <si>
    <t>XOUT18040398</t>
  </si>
  <si>
    <t>27754178</t>
  </si>
  <si>
    <t>*专项化学用品*矿物防锈剂</t>
  </si>
  <si>
    <t>X-3630</t>
  </si>
  <si>
    <t>CYF06</t>
  </si>
  <si>
    <t>a0931</t>
  </si>
  <si>
    <t>苏州百勤精密机械有限公司</t>
  </si>
  <si>
    <t>28120587</t>
  </si>
  <si>
    <t>XOUT18010479</t>
  </si>
  <si>
    <t>28120214</t>
  </si>
  <si>
    <t>XOUT18010169</t>
  </si>
  <si>
    <t>a1122</t>
  </si>
  <si>
    <t>苏州昱佳耀精密机械有限公司</t>
  </si>
  <si>
    <t>55874577</t>
  </si>
  <si>
    <t>现金开票</t>
  </si>
  <si>
    <t>XOUT18050403</t>
  </si>
  <si>
    <t>a1750</t>
  </si>
  <si>
    <t>昆山骏翼嘉精密机械有限公司</t>
  </si>
  <si>
    <t>15222313</t>
  </si>
  <si>
    <t>LP-3030AL</t>
  </si>
  <si>
    <t>XOUT18030486</t>
  </si>
  <si>
    <t>a1866</t>
  </si>
  <si>
    <t>珩星电子（连云港）股份有限公司</t>
  </si>
  <si>
    <t>16644018</t>
  </si>
  <si>
    <t>*专项化学用品*切削液</t>
  </si>
  <si>
    <t>JH-200RP</t>
  </si>
  <si>
    <t>XOUT18060457</t>
  </si>
  <si>
    <t>b239</t>
  </si>
  <si>
    <t>昆山叶总</t>
  </si>
  <si>
    <t>R18060014</t>
  </si>
  <si>
    <t>韩风云</t>
  </si>
  <si>
    <t>a0150</t>
  </si>
  <si>
    <t>苏州金春永精密冲压件有限公司</t>
  </si>
  <si>
    <t>27754140</t>
  </si>
  <si>
    <t>*专项化学用品*矿物剂型防锈剂</t>
  </si>
  <si>
    <t>XOUT18040358</t>
  </si>
  <si>
    <t>a0151</t>
  </si>
  <si>
    <t>苏州金利达冲压件有限公司</t>
  </si>
  <si>
    <t>02839673</t>
  </si>
  <si>
    <t>*专项化学用品*矿物油型防锈油</t>
  </si>
  <si>
    <t>XOUT18030360</t>
  </si>
  <si>
    <t>a0364</t>
  </si>
  <si>
    <t>太仓戴尔塔精密模具有限公司</t>
  </si>
  <si>
    <t>55874758</t>
  </si>
  <si>
    <t>XOUT18050564</t>
  </si>
  <si>
    <t>16643876</t>
  </si>
  <si>
    <t>*专项化学用品*低油雾切削油</t>
  </si>
  <si>
    <t>XOUT18060300</t>
  </si>
  <si>
    <t>a1002</t>
  </si>
  <si>
    <t>苏州辛得利机电科技有限公司</t>
  </si>
  <si>
    <t>28120247</t>
  </si>
  <si>
    <t>XOUT18010124</t>
  </si>
  <si>
    <t>a1448</t>
  </si>
  <si>
    <t>苏州龙兴晟机电科技有限公司</t>
  </si>
  <si>
    <t>02839512</t>
  </si>
  <si>
    <t>*其他化学制品*植物切削液</t>
  </si>
  <si>
    <t>CSR34</t>
  </si>
  <si>
    <t>XOUT18030022</t>
  </si>
  <si>
    <t>a1521</t>
  </si>
  <si>
    <t>昆山纳速德机械有限公司</t>
  </si>
  <si>
    <t>27754380</t>
  </si>
  <si>
    <t>XOUT18050094</t>
  </si>
  <si>
    <t>27754381</t>
  </si>
  <si>
    <t>*化学试剂助剂*全合成切削液</t>
  </si>
  <si>
    <t>JH-803A</t>
  </si>
  <si>
    <t>CSQ35</t>
  </si>
  <si>
    <t>a1591</t>
  </si>
  <si>
    <t>常州紫盈金属制品有限公司</t>
  </si>
  <si>
    <t>15222651</t>
  </si>
  <si>
    <t>*化学试剂助剂*不锈钢加工冷却剂</t>
  </si>
  <si>
    <t>DH-30F</t>
  </si>
  <si>
    <t>CYQ76</t>
  </si>
  <si>
    <t>XOUT18040315</t>
  </si>
  <si>
    <t>a1751</t>
  </si>
  <si>
    <t>昆山市周市镇浩琦机械厂</t>
  </si>
  <si>
    <t>02839361</t>
  </si>
  <si>
    <t>*其他化学制品*铝合金加工液</t>
  </si>
  <si>
    <t>XOUT18020190</t>
  </si>
  <si>
    <t>a1890</t>
  </si>
  <si>
    <t>苏州意远兴精密机械有限公司</t>
  </si>
  <si>
    <t>55874821</t>
  </si>
  <si>
    <t>XOUT18060054</t>
  </si>
  <si>
    <t>55874822</t>
  </si>
  <si>
    <t>何洋</t>
  </si>
  <si>
    <t>a1359</t>
  </si>
  <si>
    <t>湖北道普润滑科技有限公司</t>
  </si>
  <si>
    <t>15222577</t>
  </si>
  <si>
    <t>CF-2600A</t>
  </si>
  <si>
    <t>CSR47</t>
  </si>
  <si>
    <t>XOUT18030449</t>
  </si>
  <si>
    <t>纳诺-廊坊</t>
  </si>
  <si>
    <t>a0106</t>
  </si>
  <si>
    <t>上海安美特铝业有限公司</t>
  </si>
  <si>
    <t>02839470</t>
  </si>
  <si>
    <t>货到付款</t>
  </si>
  <si>
    <t>2018-4-11/2018-6-15</t>
  </si>
  <si>
    <t>*专项化学用品*全合成磨削液</t>
  </si>
  <si>
    <t>SH-880</t>
  </si>
  <si>
    <t>CSQ03</t>
  </si>
  <si>
    <t>XOUT18030017</t>
  </si>
  <si>
    <t>02839593</t>
  </si>
  <si>
    <t>XOUT18030269</t>
  </si>
  <si>
    <t>a0110</t>
  </si>
  <si>
    <t>上海戈吕克机械制造有限公司</t>
  </si>
  <si>
    <t>02839481</t>
  </si>
  <si>
    <t>*专项化学用品*清洗剂</t>
  </si>
  <si>
    <t>AS-502</t>
  </si>
  <si>
    <t>CSX05</t>
  </si>
  <si>
    <t>XOUT18030042</t>
  </si>
  <si>
    <t>*专项化学用品*抗磨液压油</t>
  </si>
  <si>
    <t>CYT12</t>
  </si>
  <si>
    <t>02839666</t>
  </si>
  <si>
    <t>XOUT18030357</t>
  </si>
  <si>
    <t>a0173</t>
  </si>
  <si>
    <t>拓金（上海）五金有限公司</t>
  </si>
  <si>
    <t>27754190</t>
  </si>
  <si>
    <t>2018-5-23/2018-6-29</t>
  </si>
  <si>
    <t>*化学试剂助剂*半合成切削液</t>
  </si>
  <si>
    <t>JH-1A</t>
  </si>
  <si>
    <t>CSR08</t>
  </si>
  <si>
    <t>XOUT18040013</t>
  </si>
  <si>
    <t>55874751</t>
  </si>
  <si>
    <t>X-36</t>
  </si>
  <si>
    <t>CYF05</t>
  </si>
  <si>
    <t>XOUT18050212</t>
  </si>
  <si>
    <t>a0251</t>
  </si>
  <si>
    <t>上海瑞博密封件有限公司</t>
  </si>
  <si>
    <t>27754479</t>
  </si>
  <si>
    <t>XOUT18050224</t>
  </si>
  <si>
    <t>27754480</t>
  </si>
  <si>
    <t>JH-8</t>
  </si>
  <si>
    <t>a0278</t>
  </si>
  <si>
    <t>富士迈半导体精密工业（上海)有限公司</t>
  </si>
  <si>
    <t>02839672</t>
  </si>
  <si>
    <t>*专项化学用品*机床导轨油</t>
  </si>
  <si>
    <t>XOUT18030358</t>
  </si>
  <si>
    <t>a0405</t>
  </si>
  <si>
    <t>上海哲冠流体科技有限公司</t>
  </si>
  <si>
    <t>27754478</t>
  </si>
  <si>
    <t>*化学试剂助剂*拉拔剂</t>
  </si>
  <si>
    <t>EF-306</t>
  </si>
  <si>
    <t>CYT24</t>
  </si>
  <si>
    <t>XOUT18050210</t>
  </si>
  <si>
    <t>a0473</t>
  </si>
  <si>
    <t>昆山鑫峰庆机械有限公司</t>
  </si>
  <si>
    <t>27754204</t>
  </si>
  <si>
    <t>*化学试剂助剂*主轴保护剂</t>
  </si>
  <si>
    <t>10#</t>
  </si>
  <si>
    <t>CYT07</t>
  </si>
  <si>
    <t>XOUT18040429</t>
  </si>
  <si>
    <t>27754205</t>
  </si>
  <si>
    <t>27754579</t>
  </si>
  <si>
    <t>XOUT18050357</t>
  </si>
  <si>
    <t>a0491</t>
  </si>
  <si>
    <t>日腾电脑配件（上海）有限公司</t>
  </si>
  <si>
    <t>02839176</t>
  </si>
  <si>
    <t>千克</t>
  </si>
  <si>
    <t>XOUT18010194</t>
  </si>
  <si>
    <t>XOUT18010337</t>
  </si>
  <si>
    <t>a0597</t>
  </si>
  <si>
    <t>上海日衡电子制造厂</t>
  </si>
  <si>
    <t>02839436</t>
  </si>
  <si>
    <t>XOUT18030065</t>
  </si>
  <si>
    <t>a0642</t>
  </si>
  <si>
    <t>苏州科迪精密机械有限公司</t>
  </si>
  <si>
    <t>28120304</t>
  </si>
  <si>
    <t>XOUT18010238</t>
  </si>
  <si>
    <t>28120676</t>
  </si>
  <si>
    <t>XOUT18020029</t>
  </si>
  <si>
    <t>02839300</t>
  </si>
  <si>
    <t>*石油制品*植物型切削液</t>
  </si>
  <si>
    <t>XOUT18020061</t>
  </si>
  <si>
    <t>02839291</t>
  </si>
  <si>
    <t>XOUT18010419</t>
  </si>
  <si>
    <t>XOUT18010503</t>
  </si>
  <si>
    <t>XOUT18010539</t>
  </si>
  <si>
    <t>02839292</t>
  </si>
  <si>
    <t>XOUT18020090</t>
  </si>
  <si>
    <t>XOUT18020095</t>
  </si>
  <si>
    <t>XOUT18020124</t>
  </si>
  <si>
    <t>02839293</t>
  </si>
  <si>
    <t>*石油制品*全合成铝加工液</t>
  </si>
  <si>
    <t>SH-807RT</t>
  </si>
  <si>
    <t>CSQ30</t>
  </si>
  <si>
    <t>XOUT17120521</t>
  </si>
  <si>
    <t>02839294</t>
  </si>
  <si>
    <t>XOUT18010119</t>
  </si>
  <si>
    <t>XOUT18010293</t>
  </si>
  <si>
    <t>XOUT18010481</t>
  </si>
  <si>
    <t>02839296</t>
  </si>
  <si>
    <t>SH-900G</t>
  </si>
  <si>
    <t>CSQ33</t>
  </si>
  <si>
    <t>XOUT17120464</t>
  </si>
  <si>
    <t>XOUT17120522</t>
  </si>
  <si>
    <t>XOUT18010215</t>
  </si>
  <si>
    <t>XOUT18010296</t>
  </si>
  <si>
    <t>02839297</t>
  </si>
  <si>
    <t>XOUT18010213</t>
  </si>
  <si>
    <t>02839298</t>
  </si>
  <si>
    <t>XOUT17120469</t>
  </si>
  <si>
    <t>XOUT18010487</t>
  </si>
  <si>
    <t>02839299</t>
  </si>
  <si>
    <t>XOUT18020026</t>
  </si>
  <si>
    <t>a0797</t>
  </si>
  <si>
    <t>上海嘉定曹王合金铝锭有限公司</t>
  </si>
  <si>
    <t>55874890</t>
  </si>
  <si>
    <t>XOUT18060166</t>
  </si>
  <si>
    <t xml:space="preserve"> </t>
  </si>
  <si>
    <t>a0819</t>
  </si>
  <si>
    <t>上海共励商贸有限公司</t>
  </si>
  <si>
    <t>28120305</t>
  </si>
  <si>
    <t>*石油制品*不锈钢研磨液</t>
  </si>
  <si>
    <t>SH-801AX</t>
  </si>
  <si>
    <t>CSQ07</t>
  </si>
  <si>
    <t>XOUT18010236</t>
  </si>
  <si>
    <t>a0964</t>
  </si>
  <si>
    <t>上海妮林工贸有限公司</t>
  </si>
  <si>
    <t>26629722</t>
  </si>
  <si>
    <t>XOUT17120109</t>
  </si>
  <si>
    <t>a1185</t>
  </si>
  <si>
    <t>上海冉赣机械设备有限公司</t>
  </si>
  <si>
    <t>27754414</t>
  </si>
  <si>
    <t>*化学试剂助剂*乳化冷却液</t>
  </si>
  <si>
    <t>XOUT18050136</t>
  </si>
  <si>
    <t>a1203</t>
  </si>
  <si>
    <t>上海睿客气动技术有限公司</t>
  </si>
  <si>
    <t>27754406</t>
  </si>
  <si>
    <t>XOUT18050121</t>
  </si>
  <si>
    <t>a1310</t>
  </si>
  <si>
    <t>常州吉兴金属制品有限公司</t>
  </si>
  <si>
    <t>30158334</t>
  </si>
  <si>
    <t>2018-1-16/2018-6-25</t>
  </si>
  <si>
    <t>全合成铝加工液</t>
  </si>
  <si>
    <t>XOUT17090400</t>
  </si>
  <si>
    <t>JH-105TW</t>
  </si>
  <si>
    <t>CSR63</t>
  </si>
  <si>
    <t>XOUT17090437</t>
  </si>
  <si>
    <t>37099864</t>
  </si>
  <si>
    <t>XOUT17100043</t>
  </si>
  <si>
    <t>a1318</t>
  </si>
  <si>
    <t>上海高泰精密管材股份有限公司</t>
  </si>
  <si>
    <t>55874754</t>
  </si>
  <si>
    <t>*润滑油*黄油</t>
  </si>
  <si>
    <t>2#</t>
  </si>
  <si>
    <t>CYT03</t>
  </si>
  <si>
    <t>XOUT18050558</t>
  </si>
  <si>
    <t>a1598</t>
  </si>
  <si>
    <t>大同市城区精恒制造有限责任公司</t>
  </si>
  <si>
    <t>16643905</t>
  </si>
  <si>
    <t>XOUT18060373</t>
  </si>
  <si>
    <t>a1749</t>
  </si>
  <si>
    <t>上海盖苍电子有限公司</t>
  </si>
  <si>
    <t>02839583</t>
  </si>
  <si>
    <t>XOUT18030242</t>
  </si>
  <si>
    <t>b250</t>
  </si>
  <si>
    <t>上海杨记企业</t>
  </si>
  <si>
    <t>R18030012</t>
  </si>
  <si>
    <t>15222492</t>
  </si>
  <si>
    <t>*专项化学用品*切削油</t>
  </si>
  <si>
    <t>CF-OS-002</t>
  </si>
  <si>
    <t>XOUT17110508</t>
  </si>
  <si>
    <t>纳诺-晋城</t>
  </si>
  <si>
    <t>15222493</t>
  </si>
  <si>
    <t>XOUT17120118</t>
  </si>
  <si>
    <t>15222494</t>
  </si>
  <si>
    <t>刘建凯</t>
  </si>
  <si>
    <t>a0028</t>
  </si>
  <si>
    <t>海鑫国际精密通讯器件(南通)有限公司</t>
  </si>
  <si>
    <t>28120629</t>
  </si>
  <si>
    <t>2018-3-1/2018-6-8</t>
  </si>
  <si>
    <t>XOUT18010534</t>
  </si>
  <si>
    <t>15222465</t>
  </si>
  <si>
    <t>ZM-3080Z</t>
  </si>
  <si>
    <t>XOUT18040148</t>
  </si>
  <si>
    <t>a0034</t>
  </si>
  <si>
    <t>嘉善月月好金属材料制品厂</t>
  </si>
  <si>
    <t>16644142</t>
  </si>
  <si>
    <t>X-3660</t>
  </si>
  <si>
    <t>CYF07</t>
  </si>
  <si>
    <t>XOUT18060528</t>
  </si>
  <si>
    <t>a0036</t>
  </si>
  <si>
    <t>浙江亚磊型钢冷拔有限公司</t>
  </si>
  <si>
    <t>55874601</t>
  </si>
  <si>
    <t>SH-801HL-B</t>
  </si>
  <si>
    <t>CSQ39</t>
  </si>
  <si>
    <t>XOUT18050414</t>
  </si>
  <si>
    <t>a0095</t>
  </si>
  <si>
    <t>路特利举升机(海门)有限公司</t>
  </si>
  <si>
    <t>27754208</t>
  </si>
  <si>
    <t>*专项化学用品*拉伸剂</t>
  </si>
  <si>
    <t>320</t>
  </si>
  <si>
    <t>XOUT18040424</t>
  </si>
  <si>
    <t>27754455</t>
  </si>
  <si>
    <t>XOUT18050180</t>
  </si>
  <si>
    <t>a0233</t>
  </si>
  <si>
    <t>浙江元通不锈钢有限公司</t>
  </si>
  <si>
    <t>55874957</t>
  </si>
  <si>
    <t>*专项化学用品*不锈钢研磨液</t>
  </si>
  <si>
    <t>XOUT18060235</t>
  </si>
  <si>
    <t>a0485</t>
  </si>
  <si>
    <t>浙江腾龙精线有限公司</t>
  </si>
  <si>
    <t>27754182</t>
  </si>
  <si>
    <t>*其他化学制品*不锈钢磨削液</t>
  </si>
  <si>
    <t>JH-101LMB</t>
  </si>
  <si>
    <t>CSB12</t>
  </si>
  <si>
    <t>XOUT18040399</t>
  </si>
  <si>
    <t>a0494</t>
  </si>
  <si>
    <t>宁波兴业盛泰集团有限公司</t>
  </si>
  <si>
    <t>15222642</t>
  </si>
  <si>
    <t>SH-801HL</t>
  </si>
  <si>
    <t>CSQ10</t>
  </si>
  <si>
    <t>XOUT18040297</t>
  </si>
  <si>
    <t>a0650</t>
  </si>
  <si>
    <t>浙江智泓科技有限公司</t>
  </si>
  <si>
    <t>02839305</t>
  </si>
  <si>
    <t>XOUT18010387</t>
  </si>
  <si>
    <t>DH-30B</t>
  </si>
  <si>
    <t>XOUT18010422</t>
  </si>
  <si>
    <t>02839306</t>
  </si>
  <si>
    <t>XOUT18010485</t>
  </si>
  <si>
    <t>02839307</t>
  </si>
  <si>
    <t>XOUT18010520</t>
  </si>
  <si>
    <t>*石油制品*铜加工油</t>
  </si>
  <si>
    <t>CC-20F</t>
  </si>
  <si>
    <t>CYQ13</t>
  </si>
  <si>
    <t>02839313</t>
  </si>
  <si>
    <t>XOUT18020011</t>
  </si>
  <si>
    <t>XOUT18020062</t>
  </si>
  <si>
    <t>02839314</t>
  </si>
  <si>
    <t>02839315</t>
  </si>
  <si>
    <t>XOUT18020118</t>
  </si>
  <si>
    <t>02839316</t>
  </si>
  <si>
    <t>XOUT18020146</t>
  </si>
  <si>
    <t>a1251</t>
  </si>
  <si>
    <t>立峰集团嘉善车辆有限公司</t>
  </si>
  <si>
    <t>29185042</t>
  </si>
  <si>
    <t>2018-4-20/2018-5-13/2018-6-25</t>
  </si>
  <si>
    <t>长寿命切削液</t>
  </si>
  <si>
    <t>JH-EP400</t>
  </si>
  <si>
    <t>CSR11</t>
  </si>
  <si>
    <t>XOUT17090135</t>
  </si>
  <si>
    <t>09926936</t>
  </si>
  <si>
    <t>XOUT17120571</t>
  </si>
  <si>
    <t>a1348</t>
  </si>
  <si>
    <t>佛山市其右医疗科技有限公司</t>
  </si>
  <si>
    <t>16644071</t>
  </si>
  <si>
    <t>SH-803</t>
  </si>
  <si>
    <t>CSQ15</t>
  </si>
  <si>
    <t>XOUT18060472</t>
  </si>
  <si>
    <t>a1472</t>
  </si>
  <si>
    <t>家申科技（嘉兴）有限公司</t>
  </si>
  <si>
    <t>02839335</t>
  </si>
  <si>
    <t>XOUT18010565</t>
  </si>
  <si>
    <t>a1549</t>
  </si>
  <si>
    <t>玉环县兴发有色金属管业有限公司</t>
  </si>
  <si>
    <t>55874885</t>
  </si>
  <si>
    <t>*专项化学用品*不锈钢拉伸油</t>
  </si>
  <si>
    <t>EF-307H</t>
  </si>
  <si>
    <t>CYT33</t>
  </si>
  <si>
    <t>XOUT18060129</t>
  </si>
  <si>
    <t>a1606</t>
  </si>
  <si>
    <t>无锡市圣光机床有限公司</t>
  </si>
  <si>
    <t>55874786</t>
  </si>
  <si>
    <t>XOUT18050580</t>
  </si>
  <si>
    <t>a1661</t>
  </si>
  <si>
    <t>苏州雍盈电子科技有限公司</t>
  </si>
  <si>
    <t>28120491</t>
  </si>
  <si>
    <t>JH-300KCC</t>
  </si>
  <si>
    <t>CSR58</t>
  </si>
  <si>
    <t>XOUT17120456</t>
  </si>
  <si>
    <t>XOUT17120466</t>
  </si>
  <si>
    <t>XOUT18010248</t>
  </si>
  <si>
    <t>a1807</t>
  </si>
  <si>
    <t>宁波能塑汽车部件有限公司</t>
  </si>
  <si>
    <t>15222423</t>
  </si>
  <si>
    <t>CSB15</t>
  </si>
  <si>
    <t>XOUT18040057</t>
  </si>
  <si>
    <t>27754206</t>
  </si>
  <si>
    <t>XOUT18040422</t>
  </si>
  <si>
    <t>刘宽</t>
  </si>
  <si>
    <t>a0480</t>
  </si>
  <si>
    <t>常州庄恒精密机械有限公司</t>
  </si>
  <si>
    <t>55874748</t>
  </si>
  <si>
    <t>*专项化学用品*高性能切削液</t>
  </si>
  <si>
    <t>JH-EM13</t>
  </si>
  <si>
    <t>CSR14</t>
  </si>
  <si>
    <t>XOUT18050548</t>
  </si>
  <si>
    <t>55874750</t>
  </si>
  <si>
    <t>a0486</t>
  </si>
  <si>
    <t>常州市维安精密机械有限公司</t>
  </si>
  <si>
    <t>15222261</t>
  </si>
  <si>
    <t>XOUT18030407</t>
  </si>
  <si>
    <t>a0651</t>
  </si>
  <si>
    <t>无锡市天仕科技有限公司</t>
  </si>
  <si>
    <t>16643968</t>
  </si>
  <si>
    <t>XOUT18060389</t>
  </si>
  <si>
    <t>a0754</t>
  </si>
  <si>
    <t>江阴市美芝精密模具有限公司</t>
  </si>
  <si>
    <t>37099945</t>
  </si>
  <si>
    <t>2018-2-12/2018-6-29</t>
  </si>
  <si>
    <t>XOUT17100363</t>
  </si>
  <si>
    <t>02839580</t>
  </si>
  <si>
    <t>*专项化学用品*油性成型加工油</t>
  </si>
  <si>
    <t>530B</t>
  </si>
  <si>
    <t>CYQ02</t>
  </si>
  <si>
    <t>XOUT18030076</t>
  </si>
  <si>
    <t>26629592</t>
  </si>
  <si>
    <t>XOUT17110587</t>
  </si>
  <si>
    <t>28120321</t>
  </si>
  <si>
    <t>XOUT18010196</t>
  </si>
  <si>
    <t>*石油制品*矿物油型防锈油</t>
  </si>
  <si>
    <t>28120434</t>
  </si>
  <si>
    <t>XOUT18010283</t>
  </si>
  <si>
    <t>a0981</t>
  </si>
  <si>
    <t>无锡市东方液压件制造有限公司</t>
  </si>
  <si>
    <t>02839370</t>
  </si>
  <si>
    <t>*其他化学制品*全合成切削液</t>
  </si>
  <si>
    <t>SH-805</t>
  </si>
  <si>
    <t>XOUT18020176</t>
  </si>
  <si>
    <t>a1121</t>
  </si>
  <si>
    <t>无锡吉冈精密科技股份有限公司</t>
  </si>
  <si>
    <t>15222303</t>
  </si>
  <si>
    <t>XOUT18030471</t>
  </si>
  <si>
    <t>a1249</t>
  </si>
  <si>
    <t>江阴市富钰精密机械有限公司</t>
  </si>
  <si>
    <t>16643899</t>
  </si>
  <si>
    <t>*其他化学制品*优质切削液</t>
  </si>
  <si>
    <t>JH-101SL</t>
  </si>
  <si>
    <t>CSR07</t>
  </si>
  <si>
    <t>XOUT18060344</t>
  </si>
  <si>
    <t>a1319</t>
  </si>
  <si>
    <t>无锡裕协精密机械科技有限公司</t>
  </si>
  <si>
    <t>28120622</t>
  </si>
  <si>
    <t>2018-4-8/2018-6-14</t>
  </si>
  <si>
    <t>XOUT18010518</t>
  </si>
  <si>
    <t>15222605</t>
  </si>
  <si>
    <t>XOUT18040259</t>
  </si>
  <si>
    <t>15222606</t>
  </si>
  <si>
    <t>a1411</t>
  </si>
  <si>
    <t>无锡弘殿机械制造有限公司</t>
  </si>
  <si>
    <t>27754551</t>
  </si>
  <si>
    <t>XOUT18050305</t>
  </si>
  <si>
    <t>a1440</t>
  </si>
  <si>
    <t>无锡市宝赛德机械制造有限公司</t>
  </si>
  <si>
    <t>55874863</t>
  </si>
  <si>
    <t>XOUT18060115</t>
  </si>
  <si>
    <t>a1462</t>
  </si>
  <si>
    <t>无锡华励达工业制品有限公司</t>
  </si>
  <si>
    <t>26629729</t>
  </si>
  <si>
    <t>2018-5-12/2018-6-9</t>
  </si>
  <si>
    <t>XOUT17120130</t>
  </si>
  <si>
    <t>09926602</t>
  </si>
  <si>
    <t>XOUT17120270</t>
  </si>
  <si>
    <t>a1532</t>
  </si>
  <si>
    <t>无锡新畅宸科技有限公司</t>
  </si>
  <si>
    <t>26629494</t>
  </si>
  <si>
    <t>XOUT17110484</t>
  </si>
  <si>
    <t>09926589</t>
  </si>
  <si>
    <t>植物型切削液</t>
  </si>
  <si>
    <t>XOUT17120250</t>
  </si>
  <si>
    <t>a1535</t>
  </si>
  <si>
    <t>无锡睿思凯科技股份有限公司</t>
  </si>
  <si>
    <t>55874734</t>
  </si>
  <si>
    <t>XOUT18050533</t>
  </si>
  <si>
    <t>a1677</t>
  </si>
  <si>
    <t>常州方至精密机械制造有限公司</t>
  </si>
  <si>
    <t>02839513</t>
  </si>
  <si>
    <t>*专项化学用品*微乳化切削液</t>
  </si>
  <si>
    <t>JH-106</t>
  </si>
  <si>
    <t>CSR10</t>
  </si>
  <si>
    <t>XOUT18030013</t>
  </si>
  <si>
    <t>a1678</t>
  </si>
  <si>
    <t>常州大本润滑油有限公司</t>
  </si>
  <si>
    <t>15222429</t>
  </si>
  <si>
    <t>XOUT18040090</t>
  </si>
  <si>
    <t>a1713</t>
  </si>
  <si>
    <t>扬州仪林精密机械有限公司</t>
  </si>
  <si>
    <t>27754547</t>
  </si>
  <si>
    <t>XOUT18050249</t>
  </si>
  <si>
    <t>a1806</t>
  </si>
  <si>
    <t>无锡诺新恒精密机械有限公司</t>
  </si>
  <si>
    <t>15222374</t>
  </si>
  <si>
    <t>XOUT18040055</t>
  </si>
  <si>
    <t>a1854</t>
  </si>
  <si>
    <t>杭州亿驰精密机械制造有限公司</t>
  </si>
  <si>
    <t>55874874</t>
  </si>
  <si>
    <t>XOUT18060062</t>
  </si>
  <si>
    <t>a1859</t>
  </si>
  <si>
    <t>无锡新朋盛自控设备有限公司</t>
  </si>
  <si>
    <t>55874755</t>
  </si>
  <si>
    <t>XOUT18050159</t>
  </si>
  <si>
    <t>55874756</t>
  </si>
  <si>
    <t>a1862</t>
  </si>
  <si>
    <t>绵阳市英耐克科技有限公司</t>
  </si>
  <si>
    <t>27754485</t>
  </si>
  <si>
    <t>*化学试剂助剂*铜切削冷却剂</t>
  </si>
  <si>
    <t>XOUT18050196</t>
  </si>
  <si>
    <t>55874799</t>
  </si>
  <si>
    <t>XOUT18050572</t>
  </si>
  <si>
    <t>a1868</t>
  </si>
  <si>
    <t>无锡威尔达自动化机械有限公司</t>
  </si>
  <si>
    <t>55874563</t>
  </si>
  <si>
    <t>XOUT18050380</t>
  </si>
  <si>
    <t>a1900</t>
  </si>
  <si>
    <t>常州宏思博医疗器械有限公司</t>
  </si>
  <si>
    <t>55874897</t>
  </si>
  <si>
    <t>XOUT18060177</t>
  </si>
  <si>
    <t>卢莉</t>
  </si>
  <si>
    <t>15222485</t>
  </si>
  <si>
    <t>CF-9938-B</t>
  </si>
  <si>
    <t>CSQ68</t>
  </si>
  <si>
    <t>XOUT17110525</t>
  </si>
  <si>
    <t>纳诺-观澜HUB</t>
  </si>
  <si>
    <t>15222486</t>
  </si>
  <si>
    <t>XOUT17120153</t>
  </si>
  <si>
    <t>15222491</t>
  </si>
  <si>
    <t>XOUT17110404</t>
  </si>
  <si>
    <t>15222586</t>
  </si>
  <si>
    <t>纳诺-观澜IPEG</t>
  </si>
  <si>
    <t>15222489</t>
  </si>
  <si>
    <t>XOUT17110253</t>
  </si>
  <si>
    <t>15222490</t>
  </si>
  <si>
    <t>15222570</t>
  </si>
  <si>
    <t>CF-9928</t>
  </si>
  <si>
    <t>CSQ23</t>
  </si>
  <si>
    <t>XOUT17110400</t>
  </si>
  <si>
    <t>纳诺-济源</t>
  </si>
  <si>
    <t>15222487</t>
  </si>
  <si>
    <t>XOUT17120374</t>
  </si>
  <si>
    <t>15222488</t>
  </si>
  <si>
    <t>XOUT17120461</t>
  </si>
  <si>
    <t>XOUT17120032</t>
  </si>
  <si>
    <t>XOUT17120224</t>
  </si>
  <si>
    <t>15222495</t>
  </si>
  <si>
    <t>15222571</t>
  </si>
  <si>
    <t>XOUT18010005</t>
  </si>
  <si>
    <t>15222572</t>
  </si>
  <si>
    <t>15222573</t>
  </si>
  <si>
    <t>15222585</t>
  </si>
  <si>
    <t>XOUT18010255</t>
  </si>
  <si>
    <t>a1387</t>
  </si>
  <si>
    <t>东莞领丰电子有限公司</t>
  </si>
  <si>
    <t>02839542</t>
  </si>
  <si>
    <t>JH-100EP</t>
  </si>
  <si>
    <t>XOUT18010187</t>
  </si>
  <si>
    <t>02839543</t>
  </si>
  <si>
    <t>XOUT18010504</t>
  </si>
  <si>
    <t>b259</t>
  </si>
  <si>
    <t>深圳瑞峰</t>
  </si>
  <si>
    <t>CSR70</t>
  </si>
  <si>
    <t>R18050012</t>
  </si>
  <si>
    <t>15222580</t>
  </si>
  <si>
    <t>*专项化学用品*DDG研磨液</t>
  </si>
  <si>
    <t>CF-WS-016</t>
  </si>
  <si>
    <t>CSQ74</t>
  </si>
  <si>
    <t>XOUT18030470</t>
  </si>
  <si>
    <t>纳诺-漯河建泰</t>
  </si>
  <si>
    <t>唐雪涛</t>
  </si>
  <si>
    <t>15222574</t>
  </si>
  <si>
    <t>XOUT18030396</t>
  </si>
  <si>
    <t>纳诺-郑州加工区</t>
  </si>
  <si>
    <t>XOUT18030453</t>
  </si>
  <si>
    <t>15222581</t>
  </si>
  <si>
    <t>XOUT18040032</t>
  </si>
  <si>
    <t>XOUT18030346</t>
  </si>
  <si>
    <t>纳诺-郑州裕展（港区）</t>
  </si>
  <si>
    <t>15222579</t>
  </si>
  <si>
    <t>XOUT18030452</t>
  </si>
  <si>
    <t>15222582</t>
  </si>
  <si>
    <t>XOUT18040031</t>
  </si>
  <si>
    <t>王建平</t>
  </si>
  <si>
    <t>a0043</t>
  </si>
  <si>
    <t>江苏银环精密钢管有限公司</t>
  </si>
  <si>
    <t>28120581</t>
  </si>
  <si>
    <t>2018-4-28/2018-6-29</t>
  </si>
  <si>
    <t>*石油制品*不锈钢专用冷轧油</t>
  </si>
  <si>
    <t>EF-108C</t>
  </si>
  <si>
    <t>CYZ12</t>
  </si>
  <si>
    <t>XOUT18010450</t>
  </si>
  <si>
    <t>02839445</t>
  </si>
  <si>
    <t>*专项化学用品*不锈钢专用冷轧油</t>
  </si>
  <si>
    <t>XOUT18030072</t>
  </si>
  <si>
    <t>02839272</t>
  </si>
  <si>
    <t>XOUT18010066</t>
  </si>
  <si>
    <t>*石油制品*内润滑剂</t>
  </si>
  <si>
    <t>EF-307</t>
  </si>
  <si>
    <t>CYT72</t>
  </si>
  <si>
    <t>XOUT18010067</t>
  </si>
  <si>
    <t>XOUT18010069</t>
  </si>
  <si>
    <t>02839273</t>
  </si>
  <si>
    <t>*石油制品*脱脂剂</t>
  </si>
  <si>
    <t>505</t>
  </si>
  <si>
    <t>CSX09</t>
  </si>
  <si>
    <t>XOUT18020080</t>
  </si>
  <si>
    <t>*专项化学用品*脱脂剂</t>
  </si>
  <si>
    <t>XOUT18030063</t>
  </si>
  <si>
    <t>02839444</t>
  </si>
  <si>
    <t>*专项化学用品*高速轧机专用冷轧油</t>
  </si>
  <si>
    <t>XOUT18030127</t>
  </si>
  <si>
    <t>37099877</t>
  </si>
  <si>
    <t>XOUT17100230</t>
  </si>
  <si>
    <t>37100001</t>
  </si>
  <si>
    <t>内润滑剂</t>
  </si>
  <si>
    <t>EF-307B</t>
  </si>
  <si>
    <t>XOUT17090436</t>
  </si>
  <si>
    <t>XOUT17100409</t>
  </si>
  <si>
    <t>37100111</t>
  </si>
  <si>
    <t>XOUT17110109</t>
  </si>
  <si>
    <t>09926620</t>
  </si>
  <si>
    <t>XOUT17120157</t>
  </si>
  <si>
    <t>09926640</t>
  </si>
  <si>
    <t>XOUT17120272</t>
  </si>
  <si>
    <t>09926880</t>
  </si>
  <si>
    <t>EF-307EF</t>
  </si>
  <si>
    <t>CYT57</t>
  </si>
  <si>
    <t>XOUT17110431</t>
  </si>
  <si>
    <t>09926917</t>
  </si>
  <si>
    <t>XOUT17120479</t>
  </si>
  <si>
    <t>28120323</t>
  </si>
  <si>
    <t>*石油制品*高速轧机专用冷轧油</t>
  </si>
  <si>
    <t>XOUT18010245</t>
  </si>
  <si>
    <t>28120555</t>
  </si>
  <si>
    <t>XOUT17120546</t>
  </si>
  <si>
    <t>28120582</t>
  </si>
  <si>
    <t>XOUT18010440</t>
  </si>
  <si>
    <t>02839177</t>
  </si>
  <si>
    <t>XOUT18020063</t>
  </si>
  <si>
    <t>a0622</t>
  </si>
  <si>
    <t>昆山市玉山镇运鹏精密五金机械厂</t>
  </si>
  <si>
    <t>30158657</t>
  </si>
  <si>
    <t>XOUT17100170</t>
  </si>
  <si>
    <t>26629719</t>
  </si>
  <si>
    <t>XOUT17120106</t>
  </si>
  <si>
    <t>a1451</t>
  </si>
  <si>
    <t>苏州金秋自动化科技有限公司</t>
  </si>
  <si>
    <t>02839427</t>
  </si>
  <si>
    <t>XOUT18030099</t>
  </si>
  <si>
    <t>a1542</t>
  </si>
  <si>
    <t>昆山钜亚汽车零部件技研有限公司</t>
  </si>
  <si>
    <t>02839420</t>
  </si>
  <si>
    <t>XOUT18030174</t>
  </si>
  <si>
    <t>02839649</t>
  </si>
  <si>
    <t>XOUT18030293</t>
  </si>
  <si>
    <t>a1735</t>
  </si>
  <si>
    <t>广东遂联智能装备制造有限公司</t>
  </si>
  <si>
    <t>09926541</t>
  </si>
  <si>
    <t>工业极压齿轮油</t>
  </si>
  <si>
    <t>220#</t>
  </si>
  <si>
    <t>CYT15</t>
  </si>
  <si>
    <t>XOUT17120183</t>
  </si>
  <si>
    <t>a1773</t>
  </si>
  <si>
    <t>苏州锋北州铝材有限公司</t>
  </si>
  <si>
    <t>02839201</t>
  </si>
  <si>
    <t>XOUT18020087</t>
  </si>
  <si>
    <t>27754369</t>
  </si>
  <si>
    <t>XOUT18050064</t>
  </si>
  <si>
    <t>27754370</t>
  </si>
  <si>
    <t>a1893</t>
  </si>
  <si>
    <t>南通市正中钢管有限公司</t>
  </si>
  <si>
    <t>16644075</t>
  </si>
  <si>
    <t>AS-505</t>
  </si>
  <si>
    <t>XOUT18060101</t>
  </si>
  <si>
    <t>王立柱</t>
  </si>
  <si>
    <t>a0323</t>
  </si>
  <si>
    <t>苏州市意可机电有限公司</t>
  </si>
  <si>
    <t>28120621</t>
  </si>
  <si>
    <t>2018-3-26/2018-6-15</t>
  </si>
  <si>
    <t>XOUT18010516</t>
  </si>
  <si>
    <t>15222644</t>
  </si>
  <si>
    <t>XOUT18040296</t>
  </si>
  <si>
    <t>02839426</t>
  </si>
  <si>
    <t>XOUT18030102</t>
  </si>
  <si>
    <t>02839657</t>
  </si>
  <si>
    <t>XOUT18030334</t>
  </si>
  <si>
    <t>a0426</t>
  </si>
  <si>
    <t>昆山建昌金属科技有限公司</t>
  </si>
  <si>
    <t>02839639</t>
  </si>
  <si>
    <t>XOUT18030321</t>
  </si>
  <si>
    <t>a0669</t>
  </si>
  <si>
    <t>苏州市瑞和环保科技有限公司</t>
  </si>
  <si>
    <t>02839619</t>
  </si>
  <si>
    <t>JH-3010</t>
  </si>
  <si>
    <t>CSB03</t>
  </si>
  <si>
    <t>XOUT18030292</t>
  </si>
  <si>
    <t>a0718</t>
  </si>
  <si>
    <t>斯达克精密机械（苏州）有限公司</t>
  </si>
  <si>
    <t>27754392</t>
  </si>
  <si>
    <t>XOUT18050102</t>
  </si>
  <si>
    <t>a0801</t>
  </si>
  <si>
    <t>苏州市吴中区胥口鸿硕精密机械厂</t>
  </si>
  <si>
    <t>28120212</t>
  </si>
  <si>
    <t>*石油制品*半合成切削液</t>
  </si>
  <si>
    <t>XOUT18010125</t>
  </si>
  <si>
    <t>15222305</t>
  </si>
  <si>
    <t>XOUT18020216</t>
  </si>
  <si>
    <t>a1230</t>
  </si>
  <si>
    <t>苏州市恒聚精密机械有限公司</t>
  </si>
  <si>
    <t>15222344</t>
  </si>
  <si>
    <t>XOUT18040006/43</t>
  </si>
  <si>
    <t>a1260</t>
  </si>
  <si>
    <t>昆山昌利达精密机械有限公司</t>
  </si>
  <si>
    <t>15222401</t>
  </si>
  <si>
    <t>XOUT18040066</t>
  </si>
  <si>
    <t>27754503</t>
  </si>
  <si>
    <t>XOUT18050241</t>
  </si>
  <si>
    <t>a1574</t>
  </si>
  <si>
    <t>昆山大唐金属工业有限公司</t>
  </si>
  <si>
    <t>28120215</t>
  </si>
  <si>
    <t>XOUT18010167</t>
  </si>
  <si>
    <t>28120574</t>
  </si>
  <si>
    <t>XOUT18010466</t>
  </si>
  <si>
    <t>02839633</t>
  </si>
  <si>
    <t>XOUT18030312</t>
  </si>
  <si>
    <t>a1651</t>
  </si>
  <si>
    <t>苏州市德格恩机电有限公司</t>
  </si>
  <si>
    <t>15222314</t>
  </si>
  <si>
    <t>XOUT18030487</t>
  </si>
  <si>
    <t>a1793</t>
  </si>
  <si>
    <t>苏州吴中区甪直格瑞特五金厂</t>
  </si>
  <si>
    <t>02839585</t>
  </si>
  <si>
    <t>XOUT18030250</t>
  </si>
  <si>
    <t>a1891</t>
  </si>
  <si>
    <t>苏州米克赫勒精密机械有限公司</t>
  </si>
  <si>
    <t>55874830</t>
  </si>
  <si>
    <t>XOUT18060072</t>
  </si>
  <si>
    <t>55874831</t>
  </si>
  <si>
    <t>a1897</t>
  </si>
  <si>
    <t>深圳市飞托克实业有限公司</t>
  </si>
  <si>
    <t>55874870</t>
  </si>
  <si>
    <t>XOUT18060122</t>
  </si>
  <si>
    <t>a1904</t>
  </si>
  <si>
    <t>苏州优林隆精密机械有限公司</t>
  </si>
  <si>
    <t>55874921</t>
  </si>
  <si>
    <t>XOUT18060219</t>
  </si>
  <si>
    <t>55874954</t>
  </si>
  <si>
    <t>XOUT18060239</t>
  </si>
  <si>
    <t>b270</t>
  </si>
  <si>
    <t>昆山倩兰</t>
  </si>
  <si>
    <t>ZM-3080A</t>
  </si>
  <si>
    <t>CSR55</t>
  </si>
  <si>
    <t>R18060005</t>
  </si>
  <si>
    <t>b272</t>
  </si>
  <si>
    <t>昆山华川龙</t>
  </si>
  <si>
    <t>钢冷却剂</t>
  </si>
  <si>
    <t>R18050016</t>
  </si>
  <si>
    <t>R18060001</t>
  </si>
  <si>
    <t>02839187</t>
  </si>
  <si>
    <t>*石油制品*微乳化型切削液</t>
  </si>
  <si>
    <t>XOUT17120452</t>
  </si>
  <si>
    <t>XOUT18010033</t>
  </si>
  <si>
    <t>02839188</t>
  </si>
  <si>
    <t>XOUT17120453</t>
  </si>
  <si>
    <t>XOUT18010328</t>
  </si>
  <si>
    <t>02839189</t>
  </si>
  <si>
    <t>XOUT17120472</t>
  </si>
  <si>
    <t>02839190</t>
  </si>
  <si>
    <t>XOUT18010032</t>
  </si>
  <si>
    <t>XOUT18010139</t>
  </si>
  <si>
    <t>02839191</t>
  </si>
  <si>
    <t>02839192</t>
  </si>
  <si>
    <t>XOUT18010329</t>
  </si>
  <si>
    <t>28120698</t>
  </si>
  <si>
    <t>*石油制品*模温机导热油</t>
  </si>
  <si>
    <t>T360</t>
  </si>
  <si>
    <t>CYT46</t>
  </si>
  <si>
    <t>XOUT17120334</t>
  </si>
  <si>
    <t>XOUT17120507</t>
  </si>
  <si>
    <t>*石油制品*磨削油</t>
  </si>
  <si>
    <t>HW-40B</t>
  </si>
  <si>
    <t>CSQ01</t>
  </si>
  <si>
    <t>XOUT18010050</t>
  </si>
  <si>
    <t>XOUT18010155</t>
  </si>
  <si>
    <t>a0314</t>
  </si>
  <si>
    <t>山东六丰机械工业有限公司</t>
  </si>
  <si>
    <t>28120658</t>
  </si>
  <si>
    <t>*石油制品*优质切削液</t>
  </si>
  <si>
    <t>升</t>
  </si>
  <si>
    <t>CSR80</t>
  </si>
  <si>
    <t>XOUT18010154</t>
  </si>
  <si>
    <t>28120699</t>
  </si>
  <si>
    <t>XOUT17120525</t>
  </si>
  <si>
    <t>28120700</t>
  </si>
  <si>
    <t>XOUT18010147</t>
  </si>
  <si>
    <t>28120701</t>
  </si>
  <si>
    <t>XOUT18010330</t>
  </si>
  <si>
    <t>28120702</t>
  </si>
  <si>
    <t>a1050</t>
  </si>
  <si>
    <t>六丰精密机械（昆山）有限公司</t>
  </si>
  <si>
    <t>28120644</t>
  </si>
  <si>
    <t>JH-101SL-KL</t>
  </si>
  <si>
    <t>CSR05</t>
  </si>
  <si>
    <t>XOUT18010135</t>
  </si>
  <si>
    <t>a1081</t>
  </si>
  <si>
    <t>六和轻合金（苏州）有限公司</t>
  </si>
  <si>
    <t>02839290</t>
  </si>
  <si>
    <t>XOUT18010141</t>
  </si>
  <si>
    <t>XOUT18010237</t>
  </si>
  <si>
    <t>XOUT18010282</t>
  </si>
  <si>
    <t>XOUT18010361</t>
  </si>
  <si>
    <t>XOUT18010438</t>
  </si>
  <si>
    <t>XOUT18010495</t>
  </si>
  <si>
    <t>XOUT18020074</t>
  </si>
  <si>
    <t>02839182</t>
  </si>
  <si>
    <t>XOUT17120360</t>
  </si>
  <si>
    <t>XOUT17120454</t>
  </si>
  <si>
    <t>02839183</t>
  </si>
  <si>
    <t>XOUT18010061</t>
  </si>
  <si>
    <t>02839184</t>
  </si>
  <si>
    <t>XOUT17120416</t>
  </si>
  <si>
    <t>02839185</t>
  </si>
  <si>
    <t>02839186</t>
  </si>
  <si>
    <t>XOUT18010273</t>
  </si>
  <si>
    <t>28120703</t>
  </si>
  <si>
    <t>XOUT18010281</t>
  </si>
  <si>
    <t>28120704</t>
  </si>
  <si>
    <t>XOUT17120407</t>
  </si>
  <si>
    <t>28120705</t>
  </si>
  <si>
    <t>XOUT18010031</t>
  </si>
  <si>
    <t>a1910</t>
  </si>
  <si>
    <t>芜湖中创安腾信息技术有限公司</t>
  </si>
  <si>
    <t>16643918</t>
  </si>
  <si>
    <t>XOUT18060380</t>
  </si>
  <si>
    <t>16643919</t>
  </si>
  <si>
    <t>熊杰</t>
  </si>
  <si>
    <t>15222576</t>
  </si>
  <si>
    <t>CF-2600</t>
  </si>
  <si>
    <t>XOUT18030406</t>
  </si>
  <si>
    <t>纳诺-成都MAC1</t>
  </si>
  <si>
    <t>15222583</t>
  </si>
  <si>
    <t>XOUT18040001</t>
  </si>
  <si>
    <t>a1398</t>
  </si>
  <si>
    <t>成都锣锅机械模具有限公司</t>
  </si>
  <si>
    <t>16643947</t>
  </si>
  <si>
    <t>票到付款</t>
  </si>
  <si>
    <t>XOUT18060364</t>
  </si>
  <si>
    <t>b173</t>
  </si>
  <si>
    <t>新都立天科技</t>
  </si>
  <si>
    <t xml:space="preserve">ZM-3080 </t>
  </si>
  <si>
    <t>R18060015</t>
  </si>
  <si>
    <t>a0883</t>
  </si>
  <si>
    <t>昆山聚之友焊管有限公司</t>
  </si>
  <si>
    <t>27754170</t>
  </si>
  <si>
    <t>XOUT18030478</t>
  </si>
  <si>
    <t>XOUT18040120</t>
  </si>
  <si>
    <t>a1849</t>
  </si>
  <si>
    <t>禹州市瑞龙源机械制造有限公司</t>
  </si>
  <si>
    <t>27754470</t>
  </si>
  <si>
    <t>2018-6-6/2018-6-11</t>
  </si>
  <si>
    <t>XOUT18050194</t>
  </si>
  <si>
    <t>b273</t>
  </si>
  <si>
    <t>林州永丰</t>
  </si>
  <si>
    <t>SC-H801</t>
  </si>
  <si>
    <t>R18060010</t>
  </si>
  <si>
    <t>R18050017</t>
  </si>
  <si>
    <t>b274</t>
  </si>
  <si>
    <t>河南英华达</t>
  </si>
  <si>
    <t>不锈钢冷轧油</t>
  </si>
  <si>
    <t>CYZ07</t>
  </si>
  <si>
    <t>R18060006</t>
  </si>
  <si>
    <t>赵忠</t>
  </si>
  <si>
    <t>a0064</t>
  </si>
  <si>
    <t>昆山和信益精密机械有限公司</t>
  </si>
  <si>
    <t>02839345</t>
  </si>
  <si>
    <t>XOUT18020184</t>
  </si>
  <si>
    <t>a0090</t>
  </si>
  <si>
    <t>立隆电子（苏州）有限公司</t>
  </si>
  <si>
    <t>15222308</t>
  </si>
  <si>
    <t>*专项化学用品*太古油</t>
  </si>
  <si>
    <t>JH-3</t>
  </si>
  <si>
    <t>CSB16</t>
  </si>
  <si>
    <t>XOUT18030148</t>
  </si>
  <si>
    <t>QJ1360A</t>
  </si>
  <si>
    <t>CSX34</t>
  </si>
  <si>
    <t>XOUT18030272</t>
  </si>
  <si>
    <t>XOUT18030273</t>
  </si>
  <si>
    <t>XOUT18030355</t>
  </si>
  <si>
    <t>a0238</t>
  </si>
  <si>
    <t>富曜精密组件(昆山)有限公司</t>
  </si>
  <si>
    <t>02839412</t>
  </si>
  <si>
    <t>XOUT18030037</t>
  </si>
  <si>
    <t>CH-105TN</t>
  </si>
  <si>
    <t>CYQ05</t>
  </si>
  <si>
    <t>a0356</t>
  </si>
  <si>
    <t>中茂电子科技（昆山）有限公司</t>
  </si>
  <si>
    <t>02839594</t>
  </si>
  <si>
    <t>*专项化学用品*钨钢研磨液</t>
  </si>
  <si>
    <t>9930C</t>
  </si>
  <si>
    <t>CSQ02</t>
  </si>
  <si>
    <t>XOUT18030262</t>
  </si>
  <si>
    <t>a0550</t>
  </si>
  <si>
    <t>吴江蒙恩达精密五金有限公司</t>
  </si>
  <si>
    <t>02839675</t>
  </si>
  <si>
    <t>XOUT18030048</t>
  </si>
  <si>
    <t>a0683</t>
  </si>
  <si>
    <t>苏州恒尚精密五金有限公司</t>
  </si>
  <si>
    <t>28120537</t>
  </si>
  <si>
    <t>XOUT18010220</t>
  </si>
  <si>
    <t>a0684</t>
  </si>
  <si>
    <t>昆山九五焊管有限公司</t>
  </si>
  <si>
    <t>55874581</t>
  </si>
  <si>
    <t>XOUT18050127</t>
  </si>
  <si>
    <t>a0711</t>
  </si>
  <si>
    <t>吴江力泰精工科技有限公司</t>
  </si>
  <si>
    <t>28120646</t>
  </si>
  <si>
    <t>LP-3030K</t>
  </si>
  <si>
    <t>XOUT18010543</t>
  </si>
  <si>
    <t>a0735</t>
  </si>
  <si>
    <t>昆山市张浦镇卞可欣机械厂</t>
  </si>
  <si>
    <t>28120301</t>
  </si>
  <si>
    <t>LP-3030XS</t>
  </si>
  <si>
    <t>CSB10</t>
  </si>
  <si>
    <t>XOUT18010239</t>
  </si>
  <si>
    <t>a0863</t>
  </si>
  <si>
    <t>昆山科翔意电子科技有限公司</t>
  </si>
  <si>
    <t>27754520</t>
  </si>
  <si>
    <t>XOUT18050264</t>
  </si>
  <si>
    <t>27754524</t>
  </si>
  <si>
    <t>CH-204A</t>
  </si>
  <si>
    <t>CYQ54</t>
  </si>
  <si>
    <t>XOUT18050279</t>
  </si>
  <si>
    <t>a0909</t>
  </si>
  <si>
    <t>昆山隆微精密电子有限公司</t>
  </si>
  <si>
    <t>02839238</t>
  </si>
  <si>
    <t>XOUT18010456</t>
  </si>
  <si>
    <t>a1000</t>
  </si>
  <si>
    <t>昆山全力欣金属制品有限公司</t>
  </si>
  <si>
    <t>27754501</t>
  </si>
  <si>
    <t>XOUT18050244</t>
  </si>
  <si>
    <t>55874569</t>
  </si>
  <si>
    <t>XOUT18050350</t>
  </si>
  <si>
    <t>a1007</t>
  </si>
  <si>
    <t>苏州欧尔诺精密五金有限公司</t>
  </si>
  <si>
    <t>55874588</t>
  </si>
  <si>
    <t>XOUT18050256</t>
  </si>
  <si>
    <t>XOUT18050386</t>
  </si>
  <si>
    <t>55874622</t>
  </si>
  <si>
    <t>XOUT18050442</t>
  </si>
  <si>
    <t>a1008</t>
  </si>
  <si>
    <t>苏州易固特精密五金有限公司</t>
  </si>
  <si>
    <t>02839662</t>
  </si>
  <si>
    <t>XOUT18020205</t>
  </si>
  <si>
    <t>a1011</t>
  </si>
  <si>
    <t>昆山思茂特精密五金有限公司</t>
  </si>
  <si>
    <t>26629699</t>
  </si>
  <si>
    <t>高光不锈钢切削油</t>
  </si>
  <si>
    <t>XOUT17120089</t>
  </si>
  <si>
    <t>02839408</t>
  </si>
  <si>
    <t>*专项化学用品*高光不锈钢切削油</t>
  </si>
  <si>
    <t>XOUT18030035</t>
  </si>
  <si>
    <t>a1110</t>
  </si>
  <si>
    <t>苏州亚迪美欧精密金属科技有限公司</t>
  </si>
  <si>
    <t>15222615</t>
  </si>
  <si>
    <t>XOUT18040263</t>
  </si>
  <si>
    <t>a1151</t>
  </si>
  <si>
    <t>苏州匠准精密组件有限公司</t>
  </si>
  <si>
    <t>02839369</t>
  </si>
  <si>
    <t>XOUT18020082</t>
  </si>
  <si>
    <t>XOUT18020117</t>
  </si>
  <si>
    <t>15222327</t>
  </si>
  <si>
    <t>XOUT18020207</t>
  </si>
  <si>
    <t>27754305</t>
  </si>
  <si>
    <t>XOUT18030505</t>
  </si>
  <si>
    <t>XOUT18040075</t>
  </si>
  <si>
    <t>XOUT18040388</t>
  </si>
  <si>
    <t>XOUT18040448</t>
  </si>
  <si>
    <t>a1160</t>
  </si>
  <si>
    <t>北京特谱康科技有限公司</t>
  </si>
  <si>
    <t>55874930</t>
  </si>
  <si>
    <t>XOUT18060169</t>
  </si>
  <si>
    <t>a1181</t>
  </si>
  <si>
    <t>昆山日月兴机械科技有限公司</t>
  </si>
  <si>
    <t>27754148</t>
  </si>
  <si>
    <t>XOUT18040276</t>
  </si>
  <si>
    <t>27754149</t>
  </si>
  <si>
    <t>a1191</t>
  </si>
  <si>
    <t>苏州盱之诚精密五金制品有限公司</t>
  </si>
  <si>
    <t>15222451</t>
  </si>
  <si>
    <t>*化学试剂助剂*钢用极压冷却剂</t>
  </si>
  <si>
    <t>XOUT18040126</t>
  </si>
  <si>
    <t>a1339</t>
  </si>
  <si>
    <t>昆山典顿模具科技有限公司</t>
  </si>
  <si>
    <t>55874649</t>
  </si>
  <si>
    <t>XOUT18050462</t>
  </si>
  <si>
    <t>a1434</t>
  </si>
  <si>
    <t>昆山润德昌精密模具有限公司</t>
  </si>
  <si>
    <t>55874723</t>
  </si>
  <si>
    <t>JH-803SY</t>
  </si>
  <si>
    <t>CSQ64</t>
  </si>
  <si>
    <t>XOUT18050516</t>
  </si>
  <si>
    <t>a1454</t>
  </si>
  <si>
    <t>昆山明梅精密机械有限公司</t>
  </si>
  <si>
    <t>16644021</t>
  </si>
  <si>
    <t>XOUT18060452</t>
  </si>
  <si>
    <t>16644022</t>
  </si>
  <si>
    <t>a1468</t>
  </si>
  <si>
    <t>昆山市勋祥工贸有限公司</t>
  </si>
  <si>
    <t>02839455</t>
  </si>
  <si>
    <t>2018-3-8/2018-6-6</t>
  </si>
  <si>
    <t>*专项化学用品*半合成极压切削液</t>
  </si>
  <si>
    <t>XOUT18030190</t>
  </si>
  <si>
    <t>15222326</t>
  </si>
  <si>
    <t>XOUT18030484</t>
  </si>
  <si>
    <t>a1502</t>
  </si>
  <si>
    <t>昆山正工模具有限公司</t>
  </si>
  <si>
    <t>27754163</t>
  </si>
  <si>
    <t>XOUT18040023</t>
  </si>
  <si>
    <t>a1590</t>
  </si>
  <si>
    <t>苏州麦克洛威汽车部件有限公司</t>
  </si>
  <si>
    <t>09926838</t>
  </si>
  <si>
    <t>XOUT17120439</t>
  </si>
  <si>
    <t>a1600</t>
  </si>
  <si>
    <t>吴江广旭精密机械有限公司</t>
  </si>
  <si>
    <t>27754538</t>
  </si>
  <si>
    <t>XOUT18050327</t>
  </si>
  <si>
    <t>a1616</t>
  </si>
  <si>
    <t>昆山信辉杰自动化科技有限公司</t>
  </si>
  <si>
    <t>26629581</t>
  </si>
  <si>
    <t>2018-5-29/2018-6-25</t>
  </si>
  <si>
    <t>XOUT17110596</t>
  </si>
  <si>
    <t>28120233</t>
  </si>
  <si>
    <t>XOUT18010123</t>
  </si>
  <si>
    <t>极压切削油</t>
  </si>
  <si>
    <t>a1665</t>
  </si>
  <si>
    <t>昆山市张浦镇勤鑫城五金加工厂</t>
  </si>
  <si>
    <t>27754390</t>
  </si>
  <si>
    <t>XOUT18050099</t>
  </si>
  <si>
    <t>a1686</t>
  </si>
  <si>
    <t>昆山麦普恩精密组件有限公司</t>
  </si>
  <si>
    <t>15222640</t>
  </si>
  <si>
    <t>XOUT18040286</t>
  </si>
  <si>
    <t>15222641</t>
  </si>
  <si>
    <t>a1702</t>
  </si>
  <si>
    <t>常州市腾利汽车配件有限公司</t>
  </si>
  <si>
    <t>55874596</t>
  </si>
  <si>
    <t>XOUT18050343</t>
  </si>
  <si>
    <t>a1761</t>
  </si>
  <si>
    <t>昆山思佳达金属制品有限公司</t>
  </si>
  <si>
    <t>15222339</t>
  </si>
  <si>
    <t>XOUT18030517</t>
  </si>
  <si>
    <t>a1765</t>
  </si>
  <si>
    <t>罗恩研磨技术（苏州）有限公司</t>
  </si>
  <si>
    <t>55874759</t>
  </si>
  <si>
    <t>XOUT18050567</t>
  </si>
  <si>
    <t>a1776</t>
  </si>
  <si>
    <t>苏州海立达模型科技有限公司</t>
  </si>
  <si>
    <t>55874805</t>
  </si>
  <si>
    <t>XOUT18060043</t>
  </si>
  <si>
    <t>a1877</t>
  </si>
  <si>
    <t>徐州星迈睿智能科技有限公司</t>
  </si>
  <si>
    <t>16644070</t>
  </si>
  <si>
    <t>XOUT18060470</t>
  </si>
  <si>
    <t>a1888</t>
  </si>
  <si>
    <t>张家港保税区迈凯恩贸易有限公司</t>
  </si>
  <si>
    <t>16643997</t>
  </si>
  <si>
    <t>XOUT18060027</t>
  </si>
  <si>
    <t>a1895</t>
  </si>
  <si>
    <t>菏泽市牡丹区美微精密电子有限公司</t>
  </si>
  <si>
    <t>55874858</t>
  </si>
  <si>
    <t>XOUT18060107</t>
  </si>
  <si>
    <t>55874859</t>
  </si>
  <si>
    <t>a1899</t>
  </si>
  <si>
    <t>诸暨市翔佳机械有限公司</t>
  </si>
  <si>
    <t>55874872</t>
  </si>
  <si>
    <t>3#</t>
  </si>
  <si>
    <t>CYT05</t>
  </si>
  <si>
    <t>XOUT18060127</t>
  </si>
  <si>
    <t>b223</t>
  </si>
  <si>
    <t>吴江胡老板</t>
  </si>
  <si>
    <t>2018-5-25/2018-6-13</t>
  </si>
  <si>
    <t>R18050013</t>
  </si>
  <si>
    <t>b235</t>
  </si>
  <si>
    <t>千灯天空</t>
  </si>
  <si>
    <t>R18060009</t>
  </si>
  <si>
    <t>周小帅</t>
  </si>
  <si>
    <t>a0016</t>
  </si>
  <si>
    <t>常州市伟业特种油品有限公司</t>
  </si>
  <si>
    <t>02839278</t>
  </si>
  <si>
    <t>2018-2-8/2018-6-30</t>
  </si>
  <si>
    <t>XOUT18020113</t>
  </si>
  <si>
    <t>16643855</t>
  </si>
  <si>
    <t>XOUT18060281</t>
  </si>
  <si>
    <t>15222294</t>
  </si>
  <si>
    <t>XOUT18030434</t>
  </si>
  <si>
    <t>27754355</t>
  </si>
  <si>
    <t>XOUT18050037</t>
  </si>
  <si>
    <t>a0032</t>
  </si>
  <si>
    <t>晃大(无锡)精密机械有限公司</t>
  </si>
  <si>
    <t>27754189</t>
  </si>
  <si>
    <t>JH-805</t>
  </si>
  <si>
    <t>XOUT18040410</t>
  </si>
  <si>
    <t>a0044</t>
  </si>
  <si>
    <t>江阴市和润精密钢管有限公司</t>
  </si>
  <si>
    <t>02839348</t>
  </si>
  <si>
    <t>*润滑油*不锈钢拉伸油</t>
  </si>
  <si>
    <t>XOUT18020170</t>
  </si>
  <si>
    <t>a0177</t>
  </si>
  <si>
    <t>无锡泰科勒精密机械有限公司</t>
  </si>
  <si>
    <t>27754144</t>
  </si>
  <si>
    <t>XOUT18040356</t>
  </si>
  <si>
    <t>a0186</t>
  </si>
  <si>
    <t>无锡晶心精密机械有限公司</t>
  </si>
  <si>
    <t>02839626</t>
  </si>
  <si>
    <t>XOUT18030197</t>
  </si>
  <si>
    <t>*专项化学用品*精冲油</t>
  </si>
  <si>
    <t>530C</t>
  </si>
  <si>
    <t>CYQ59</t>
  </si>
  <si>
    <t>a0193</t>
  </si>
  <si>
    <t>无锡明宇机械有限公司</t>
  </si>
  <si>
    <t>30158525</t>
  </si>
  <si>
    <t>2018-3-3/2018-6-11</t>
  </si>
  <si>
    <t>XOUT17090679</t>
  </si>
  <si>
    <t>a0209</t>
  </si>
  <si>
    <t>无锡市申顺金属制品有限公司</t>
  </si>
  <si>
    <t>27754555</t>
  </si>
  <si>
    <t>XOUT18050308</t>
  </si>
  <si>
    <t>a0210</t>
  </si>
  <si>
    <t>无锡市圣汉斯气动阀门执行器制造有限公司</t>
  </si>
  <si>
    <t>27754493</t>
  </si>
  <si>
    <t>XOUT18050228</t>
  </si>
  <si>
    <t>a0223</t>
  </si>
  <si>
    <t>西安众为科技发展有限公司</t>
  </si>
  <si>
    <t>15222543</t>
  </si>
  <si>
    <t>*化学试剂助剂*镁合金冷却剂</t>
  </si>
  <si>
    <t>XOUT18040181</t>
  </si>
  <si>
    <t>a0255</t>
  </si>
  <si>
    <t>无锡锐溢机械科技有限公司</t>
  </si>
  <si>
    <t>15222655</t>
  </si>
  <si>
    <t>XOUT18040308</t>
  </si>
  <si>
    <t>15222656</t>
  </si>
  <si>
    <t>a0268</t>
  </si>
  <si>
    <t>江阴全华丰精锻有限公司</t>
  </si>
  <si>
    <t>15222360</t>
  </si>
  <si>
    <t>*其他化学制品*放电加工介质</t>
  </si>
  <si>
    <t>EDM</t>
  </si>
  <si>
    <t>CSX20</t>
  </si>
  <si>
    <t>XOUT18040003</t>
  </si>
  <si>
    <t>a0304</t>
  </si>
  <si>
    <t>无锡宝昌金属制品有限公司</t>
  </si>
  <si>
    <t>27754490</t>
  </si>
  <si>
    <t>XOUT18050234</t>
  </si>
  <si>
    <t>27754491</t>
  </si>
  <si>
    <t>*润滑油*高级抗磨液压油</t>
  </si>
  <si>
    <t>a0347</t>
  </si>
  <si>
    <t>无锡市科博机械电器有限公司</t>
  </si>
  <si>
    <t>15222474</t>
  </si>
  <si>
    <t>2018-5-21/2018-6-27</t>
  </si>
  <si>
    <t>XOUT18040154</t>
  </si>
  <si>
    <t>55874896</t>
  </si>
  <si>
    <t>XOUT18060170</t>
  </si>
  <si>
    <t>XOUT18060159</t>
  </si>
  <si>
    <t>a0349</t>
  </si>
  <si>
    <t>无锡铠骏机械制造有限公司</t>
  </si>
  <si>
    <t>02839220</t>
  </si>
  <si>
    <t>2018-3-24/2018-6-30</t>
  </si>
  <si>
    <t>XOUT18020083</t>
  </si>
  <si>
    <t>15222604</t>
  </si>
  <si>
    <t>XOUT18040260</t>
  </si>
  <si>
    <t>15222214</t>
  </si>
  <si>
    <t>XOUT18030380</t>
  </si>
  <si>
    <t>a0424</t>
  </si>
  <si>
    <t>滨湖区金刻莱机械厂</t>
  </si>
  <si>
    <t>15222333</t>
  </si>
  <si>
    <t>XOUT18030498</t>
  </si>
  <si>
    <t>a0459</t>
  </si>
  <si>
    <t>常州市琦松塑机配件有限公司</t>
  </si>
  <si>
    <t>55874884</t>
  </si>
  <si>
    <t>XOUT18060141</t>
  </si>
  <si>
    <t>a0580</t>
  </si>
  <si>
    <t>张家港速腾机电设备有限公司</t>
  </si>
  <si>
    <t>16643875</t>
  </si>
  <si>
    <t>XOUT18060292</t>
  </si>
  <si>
    <t>a0611</t>
  </si>
  <si>
    <t>无锡市运道不锈钢有限公司</t>
  </si>
  <si>
    <t>15222688</t>
  </si>
  <si>
    <t>XOUT18040307</t>
  </si>
  <si>
    <t>a0629</t>
  </si>
  <si>
    <t>西安出口加工区投资建设有限公司</t>
  </si>
  <si>
    <t>02839505</t>
  </si>
  <si>
    <t>XOUT18030005</t>
  </si>
  <si>
    <t>a0855</t>
  </si>
  <si>
    <t>无锡晶正电子科技有限公司</t>
  </si>
  <si>
    <t>55874785</t>
  </si>
  <si>
    <t>XOUT18060009</t>
  </si>
  <si>
    <t>a0878</t>
  </si>
  <si>
    <t>无锡辉格锐贸易有限公司</t>
  </si>
  <si>
    <t>29184993</t>
  </si>
  <si>
    <t>2018-4-19/2018-6-2</t>
  </si>
  <si>
    <t>XOUT17080599</t>
  </si>
  <si>
    <t>30158530</t>
  </si>
  <si>
    <t>XOUT17090600</t>
  </si>
  <si>
    <t>29185007</t>
  </si>
  <si>
    <t>XOUT17090094</t>
  </si>
  <si>
    <t>29185056</t>
  </si>
  <si>
    <t>XOUT17090141</t>
  </si>
  <si>
    <t>29822017</t>
  </si>
  <si>
    <t>XOUT17090348</t>
  </si>
  <si>
    <t>a0935</t>
  </si>
  <si>
    <t>无锡大权金属制品有限公司</t>
  </si>
  <si>
    <t>55874803</t>
  </si>
  <si>
    <t>XOUT18060032</t>
  </si>
  <si>
    <t>a0953</t>
  </si>
  <si>
    <t>无锡市浩途机械有限公司</t>
  </si>
  <si>
    <t>02839601</t>
  </si>
  <si>
    <t>XOUT18030265</t>
  </si>
  <si>
    <t>a0986</t>
  </si>
  <si>
    <t>无锡市五十五度科技有限公司</t>
  </si>
  <si>
    <t>27754495</t>
  </si>
  <si>
    <t>XOUT18050229</t>
  </si>
  <si>
    <t>a0988</t>
  </si>
  <si>
    <t>江阴市申博机电科技有限公司</t>
  </si>
  <si>
    <t>55874676</t>
  </si>
  <si>
    <t>XOUT18050461</t>
  </si>
  <si>
    <t>a0993</t>
  </si>
  <si>
    <t>常州利源电子设备有限公司</t>
  </si>
  <si>
    <t>15222365</t>
  </si>
  <si>
    <t>XOUT18040016</t>
  </si>
  <si>
    <t>55874629</t>
  </si>
  <si>
    <t>XOUT18050446</t>
  </si>
  <si>
    <t>a0999</t>
  </si>
  <si>
    <t>大连黄海铝业有限公司</t>
  </si>
  <si>
    <t>16644166</t>
  </si>
  <si>
    <t>XOUT18060493</t>
  </si>
  <si>
    <t>a1010</t>
  </si>
  <si>
    <t>浙江恩华新材料科技有限公司</t>
  </si>
  <si>
    <t>55874878</t>
  </si>
  <si>
    <t>EF-420P-67</t>
  </si>
  <si>
    <t>CYT39</t>
  </si>
  <si>
    <t>XOUT18060089</t>
  </si>
  <si>
    <t>a1054</t>
  </si>
  <si>
    <t>无锡市振科制笔五金厂</t>
  </si>
  <si>
    <t>02839550</t>
  </si>
  <si>
    <t>XOUT18030122</t>
  </si>
  <si>
    <t>*专项化学用品*特级合成导轨油</t>
  </si>
  <si>
    <t>T68</t>
  </si>
  <si>
    <t>XOUT18030229</t>
  </si>
  <si>
    <t>a1100</t>
  </si>
  <si>
    <t>无锡佰汇利金属制品有限公司</t>
  </si>
  <si>
    <t>16643878</t>
  </si>
  <si>
    <t>XOUT18060033</t>
  </si>
  <si>
    <t>a1219</t>
  </si>
  <si>
    <t>苏州博锐齐精密机械有限公司</t>
  </si>
  <si>
    <t>15222348</t>
  </si>
  <si>
    <t>货到收现金</t>
  </si>
  <si>
    <t>XOUT18040008</t>
  </si>
  <si>
    <t>a1221</t>
  </si>
  <si>
    <t>无锡市宇玉阳光金属制品有限公司</t>
  </si>
  <si>
    <t>16644154</t>
  </si>
  <si>
    <t>XOUT18060222</t>
  </si>
  <si>
    <t>a1243</t>
  </si>
  <si>
    <t>宜兴市南沃机械有限公司</t>
  </si>
  <si>
    <t>55874964</t>
  </si>
  <si>
    <t>XOUT18060193</t>
  </si>
  <si>
    <t>a1298</t>
  </si>
  <si>
    <t>常州市金坛区兴和机械有限公司</t>
  </si>
  <si>
    <t>27754454</t>
  </si>
  <si>
    <t>XOUT18050138</t>
  </si>
  <si>
    <t>a1337</t>
  </si>
  <si>
    <t>芜湖锐进医疗设备有限公司</t>
  </si>
  <si>
    <t>27754553</t>
  </si>
  <si>
    <t>XOUT18050306</t>
  </si>
  <si>
    <t>a1366</t>
  </si>
  <si>
    <t>江阴法尔胜精密机械有限公司</t>
  </si>
  <si>
    <t>09926716</t>
  </si>
  <si>
    <t>2018-5-9/2018-6-12</t>
  </si>
  <si>
    <t>不锈钢磨削液</t>
  </si>
  <si>
    <t>JH-101LME</t>
  </si>
  <si>
    <t>CSB14</t>
  </si>
  <si>
    <t>XOUT17120341</t>
  </si>
  <si>
    <t>09926961</t>
  </si>
  <si>
    <t>XOUT18010012</t>
  </si>
  <si>
    <t>a1382</t>
  </si>
  <si>
    <t>无锡市畅悦莱科技有限公司</t>
  </si>
  <si>
    <t>27754410</t>
  </si>
  <si>
    <t>XOUT18050124</t>
  </si>
  <si>
    <t>a1396</t>
  </si>
  <si>
    <t>江苏新誉航空精密机械制造有限公司</t>
  </si>
  <si>
    <t>28120532</t>
  </si>
  <si>
    <t>XOUT18010403</t>
  </si>
  <si>
    <t>24365727</t>
  </si>
  <si>
    <t>XOUT17070090</t>
  </si>
  <si>
    <t>26629574</t>
  </si>
  <si>
    <t>XOUT17110588</t>
  </si>
  <si>
    <t>a1437</t>
  </si>
  <si>
    <t>无锡新天弘金属制品有限公司</t>
  </si>
  <si>
    <t>15222409</t>
  </si>
  <si>
    <t>XOUT18040078</t>
  </si>
  <si>
    <t>a1484</t>
  </si>
  <si>
    <t>无锡市龙腾钢结构有限公司</t>
  </si>
  <si>
    <t>15222382</t>
  </si>
  <si>
    <t>XOUT18040064</t>
  </si>
  <si>
    <t>15222383</t>
  </si>
  <si>
    <t>*润滑油*特级合成导轨油</t>
  </si>
  <si>
    <t>16644133</t>
  </si>
  <si>
    <t>XOUT18060517</t>
  </si>
  <si>
    <t>a1491</t>
  </si>
  <si>
    <t>橡技工业（苏州）有限公司</t>
  </si>
  <si>
    <t>27754154</t>
  </si>
  <si>
    <t>CSR62</t>
  </si>
  <si>
    <t>XOUT18040373</t>
  </si>
  <si>
    <t>27754432</t>
  </si>
  <si>
    <t>XOUT18050160</t>
  </si>
  <si>
    <t>a1646</t>
  </si>
  <si>
    <t>无锡塞姆高科金属陶瓷有限公司</t>
  </si>
  <si>
    <t>55874798</t>
  </si>
  <si>
    <t>XOUT18050588</t>
  </si>
  <si>
    <t>a1655</t>
  </si>
  <si>
    <t>烟台森荣国际贸易有限公司</t>
  </si>
  <si>
    <t>15222657</t>
  </si>
  <si>
    <t>XOUT18040267</t>
  </si>
  <si>
    <t>a1658</t>
  </si>
  <si>
    <t>无锡尚瑞泽磨具有限公司</t>
  </si>
  <si>
    <t>55874883</t>
  </si>
  <si>
    <t>XOUT18060142</t>
  </si>
  <si>
    <t>a1727</t>
  </si>
  <si>
    <t>丹阳市开发区方兴塑料厂</t>
  </si>
  <si>
    <t>02839527</t>
  </si>
  <si>
    <t>XOUT18030136</t>
  </si>
  <si>
    <t>27754127</t>
  </si>
  <si>
    <t>XOUT18040329</t>
  </si>
  <si>
    <t>a1757</t>
  </si>
  <si>
    <t>上海科穴特种钢管有限公司</t>
  </si>
  <si>
    <t>27754338</t>
  </si>
  <si>
    <t>2018-5-13/2018-6-13</t>
  </si>
  <si>
    <t>XOUT18050003</t>
  </si>
  <si>
    <t>a1771</t>
  </si>
  <si>
    <t>无锡市泰恩增压器有限公司</t>
  </si>
  <si>
    <t>15222475</t>
  </si>
  <si>
    <t>XOUT18040156</t>
  </si>
  <si>
    <t>a1803</t>
  </si>
  <si>
    <t>丽水市英特轴承有限公司</t>
  </si>
  <si>
    <t>15222317</t>
  </si>
  <si>
    <t>*专项化学用品*全合成切削液</t>
  </si>
  <si>
    <t>SH-801HL-JX</t>
  </si>
  <si>
    <t>CSQ88</t>
  </si>
  <si>
    <t>XOUT18030479</t>
  </si>
  <si>
    <t>a1826</t>
  </si>
  <si>
    <t>烟台永正数控刀具有限公司</t>
  </si>
  <si>
    <t>55874796</t>
  </si>
  <si>
    <t>XOUT18060019</t>
  </si>
  <si>
    <t>55874797</t>
  </si>
  <si>
    <t>a1830</t>
  </si>
  <si>
    <t>无锡智晟达精密制造有限公司</t>
  </si>
  <si>
    <t>15222652</t>
  </si>
  <si>
    <t>XOUT18040313</t>
  </si>
  <si>
    <t>a1882</t>
  </si>
  <si>
    <t>无锡鑫华石油化工有限公司</t>
  </si>
  <si>
    <t>16643939</t>
  </si>
  <si>
    <t>XOUT18060358</t>
  </si>
  <si>
    <t>a1894</t>
  </si>
  <si>
    <t>芜湖皖拓机械科技有限公司</t>
  </si>
  <si>
    <t>55874879</t>
  </si>
  <si>
    <t>XOUT18060106</t>
  </si>
  <si>
    <t>a1898</t>
  </si>
  <si>
    <t>温州国际经济技术合作有限公司</t>
  </si>
  <si>
    <t>16643874</t>
  </si>
  <si>
    <t>袋</t>
  </si>
  <si>
    <t>XOUT18060244</t>
  </si>
  <si>
    <t>*专项化学用品*冷拔油</t>
  </si>
  <si>
    <t>a1908</t>
  </si>
  <si>
    <t>无锡市国创精工机械有限公司</t>
  </si>
  <si>
    <t>16643889</t>
  </si>
  <si>
    <t>XOUT18060341</t>
  </si>
  <si>
    <t>a0893</t>
  </si>
  <si>
    <t>常州正润</t>
  </si>
  <si>
    <t xml:space="preserve">铝合金加工液 </t>
  </si>
  <si>
    <t>R18030013</t>
  </si>
  <si>
    <t>b082</t>
  </si>
  <si>
    <t>泰州市吉强</t>
  </si>
  <si>
    <t xml:space="preserve">不锈钢磨削液 </t>
  </si>
  <si>
    <t>JH-101LM</t>
  </si>
  <si>
    <t>R18050005</t>
  </si>
  <si>
    <t>b160</t>
  </si>
  <si>
    <t>羊尖蒋卫江</t>
  </si>
  <si>
    <t>R18060004</t>
  </si>
  <si>
    <t>b236</t>
  </si>
  <si>
    <t>惠山区万准机械</t>
  </si>
  <si>
    <t>R18060002</t>
  </si>
  <si>
    <t>宗露</t>
  </si>
  <si>
    <t>XOUT18030372</t>
  </si>
  <si>
    <t>纳诺-龙华ILVG</t>
  </si>
  <si>
    <t>15222575</t>
  </si>
  <si>
    <t>XOUT18030405</t>
  </si>
  <si>
    <t>15222578</t>
  </si>
  <si>
    <t>XOUT18030450</t>
  </si>
  <si>
    <t>XOUT18030496</t>
  </si>
  <si>
    <t>15222584</t>
  </si>
  <si>
    <t>XOUT18040033</t>
  </si>
  <si>
    <t>月结方式</t>
  </si>
  <si>
    <t>客户类型</t>
  </si>
  <si>
    <t>提成计算方式</t>
  </si>
  <si>
    <t>是否计算差价</t>
  </si>
  <si>
    <t>是否列入普通客户费用计算奖惩</t>
  </si>
  <si>
    <t>是否列入大客户费用计算奖惩</t>
  </si>
  <si>
    <t>公司客户/
自主客户</t>
  </si>
  <si>
    <t>提供人员</t>
  </si>
  <si>
    <t>确认日期</t>
  </si>
  <si>
    <t>备注</t>
  </si>
  <si>
    <t>d001</t>
  </si>
  <si>
    <t>郑州富恒昌化工有限公司</t>
  </si>
  <si>
    <t>宗明东</t>
  </si>
  <si>
    <t>60天</t>
  </si>
  <si>
    <t>不计算</t>
  </si>
  <si>
    <t>否</t>
  </si>
  <si>
    <t>公司客户</t>
  </si>
  <si>
    <t>a0001</t>
  </si>
  <si>
    <t>科普费尔（金坛）传动技术有限公司</t>
  </si>
  <si>
    <t>是</t>
  </si>
  <si>
    <t>自主客户</t>
  </si>
  <si>
    <t>a0002</t>
  </si>
  <si>
    <t>安徽鸿硕电子科技有限公司</t>
  </si>
  <si>
    <t>a0003</t>
  </si>
  <si>
    <t>奥比科机械（上海）有限公司</t>
  </si>
  <si>
    <t>90天</t>
  </si>
  <si>
    <t>20180101前出货为徐俊，后为杨淑慧，均为正常提成</t>
  </si>
  <si>
    <t>徐俊</t>
  </si>
  <si>
    <t>a0004</t>
  </si>
  <si>
    <t>宝银特种钢管有限公司</t>
  </si>
  <si>
    <t>30天</t>
  </si>
  <si>
    <t>a0005</t>
  </si>
  <si>
    <t>北京南口轨道交通机械有限责任公司</t>
  </si>
  <si>
    <t>柏君芝</t>
  </si>
  <si>
    <t>无提成</t>
  </si>
  <si>
    <t>代理商</t>
  </si>
  <si>
    <t>a0006</t>
  </si>
  <si>
    <t>常熟华新特殊钢有限公司</t>
  </si>
  <si>
    <t>a0007</t>
  </si>
  <si>
    <t>常熟瑞利汽车部件有限公司</t>
  </si>
  <si>
    <t>任其欢</t>
  </si>
  <si>
    <t>a0008</t>
  </si>
  <si>
    <t>常熟市和新不锈钢管制造有限公司</t>
  </si>
  <si>
    <t>刘晓建</t>
  </si>
  <si>
    <t>a0009</t>
  </si>
  <si>
    <t>常熟市英博金属制品有限公司</t>
  </si>
  <si>
    <t>a0010</t>
  </si>
  <si>
    <t>常熟永佳重工管件有限公司</t>
  </si>
  <si>
    <t>a0011</t>
  </si>
  <si>
    <t>常州富兴机电有限公司</t>
  </si>
  <si>
    <t>a0012</t>
  </si>
  <si>
    <t>常州格力博有限公司</t>
  </si>
  <si>
    <t>与任其欢换的自主客户</t>
  </si>
  <si>
    <t>a0013</t>
  </si>
  <si>
    <t>常州琪力锋精密机械有限公司</t>
  </si>
  <si>
    <t>曾小科</t>
  </si>
  <si>
    <t>a0014</t>
  </si>
  <si>
    <t>常州市国泰铸造有限公司</t>
  </si>
  <si>
    <t>a0015</t>
  </si>
  <si>
    <t>常州市康泽机械有限公司</t>
  </si>
  <si>
    <t>a0017</t>
  </si>
  <si>
    <t>常州市忠旺智贤汽车零部件有限公司</t>
  </si>
  <si>
    <t>a0018</t>
  </si>
  <si>
    <t>成都润祺贸易有限公司</t>
  </si>
  <si>
    <t>赵志鹏</t>
  </si>
  <si>
    <t>款清发货</t>
  </si>
  <si>
    <t>代理商1%，20180801后出货赵志鹏，前熊杰</t>
  </si>
  <si>
    <t>a0019</t>
  </si>
  <si>
    <t>代傲同步技术制造（无锡）有限公司</t>
  </si>
  <si>
    <t>a0020</t>
  </si>
  <si>
    <t>德嘉汽车配件（上海）有限公司</t>
  </si>
  <si>
    <t>a0021</t>
  </si>
  <si>
    <t>杜商精机（苏州）有限公司</t>
  </si>
  <si>
    <t>a0022</t>
  </si>
  <si>
    <t>佛山市建春友金属科技有限公司</t>
  </si>
  <si>
    <t>a0023</t>
  </si>
  <si>
    <t>福州星利源贸易有限公司</t>
  </si>
  <si>
    <t>a0024</t>
  </si>
  <si>
    <t>海门市海真真空设备有限公司</t>
  </si>
  <si>
    <t>李素义</t>
  </si>
  <si>
    <t>a0025</t>
  </si>
  <si>
    <t>海门市华丰真空设备有限公司</t>
  </si>
  <si>
    <t>a0026</t>
  </si>
  <si>
    <t>海门市旌鹏机械制造有限公司</t>
  </si>
  <si>
    <t>a0027</t>
  </si>
  <si>
    <t>海门市精博五金制品有限公司</t>
  </si>
  <si>
    <t>a0029</t>
  </si>
  <si>
    <t>杭州邦胜自动化科技有限公司</t>
  </si>
  <si>
    <t>a0030</t>
  </si>
  <si>
    <t>湖北明静杰汽车商贸有限公司</t>
  </si>
  <si>
    <t>a0031</t>
  </si>
  <si>
    <t>黄石鑫华轮毂有限公司</t>
  </si>
  <si>
    <t>20171101后出货为韩风云，正常提成，前为宗明东</t>
  </si>
  <si>
    <t>a0033</t>
  </si>
  <si>
    <t>汇通金诚精密金属制造（昆山）有限公司</t>
  </si>
  <si>
    <t>a0035</t>
  </si>
  <si>
    <t>嘉兴极克化工有限公司</t>
  </si>
  <si>
    <t>a0037</t>
  </si>
  <si>
    <t>江苏高精机电装备有限公司</t>
  </si>
  <si>
    <t>a0038</t>
  </si>
  <si>
    <t>无锡市卡斯迪精密机械有限公司</t>
  </si>
  <si>
    <t>a0039</t>
  </si>
  <si>
    <t>江苏林龙电磁线有限公司</t>
  </si>
  <si>
    <t>a0040</t>
  </si>
  <si>
    <t>江苏苏润石化有限公司</t>
  </si>
  <si>
    <t>原代理商转</t>
  </si>
  <si>
    <t>a0041</t>
  </si>
  <si>
    <t>江苏新银叶传动机电有限公司</t>
  </si>
  <si>
    <t>a0042</t>
  </si>
  <si>
    <t>江苏星河阀门有限公司</t>
  </si>
  <si>
    <t>a0045</t>
  </si>
  <si>
    <t>江阴市康达化工装备有限公司</t>
  </si>
  <si>
    <t>a0046</t>
  </si>
  <si>
    <t>江阴市中原机械制造有限公司</t>
  </si>
  <si>
    <t>a0047</t>
  </si>
  <si>
    <t>金湖圣一钢业有限公司</t>
  </si>
  <si>
    <t>a0048</t>
  </si>
  <si>
    <t>敬得（苏州）科技有限公司</t>
  </si>
  <si>
    <t>120天</t>
  </si>
  <si>
    <t>0.5%，20170101后0.7%，20170601后出货按0.6%及占比分配计算，20180101后出货按0.5%吴70%简30%分配</t>
  </si>
  <si>
    <t>a0054</t>
  </si>
  <si>
    <t>昆山宝隆金属科技有限公司</t>
  </si>
  <si>
    <t>a0055</t>
  </si>
  <si>
    <t>昆山宝政机械有限公司</t>
  </si>
  <si>
    <t>1%提成  /代理商</t>
  </si>
  <si>
    <t>a0056</t>
  </si>
  <si>
    <t>昆山贝思特尔润滑油有限公司</t>
  </si>
  <si>
    <t>a0057</t>
  </si>
  <si>
    <t>昆山昌荣聚氨酯橡塑胶有限公司</t>
  </si>
  <si>
    <t>a0058</t>
  </si>
  <si>
    <t>昆山大唐精密五金科技有限公司</t>
  </si>
  <si>
    <t>均无提成，20180501后沈洁离职，柏君芝</t>
  </si>
  <si>
    <t>a0059</t>
  </si>
  <si>
    <t>昆山德裕大精密五金有限公司</t>
  </si>
  <si>
    <t>a0060</t>
  </si>
  <si>
    <t>昆山东永全精密机械有限公司</t>
  </si>
  <si>
    <t>a0061</t>
  </si>
  <si>
    <t>昆山福尔鑫电缆辅助材料有限公司</t>
  </si>
  <si>
    <t>a0062</t>
  </si>
  <si>
    <t>昆山格磊特精密电子有限公司</t>
  </si>
  <si>
    <t>代理商1%</t>
  </si>
  <si>
    <t>a0063</t>
  </si>
  <si>
    <t>昆山国硕铨工具有限公司</t>
  </si>
  <si>
    <t>a0065</t>
  </si>
  <si>
    <t>昆山恒呈瑞精密五金有限公司</t>
  </si>
  <si>
    <t>a0066</t>
  </si>
  <si>
    <t>昆山华辰重机有限公司</t>
  </si>
  <si>
    <t>20160201以前刘晓建按1%，20160201以后出货业务员王立柱按自主客户</t>
  </si>
  <si>
    <t>a0067</t>
  </si>
  <si>
    <t>昆山佳益特精密五金有限公司</t>
  </si>
  <si>
    <t>a0068</t>
  </si>
  <si>
    <t>昆山钧硕模具有限公司</t>
  </si>
  <si>
    <t>a0069</t>
  </si>
  <si>
    <t>昆山凯登塑胶制品有限公司</t>
  </si>
  <si>
    <t>a0070</t>
  </si>
  <si>
    <t>昆山凯励成精密机械部件有限公司</t>
  </si>
  <si>
    <t>a0071</t>
  </si>
  <si>
    <t>昆山科伦特钨钢科技有限公司</t>
  </si>
  <si>
    <t>a0072</t>
  </si>
  <si>
    <t>昆山昆得精密电子科技有限公司</t>
  </si>
  <si>
    <t>特价，1%提成（产品编号CYQ18按收款日期核算提成并扣差价）</t>
  </si>
  <si>
    <t>1%/正常计算产品CYQ18</t>
  </si>
  <si>
    <t>a0073</t>
  </si>
  <si>
    <t>昆山兰恩特精密机械有限公司</t>
  </si>
  <si>
    <t>a0074</t>
  </si>
  <si>
    <t>昆山绿大环保科技有限公司</t>
  </si>
  <si>
    <t>a0075</t>
  </si>
  <si>
    <t>昆山模冠精密机械有限公司</t>
  </si>
  <si>
    <t>a0076</t>
  </si>
  <si>
    <t>昆山品华精密五金有限公司</t>
  </si>
  <si>
    <t>a0077</t>
  </si>
  <si>
    <t>昆山品锐电子有限公司</t>
  </si>
  <si>
    <t>a0078</t>
  </si>
  <si>
    <t>昆山仁特机械有限公司</t>
  </si>
  <si>
    <t>a0079</t>
  </si>
  <si>
    <t>昆山森铁精密自动化科技有限公司</t>
  </si>
  <si>
    <t>a0080</t>
  </si>
  <si>
    <t>昆山市东强机电科技有限公司</t>
  </si>
  <si>
    <t>a0081</t>
  </si>
  <si>
    <t>昆山市世达精密机械有限公司</t>
  </si>
  <si>
    <t>1%提成，20180601后出货为王建平，前为沈洁</t>
  </si>
  <si>
    <t>a0082</t>
  </si>
  <si>
    <t>昆山硕展电子科技有限公司</t>
  </si>
  <si>
    <t>a0083</t>
  </si>
  <si>
    <t>昆山特上电子科技有限公司</t>
  </si>
  <si>
    <t>a0084</t>
  </si>
  <si>
    <t>昆山维金五金制品有限公司</t>
  </si>
  <si>
    <t>20160201以后出货业务员赵忠</t>
  </si>
  <si>
    <t>a0085</t>
  </si>
  <si>
    <t>昆山新金福精密电子有限公司</t>
  </si>
  <si>
    <t>a0086</t>
  </si>
  <si>
    <t>昆山旭虹精密零组件有限公司</t>
  </si>
  <si>
    <t>a0087</t>
  </si>
  <si>
    <t>昆山永元兴真空涂层科技有限公司</t>
  </si>
  <si>
    <t>a0088</t>
  </si>
  <si>
    <t>昆山中士设备工业有限公司</t>
  </si>
  <si>
    <t>a0089</t>
  </si>
  <si>
    <t>立峰集团有限公司</t>
  </si>
  <si>
    <t>a0091</t>
  </si>
  <si>
    <t>溧阳市恒义机械有限公司</t>
  </si>
  <si>
    <t>a0092</t>
  </si>
  <si>
    <t>柳州明宇机械有限公司</t>
  </si>
  <si>
    <t>a0093</t>
  </si>
  <si>
    <t>六和精密机械工业（昆山）有限公司</t>
  </si>
  <si>
    <t>大客户1%，20180101前出货为徐俊，后为吴佳佳</t>
  </si>
  <si>
    <t>a0094</t>
  </si>
  <si>
    <t>六和精密铸造（苏州）有限公司</t>
  </si>
  <si>
    <t>a0096</t>
  </si>
  <si>
    <t>美科精微机械（苏州）有限公司</t>
  </si>
  <si>
    <t>a0097</t>
  </si>
  <si>
    <t>纳诺达克电子（常州）有限公司</t>
  </si>
  <si>
    <t>a0098</t>
  </si>
  <si>
    <t>南京锐豹科技发展有限公司</t>
  </si>
  <si>
    <t>a0099</t>
  </si>
  <si>
    <t>苏州骏达智远机电有限公司</t>
  </si>
  <si>
    <t>a0100</t>
  </si>
  <si>
    <t>南通东炀精密零部件有限公司</t>
  </si>
  <si>
    <t>a0101</t>
  </si>
  <si>
    <t>南通口木车件有限公司</t>
  </si>
  <si>
    <t>a0102</t>
  </si>
  <si>
    <t>南通赛博通信有限公司</t>
  </si>
  <si>
    <t>a0103</t>
  </si>
  <si>
    <t>南通市紫日机械有限公司</t>
  </si>
  <si>
    <t>a0104</t>
  </si>
  <si>
    <t>南通沃能机械有限公司</t>
  </si>
  <si>
    <t>a0105</t>
  </si>
  <si>
    <t>日鸿不锈钢(上海)有限公司</t>
  </si>
  <si>
    <t>与周小帅换自主客户</t>
  </si>
  <si>
    <t>a0107</t>
  </si>
  <si>
    <t>上海电科电工材料有限公司</t>
  </si>
  <si>
    <t>a0108</t>
  </si>
  <si>
    <t>上海法鑫紧固件机械制造有限公司</t>
  </si>
  <si>
    <t>a0109</t>
  </si>
  <si>
    <t>上海丰宝综合经营有限公司</t>
  </si>
  <si>
    <t>a0111</t>
  </si>
  <si>
    <t>上海吉基电子有限公司</t>
  </si>
  <si>
    <t>a0112</t>
  </si>
  <si>
    <t>上海佳艺冷弯型钢厂</t>
  </si>
  <si>
    <t>a0113</t>
  </si>
  <si>
    <t>上海金保莱不锈钢有限公司</t>
  </si>
  <si>
    <t>a0114</t>
  </si>
  <si>
    <t>上海金山行五金有限公司</t>
  </si>
  <si>
    <t>75天</t>
  </si>
  <si>
    <t>a0115</t>
  </si>
  <si>
    <t>上海精翔塑胶模具有限公司</t>
  </si>
  <si>
    <t>a0116</t>
  </si>
  <si>
    <t>上海普山五金配件有限公司</t>
  </si>
  <si>
    <t>a0117</t>
  </si>
  <si>
    <t>上海森泽精密机械有限公司</t>
  </si>
  <si>
    <t>a0118</t>
  </si>
  <si>
    <t>上海夙臻机械制造有限公司</t>
  </si>
  <si>
    <t>a0119</t>
  </si>
  <si>
    <t>中粮包装（昆山）有限公司</t>
  </si>
  <si>
    <t>20180101前出货为徐俊，后为杨淑慧，均为正常提成，只打过样，从未订过货</t>
  </si>
  <si>
    <t>a0120</t>
  </si>
  <si>
    <t>上海唯希电器有限公司</t>
  </si>
  <si>
    <t>a0122</t>
  </si>
  <si>
    <t>上海欣泷泽机电有限公司</t>
  </si>
  <si>
    <t>a0123</t>
  </si>
  <si>
    <t>上海信震特殊钢有限公司</t>
  </si>
  <si>
    <t>a0124</t>
  </si>
  <si>
    <t>上海义晶光电科技有限公司</t>
  </si>
  <si>
    <t>a0125</t>
  </si>
  <si>
    <t>上海运良转向节有限公司</t>
  </si>
  <si>
    <t>a0126</t>
  </si>
  <si>
    <t>上海众山特殊钢有限公司</t>
  </si>
  <si>
    <t>业务员20160101姜鹏按自主客户计算提成</t>
  </si>
  <si>
    <t>a0127</t>
  </si>
  <si>
    <t>上海尊马汽车管件股份有限公司</t>
  </si>
  <si>
    <t>a0128</t>
  </si>
  <si>
    <t>绍兴市力博电气有限公司</t>
  </si>
  <si>
    <t>a0129</t>
  </si>
  <si>
    <t>绍兴市力博铜材有限公司</t>
  </si>
  <si>
    <t>a0130</t>
  </si>
  <si>
    <t>深圳市冠彩科技有限公司</t>
  </si>
  <si>
    <t>a0131</t>
  </si>
  <si>
    <t>深圳市金钰和科技发展有限公司</t>
  </si>
  <si>
    <t>大客户</t>
  </si>
  <si>
    <t>a0132</t>
  </si>
  <si>
    <t>深圳市鑫海川科技有限公司</t>
  </si>
  <si>
    <t>2015-6-18业务员由周小帅转刘晓建</t>
  </si>
  <si>
    <t>a0133</t>
  </si>
  <si>
    <t>晟扬精密模具（昆山）有限公司</t>
  </si>
  <si>
    <t>a0134</t>
  </si>
  <si>
    <t>嵊州市金诚不锈钢有限公司</t>
  </si>
  <si>
    <t>a0135</t>
  </si>
  <si>
    <t>时硕科技(西安)有限公司</t>
  </si>
  <si>
    <t>a0136</t>
  </si>
  <si>
    <t>书元机械企业（昆山）有限公司</t>
  </si>
  <si>
    <t>a0137</t>
  </si>
  <si>
    <t>苏州安索伦科技有限公司</t>
  </si>
  <si>
    <t>李翔平</t>
  </si>
  <si>
    <t>a0138</t>
  </si>
  <si>
    <t>苏州宝裕精密压铸件有限公司</t>
  </si>
  <si>
    <t>a0139</t>
  </si>
  <si>
    <t>苏州大兴地精密机械有限公司</t>
  </si>
  <si>
    <t>a0140</t>
  </si>
  <si>
    <t>苏州丰川电子科技有限公司</t>
  </si>
  <si>
    <t>a0141</t>
  </si>
  <si>
    <t>苏州钢特威钢管有限公司</t>
  </si>
  <si>
    <t>a0142</t>
  </si>
  <si>
    <t>苏州工业园区传晨精密机械有限公司</t>
  </si>
  <si>
    <t>a0143</t>
  </si>
  <si>
    <t>苏州工业园区格米克精密机械有限公司</t>
  </si>
  <si>
    <t>a0144</t>
  </si>
  <si>
    <t>苏州冠誉金属冲压制品有限公司</t>
  </si>
  <si>
    <t>均为正常提成，20180101前出货为方祥，后为韩风云，</t>
  </si>
  <si>
    <t>a0145</t>
  </si>
  <si>
    <t>苏州海寅光电科技有限公司</t>
  </si>
  <si>
    <t>业务员20160101丁连军按1%</t>
  </si>
  <si>
    <t>a0146</t>
  </si>
  <si>
    <t>苏州恒姆精密部件有限公司</t>
  </si>
  <si>
    <t>a0147</t>
  </si>
  <si>
    <t>苏州恒伟锋精密五金制品有限公司</t>
  </si>
  <si>
    <t>均为正常提成，20180101前出货为曾小科，后为韩风云，</t>
  </si>
  <si>
    <t>a0148</t>
  </si>
  <si>
    <t>苏州佳宏物流有限公司</t>
  </si>
  <si>
    <t>无</t>
  </si>
  <si>
    <t>这是一家物流公司，不是客户</t>
  </si>
  <si>
    <t>a0149</t>
  </si>
  <si>
    <t>苏州佳汇光电科技有限公司</t>
  </si>
  <si>
    <t>均为正常提成，20180301前为方祥，后为韩风云</t>
  </si>
  <si>
    <t>a0152</t>
  </si>
  <si>
    <t>苏州开泰电器有限公司</t>
  </si>
  <si>
    <t>a0153</t>
  </si>
  <si>
    <t>苏州迈瑞科精密部件有限公司</t>
  </si>
  <si>
    <t>a0154</t>
  </si>
  <si>
    <t>苏州迈特科技有限公司</t>
  </si>
  <si>
    <t>a0155</t>
  </si>
  <si>
    <t>苏州明华搬运装卸有限公司</t>
  </si>
  <si>
    <t>a0156</t>
  </si>
  <si>
    <t>苏州锜庆精密电子有限公司</t>
  </si>
  <si>
    <t>a0157</t>
  </si>
  <si>
    <t>苏州启佑精密模具有限公司</t>
  </si>
  <si>
    <t>20160201以后出货业务员王立柱自主客户</t>
  </si>
  <si>
    <t>a0158</t>
  </si>
  <si>
    <t>苏州铨鑫精密模具有限公司</t>
  </si>
  <si>
    <t>a0159</t>
  </si>
  <si>
    <t>苏州瑞誉达精密部件有限公司</t>
  </si>
  <si>
    <t>a0160</t>
  </si>
  <si>
    <t>苏州胜航精密五金有限公司</t>
  </si>
  <si>
    <t>a0161</t>
  </si>
  <si>
    <t>苏州市吴中区金鑫冲压制品有限公司</t>
  </si>
  <si>
    <t>a0162</t>
  </si>
  <si>
    <t>苏州市吴中区甪直杰顺五金厂</t>
  </si>
  <si>
    <t>a0163</t>
  </si>
  <si>
    <t>苏州市吴中区木渎前锦机械设备经营部</t>
  </si>
  <si>
    <t>a0164</t>
  </si>
  <si>
    <t>苏州硕泰五金机械有限公司</t>
  </si>
  <si>
    <t>a0165</t>
  </si>
  <si>
    <t>苏州同展电子科技有限公司</t>
  </si>
  <si>
    <t>a0166</t>
  </si>
  <si>
    <t>苏州享承精密五金有限公司</t>
  </si>
  <si>
    <t>a0168</t>
  </si>
  <si>
    <t>苏州一合光学有限公司</t>
  </si>
  <si>
    <t>a0169</t>
  </si>
  <si>
    <t>苏州永基精密五金制品有限公司</t>
  </si>
  <si>
    <t>a0170</t>
  </si>
  <si>
    <t>太仓九鼎精工五金有限公司</t>
  </si>
  <si>
    <t>a0171</t>
  </si>
  <si>
    <t>太仓市合泰机械有限公司</t>
  </si>
  <si>
    <t>a0172</t>
  </si>
  <si>
    <t>天津市中恒石油化工产品销售有限公司</t>
  </si>
  <si>
    <t>a0174</t>
  </si>
  <si>
    <t>纬立资讯配件（昆山）有限公司</t>
  </si>
  <si>
    <t>a0175</t>
  </si>
  <si>
    <t>无锡奥金液压机械有限公司</t>
  </si>
  <si>
    <t>a0176</t>
  </si>
  <si>
    <t>常州市联谊特种不锈钢管有限公司</t>
  </si>
  <si>
    <t>a0178</t>
  </si>
  <si>
    <t>无锡海特铝业有限公司</t>
  </si>
  <si>
    <t>a0179</t>
  </si>
  <si>
    <t>无锡鸿亿金属制品有限公司</t>
  </si>
  <si>
    <t>a0180</t>
  </si>
  <si>
    <t>无锡吉汇精密机械厂</t>
  </si>
  <si>
    <t>a0181</t>
  </si>
  <si>
    <t>无锡建昌金属科技有限公司</t>
  </si>
  <si>
    <t>a0182</t>
  </si>
  <si>
    <t>无锡捷泽数控机械有限公司</t>
  </si>
  <si>
    <t>与任其欢换的公司客户</t>
  </si>
  <si>
    <t>a0183</t>
  </si>
  <si>
    <t>无锡金铃内燃机配件有限公司</t>
  </si>
  <si>
    <t>a0184</t>
  </si>
  <si>
    <t>无锡金也汽车部件有限公司</t>
  </si>
  <si>
    <t>a0185</t>
  </si>
  <si>
    <t>无锡锦合达精密机械有限公司</t>
  </si>
  <si>
    <t>a0187</t>
  </si>
  <si>
    <t>无锡凯涵科技有限公司</t>
  </si>
  <si>
    <t>a0188</t>
  </si>
  <si>
    <t>无锡康普斯精密机械有限公司</t>
  </si>
  <si>
    <t>a0189</t>
  </si>
  <si>
    <t>无锡龙翔精密机械有限公司</t>
  </si>
  <si>
    <t>a0190</t>
  </si>
  <si>
    <t>无锡洛能科技有限公司</t>
  </si>
  <si>
    <t>a0191</t>
  </si>
  <si>
    <t>无锡迈普精密机械加工有限公司</t>
  </si>
  <si>
    <t>a0192</t>
  </si>
  <si>
    <t>无锡茂杰机械制造有限公司</t>
  </si>
  <si>
    <t>a0194</t>
  </si>
  <si>
    <t>无锡曲日精密机械技术有限公司</t>
  </si>
  <si>
    <t>a0195</t>
  </si>
  <si>
    <t>无锡市晨跃科技有限公司</t>
  </si>
  <si>
    <t>a0196</t>
  </si>
  <si>
    <t>无锡市方友精密机械有限公司</t>
  </si>
  <si>
    <t>a0197</t>
  </si>
  <si>
    <t>无锡市富杰机械制造有限公司</t>
  </si>
  <si>
    <t>a0198</t>
  </si>
  <si>
    <t>无锡市华丰自动化设备有限公司</t>
  </si>
  <si>
    <t>a0199</t>
  </si>
  <si>
    <t>无锡市惠奇机械有限公司</t>
  </si>
  <si>
    <t>a0200</t>
  </si>
  <si>
    <t>无锡市捷驰精密机械厂</t>
  </si>
  <si>
    <t>a0201</t>
  </si>
  <si>
    <t>无锡市金途增压器厂</t>
  </si>
  <si>
    <t>a0202</t>
  </si>
  <si>
    <t>无锡市凯浩精密机械有限公司</t>
  </si>
  <si>
    <t>a0203</t>
  </si>
  <si>
    <t>无锡市康尔迪机械制造有限公司</t>
  </si>
  <si>
    <t>a0204</t>
  </si>
  <si>
    <t>无锡市克莱斯迈机械有限公司</t>
  </si>
  <si>
    <t>a0205</t>
  </si>
  <si>
    <t>无锡市力扬液压流体控制设备有限公司</t>
  </si>
  <si>
    <t>a0206</t>
  </si>
  <si>
    <t>无锡市欧德机械制造有限公司</t>
  </si>
  <si>
    <t>a0207</t>
  </si>
  <si>
    <t>无锡市麒啸机械有限公司</t>
  </si>
  <si>
    <t>a0208</t>
  </si>
  <si>
    <t>无锡市上达模具有限公司</t>
  </si>
  <si>
    <t>a0211</t>
  </si>
  <si>
    <t>无锡市盛禾泰业涡轮增压器有限公司</t>
  </si>
  <si>
    <t>a0212</t>
  </si>
  <si>
    <t>无锡市鑫瑞格尔科技有限公司</t>
  </si>
  <si>
    <t>a0213</t>
  </si>
  <si>
    <t>无锡松枝精密机械制造有限公司</t>
  </si>
  <si>
    <t>a0214</t>
  </si>
  <si>
    <t>无锡索立得机械设计制造有限公司</t>
  </si>
  <si>
    <t>a0215</t>
  </si>
  <si>
    <t>无锡太博泵业有限公司</t>
  </si>
  <si>
    <t>a0216</t>
  </si>
  <si>
    <t>无锡田远精密机械有限公司</t>
  </si>
  <si>
    <t>a0217</t>
  </si>
  <si>
    <t>无锡新协力铝业有限公司</t>
  </si>
  <si>
    <t>a0218</t>
  </si>
  <si>
    <t>无锡雅诺时精密机械有限公司</t>
  </si>
  <si>
    <t>a0219</t>
  </si>
  <si>
    <t>无锡烨辰精密机械有限公司</t>
  </si>
  <si>
    <t>a0220</t>
  </si>
  <si>
    <t>吴江市太湖精密机械有限公司</t>
  </si>
  <si>
    <t>a0221</t>
  </si>
  <si>
    <t>吴江市天龙机械有限公司</t>
  </si>
  <si>
    <t>a0222</t>
  </si>
  <si>
    <t>吴江市永源有色合金铸造有限责任公司</t>
  </si>
  <si>
    <t>a0224</t>
  </si>
  <si>
    <t>型态同步(苏州)精密科技有限公司</t>
  </si>
  <si>
    <t>均为正常提成，20180101前出货为徐俊，后为郭波</t>
  </si>
  <si>
    <t>a0225</t>
  </si>
  <si>
    <t>徐州英联工程机械有限公司</t>
  </si>
  <si>
    <t>a0226</t>
  </si>
  <si>
    <t>宜兴市大华铝业有限公司</t>
  </si>
  <si>
    <t>a0227</t>
  </si>
  <si>
    <t>永胜机械工业（昆山）有限公司</t>
  </si>
  <si>
    <t>a0228</t>
  </si>
  <si>
    <t>佑力机械（上海）有限公司</t>
  </si>
  <si>
    <t>a0229</t>
  </si>
  <si>
    <t>张家港市东建机械有限公司</t>
  </si>
  <si>
    <t>a0230</t>
  </si>
  <si>
    <t>浙江高昶机械五金有限公司</t>
  </si>
  <si>
    <t>a0231</t>
  </si>
  <si>
    <t>浙江光大不锈钢有限公司</t>
  </si>
  <si>
    <t>1%提成，20170912以由方祥变为王建平，均1%提成</t>
  </si>
  <si>
    <t>a0234</t>
  </si>
  <si>
    <t>中鸿泰精工机械（苏州）有限公司</t>
  </si>
  <si>
    <t>a0235</t>
  </si>
  <si>
    <t>成都航天华晨科技有限公司</t>
  </si>
  <si>
    <t>大客户1%，20180801后出货赵志鹏，前熊杰</t>
  </si>
  <si>
    <t>a0236</t>
  </si>
  <si>
    <t>成都美泰精密机械有限公司</t>
  </si>
  <si>
    <t>1%提成，20180801后出货赵志鹏，前熊杰</t>
  </si>
  <si>
    <t>a0237</t>
  </si>
  <si>
    <t>帝驰化学(上海)有限公司</t>
  </si>
  <si>
    <t>a0239</t>
  </si>
  <si>
    <t>上海韬韬胶木五金厂</t>
  </si>
  <si>
    <t>a0241</t>
  </si>
  <si>
    <t>江苏友诚数控科技有限公司</t>
  </si>
  <si>
    <t>a0242</t>
  </si>
  <si>
    <t>上海三一精机有限公司</t>
  </si>
  <si>
    <t>三一F</t>
  </si>
  <si>
    <t>a0243</t>
  </si>
  <si>
    <t>昆山华沪精密模具有限公司</t>
  </si>
  <si>
    <t>a0244</t>
  </si>
  <si>
    <t>昆山瑞纳得五金有限公司</t>
  </si>
  <si>
    <t>a0245</t>
  </si>
  <si>
    <t>昆山市景利智金属工业有限公司</t>
  </si>
  <si>
    <t>a0246</t>
  </si>
  <si>
    <t>洛阳恒冠润滑材料有限公司</t>
  </si>
  <si>
    <t>a0247</t>
  </si>
  <si>
    <t>青岛惠达化学工业品有限公司</t>
  </si>
  <si>
    <t>a0248</t>
  </si>
  <si>
    <t>上海畅嘉泓实业有限公司</t>
  </si>
  <si>
    <t>a0249</t>
  </si>
  <si>
    <t>上海古汉化工科技有限公司</t>
  </si>
  <si>
    <t>a0250</t>
  </si>
  <si>
    <t>上海凌坚精密五金有限公司</t>
  </si>
  <si>
    <t>a0252</t>
  </si>
  <si>
    <t>上海翼达电器有限公司</t>
  </si>
  <si>
    <t>a0253</t>
  </si>
  <si>
    <t>苏州市华宇净化设备有限公司</t>
  </si>
  <si>
    <t>a0254</t>
  </si>
  <si>
    <t>无锡铭润压铸厂</t>
  </si>
  <si>
    <t>a0256</t>
  </si>
  <si>
    <t>无锡市福曼科技有限公司</t>
  </si>
  <si>
    <t>a0257</t>
  </si>
  <si>
    <t>无锡市伟达机器厂</t>
  </si>
  <si>
    <t>a0258</t>
  </si>
  <si>
    <t>无锡新田鼎力科技有限公司</t>
  </si>
  <si>
    <t>a0259</t>
  </si>
  <si>
    <t>重庆市彤阳商贸有限公司</t>
  </si>
  <si>
    <t>a0260</t>
  </si>
  <si>
    <t>常州市武进马杭科达机械配件有限公司</t>
  </si>
  <si>
    <t>20160201以后出货业务员周小帅按自主客户</t>
  </si>
  <si>
    <t>a0261</t>
  </si>
  <si>
    <t>重庆台声切削刀具有限公司</t>
  </si>
  <si>
    <t>均为正常计算提成，20180801后出货赵志鹏，前熊杰</t>
  </si>
  <si>
    <t>a0262</t>
  </si>
  <si>
    <t>无锡沃凯精密机械制造有限公司</t>
  </si>
  <si>
    <t>a0263</t>
  </si>
  <si>
    <t>成都沐禹商贸有限公司</t>
  </si>
  <si>
    <t>a0264</t>
  </si>
  <si>
    <t>长兴顾德丝绸科技有限公司</t>
  </si>
  <si>
    <t>a0265</t>
  </si>
  <si>
    <t>陕西曼陀罗石油化工有限责任公司</t>
  </si>
  <si>
    <t>a0266</t>
  </si>
  <si>
    <t>浙江晶日照明科技有限公司</t>
  </si>
  <si>
    <t>a0267</t>
  </si>
  <si>
    <t>昆山汇展精密五金有限公司</t>
  </si>
  <si>
    <t>a0269</t>
  </si>
  <si>
    <t>中兴能源装备股份有限公司</t>
  </si>
  <si>
    <t>a0270</t>
  </si>
  <si>
    <t>惠山区寅鸿精密机械厂</t>
  </si>
  <si>
    <t>a0271</t>
  </si>
  <si>
    <t>无锡普金精密机械制造有限公司</t>
  </si>
  <si>
    <t>a0272</t>
  </si>
  <si>
    <t>无锡市科吉数控机械有限公司</t>
  </si>
  <si>
    <t>a0273</t>
  </si>
  <si>
    <t>苏州翰林精密机械有限公司</t>
  </si>
  <si>
    <t>a0274</t>
  </si>
  <si>
    <t>海鑫电力设备制造（南通）有限公司</t>
  </si>
  <si>
    <t>a0275</t>
  </si>
  <si>
    <t>广州巨邦电子有限公司昆山分公司</t>
  </si>
  <si>
    <t>a0276</t>
  </si>
  <si>
    <t>常熟申毅卡车厢体制造有限公司</t>
  </si>
  <si>
    <t>a0277</t>
  </si>
  <si>
    <t>无锡市江浦不锈钢有限公司</t>
  </si>
  <si>
    <t>a0279</t>
  </si>
  <si>
    <t>仪征海天铝业有限公司</t>
  </si>
  <si>
    <t>a0280</t>
  </si>
  <si>
    <t>南通明诚机械有限公司</t>
  </si>
  <si>
    <t>a0281</t>
  </si>
  <si>
    <t>杭州海铭钢铁有限公司</t>
  </si>
  <si>
    <t>a0282</t>
  </si>
  <si>
    <t>无锡市佰克精密机械制造有限公司</t>
  </si>
  <si>
    <t>a0283</t>
  </si>
  <si>
    <t>嘉善三永电炉工业有限公司</t>
  </si>
  <si>
    <t>a0284</t>
  </si>
  <si>
    <t>昆山繁泰精密机械有限公司</t>
  </si>
  <si>
    <t>a0285</t>
  </si>
  <si>
    <t>杭州宝航机械有限公司</t>
  </si>
  <si>
    <t>a0286</t>
  </si>
  <si>
    <t>昆山市民新精密钣金机械有限公司</t>
  </si>
  <si>
    <t>a0287</t>
  </si>
  <si>
    <t>昆山欧亚科精密机械有限公司</t>
  </si>
  <si>
    <t>a0288</t>
  </si>
  <si>
    <t>无锡新宏泰电器科技股份有限公司</t>
  </si>
  <si>
    <t>a0289</t>
  </si>
  <si>
    <t>南通海阳新材料科技有限公司</t>
  </si>
  <si>
    <t>a0290</t>
  </si>
  <si>
    <t>苏州东科精密五金制造有限公司</t>
  </si>
  <si>
    <t>a0291</t>
  </si>
  <si>
    <t>上海亚伦阀门制造有限公司</t>
  </si>
  <si>
    <t>a0292</t>
  </si>
  <si>
    <t>无锡劲朗科技有限公司</t>
  </si>
  <si>
    <t>a0293</t>
  </si>
  <si>
    <t>昆山日腾精密模具科技有限公司</t>
  </si>
  <si>
    <t>a0294</t>
  </si>
  <si>
    <t>无锡市锡达摩擦材料厂</t>
  </si>
  <si>
    <t>a0295</t>
  </si>
  <si>
    <t>无锡鹰贝电化学工程有限公司</t>
  </si>
  <si>
    <t>a0296</t>
  </si>
  <si>
    <t>无锡瑞联德电子制造有限公司</t>
  </si>
  <si>
    <t>a0297</t>
  </si>
  <si>
    <t>张家港市信友模具有限公司</t>
  </si>
  <si>
    <t>a0298</t>
  </si>
  <si>
    <t>昆山金钻精密机械有限公司</t>
  </si>
  <si>
    <t>a0299</t>
  </si>
  <si>
    <t>扬州奇力新能源科技有限公司</t>
  </si>
  <si>
    <t>a0300</t>
  </si>
  <si>
    <t>攀钢集团江油长城特殊钢有限公司</t>
  </si>
  <si>
    <t>a0301</t>
  </si>
  <si>
    <t>昆山长运电子工业有限公司</t>
  </si>
  <si>
    <t>a0302</t>
  </si>
  <si>
    <t>苏州维可迈精密机械有限公司</t>
  </si>
  <si>
    <t>a0303</t>
  </si>
  <si>
    <t>勋龙精密模具（昆山）有限公司</t>
  </si>
  <si>
    <t>a0305</t>
  </si>
  <si>
    <t>无锡市佳士利精密机械厂</t>
  </si>
  <si>
    <t>a0306</t>
  </si>
  <si>
    <t>无锡市恒力增压器厂</t>
  </si>
  <si>
    <t>a0307</t>
  </si>
  <si>
    <t>靖江市增光压铸有限公司</t>
  </si>
  <si>
    <t>a0308</t>
  </si>
  <si>
    <t>南通市通州区胜荣五金厂</t>
  </si>
  <si>
    <t>a0309</t>
  </si>
  <si>
    <t>无锡市久泓不锈钢有限公司</t>
  </si>
  <si>
    <t>a0310</t>
  </si>
  <si>
    <t>上海汇增实业有限公司</t>
  </si>
  <si>
    <t>a0311</t>
  </si>
  <si>
    <t>江苏力实不锈钢有限公司</t>
  </si>
  <si>
    <t>a0312</t>
  </si>
  <si>
    <t>昆山市永瀚模具五金有限公司</t>
  </si>
  <si>
    <t>a0313</t>
  </si>
  <si>
    <t>昆山旺磐精密机械有限公司</t>
  </si>
  <si>
    <t>a0315</t>
  </si>
  <si>
    <t>昆山辰运精密机械有限公司</t>
  </si>
  <si>
    <t>a0316</t>
  </si>
  <si>
    <t>昆山市玉山镇东川精密模具厂</t>
  </si>
  <si>
    <t>a0318</t>
  </si>
  <si>
    <t>靖江苏浩机械配件制造有限公司</t>
  </si>
  <si>
    <t>a0319</t>
  </si>
  <si>
    <t>常州常宝精特能源管材有限公司</t>
  </si>
  <si>
    <t>a0320</t>
  </si>
  <si>
    <t>绍兴县红良铸业有限公司</t>
  </si>
  <si>
    <t>a0321</t>
  </si>
  <si>
    <t>昆山东恩律特自动化设备有限公司</t>
  </si>
  <si>
    <t>a0322</t>
  </si>
  <si>
    <t>元勉环球科技（昆山）有限公司</t>
  </si>
  <si>
    <t>a0324</t>
  </si>
  <si>
    <t>苏州泓铨泰五金制品有限公司</t>
  </si>
  <si>
    <t>a0325</t>
  </si>
  <si>
    <t>昆山扬明光学有限公司</t>
  </si>
  <si>
    <t>150天</t>
  </si>
  <si>
    <t>a0326</t>
  </si>
  <si>
    <t>无锡菱立金属制品有限公司</t>
  </si>
  <si>
    <t>a0327</t>
  </si>
  <si>
    <t>无锡世新金属制品有限公司</t>
  </si>
  <si>
    <t>a0328</t>
  </si>
  <si>
    <t>无锡凌众精密机械制造有限公司</t>
  </si>
  <si>
    <t>a0329</t>
  </si>
  <si>
    <t>无锡震达机电有限公司</t>
  </si>
  <si>
    <t>a0330</t>
  </si>
  <si>
    <t>上海必特丽实业有限公司</t>
  </si>
  <si>
    <t>a0331</t>
  </si>
  <si>
    <t>张家港市三利密封合金材料有限公司</t>
  </si>
  <si>
    <t>a0332</t>
  </si>
  <si>
    <t>苏州铭泰精密机械有限公司</t>
  </si>
  <si>
    <t>a0333</t>
  </si>
  <si>
    <t>山西太钢不锈钢钢管有限公司</t>
  </si>
  <si>
    <t>45天</t>
  </si>
  <si>
    <t>公司客户1%提成</t>
  </si>
  <si>
    <t>a0334</t>
  </si>
  <si>
    <t>尊翌光电科技（昆山）有限公司</t>
  </si>
  <si>
    <t>a0335</t>
  </si>
  <si>
    <t>耐特豪福换向器（上海）有限公司</t>
  </si>
  <si>
    <t>a0336</t>
  </si>
  <si>
    <t>苏州庚德机械有限公司</t>
  </si>
  <si>
    <t>a0337</t>
  </si>
  <si>
    <t>昆山市宏飞机械厂</t>
  </si>
  <si>
    <t>a0339</t>
  </si>
  <si>
    <t>昆山旭源精密模具有限公司</t>
  </si>
  <si>
    <t>a0340</t>
  </si>
  <si>
    <t>苏州市欧陆杰电器有限公司</t>
  </si>
  <si>
    <t>a0341</t>
  </si>
  <si>
    <t>昆山鸿日精密模具有限公司</t>
  </si>
  <si>
    <t>a0342</t>
  </si>
  <si>
    <t>昆山华凌精密模具有限公司第一分公司</t>
  </si>
  <si>
    <t>a0343</t>
  </si>
  <si>
    <t>索特传动设备有限公司</t>
  </si>
  <si>
    <t>a0344</t>
  </si>
  <si>
    <t>键财机械（上海）有限公司</t>
  </si>
  <si>
    <t>a0345</t>
  </si>
  <si>
    <t>金资电子科技（平湖）有限公司</t>
  </si>
  <si>
    <t>a0346</t>
  </si>
  <si>
    <t>无锡效南机械制造厂</t>
  </si>
  <si>
    <t>a0348</t>
  </si>
  <si>
    <t>无锡南泉压力容器有限公司</t>
  </si>
  <si>
    <t>原周小帅自己开发的，给了李翔平，后又转回周小帅</t>
  </si>
  <si>
    <t>a0350</t>
  </si>
  <si>
    <t>昆山鑫之杰精密模具</t>
  </si>
  <si>
    <t>a0351</t>
  </si>
  <si>
    <t>昆山市百事倍腾金属制品有限公司</t>
  </si>
  <si>
    <t>a0352</t>
  </si>
  <si>
    <t>深圳市龙岗区布吉镇沙塘布信发电子塑胶五金制品厂</t>
  </si>
  <si>
    <t>a0353</t>
  </si>
  <si>
    <t>泰奥星（天津）有限公司</t>
  </si>
  <si>
    <t>a0354</t>
  </si>
  <si>
    <t>江阴市南闸恒丰机械制造厂</t>
  </si>
  <si>
    <t>a0355</t>
  </si>
  <si>
    <t>苏州市志海特殊钢制品有限公司</t>
  </si>
  <si>
    <t>a0357</t>
  </si>
  <si>
    <t>常州常宝精特钢管有限公司</t>
  </si>
  <si>
    <t>a0358</t>
  </si>
  <si>
    <t>深圳市登阳聚合科技有限公司</t>
  </si>
  <si>
    <t>大客户，2015年提成按每桶30元结算，出货地点"廊坊"按每桶15元结算提成</t>
  </si>
  <si>
    <t>a0359</t>
  </si>
  <si>
    <t>苏州塑道千和热流道科技有限公司</t>
  </si>
  <si>
    <t>a0360</t>
  </si>
  <si>
    <t>上海以琳石油机械制造有限公司</t>
  </si>
  <si>
    <t>a0361</t>
  </si>
  <si>
    <t>苏州盛丽金精密机械有限公司</t>
  </si>
  <si>
    <t>a0362</t>
  </si>
  <si>
    <t>无锡市雄杰机械有限公司</t>
  </si>
  <si>
    <t>a0363</t>
  </si>
  <si>
    <t>无锡市柯维达机械厂</t>
  </si>
  <si>
    <t>a0365</t>
  </si>
  <si>
    <t>昆山旭强精密锻造有限公司</t>
  </si>
  <si>
    <t>a0366</t>
  </si>
  <si>
    <t>上海彼诺化工科技有限公司</t>
  </si>
  <si>
    <t>a0367</t>
  </si>
  <si>
    <t>上海微创医疗器械（集团）有限公司</t>
  </si>
  <si>
    <t>a0368</t>
  </si>
  <si>
    <t>无锡捷亦美金属制品有限公司</t>
  </si>
  <si>
    <t>a0369</t>
  </si>
  <si>
    <t>上海威溪机械有限公司</t>
  </si>
  <si>
    <t>a0370</t>
  </si>
  <si>
    <t>无锡生益动力科技有限公司</t>
  </si>
  <si>
    <t>a0371</t>
  </si>
  <si>
    <t xml:space="preserve">丹阳市精密合金厂有限公司 </t>
  </si>
  <si>
    <t>a0372</t>
  </si>
  <si>
    <t>东莞市杰洋精密机械有限公司</t>
  </si>
  <si>
    <t>a0373</t>
  </si>
  <si>
    <t>江苏维达机械有限公司</t>
  </si>
  <si>
    <t>a0374</t>
  </si>
  <si>
    <t>江苏畅想金属制品有限公司</t>
  </si>
  <si>
    <t>a0375</t>
  </si>
  <si>
    <t>江苏金厝银迎电子科技发展有限公司</t>
  </si>
  <si>
    <t>a0376</t>
  </si>
  <si>
    <t>浙江永隆机械有限公司</t>
  </si>
  <si>
    <t>a0377</t>
  </si>
  <si>
    <t>昆山嘉尼赫机械有限公司</t>
  </si>
  <si>
    <t>a0378</t>
  </si>
  <si>
    <t>昆山泰吉五金制品有限公司</t>
  </si>
  <si>
    <t>a0379</t>
  </si>
  <si>
    <t>张家港帕喜艾机械制造有限公司</t>
  </si>
  <si>
    <t>a0380</t>
  </si>
  <si>
    <t>永嘉县顺达汽车配件实业公司</t>
  </si>
  <si>
    <t>a0381</t>
  </si>
  <si>
    <t>苏州松海精密制造有限公司</t>
  </si>
  <si>
    <t>a0382</t>
  </si>
  <si>
    <t>上海佳冷型钢有限公司</t>
  </si>
  <si>
    <t>a0383</t>
  </si>
  <si>
    <t>溧阳市虹翔机械制造有限公司</t>
  </si>
  <si>
    <t>a0384</t>
  </si>
  <si>
    <t>苏州市金达莱电器厂</t>
  </si>
  <si>
    <t>a0385</t>
  </si>
  <si>
    <t>苏州星球精密工具有限公司</t>
  </si>
  <si>
    <t>a0386</t>
  </si>
  <si>
    <t>常州市常永模具制造有限公司</t>
  </si>
  <si>
    <t>a0387</t>
  </si>
  <si>
    <t>无锡市福吉电子科技有限公司</t>
  </si>
  <si>
    <t>a0388</t>
  </si>
  <si>
    <t>欣邦五金制品（昆山）有限公司</t>
  </si>
  <si>
    <t>a0389</t>
  </si>
  <si>
    <t>无锡江夏机械制造有限公司</t>
  </si>
  <si>
    <t>a0390</t>
  </si>
  <si>
    <t>苏州市恒东机械有限公司</t>
  </si>
  <si>
    <t>a0391</t>
  </si>
  <si>
    <t>宁波众力管阀有限公司</t>
  </si>
  <si>
    <t>a0392</t>
  </si>
  <si>
    <t>昆山吉晶电子有限公司</t>
  </si>
  <si>
    <t>a0393</t>
  </si>
  <si>
    <t>昆山市米斯特润滑油有限公司</t>
  </si>
  <si>
    <t>2017年2月1日后出货为沈洁，以前为方祥，均1%提成，代理商，20180601后为柏君芝无提成</t>
  </si>
  <si>
    <t>a0394</t>
  </si>
  <si>
    <t>常熟展运电子有限公司</t>
  </si>
  <si>
    <t>a0395</t>
  </si>
  <si>
    <t>远升五金厂</t>
  </si>
  <si>
    <t>a0396</t>
  </si>
  <si>
    <t>常熟市久成制管有限公司</t>
  </si>
  <si>
    <t>a0397</t>
  </si>
  <si>
    <t>苏州上升精密模具有限公司</t>
  </si>
  <si>
    <t>a0398</t>
  </si>
  <si>
    <t>无锡博瑞特</t>
  </si>
  <si>
    <t>a0399</t>
  </si>
  <si>
    <t>杭州恒裕不锈钢有限公司</t>
  </si>
  <si>
    <t>a0400</t>
  </si>
  <si>
    <t>吴江市佳森精密齿轮厂</t>
  </si>
  <si>
    <t>a0401</t>
  </si>
  <si>
    <t>苏州誉华机械有限公司</t>
  </si>
  <si>
    <t>a0402</t>
  </si>
  <si>
    <t>江阴市华昌不锈钢管有限公司</t>
  </si>
  <si>
    <t>a0403</t>
  </si>
  <si>
    <t>上海新行不锈钢管有限公司</t>
  </si>
  <si>
    <t>a0404</t>
  </si>
  <si>
    <t>无锡市精艺雅工艺包厂</t>
  </si>
  <si>
    <t>a0406</t>
  </si>
  <si>
    <t>杭州力龙液压有限公司</t>
  </si>
  <si>
    <t>a0407</t>
  </si>
  <si>
    <t>宝鸡市松青工贸有限公司</t>
  </si>
  <si>
    <t>a0408</t>
  </si>
  <si>
    <t>昆山益泉电热挂具有限公司</t>
  </si>
  <si>
    <t>a0409</t>
  </si>
  <si>
    <t>苏州诚镓精密制造有限公司</t>
  </si>
  <si>
    <t>a0410</t>
  </si>
  <si>
    <t>浙江瑞浦精密金属制品有限公司</t>
  </si>
  <si>
    <t>a0411</t>
  </si>
  <si>
    <t>湖州拜尔珀不锈钢管制造有限公司</t>
  </si>
  <si>
    <t>a0412</t>
  </si>
  <si>
    <t>无锡市胜钢超硬材料有限公司</t>
  </si>
  <si>
    <t>a0413</t>
  </si>
  <si>
    <t>上海新剑机电科技发展有限公司</t>
  </si>
  <si>
    <t>a0414</t>
  </si>
  <si>
    <t>济南弘正科技有限公司</t>
  </si>
  <si>
    <t>a0415</t>
  </si>
  <si>
    <t>杭州海蝶阀门有限公司</t>
  </si>
  <si>
    <t>a0416</t>
  </si>
  <si>
    <t>昆山市张浦镇博洲精密机械厂</t>
  </si>
  <si>
    <t>a0417</t>
  </si>
  <si>
    <t>泰州市信远特钢有限公司</t>
  </si>
  <si>
    <t>当月收现金不扣差价</t>
  </si>
  <si>
    <t>正常计算现金收款不扣差价</t>
  </si>
  <si>
    <t>a0418</t>
  </si>
  <si>
    <t>无锡周密精密模具有限公司</t>
  </si>
  <si>
    <t>a0419</t>
  </si>
  <si>
    <t>无锡市众锐钻探机械有限公司</t>
  </si>
  <si>
    <t>a0420</t>
  </si>
  <si>
    <t>上海豪艺莱冷弯型钢有限公司</t>
  </si>
  <si>
    <t>a0421</t>
  </si>
  <si>
    <t>海门市恒力机械设备有限公司</t>
  </si>
  <si>
    <t>a0422</t>
  </si>
  <si>
    <t>常州巿通润机械有限公司</t>
  </si>
  <si>
    <t>a0423</t>
  </si>
  <si>
    <t>莱克电气股份有限公司</t>
  </si>
  <si>
    <t>a0425</t>
  </si>
  <si>
    <t>苏州悦德欣精密机械有限公司</t>
  </si>
  <si>
    <t>昆山建昌金属科技股份有限公司</t>
  </si>
  <si>
    <t>a0427</t>
  </si>
  <si>
    <t>常熟市福山青联铸件厂</t>
  </si>
  <si>
    <t>a0428</t>
  </si>
  <si>
    <t>上海松森特殊金属有限公司</t>
  </si>
  <si>
    <t>a0429</t>
  </si>
  <si>
    <t>温州习立管业有限公司</t>
  </si>
  <si>
    <t>a0430</t>
  </si>
  <si>
    <t>江苏天马通用设备有限公司</t>
  </si>
  <si>
    <t>a0431</t>
  </si>
  <si>
    <t>无锡昌协物资有限公司</t>
  </si>
  <si>
    <t>a0432</t>
  </si>
  <si>
    <t>昆山建钢电子五金有限公司</t>
  </si>
  <si>
    <t>a0433</t>
  </si>
  <si>
    <t>无锡百达精密成型设备有限公司</t>
  </si>
  <si>
    <t>a0434</t>
  </si>
  <si>
    <t>上海钱辉压铸实业有限公司</t>
  </si>
  <si>
    <t>a0435</t>
  </si>
  <si>
    <t>凤城太平洋神龙增压器有限公司</t>
  </si>
  <si>
    <t>a0436</t>
  </si>
  <si>
    <t>徐州翔拓工程机械有限公司</t>
  </si>
  <si>
    <t>a0437</t>
  </si>
  <si>
    <t>江苏武进不锈股份有限公司</t>
  </si>
  <si>
    <t>a0438</t>
  </si>
  <si>
    <t>淞嘉塑胶五金制品（昆山）有限公司</t>
  </si>
  <si>
    <t>a0439</t>
  </si>
  <si>
    <t>苏州市吴中区甪直瑞弘翔精密五金厂</t>
  </si>
  <si>
    <t>a0440</t>
  </si>
  <si>
    <t>上海五钢设备工程有限公司</t>
  </si>
  <si>
    <t>a0441</t>
  </si>
  <si>
    <t>苏州林君机械厂</t>
  </si>
  <si>
    <t>a0442</t>
  </si>
  <si>
    <t>海安申菱</t>
  </si>
  <si>
    <t>a0443</t>
  </si>
  <si>
    <t>苏州英华模型设计有限公司</t>
  </si>
  <si>
    <t>a0444</t>
  </si>
  <si>
    <t>溧阳市万众机械有限公司</t>
  </si>
  <si>
    <t>a0445</t>
  </si>
  <si>
    <t>苏州市双卡精密机械有限公司</t>
  </si>
  <si>
    <t>a0446</t>
  </si>
  <si>
    <t>星协精密（苏州）有限公司</t>
  </si>
  <si>
    <t>a0447</t>
  </si>
  <si>
    <t>昆山市美田精密工业有限公司</t>
  </si>
  <si>
    <t>a0448</t>
  </si>
  <si>
    <t>南通金铁机械制造有限公司</t>
  </si>
  <si>
    <t>a0449</t>
  </si>
  <si>
    <t>昆山市东春精密机械有限公司</t>
  </si>
  <si>
    <t>a0450</t>
  </si>
  <si>
    <t>北京东兴润滑剂有限公司</t>
  </si>
  <si>
    <t>a0451</t>
  </si>
  <si>
    <t>鹰潭市润安工业品贸易有限公司</t>
  </si>
  <si>
    <t>a0452</t>
  </si>
  <si>
    <t>宁波恒进机械有限公司</t>
  </si>
  <si>
    <t>a0453</t>
  </si>
  <si>
    <t>南通津森特精密机械有限公司</t>
  </si>
  <si>
    <t>a0454</t>
  </si>
  <si>
    <t>上海海的润滑油有限公司</t>
  </si>
  <si>
    <t>a0455</t>
  </si>
  <si>
    <t>苏州锐力克电子科技有限公司</t>
  </si>
  <si>
    <t>a0456</t>
  </si>
  <si>
    <t>南京南特精密机械有限公司</t>
  </si>
  <si>
    <t>a0457</t>
  </si>
  <si>
    <t>元生铝业(苏州)有限公司</t>
  </si>
  <si>
    <t>a0458</t>
  </si>
  <si>
    <t>上海君峰胜机械加工厂</t>
  </si>
  <si>
    <t>a0460</t>
  </si>
  <si>
    <t>江阴商骏精密钢管有限公司</t>
  </si>
  <si>
    <t>a0461</t>
  </si>
  <si>
    <t>苏州高万昌钢板有限公司</t>
  </si>
  <si>
    <t>a0462</t>
  </si>
  <si>
    <t>无锡市锡山明辉机械制造有限公司</t>
  </si>
  <si>
    <t>a0463</t>
  </si>
  <si>
    <t>宜兴裕吉精密机械有限公司</t>
  </si>
  <si>
    <t>a0464</t>
  </si>
  <si>
    <t>上海盈珂金属材料有限公司</t>
  </si>
  <si>
    <t>a0465</t>
  </si>
  <si>
    <t>冠亿精密工业（昆山）有限公司</t>
  </si>
  <si>
    <t>a0466</t>
  </si>
  <si>
    <t>苏州建誉机械有限公司</t>
  </si>
  <si>
    <t>a0467</t>
  </si>
  <si>
    <t>苏州科冠精密机械有限公司</t>
  </si>
  <si>
    <t>a0468</t>
  </si>
  <si>
    <t>宁波秋禹冬程物资有限公司</t>
  </si>
  <si>
    <t>a0469</t>
  </si>
  <si>
    <t>上海阔容精密电子有限公司</t>
  </si>
  <si>
    <t>a0470</t>
  </si>
  <si>
    <t>华阳电子科技（平湖）有限公司</t>
  </si>
  <si>
    <t>CYQ17按1%提成，CSR24自主客户5%正常提成</t>
  </si>
  <si>
    <t>a0471</t>
  </si>
  <si>
    <t>扬州市维扬区翼飞金属制品厂</t>
  </si>
  <si>
    <t>a0472</t>
  </si>
  <si>
    <t>苏州妙爱精密机械有限公司</t>
  </si>
  <si>
    <t>a0474</t>
  </si>
  <si>
    <t>昆山泰洛克密封科技有限公司</t>
  </si>
  <si>
    <t>a0475</t>
  </si>
  <si>
    <t>吴江市新申铝业科技发展有限公司</t>
  </si>
  <si>
    <t>a0476</t>
  </si>
  <si>
    <t>昆山博世精密仪表电子元器件有限公司</t>
  </si>
  <si>
    <t>a0477</t>
  </si>
  <si>
    <t>昆山豪吉特精密机械有限公司</t>
  </si>
  <si>
    <t>a0478</t>
  </si>
  <si>
    <t>无锡巿锐强精密机械制造有限公司</t>
  </si>
  <si>
    <t>a0479</t>
  </si>
  <si>
    <t>上海笃守贸易有限公司</t>
  </si>
  <si>
    <t>a0481</t>
  </si>
  <si>
    <t>南通浩淼精密机械科技有限公司</t>
  </si>
  <si>
    <t>a0482</t>
  </si>
  <si>
    <t>上海宝钢不锈钢贸易有限公司</t>
  </si>
  <si>
    <t>a0483</t>
  </si>
  <si>
    <t>苏州市莹杰洁轩五金科技有限公司</t>
  </si>
  <si>
    <t>a0484</t>
  </si>
  <si>
    <t>上海安韵金属制品有限公司</t>
  </si>
  <si>
    <t>a0487</t>
  </si>
  <si>
    <t>昆山埃菲尔机电设备有限公司</t>
  </si>
  <si>
    <t>a0488</t>
  </si>
  <si>
    <t>台因光电科技(南通)有限公司</t>
  </si>
  <si>
    <t>a0489</t>
  </si>
  <si>
    <t>常州麦科林金属制品有限公司</t>
  </si>
  <si>
    <t>a0490</t>
  </si>
  <si>
    <t>上海兴效标准件厂（普通合伙）</t>
  </si>
  <si>
    <t>大客户2017年1月1日姜鹏0.5%</t>
  </si>
  <si>
    <t>a0492</t>
  </si>
  <si>
    <t>无锡市平平精密机械厂</t>
  </si>
  <si>
    <t>a0493</t>
  </si>
  <si>
    <t>无锡辉聚德精密科技有限公司</t>
  </si>
  <si>
    <t>a0495</t>
  </si>
  <si>
    <t>上海世达机械工具厂有限公司</t>
  </si>
  <si>
    <t>a0496</t>
  </si>
  <si>
    <t>无锡市恒伟机械制造有限公司</t>
  </si>
  <si>
    <t>a0497</t>
  </si>
  <si>
    <t>苏州圣璟俊机械有限公司</t>
  </si>
  <si>
    <t>a0498</t>
  </si>
  <si>
    <t>昆山杰升精密五金有限公司</t>
  </si>
  <si>
    <t>a0499</t>
  </si>
  <si>
    <t>昆山市金旺来机械有限公司</t>
  </si>
  <si>
    <t>a0500</t>
  </si>
  <si>
    <t>上海精胤镍合金材料科技有限公司</t>
  </si>
  <si>
    <t>a0501</t>
  </si>
  <si>
    <t>张家港方凌制管有限责任公司</t>
  </si>
  <si>
    <t>a0502</t>
  </si>
  <si>
    <t>昆山奔德模具有限公司</t>
  </si>
  <si>
    <t>a0503</t>
  </si>
  <si>
    <t>上海三一重机股份有限公司</t>
  </si>
  <si>
    <t>a0504</t>
  </si>
  <si>
    <t>昆山市玉山镇叶杰祺精密机械厂</t>
  </si>
  <si>
    <t>a0505</t>
  </si>
  <si>
    <t>三一重机有限公司</t>
  </si>
  <si>
    <t>a0506</t>
  </si>
  <si>
    <t>苏州施普曼金属制品有限公司</t>
  </si>
  <si>
    <t>a0508</t>
  </si>
  <si>
    <t>宁海县卓鑫五金厂</t>
  </si>
  <si>
    <t>a0509</t>
  </si>
  <si>
    <t>苏州裕耀电机有限公司</t>
  </si>
  <si>
    <t>a0510</t>
  </si>
  <si>
    <t>昆山瑞普金属表面技术有限公司</t>
  </si>
  <si>
    <t>a0511</t>
  </si>
  <si>
    <t>丹阳市百川精密元件厂</t>
  </si>
  <si>
    <t>均为正常提成，20180101前出货为曾小科，后为刘宽，</t>
  </si>
  <si>
    <t>a0512</t>
  </si>
  <si>
    <t>昆山三一机械有限公司</t>
  </si>
  <si>
    <t>a0513</t>
  </si>
  <si>
    <t>浙江三一装备有限公司</t>
  </si>
  <si>
    <t>a0514</t>
  </si>
  <si>
    <t>苏州祥利机电有限公司</t>
  </si>
  <si>
    <t>a0515</t>
  </si>
  <si>
    <t>张家港市富顺润滑油有限公司</t>
  </si>
  <si>
    <t>a0516</t>
  </si>
  <si>
    <t>南通崴盛液压有限公司</t>
  </si>
  <si>
    <t>a0517</t>
  </si>
  <si>
    <t>昆山市玉山镇嘉轩机械加工厂</t>
  </si>
  <si>
    <t>a0518</t>
  </si>
  <si>
    <t>无锡市汉唐科技有限公司</t>
  </si>
  <si>
    <t>a0519</t>
  </si>
  <si>
    <t>丹阳市荣诚电子有限公司</t>
  </si>
  <si>
    <t>a0520</t>
  </si>
  <si>
    <t>无锡威孚中意齿轮有限责任公司</t>
  </si>
  <si>
    <t>a0521</t>
  </si>
  <si>
    <t>苏州君道数控机械有限公司</t>
  </si>
  <si>
    <t>a0522</t>
  </si>
  <si>
    <t>无锡爱拓精密机械有限公司</t>
  </si>
  <si>
    <t>a0523</t>
  </si>
  <si>
    <t>苏州吉优特金属制品有限公司</t>
  </si>
  <si>
    <t>a0524</t>
  </si>
  <si>
    <t>昆山市千灯镇昆联众模具厂</t>
  </si>
  <si>
    <t>a0525</t>
  </si>
  <si>
    <t>常州市腾达电机电器有限公司</t>
  </si>
  <si>
    <t>a0526</t>
  </si>
  <si>
    <t>常州昌利莱精密机械有限公司</t>
  </si>
  <si>
    <t>a0527</t>
  </si>
  <si>
    <t>苏州上利得精密五金有限公司</t>
  </si>
  <si>
    <t>a0528</t>
  </si>
  <si>
    <t>昆山斯凯精工机械有限公司</t>
  </si>
  <si>
    <t>a0529</t>
  </si>
  <si>
    <t>速连（昆山）自行车零件有限公司</t>
  </si>
  <si>
    <t>a0530</t>
  </si>
  <si>
    <t>吴江市创源电子有限公司</t>
  </si>
  <si>
    <t>a0531</t>
  </si>
  <si>
    <t>昆山振加汽车零部件有限公司</t>
  </si>
  <si>
    <t>a0532</t>
  </si>
  <si>
    <t>昆山市美铭精密机械有限公司</t>
  </si>
  <si>
    <t>a0533</t>
  </si>
  <si>
    <t>无锡市荣利达机械有限公司</t>
  </si>
  <si>
    <t>a0534</t>
  </si>
  <si>
    <t>无锡领丰钣金有限公司</t>
  </si>
  <si>
    <t>a0535</t>
  </si>
  <si>
    <t>萨驰华辰机械（苏州）有限公司</t>
  </si>
  <si>
    <t>a0536</t>
  </si>
  <si>
    <t>苏州卓润精密模具有限公司</t>
  </si>
  <si>
    <t>a0537</t>
  </si>
  <si>
    <t>苏州钰鹏精密五金有限公司</t>
  </si>
  <si>
    <t>a0538</t>
  </si>
  <si>
    <t>苏州鸿锈机电有限公司</t>
  </si>
  <si>
    <t>a0539</t>
  </si>
  <si>
    <t>昆山永有成精密机械有限公司</t>
  </si>
  <si>
    <t>a0540</t>
  </si>
  <si>
    <t>苏州凯多精密机械科技有限公司</t>
  </si>
  <si>
    <t>a0541</t>
  </si>
  <si>
    <t>昆山市张浦镇云之海精密机械厂</t>
  </si>
  <si>
    <t>a0542</t>
  </si>
  <si>
    <t>雄狮机械制造（无锡）有限公司</t>
  </si>
  <si>
    <t>a0543</t>
  </si>
  <si>
    <t>无锡奥富来车轮有限公司</t>
  </si>
  <si>
    <t>a0544</t>
  </si>
  <si>
    <t>昆山金圣钰金属工业有限公司</t>
  </si>
  <si>
    <t>a0545</t>
  </si>
  <si>
    <t>无锡政凯工程机械有限公司</t>
  </si>
  <si>
    <t>a0546</t>
  </si>
  <si>
    <t>三一矿机有限公司</t>
  </si>
  <si>
    <t>a0547</t>
  </si>
  <si>
    <t>江阴汇川精密零部件有限公司</t>
  </si>
  <si>
    <t>a0548</t>
  </si>
  <si>
    <t>三一汽车起重机械有限公司</t>
  </si>
  <si>
    <t>a0549</t>
  </si>
  <si>
    <t>常熟华威履带有限公司</t>
  </si>
  <si>
    <t>a0551</t>
  </si>
  <si>
    <t>昆山好岩石金属科技有限公司</t>
  </si>
  <si>
    <t>a0552</t>
  </si>
  <si>
    <t>江苏高富益传动机械有限公司</t>
  </si>
  <si>
    <t>a0553</t>
  </si>
  <si>
    <t>苏州正溢华机械科技有限公司</t>
  </si>
  <si>
    <t>a0554</t>
  </si>
  <si>
    <t>苏州洪源裕电子设备有限公司</t>
  </si>
  <si>
    <t>a0555</t>
  </si>
  <si>
    <t>无锡创锐机械有限公司</t>
  </si>
  <si>
    <t>a0556</t>
  </si>
  <si>
    <t>徐州世通重工机械制造有限责任公司</t>
  </si>
  <si>
    <t>a0557</t>
  </si>
  <si>
    <t>马鞍山统力回转支承有限公司</t>
  </si>
  <si>
    <t>a0558</t>
  </si>
  <si>
    <t>苏州信达光电科技有限公司</t>
  </si>
  <si>
    <t>a0559</t>
  </si>
  <si>
    <t>太仓市永发针织机械厂</t>
  </si>
  <si>
    <t>a0560</t>
  </si>
  <si>
    <t>无锡鑫立奥机电有限公司</t>
  </si>
  <si>
    <t>a0561</t>
  </si>
  <si>
    <t>太仓市浮桥镇优德五金厂</t>
  </si>
  <si>
    <t>a0562</t>
  </si>
  <si>
    <t>昆山市精耐特机械加工有限公司</t>
  </si>
  <si>
    <t>a0563</t>
  </si>
  <si>
    <t>苏州法澄精密机械有限公司</t>
  </si>
  <si>
    <t>a0564</t>
  </si>
  <si>
    <t>苏州联杰机械有限公司</t>
  </si>
  <si>
    <t>a0565</t>
  </si>
  <si>
    <t>上海瑞寰精密钢管有限公司</t>
  </si>
  <si>
    <t>a0566</t>
  </si>
  <si>
    <t>江阴市恒瑞五金制品有限公司</t>
  </si>
  <si>
    <t>a0567</t>
  </si>
  <si>
    <t>苏州利宏原精密零件有限公司</t>
  </si>
  <si>
    <t>a0568</t>
  </si>
  <si>
    <t>昆山同丰数控机械有限公司</t>
  </si>
  <si>
    <t>a0569</t>
  </si>
  <si>
    <t>镇江科茂电子有限公司</t>
  </si>
  <si>
    <t>a0570</t>
  </si>
  <si>
    <t>南长区虎哥机械加工厂</t>
  </si>
  <si>
    <t>a0571</t>
  </si>
  <si>
    <t>无锡德顺昌不锈钢有限公司</t>
  </si>
  <si>
    <t>a0572</t>
  </si>
  <si>
    <t>昆山聚信益电子有限公司</t>
  </si>
  <si>
    <t>a0573</t>
  </si>
  <si>
    <t>无锡亮运精密机械有限公司</t>
  </si>
  <si>
    <t>a0574</t>
  </si>
  <si>
    <t>南京压缩机股份有限公司</t>
  </si>
  <si>
    <t>a0575</t>
  </si>
  <si>
    <t>南京润冠机电设备有限公司</t>
  </si>
  <si>
    <t>a0576</t>
  </si>
  <si>
    <t>苏州瑞可达连接系统股份有限公司</t>
  </si>
  <si>
    <t>a0577</t>
  </si>
  <si>
    <t>无锡雷凯</t>
  </si>
  <si>
    <t>a0578</t>
  </si>
  <si>
    <t>无锡市富沃成机械厂</t>
  </si>
  <si>
    <t>a0579</t>
  </si>
  <si>
    <t>苏州恒达钢结构有限公司</t>
  </si>
  <si>
    <t>a0581</t>
  </si>
  <si>
    <t>昆山特力佳机电设备有限公司</t>
  </si>
  <si>
    <t>a0582</t>
  </si>
  <si>
    <t>上海纳锋机电有限公司</t>
  </si>
  <si>
    <t>a0583</t>
  </si>
  <si>
    <t>昆山豪锐电子有限公司</t>
  </si>
  <si>
    <t>a0584</t>
  </si>
  <si>
    <t>昆山尧晨精密机械有限公司</t>
  </si>
  <si>
    <t>a0585</t>
  </si>
  <si>
    <t>南京朗劲风能设备制造有限公司</t>
  </si>
  <si>
    <t>a0586</t>
  </si>
  <si>
    <t>昆山优夹机械制造有限公司</t>
  </si>
  <si>
    <t>a0587</t>
  </si>
  <si>
    <t>昆山富瑞凯精密机械有限公司</t>
  </si>
  <si>
    <t>a0588</t>
  </si>
  <si>
    <t>昆山英华玉精密模具配件有限公司</t>
  </si>
  <si>
    <t>a0589</t>
  </si>
  <si>
    <t>苏州众辉达精密机械有限公司</t>
  </si>
  <si>
    <t>a0590</t>
  </si>
  <si>
    <t>杜商精机（嘉兴）有限公司</t>
  </si>
  <si>
    <t>a0591</t>
  </si>
  <si>
    <t>苏州天飞精密模具有限公司</t>
  </si>
  <si>
    <t>a0592</t>
  </si>
  <si>
    <t>无锡业鑫机械科技有限公司</t>
  </si>
  <si>
    <t>a0593</t>
  </si>
  <si>
    <t>苏州大智精密科技有限公司</t>
  </si>
  <si>
    <t>a0594</t>
  </si>
  <si>
    <t>昆山永昆隆五金工具有限公司</t>
  </si>
  <si>
    <t>a0595</t>
  </si>
  <si>
    <t>昆山智锐达金属制品有限公司</t>
  </si>
  <si>
    <t>20170701前出货方祥正常提成，20180601后为柏君芝无提成</t>
  </si>
  <si>
    <t>a0596</t>
  </si>
  <si>
    <t>傲乐科学仪器(上海)有限公司</t>
  </si>
  <si>
    <t>a0598</t>
  </si>
  <si>
    <t>无锡市衡精机械科技有限公司</t>
  </si>
  <si>
    <t>a0599</t>
  </si>
  <si>
    <t>宏洋金属（昆山）有限公司</t>
  </si>
  <si>
    <t>a0600</t>
  </si>
  <si>
    <t>昆山新力精密五金有限公司</t>
  </si>
  <si>
    <t>130天</t>
  </si>
  <si>
    <t>a0601</t>
  </si>
  <si>
    <t>苏州弘麟精密电子有限公司</t>
  </si>
  <si>
    <t>a0602</t>
  </si>
  <si>
    <t>无锡发那特机械科技有限公司</t>
  </si>
  <si>
    <t>a0603</t>
  </si>
  <si>
    <t>江苏法尔胜泓昇集团有限公司精密机械分公司</t>
  </si>
  <si>
    <t>a0604</t>
  </si>
  <si>
    <t>南通旺鑫新材料有限公司</t>
  </si>
  <si>
    <t>a0605</t>
  </si>
  <si>
    <t>江苏雷拓精密机械科技有限公司</t>
  </si>
  <si>
    <t>a0606</t>
  </si>
  <si>
    <t>昆山日皓焊切器材有限公司</t>
  </si>
  <si>
    <t>a0607</t>
  </si>
  <si>
    <t>无锡国宏硬质合金模具刃具有限公司</t>
  </si>
  <si>
    <t>a0608</t>
  </si>
  <si>
    <t>昆山市千灯镇禇盛达尔五金加工厂</t>
  </si>
  <si>
    <t>a0609</t>
  </si>
  <si>
    <t>无锡市瑞兴铝业有限公司</t>
  </si>
  <si>
    <t>a0610</t>
  </si>
  <si>
    <t>苏州拓福热流道系统有限公司</t>
  </si>
  <si>
    <t>a0612</t>
  </si>
  <si>
    <t>源展电子科技（昆山）有限公司</t>
  </si>
  <si>
    <t>110天</t>
  </si>
  <si>
    <t>杨淑慧不核差价，正常提成</t>
  </si>
  <si>
    <t>a0613</t>
  </si>
  <si>
    <t>a0614</t>
  </si>
  <si>
    <t>昆山市千灯镇大伟模具厂</t>
  </si>
  <si>
    <t>a0615</t>
  </si>
  <si>
    <t>无锡爱克雷机械有限公司</t>
  </si>
  <si>
    <t>a0616</t>
  </si>
  <si>
    <t>无锡市天时达叶片有限公司</t>
  </si>
  <si>
    <t>a0617</t>
  </si>
  <si>
    <t>昆山美田微美联合精密电子有限公司</t>
  </si>
  <si>
    <t>a0618</t>
  </si>
  <si>
    <t>昆山市玉山镇富平机电配件厂</t>
  </si>
  <si>
    <t>a0619</t>
  </si>
  <si>
    <t>昆山香泉精密五金有限公司</t>
  </si>
  <si>
    <t>a0620</t>
  </si>
  <si>
    <t>苏州骓蒙机械有限公司</t>
  </si>
  <si>
    <t>a0621</t>
  </si>
  <si>
    <t>苏州隆邦精密机械有限公司</t>
  </si>
  <si>
    <t>a0623</t>
  </si>
  <si>
    <t>无锡源恒电子设备有限公司</t>
  </si>
  <si>
    <t>a0624</t>
  </si>
  <si>
    <t>上海西携机械制造有限公司</t>
  </si>
  <si>
    <t>a0625</t>
  </si>
  <si>
    <t>昆山冠亚达精密五金电子有限公司</t>
  </si>
  <si>
    <t>a0626</t>
  </si>
  <si>
    <t>谊山精密五金电子（昆山）有限公司</t>
  </si>
  <si>
    <t>a0628</t>
  </si>
  <si>
    <t>昆山市陆新物资材料有限公司</t>
  </si>
  <si>
    <t>a0630</t>
  </si>
  <si>
    <t>苏州联禾达精密机械有限公司</t>
  </si>
  <si>
    <t>a0631</t>
  </si>
  <si>
    <t>江苏亚太轻合金科技股份有限公司</t>
  </si>
  <si>
    <t>a0632</t>
  </si>
  <si>
    <t>江苏吉润汽车零部件有限公司</t>
  </si>
  <si>
    <t>a0633</t>
  </si>
  <si>
    <t>上海飞砺精密机械有限公司</t>
  </si>
  <si>
    <t>20160201以后出货业务员姜鹏</t>
  </si>
  <si>
    <t>a0634</t>
  </si>
  <si>
    <t>无锡奥宇精工机械有限公司</t>
  </si>
  <si>
    <t>a0635</t>
  </si>
  <si>
    <t>昆山德悦兆精密机械有限公司</t>
  </si>
  <si>
    <t>a0636</t>
  </si>
  <si>
    <t>常州市桓颖精密机械有限公司</t>
  </si>
  <si>
    <t>a0637</t>
  </si>
  <si>
    <t>昆山硕凯自动化电镀设备有限公司</t>
  </si>
  <si>
    <t>a0638</t>
  </si>
  <si>
    <t>湖州博通金属管业有限公司</t>
  </si>
  <si>
    <t>a0639</t>
  </si>
  <si>
    <t>昆山新和翔汽车部件有限公司</t>
  </si>
  <si>
    <t>a0640</t>
  </si>
  <si>
    <t>无锡市大润机械有限公司</t>
  </si>
  <si>
    <t>a0641</t>
  </si>
  <si>
    <t>苏州众华精密机械有限公司</t>
  </si>
  <si>
    <t>a0643</t>
  </si>
  <si>
    <t>常州聚通汽车零部件有限公司</t>
  </si>
  <si>
    <t>a0644</t>
  </si>
  <si>
    <t>江苏皇盛电子科技有限公司</t>
  </si>
  <si>
    <t>a0645</t>
  </si>
  <si>
    <t>昆山楚汉机械有限公司</t>
  </si>
  <si>
    <t>a0646</t>
  </si>
  <si>
    <t>a0647</t>
  </si>
  <si>
    <t>江苏华力金属材料有限公司</t>
  </si>
  <si>
    <t>a0648</t>
  </si>
  <si>
    <t>无锡市创佳五金机械有限公司</t>
  </si>
  <si>
    <t>a0649</t>
  </si>
  <si>
    <t>常州金棵汽车配件有限公司</t>
  </si>
  <si>
    <t>a0652</t>
  </si>
  <si>
    <t>昆山博冠环保材料有限公司</t>
  </si>
  <si>
    <t>a0653</t>
  </si>
  <si>
    <t>昆山永彬机械有限公司</t>
  </si>
  <si>
    <t>a0654</t>
  </si>
  <si>
    <t>无锡胜鼎模型设计有限公司</t>
  </si>
  <si>
    <t>a0655</t>
  </si>
  <si>
    <t>无锡臻百裕机械有限公司</t>
  </si>
  <si>
    <t>a0656</t>
  </si>
  <si>
    <t>嘉联志诚机电科技（昆山）有限公司</t>
  </si>
  <si>
    <t>a0657</t>
  </si>
  <si>
    <t>力劲精密机械（昆山）有限公司</t>
  </si>
  <si>
    <t>a0658</t>
  </si>
  <si>
    <t>常州市众用汽车部件有限公司</t>
  </si>
  <si>
    <t>a0660</t>
  </si>
  <si>
    <t>苏州肯美胜机械制造有限公司</t>
  </si>
  <si>
    <t>a0661</t>
  </si>
  <si>
    <t>a0662</t>
  </si>
  <si>
    <t>苏州中兴鼎工业设备有限公司</t>
  </si>
  <si>
    <t>a0663</t>
  </si>
  <si>
    <t>昆山仲庆机械有限公司</t>
  </si>
  <si>
    <t>a0664</t>
  </si>
  <si>
    <t>昆山和溪泰精密模具有限公司</t>
  </si>
  <si>
    <t>a0665</t>
  </si>
  <si>
    <t>苏州朗如精密机械科技有限公司</t>
  </si>
  <si>
    <t>a0666</t>
  </si>
  <si>
    <t>昆山展东机械有限公司</t>
  </si>
  <si>
    <t>a0667</t>
  </si>
  <si>
    <t>昆山天准精密机械有限公司</t>
  </si>
  <si>
    <t>a0668</t>
  </si>
  <si>
    <t>上海易亲工业科技有限公司</t>
  </si>
  <si>
    <t>a0670</t>
  </si>
  <si>
    <t>苏州市尚君机电科技有限公司</t>
  </si>
  <si>
    <t>a0671</t>
  </si>
  <si>
    <t>苏州蕾安精密机械有限公司</t>
  </si>
  <si>
    <t>a0672</t>
  </si>
  <si>
    <t>无锡市顺帆机械有限公司</t>
  </si>
  <si>
    <t>a0673</t>
  </si>
  <si>
    <t>常州创领机械有限公司</t>
  </si>
  <si>
    <t>a0674</t>
  </si>
  <si>
    <t>太仓展鹏机械有限公司</t>
  </si>
  <si>
    <t>a0675</t>
  </si>
  <si>
    <t>昆山市康兴精密模具厂</t>
  </si>
  <si>
    <t>a0676</t>
  </si>
  <si>
    <t>昆山市玉山镇广达隆精密五金模具厂</t>
  </si>
  <si>
    <t>a0677</t>
  </si>
  <si>
    <t>常州科鋆机械有限公司</t>
  </si>
  <si>
    <t>a0678</t>
  </si>
  <si>
    <t>无锡乾源机械有限公司</t>
  </si>
  <si>
    <t>a0679</t>
  </si>
  <si>
    <t>张家港振原制管有限公司</t>
  </si>
  <si>
    <t>a0680</t>
  </si>
  <si>
    <t>无锡铭鸿精密机械有限公司</t>
  </si>
  <si>
    <t>a0682</t>
  </si>
  <si>
    <t>华精机（苏州）机械科技有限公司</t>
  </si>
  <si>
    <t>a0685</t>
  </si>
  <si>
    <t>苏州众钜鑫机械科技有限公司</t>
  </si>
  <si>
    <t>a0686</t>
  </si>
  <si>
    <t>青岛德汇油品有限公司</t>
  </si>
  <si>
    <t>a0687</t>
  </si>
  <si>
    <t>昆山市玉山镇尹莲特模具厂</t>
  </si>
  <si>
    <t>a0688</t>
  </si>
  <si>
    <t>无锡顺丰模具制造有限公司</t>
  </si>
  <si>
    <t>a0689</t>
  </si>
  <si>
    <t>张家港市鑫鑫冲压件有限公司</t>
  </si>
  <si>
    <t>a0690</t>
  </si>
  <si>
    <t>无锡源景精密模具有限公司</t>
  </si>
  <si>
    <t>a0691</t>
  </si>
  <si>
    <t>昆山绿叶松机电有限公司</t>
  </si>
  <si>
    <t>a0692</t>
  </si>
  <si>
    <t>荣光不锈钢（无锡）有限公司</t>
  </si>
  <si>
    <t>a0693</t>
  </si>
  <si>
    <t>昆山实晁机械有限公司</t>
  </si>
  <si>
    <t>a0694</t>
  </si>
  <si>
    <t>昆山市阳天机械制造厂</t>
  </si>
  <si>
    <t>a0695</t>
  </si>
  <si>
    <t>昆山德九机械有限公司</t>
  </si>
  <si>
    <t>a0696</t>
  </si>
  <si>
    <t>昆山百富新电子科技有限公司</t>
  </si>
  <si>
    <t>开票拿支票</t>
  </si>
  <si>
    <t>a0697</t>
  </si>
  <si>
    <t>昆山市欣鑫异型铝业有限公司</t>
  </si>
  <si>
    <t>a0698</t>
  </si>
  <si>
    <t>昆山金力杨精密五金制品有限公司</t>
  </si>
  <si>
    <t>a0699</t>
  </si>
  <si>
    <t>a0700</t>
  </si>
  <si>
    <t>苏州苏航金属材料有限公司</t>
  </si>
  <si>
    <t>a0701</t>
  </si>
  <si>
    <t>上海线连电子科技有限公司</t>
  </si>
  <si>
    <t>a0702</t>
  </si>
  <si>
    <t>常州市桦辉永祥金属制品有限公司</t>
  </si>
  <si>
    <t>a0703</t>
  </si>
  <si>
    <t>苏州胜逸达精密机械有限公司</t>
  </si>
  <si>
    <t>a0704</t>
  </si>
  <si>
    <t xml:space="preserve">昆山世连升精密模具有限公司 </t>
  </si>
  <si>
    <t>a0705</t>
  </si>
  <si>
    <t>河南悦海进出口贸易有限公司</t>
  </si>
  <si>
    <t>a0706</t>
  </si>
  <si>
    <t>江阴市泰博电子科技股份有限公司</t>
  </si>
  <si>
    <t>20160601以后出货业务员刘宽自主客户，原也是自主客户正常计算</t>
  </si>
  <si>
    <t>a0707</t>
  </si>
  <si>
    <t>中利腾晖光伏科技有限公司</t>
  </si>
  <si>
    <t>a0708</t>
  </si>
  <si>
    <t>昆山炜达机械有限公司</t>
  </si>
  <si>
    <t>a0709</t>
  </si>
  <si>
    <t>无锡三众模具有限公司</t>
  </si>
  <si>
    <t>a0710</t>
  </si>
  <si>
    <t>无锡金泷金属制品有限公司</t>
  </si>
  <si>
    <t>a0712</t>
  </si>
  <si>
    <t>昆山永盛耀机械制造有限公司</t>
  </si>
  <si>
    <t>a0713</t>
  </si>
  <si>
    <t>上海辰基电子科技有限公司</t>
  </si>
  <si>
    <t>a0714</t>
  </si>
  <si>
    <t>a0715</t>
  </si>
  <si>
    <t>昆山市张浦镇东祥精密模具厂</t>
  </si>
  <si>
    <t>a0716</t>
  </si>
  <si>
    <t>a0717</t>
  </si>
  <si>
    <t>上海玄台不锈钢金属制品有限公司</t>
  </si>
  <si>
    <t>a0719</t>
  </si>
  <si>
    <t>上海荣路机械有限公司</t>
  </si>
  <si>
    <t>a0720</t>
  </si>
  <si>
    <t>昆山兴阳泰机械有限公司</t>
  </si>
  <si>
    <t>a0721</t>
  </si>
  <si>
    <t>南通江海电容器股份有限公司</t>
  </si>
  <si>
    <t>a0722</t>
  </si>
  <si>
    <t>昆山市旭氏贸易有限公司</t>
  </si>
  <si>
    <t>a0723</t>
  </si>
  <si>
    <t>上海高泰稀贵金属股份有限公司</t>
  </si>
  <si>
    <t>a0724</t>
  </si>
  <si>
    <t>无锡盛胜金属科技有限公司</t>
  </si>
  <si>
    <t>a0725</t>
  </si>
  <si>
    <t>苏州工业园区金月金属制品有限公司</t>
  </si>
  <si>
    <t>a0726</t>
  </si>
  <si>
    <t>无锡迈瑞利自动化设备有限公司</t>
  </si>
  <si>
    <t>a0727</t>
  </si>
  <si>
    <t>陕西中北机电设备有限公司</t>
  </si>
  <si>
    <t>a0728</t>
  </si>
  <si>
    <t>四川麒征金属制品有限公司</t>
  </si>
  <si>
    <t>a0729</t>
  </si>
  <si>
    <t>昆山钜和达机械有限公司</t>
  </si>
  <si>
    <t>a0730</t>
  </si>
  <si>
    <t>无锡力合精密机械有限公司</t>
  </si>
  <si>
    <t>a0731</t>
  </si>
  <si>
    <t>昆山春欣盛通精密机械有限公司</t>
  </si>
  <si>
    <t>a0732</t>
  </si>
  <si>
    <t>常熟市国缘机械有限公司</t>
  </si>
  <si>
    <t>a0733</t>
  </si>
  <si>
    <t>鹏驰五金制品（昆山）有限公司</t>
  </si>
  <si>
    <t>a0734</t>
  </si>
  <si>
    <t>苏州瑞苏电子有限公司</t>
  </si>
  <si>
    <t>a0736</t>
  </si>
  <si>
    <t>苏州镁馨科技有限公司</t>
  </si>
  <si>
    <t>a0737</t>
  </si>
  <si>
    <t>南通展意机械有限公司</t>
  </si>
  <si>
    <t>a0738</t>
  </si>
  <si>
    <t>常州市晨旭机械有限公司</t>
  </si>
  <si>
    <t>a0739</t>
  </si>
  <si>
    <t>昆山新创力电子设备有限公司</t>
  </si>
  <si>
    <t>a0740</t>
  </si>
  <si>
    <t>昆山科迪特精密工业有限公司</t>
  </si>
  <si>
    <t>a0741</t>
  </si>
  <si>
    <t>优德精密工业（昆山）股份有限公司</t>
  </si>
  <si>
    <t>a0742</t>
  </si>
  <si>
    <t>无锡浦新金属制品有限公司</t>
  </si>
  <si>
    <t>a0743</t>
  </si>
  <si>
    <t>上海桥胜金属制品有限公司</t>
  </si>
  <si>
    <t>a0744</t>
  </si>
  <si>
    <t>郑州建泰精密科技有限公司</t>
  </si>
  <si>
    <t>大客户，2015年7月1日以前提成按每桶30元结算，2015年7月1日以后按每桶15元结算提成</t>
  </si>
  <si>
    <t>30元/桶
15元/桶</t>
  </si>
  <si>
    <t>a0745</t>
  </si>
  <si>
    <t>上海畅亨工贸有限公司</t>
  </si>
  <si>
    <t>a0746</t>
  </si>
  <si>
    <t>深圳市登贸科技有限公司</t>
  </si>
  <si>
    <t>按出货地点确定业务员</t>
  </si>
  <si>
    <t>a0747</t>
  </si>
  <si>
    <t>昆山艾诺华电子材料科技有限公司</t>
  </si>
  <si>
    <t>d002</t>
  </si>
  <si>
    <t>深圳市精正源精密科技有限公司</t>
  </si>
  <si>
    <t>a0748</t>
  </si>
  <si>
    <t>江苏环胜铜业有限公司</t>
  </si>
  <si>
    <t>订金40%，票当月30%，次月30%</t>
  </si>
  <si>
    <t>a0749</t>
  </si>
  <si>
    <t>广东兴盈不锈钢发展有限公司</t>
  </si>
  <si>
    <t>a0750</t>
  </si>
  <si>
    <t>博斯宝工具（昆山）有限公司</t>
  </si>
  <si>
    <t>a0751</t>
  </si>
  <si>
    <t>昆山博悦隆精密电子科技有限公司</t>
  </si>
  <si>
    <t>a0752</t>
  </si>
  <si>
    <t>苏州烨德精密机电设备有限公司</t>
  </si>
  <si>
    <t>a0753</t>
  </si>
  <si>
    <t>昆山市卫乐五金制品有限公司</t>
  </si>
  <si>
    <t>a0755</t>
  </si>
  <si>
    <t>苏州诺特精密工业有限公司</t>
  </si>
  <si>
    <t>a0756</t>
  </si>
  <si>
    <t>无锡市地源机械有限公司</t>
  </si>
  <si>
    <t>a0757</t>
  </si>
  <si>
    <t>苏州秉齐精密电子有限公司</t>
  </si>
  <si>
    <t>a0758</t>
  </si>
  <si>
    <t>苏州美赛杰机械科技有限公司</t>
  </si>
  <si>
    <t>a0759</t>
  </si>
  <si>
    <t>上海亚伟工贸有限公司</t>
  </si>
  <si>
    <t>a0760</t>
  </si>
  <si>
    <t>昆山永锠行金属精密制造有限公司</t>
  </si>
  <si>
    <t>a0761</t>
  </si>
  <si>
    <t>昆山新宝丰模具工业有限公司</t>
  </si>
  <si>
    <t>a0762</t>
  </si>
  <si>
    <t>苏州埃克赛能机电科技有限公司</t>
  </si>
  <si>
    <t>a0763</t>
  </si>
  <si>
    <t>a0764</t>
  </si>
  <si>
    <t>上海基森供应链管理有限公司</t>
  </si>
  <si>
    <t>a0765</t>
  </si>
  <si>
    <t>南通浩荣电子科技有限公司</t>
  </si>
  <si>
    <t>a0766</t>
  </si>
  <si>
    <t>昆山劲达泰机械制造有限公司</t>
  </si>
  <si>
    <t>a0767</t>
  </si>
  <si>
    <t>苏州市恒祥辉模具有限公司</t>
  </si>
  <si>
    <t>a0768</t>
  </si>
  <si>
    <t>苏州嘉乐胜五金制品有限公司</t>
  </si>
  <si>
    <t>a0769</t>
  </si>
  <si>
    <t>昆山埃普曼化学有限公司</t>
  </si>
  <si>
    <t>a0770</t>
  </si>
  <si>
    <t>昆山励拓丰盈贸易有限公司</t>
  </si>
  <si>
    <t>a0771</t>
  </si>
  <si>
    <t>昆山市花桥镇新华五金模具厂</t>
  </si>
  <si>
    <t>a0772</t>
  </si>
  <si>
    <t>国光集团（昆山）有限公司</t>
  </si>
  <si>
    <t>a0773</t>
  </si>
  <si>
    <t>无锡锐力金属制品有限公司</t>
  </si>
  <si>
    <t>a0774</t>
  </si>
  <si>
    <t>昆山鑫铭达光学材料有限公司</t>
  </si>
  <si>
    <t>a0776</t>
  </si>
  <si>
    <t>东莞市智高化学原料有限公司</t>
  </si>
  <si>
    <t>a0777</t>
  </si>
  <si>
    <t>上海治通汽车部件有限公司</t>
  </si>
  <si>
    <t>a0778</t>
  </si>
  <si>
    <t>无锡市永邦油品有限公司</t>
  </si>
  <si>
    <t>a0779</t>
  </si>
  <si>
    <t>陕西丰德机电有限公司</t>
  </si>
  <si>
    <t>a0780</t>
  </si>
  <si>
    <t>苏州达特斯精密机械配件有限公司</t>
  </si>
  <si>
    <t>a0781</t>
  </si>
  <si>
    <t>苏州飞威精密工业有限公司</t>
  </si>
  <si>
    <t>a0782</t>
  </si>
  <si>
    <t>无锡东鹰机械制造有限公司</t>
  </si>
  <si>
    <t>a0783</t>
  </si>
  <si>
    <t>昆山园鹏精密五金有限公司</t>
  </si>
  <si>
    <t>a0784</t>
  </si>
  <si>
    <t>昆山景世鑫机械有限公司</t>
  </si>
  <si>
    <t>a0785</t>
  </si>
  <si>
    <t>深圳市凯翔机械设备有限公司</t>
  </si>
  <si>
    <t>a0786</t>
  </si>
  <si>
    <t>昆山市吉航压铸厂</t>
  </si>
  <si>
    <t>a0787</t>
  </si>
  <si>
    <t>昆山市友创精密五金有限公司</t>
  </si>
  <si>
    <t>a0788</t>
  </si>
  <si>
    <t>无锡志明金属材料有限公司</t>
  </si>
  <si>
    <t>a0789</t>
  </si>
  <si>
    <t>日照市德丰润滑油有限责任公司</t>
  </si>
  <si>
    <t>a0790</t>
  </si>
  <si>
    <t xml:space="preserve">昆山鸿汇丰数控技术有限公司 </t>
  </si>
  <si>
    <t>a0791</t>
  </si>
  <si>
    <t>苏州东辉精密机械有限公司</t>
  </si>
  <si>
    <t>a0792</t>
  </si>
  <si>
    <t>苏州工业园区远中机电有限公司</t>
  </si>
  <si>
    <t>a0793</t>
  </si>
  <si>
    <t>江苏奥力迪科欣精密机械有限公司</t>
  </si>
  <si>
    <t>a0794</t>
  </si>
  <si>
    <t>昆山咏联电子塑胶有限公司</t>
  </si>
  <si>
    <t>a0795</t>
  </si>
  <si>
    <t>昆山迎华光通信科技有限公司</t>
  </si>
  <si>
    <t>a0796</t>
  </si>
  <si>
    <t>昆山纳诺新材料科技有限公司</t>
  </si>
  <si>
    <t>昆山纳诺 业务员刘建凯、宝鸡松青 业务员宗明东
地址：宝鸡松青 业务员宗明东</t>
  </si>
  <si>
    <t>20171001后出货业务员沈洁1%，公司客户（服务费公司承担）20170101后出货切削液按10.5元/桶，切削油7.5元/桶，其他料号按1%（刘建凯客户为纳诺服务费按出货CSB06的600元/桶、CSB10的400元/桶扣除后正计算提成，不计算差价）</t>
  </si>
  <si>
    <t>a0798</t>
  </si>
  <si>
    <t xml:space="preserve">昆山元鹏机械有限公司 </t>
  </si>
  <si>
    <t>a0799</t>
  </si>
  <si>
    <t>苏州木川电子科技有限公司</t>
  </si>
  <si>
    <t>a0800</t>
  </si>
  <si>
    <t>苏州工业园区叶饰恒精密机械有限公司</t>
  </si>
  <si>
    <t>a0802</t>
  </si>
  <si>
    <t>苏州博合雅工程材料科技有限公司</t>
  </si>
  <si>
    <t>a0803</t>
  </si>
  <si>
    <t xml:space="preserve">杭州友华精密机械有限公司 </t>
  </si>
  <si>
    <t>a0804</t>
  </si>
  <si>
    <t>昆山纳祥精密元件有限公司</t>
  </si>
  <si>
    <t>a0805</t>
  </si>
  <si>
    <t>昆山市千灯镇正凌精密机械加工厂</t>
  </si>
  <si>
    <t>a0806</t>
  </si>
  <si>
    <t xml:space="preserve">昆山欣久历机械制造有限公司 </t>
  </si>
  <si>
    <t>a0807</t>
  </si>
  <si>
    <t>霍克复合材料（苏州）有限公司</t>
  </si>
  <si>
    <t>40天</t>
  </si>
  <si>
    <t>a0808</t>
  </si>
  <si>
    <t>群胜科技（苏州）有限公司</t>
  </si>
  <si>
    <t>a0809</t>
  </si>
  <si>
    <t>昆山缜值精密制造有限公司</t>
  </si>
  <si>
    <t>a0810</t>
  </si>
  <si>
    <t xml:space="preserve">苏州硕华模具科技有限公司 </t>
  </si>
  <si>
    <t>a0811</t>
  </si>
  <si>
    <t>昆山金帅模具厂</t>
  </si>
  <si>
    <t>a0812</t>
  </si>
  <si>
    <t>浙江久创科技有限公司</t>
  </si>
  <si>
    <t>业务员20160101刘建凯20170321韩风云，均按自主客户计算提成</t>
  </si>
  <si>
    <t>a0813</t>
  </si>
  <si>
    <t>太仓德亚自动化科技有限公司</t>
  </si>
  <si>
    <t>a0814</t>
  </si>
  <si>
    <t>立隆电子（惠州）有限公司</t>
  </si>
  <si>
    <t>20170901以后出货业务员由刘晓建变为方祥，提成均按正常计算</t>
  </si>
  <si>
    <t>a0815</t>
  </si>
  <si>
    <t>苏州普顿精密机械有限公司</t>
  </si>
  <si>
    <t>a0816</t>
  </si>
  <si>
    <t xml:space="preserve">无锡市东科机械厂 </t>
  </si>
  <si>
    <t>a0817</t>
  </si>
  <si>
    <t>无锡市中捷减震器有限公司</t>
  </si>
  <si>
    <t>a0818</t>
  </si>
  <si>
    <t>厦门倍肯耐润滑油有限公司</t>
  </si>
  <si>
    <t>a0820</t>
  </si>
  <si>
    <t>无锡谱隆精密机械有限公司</t>
  </si>
  <si>
    <t>a0821</t>
  </si>
  <si>
    <t>深圳精基精密机械贸易有限公司</t>
  </si>
  <si>
    <t>1%提成，20170101后出货切削液按10.5元/桶，切削油7.5元/桶，其他料号按1%</t>
  </si>
  <si>
    <t>a0822</t>
  </si>
  <si>
    <t>浙江甬金金属科技股份有限公司</t>
  </si>
  <si>
    <t>a0823</t>
  </si>
  <si>
    <t>苏州美山精密机械有限公司</t>
  </si>
  <si>
    <t>a0824</t>
  </si>
  <si>
    <t>上海赫比</t>
  </si>
  <si>
    <t>a0825</t>
  </si>
  <si>
    <t>无锡博雅德精密机械有限公司</t>
  </si>
  <si>
    <t>a0826</t>
  </si>
  <si>
    <t>常州市武进区遥观福瑞德精密机械有限公司</t>
  </si>
  <si>
    <t>a0827</t>
  </si>
  <si>
    <t>昆山富宇压铸有限公司</t>
  </si>
  <si>
    <t>a0828</t>
  </si>
  <si>
    <t xml:space="preserve">昆山建屹五金有限公司 </t>
  </si>
  <si>
    <t>a0829</t>
  </si>
  <si>
    <t>扬州通远金属制品有限公司</t>
  </si>
  <si>
    <t>a0830</t>
  </si>
  <si>
    <t>成都西力科技有限公司</t>
  </si>
  <si>
    <t>a0831</t>
  </si>
  <si>
    <t>昆山市周市镇陆杨春林电器修理部</t>
  </si>
  <si>
    <t>a0832</t>
  </si>
  <si>
    <t>利兹化工（上海）有限公司</t>
  </si>
  <si>
    <t>a0833</t>
  </si>
  <si>
    <t>无锡市华冷机械有限公司</t>
  </si>
  <si>
    <t>a0834</t>
  </si>
  <si>
    <t>苏州友颂捷精密机械有限公司</t>
  </si>
  <si>
    <t>a0835</t>
  </si>
  <si>
    <t>常熟瑞诚模具有限公司</t>
  </si>
  <si>
    <t>a0836</t>
  </si>
  <si>
    <t>无锡荣凯机械有限公司</t>
  </si>
  <si>
    <t>a0837</t>
  </si>
  <si>
    <t>苏州隆昌新材料有限公司</t>
  </si>
  <si>
    <t>a0838</t>
  </si>
  <si>
    <t>无锡荣坚五金工具有限公司</t>
  </si>
  <si>
    <t>a0839</t>
  </si>
  <si>
    <t>苏州美鸿业金属制品有限公司</t>
  </si>
  <si>
    <t>a0840</t>
  </si>
  <si>
    <t>昆山市科盛精密机械模具有限公司</t>
  </si>
  <si>
    <t>a0841</t>
  </si>
  <si>
    <t>苏州帝特斯精密机械有限公司</t>
  </si>
  <si>
    <t>a0842</t>
  </si>
  <si>
    <t>盐城晶心精密机械有限公司</t>
  </si>
  <si>
    <t>a0843</t>
  </si>
  <si>
    <t>昆山世纪通电子科技有限公司</t>
  </si>
  <si>
    <t>a0844</t>
  </si>
  <si>
    <t>昆山鑫富浩精密五金有限公司</t>
  </si>
  <si>
    <t>a0845</t>
  </si>
  <si>
    <t>无锡吉源兴精密机械制造有限公司</t>
  </si>
  <si>
    <t>a0846</t>
  </si>
  <si>
    <t>赫比（上海）金属工业有限公司</t>
  </si>
  <si>
    <t>大客户（2015年10月1日以前出货与姜鹏各分一半按0.5%）：姜鹏1%计算提成，不算差价</t>
  </si>
  <si>
    <t>a0847</t>
  </si>
  <si>
    <t>锡山区云林银扣机械厂</t>
  </si>
  <si>
    <t>a0848</t>
  </si>
  <si>
    <t>上海顺唯精密机电有限公司</t>
  </si>
  <si>
    <t>a0849</t>
  </si>
  <si>
    <t>昆山方力荣精密机械有限公司</t>
  </si>
  <si>
    <t>a0850</t>
  </si>
  <si>
    <t>无锡新荣发金属制品有限公司</t>
  </si>
  <si>
    <t>a0852</t>
  </si>
  <si>
    <t>苏州领航电子科技有限公司</t>
  </si>
  <si>
    <t>均为正常提成，20171201前出货为方祥，后为丁连军，</t>
  </si>
  <si>
    <t>a0853</t>
  </si>
  <si>
    <t>昆山诚弘昊精密机械有限公司</t>
  </si>
  <si>
    <t>a0854</t>
  </si>
  <si>
    <t>昆山市张浦镇启超精密五金电子加工厂</t>
  </si>
  <si>
    <t>a0856</t>
  </si>
  <si>
    <t>无锡市赛普斯液压科技有限公司</t>
  </si>
  <si>
    <t>a0857</t>
  </si>
  <si>
    <t>江阴市源达不锈钢有限公司</t>
  </si>
  <si>
    <t>a0858</t>
  </si>
  <si>
    <t>深圳市富莱骏科技有限公司</t>
  </si>
  <si>
    <t>公司客户1%</t>
  </si>
  <si>
    <t>2015-11-11变更为公司客户</t>
  </si>
  <si>
    <t>a0860</t>
  </si>
  <si>
    <t>昆山龙泉模具有限公司</t>
  </si>
  <si>
    <t>a0861</t>
  </si>
  <si>
    <t>昆山市吉润精密机械有限公司</t>
  </si>
  <si>
    <t>a0862</t>
  </si>
  <si>
    <t>苏州好特斯模具有限公司</t>
  </si>
  <si>
    <t>a0864</t>
  </si>
  <si>
    <t>海宁市科威精密模具有限公司</t>
  </si>
  <si>
    <t>a0865</t>
  </si>
  <si>
    <t>浙江风腾光电科技股份有限公司</t>
  </si>
  <si>
    <t>a0866</t>
  </si>
  <si>
    <t>南通霄阳机械有限公司</t>
  </si>
  <si>
    <t>a0867</t>
  </si>
  <si>
    <t>苏州钼蓝精密机械有限公司</t>
  </si>
  <si>
    <t>a0868</t>
  </si>
  <si>
    <t>昆山尼梦辉精密机械有限公司</t>
  </si>
  <si>
    <t>a0869</t>
  </si>
  <si>
    <t>无锡市凯盈润滑油有限公司</t>
  </si>
  <si>
    <t>a0870</t>
  </si>
  <si>
    <t>深圳基准精密工业有限公司</t>
  </si>
  <si>
    <t>大客户，20170101后出货切削液按10.5元/桶，切削油7.5元/桶，其他料号按1%</t>
  </si>
  <si>
    <t>a0871</t>
  </si>
  <si>
    <t>苏州奥帝优精密机械有限公司</t>
  </si>
  <si>
    <t>a0872</t>
  </si>
  <si>
    <t>江苏驰骋精密部件有限公司</t>
  </si>
  <si>
    <t>a0873</t>
  </si>
  <si>
    <t>昆山昱美克精密机械有限公司</t>
  </si>
  <si>
    <t>2015年10月首次开票</t>
  </si>
  <si>
    <t>a0874</t>
  </si>
  <si>
    <t xml:space="preserve">昆山市张浦镇宏喜达五金加工厂 </t>
  </si>
  <si>
    <t>a0875</t>
  </si>
  <si>
    <t>上海一郎合金材料有限公司</t>
  </si>
  <si>
    <t>a0876</t>
  </si>
  <si>
    <t xml:space="preserve">无锡满俊不锈钢制品有限公司 </t>
  </si>
  <si>
    <t>a0877</t>
  </si>
  <si>
    <t>上海配丰实业发展有限公司</t>
  </si>
  <si>
    <t>a0879</t>
  </si>
  <si>
    <t>成都富士康</t>
  </si>
  <si>
    <t>大客户1%，20161001出货开始熊杰</t>
  </si>
  <si>
    <t>a0880</t>
  </si>
  <si>
    <t>无锡龙晨精密科技有限公司</t>
  </si>
  <si>
    <t>a0881</t>
  </si>
  <si>
    <t xml:space="preserve">昆山坤睿钢铁有限公司 </t>
  </si>
  <si>
    <t>a0882</t>
  </si>
  <si>
    <t>无锡弘晟汽车管件有限公司</t>
  </si>
  <si>
    <t xml:space="preserve">昆山聚之友焊管有限公司 </t>
  </si>
  <si>
    <t>a0884</t>
  </si>
  <si>
    <t xml:space="preserve">昆山航特金属制品有限公司 </t>
  </si>
  <si>
    <t>a0885</t>
  </si>
  <si>
    <t>苏州途盛电子科技有限公司</t>
  </si>
  <si>
    <t>a0886</t>
  </si>
  <si>
    <t>昆山市千灯镇百名威五金制品加工厂</t>
  </si>
  <si>
    <t>a0887</t>
  </si>
  <si>
    <t>泉亿电子（苏州）有限公司</t>
  </si>
  <si>
    <t>a0888</t>
  </si>
  <si>
    <t>无锡市飞盛五金制品有限公司</t>
  </si>
  <si>
    <t>a0889</t>
  </si>
  <si>
    <t>a0890</t>
  </si>
  <si>
    <t>海门市金泰电子科技有限公司</t>
  </si>
  <si>
    <t>a0891</t>
  </si>
  <si>
    <t>昆山博信恒五金有限公司</t>
  </si>
  <si>
    <t>a0892</t>
  </si>
  <si>
    <t>昆山金隆车料有限公司</t>
  </si>
  <si>
    <t>常州正润电子元件厂</t>
  </si>
  <si>
    <t>a0894</t>
  </si>
  <si>
    <t>上海增华电子科技有限公司</t>
  </si>
  <si>
    <t>a0895</t>
  </si>
  <si>
    <t>张家港市永和金属制品有限公司</t>
  </si>
  <si>
    <t>货到票到付款</t>
  </si>
  <si>
    <t>a0896</t>
  </si>
  <si>
    <t>昆山安胜达微波科技有限公司</t>
  </si>
  <si>
    <t>a0897</t>
  </si>
  <si>
    <t>苏州鼎乾能源科技有限公司</t>
  </si>
  <si>
    <t>a0898</t>
  </si>
  <si>
    <t>昆山众炎鑫精密电子有限公司</t>
  </si>
  <si>
    <t>a0899</t>
  </si>
  <si>
    <t xml:space="preserve">深圳市龙德科技有限公司 </t>
  </si>
  <si>
    <t>a0900</t>
  </si>
  <si>
    <t>无锡嘉仁信金属加工有限公司</t>
  </si>
  <si>
    <t>a0901</t>
  </si>
  <si>
    <t>上海嵩基机械厂</t>
  </si>
  <si>
    <t>a0902</t>
  </si>
  <si>
    <t>上海权豪不锈钢有限公司</t>
  </si>
  <si>
    <t>a0903</t>
  </si>
  <si>
    <t>昆山济展金属科技有限公司</t>
  </si>
  <si>
    <t>a0904</t>
  </si>
  <si>
    <t>无锡正大锡丰机械厂</t>
  </si>
  <si>
    <t>a0905</t>
  </si>
  <si>
    <t>昆山茂博精密机械有限公司</t>
  </si>
  <si>
    <t>a0906</t>
  </si>
  <si>
    <t>苏州睿创电子科技有限公司</t>
  </si>
  <si>
    <t>a0907</t>
  </si>
  <si>
    <t>昆山市张浦镇穗意丰精密五金厂</t>
  </si>
  <si>
    <t>当月付款</t>
  </si>
  <si>
    <t>a0908</t>
  </si>
  <si>
    <t>无锡鼎匠机械有限公司</t>
  </si>
  <si>
    <t>a0910</t>
  </si>
  <si>
    <t>苏州欧倍特机电设备有限公司</t>
  </si>
  <si>
    <t>a0911</t>
  </si>
  <si>
    <t>苏州明旺精密机械有限公司</t>
  </si>
  <si>
    <t>a0912</t>
  </si>
  <si>
    <t>昆山市张浦镇勖众阳精密模具厂</t>
  </si>
  <si>
    <t>a0913</t>
  </si>
  <si>
    <t>昆山成仕达精密五金有限公司</t>
  </si>
  <si>
    <t>a0914</t>
  </si>
  <si>
    <t>昆山瀚德斯精密组件有限公司</t>
  </si>
  <si>
    <t>均为正常提成，20180101前出货为方祥，后为韩风云</t>
  </si>
  <si>
    <t>a0915</t>
  </si>
  <si>
    <t>上海卉铭机电科技有限公司</t>
  </si>
  <si>
    <t>a0916</t>
  </si>
  <si>
    <t>三一重型机器有限公司</t>
  </si>
  <si>
    <t>a0917</t>
  </si>
  <si>
    <t>常州市康建铸造有限公司</t>
  </si>
  <si>
    <t>a0918</t>
  </si>
  <si>
    <t>无锡新金龙不锈钢有限公司</t>
  </si>
  <si>
    <t>a0919</t>
  </si>
  <si>
    <t>无锡市胜博科精密机械有限公司</t>
  </si>
  <si>
    <t>a0920</t>
  </si>
  <si>
    <t>匠领精密制造（苏州）有限公司</t>
  </si>
  <si>
    <t>a0921</t>
  </si>
  <si>
    <t>上海台光石化有限公司</t>
  </si>
  <si>
    <t>a0922</t>
  </si>
  <si>
    <t>吴江市鑫富电子科技有限公司</t>
  </si>
  <si>
    <t>a0923</t>
  </si>
  <si>
    <t>昆山市千灯镇同沣机械模具厂</t>
  </si>
  <si>
    <t>a0924</t>
  </si>
  <si>
    <t>昆山众劲机械有限公司</t>
  </si>
  <si>
    <t>a0925</t>
  </si>
  <si>
    <t>昆山迪派龙精密科技有限公司</t>
  </si>
  <si>
    <t>a0926</t>
  </si>
  <si>
    <t>如东县现代教育实业有限公司</t>
  </si>
  <si>
    <t>a0927</t>
  </si>
  <si>
    <t>昆山正大新成精密锻造有限公司</t>
  </si>
  <si>
    <t>a0928</t>
  </si>
  <si>
    <t>上海顺诚模型有限公司</t>
  </si>
  <si>
    <t>均为正常提成，20180101前出货为徐俊，后为姜鹏</t>
  </si>
  <si>
    <t>a0929</t>
  </si>
  <si>
    <t>昆山楚匠精密机械有限公司</t>
  </si>
  <si>
    <t>a0930</t>
  </si>
  <si>
    <t>南通博泰钢管制品有限公司</t>
  </si>
  <si>
    <t>a0932</t>
  </si>
  <si>
    <t>杭州申江不锈钢有限公司</t>
  </si>
  <si>
    <t>a0933</t>
  </si>
  <si>
    <t>上海吉聚精密模具有限公司</t>
  </si>
  <si>
    <t>a0934</t>
  </si>
  <si>
    <t>苏州光大光电科技有限公司</t>
  </si>
  <si>
    <t>a0936</t>
  </si>
  <si>
    <t>苏州捷浦森精密机电有限公司</t>
  </si>
  <si>
    <t>a0937</t>
  </si>
  <si>
    <t>无锡市群明钢业有限公司</t>
  </si>
  <si>
    <t>a0938</t>
  </si>
  <si>
    <t>昆山市耿盛精密金属制品有限公司</t>
  </si>
  <si>
    <t>a0939</t>
  </si>
  <si>
    <t>南通金巨霸机械有限公司</t>
  </si>
  <si>
    <t>a0940</t>
  </si>
  <si>
    <t>昆山益升隆机械设备有限公司</t>
  </si>
  <si>
    <t>a0941</t>
  </si>
  <si>
    <t>无锡市腾达机械制造有限公司</t>
  </si>
  <si>
    <t>a0942</t>
  </si>
  <si>
    <t>无锡市永合机械制造有限公司</t>
  </si>
  <si>
    <t>a0943</t>
  </si>
  <si>
    <t>苏州市汉宜化学有限公司</t>
  </si>
  <si>
    <t>a0944</t>
  </si>
  <si>
    <t>昆山富龙金属制品厂</t>
  </si>
  <si>
    <t>a0945</t>
  </si>
  <si>
    <t>太仓启钧精密模具有限公司</t>
  </si>
  <si>
    <t>a0946</t>
  </si>
  <si>
    <t>上力(天津)不锈钢贸易有限公司</t>
  </si>
  <si>
    <t>a0947</t>
  </si>
  <si>
    <t>安徽胜利精密制造科技有限公司</t>
  </si>
  <si>
    <t>a0948</t>
  </si>
  <si>
    <t>赫比（上海）精密模具有限公司</t>
  </si>
  <si>
    <t>大客户：姜鹏1%计算提成，不算差价</t>
  </si>
  <si>
    <t>a0949</t>
  </si>
  <si>
    <t>昆山市优科精密工具有限公司</t>
  </si>
  <si>
    <t>a0950</t>
  </si>
  <si>
    <t>张家港市奔球光亮管制造有限公司</t>
  </si>
  <si>
    <t>a0951</t>
  </si>
  <si>
    <t>惠州硕贝德无线科技股份有限公司</t>
  </si>
  <si>
    <t>a0952</t>
  </si>
  <si>
    <t>昆山市玉山镇佳尔特精密模具厂</t>
  </si>
  <si>
    <t>无锡浩途机械有限公司</t>
  </si>
  <si>
    <t>a0954</t>
  </si>
  <si>
    <t>昆山铭世特精密机械有限公司</t>
  </si>
  <si>
    <t>a0955</t>
  </si>
  <si>
    <t>上海意台自动化设备有限公司</t>
  </si>
  <si>
    <t>a0956</t>
  </si>
  <si>
    <t>宁波金大展金属材料有限公司</t>
  </si>
  <si>
    <t>a0957</t>
  </si>
  <si>
    <t>昆山基卓精密模具有限公司</t>
  </si>
  <si>
    <t>a0958</t>
  </si>
  <si>
    <t>科森科技东台有限公司</t>
  </si>
  <si>
    <t>a0959</t>
  </si>
  <si>
    <t>昆山奔铭机电科技有限公司</t>
  </si>
  <si>
    <t>a0960</t>
  </si>
  <si>
    <t>无锡海达精密管带有限公司</t>
  </si>
  <si>
    <t>a0961</t>
  </si>
  <si>
    <t>商丘金振源电子科技有限公司</t>
  </si>
  <si>
    <t>1%提成（20160201出货开始计入大客户部卢莉））</t>
  </si>
  <si>
    <t>20150821内部联络单</t>
  </si>
  <si>
    <t>a0962</t>
  </si>
  <si>
    <t>江阴市居氏机械制造有限公司</t>
  </si>
  <si>
    <t>a0963</t>
  </si>
  <si>
    <t>无锡斯迈德金属制品有限公司</t>
  </si>
  <si>
    <t>a0965</t>
  </si>
  <si>
    <t>无锡德锐宝凿岩钎具制造有限公司</t>
  </si>
  <si>
    <t>a0966</t>
  </si>
  <si>
    <t xml:space="preserve">爱德邦斯（苏州）模型设计有限公司 </t>
  </si>
  <si>
    <t>a0967</t>
  </si>
  <si>
    <t>乐清市天源模具有限公司</t>
  </si>
  <si>
    <t>a0968</t>
  </si>
  <si>
    <t>昆山习奥玛精密机械科技有限公司</t>
  </si>
  <si>
    <t>a0969</t>
  </si>
  <si>
    <t>昆山多纳利车料有限公司</t>
  </si>
  <si>
    <t>a0970</t>
  </si>
  <si>
    <t>合肥铭尊精密科技有限公司</t>
  </si>
  <si>
    <t>a0971</t>
  </si>
  <si>
    <t>昆山马克特机电有限公司</t>
  </si>
  <si>
    <t>a0972</t>
  </si>
  <si>
    <t>深圳市丰捷亚精密技术有限公司</t>
  </si>
  <si>
    <t>月结30天</t>
  </si>
  <si>
    <t>a0973</t>
  </si>
  <si>
    <t>无锡马克科技有限公司</t>
  </si>
  <si>
    <t>a0974</t>
  </si>
  <si>
    <t>昆山速技杰机械有限公司</t>
  </si>
  <si>
    <t>a0975</t>
  </si>
  <si>
    <t>昆山市鸿杰金属材料有限公司</t>
  </si>
  <si>
    <t>a0976</t>
  </si>
  <si>
    <t>无锡市满长和精密机械有限公司</t>
  </si>
  <si>
    <t>a0977</t>
  </si>
  <si>
    <t>姜堰区华海机械配件厂</t>
  </si>
  <si>
    <t>a0978</t>
  </si>
  <si>
    <t>苏州东创精密机械有限公司</t>
  </si>
  <si>
    <t>a0979</t>
  </si>
  <si>
    <t>a0980</t>
  </si>
  <si>
    <t>佛山市易成金属材料有限公司</t>
  </si>
  <si>
    <t>a0982</t>
  </si>
  <si>
    <t>苏州新启源精密机械有限公司</t>
  </si>
  <si>
    <t>a0983</t>
  </si>
  <si>
    <t>苏州金莱克汽车电机有限公司</t>
  </si>
  <si>
    <t>a0984</t>
  </si>
  <si>
    <t>常州市明武精密铸造有限公司</t>
  </si>
  <si>
    <t>a0985</t>
  </si>
  <si>
    <t>苏州鑫宏达精密模具有限公司</t>
  </si>
  <si>
    <t>a0987</t>
  </si>
  <si>
    <t>上海佳林模具有限公司</t>
  </si>
  <si>
    <t>a0989</t>
  </si>
  <si>
    <t>昆山佰斯拓机械设备有限公司</t>
  </si>
  <si>
    <t>a0990</t>
  </si>
  <si>
    <t>苏州金保利卫生材料有限公司</t>
  </si>
  <si>
    <t>a0991</t>
  </si>
  <si>
    <t>无锡鑫创和不锈钢金属制品</t>
  </si>
  <si>
    <t>a0992</t>
  </si>
  <si>
    <t>苏州佑永精密模具有限公司</t>
  </si>
  <si>
    <t>a0994</t>
  </si>
  <si>
    <t>昆山中塑特种塑料薄膜制造有限公司</t>
  </si>
  <si>
    <t>a0995</t>
  </si>
  <si>
    <t>爱博诺德(苏州）医疗器械公司</t>
  </si>
  <si>
    <t>a0996</t>
  </si>
  <si>
    <t>吴中区甪直适新金属制品厂</t>
  </si>
  <si>
    <t>a0997</t>
  </si>
  <si>
    <t xml:space="preserve"> 铠和电脑配件（苏州）有限公司</t>
  </si>
  <si>
    <t>a0998</t>
  </si>
  <si>
    <t>上海克莱普机械电子工程有限公司</t>
  </si>
  <si>
    <t>a1001</t>
  </si>
  <si>
    <t>广东利美实业有限公司</t>
  </si>
  <si>
    <t>a1003</t>
  </si>
  <si>
    <t>吴江市羿扬精密电子元件有限公司</t>
  </si>
  <si>
    <t>a1004</t>
  </si>
  <si>
    <t>昆山顺鑫广达五金机电有限公司</t>
  </si>
  <si>
    <t>a1005</t>
  </si>
  <si>
    <t>苏州元弘泰精密部件有限公司</t>
  </si>
  <si>
    <t>a1006</t>
  </si>
  <si>
    <t>赫比（南通）科技有限公司</t>
  </si>
  <si>
    <t>a1009</t>
  </si>
  <si>
    <t>赫比（上海）自动化科技有限公司</t>
  </si>
  <si>
    <t>2015年11月首次开票</t>
  </si>
  <si>
    <t>a1012</t>
  </si>
  <si>
    <t>苏州新宏立精密五金有限公司</t>
  </si>
  <si>
    <t>a1013</t>
  </si>
  <si>
    <t>太仓市日鑫精密五金有限公司</t>
  </si>
  <si>
    <t>送货拿支票</t>
  </si>
  <si>
    <t>20171001以出货韩风云，以前周小帅，均为正常计算提成</t>
  </si>
  <si>
    <t>a1014</t>
  </si>
  <si>
    <t>上海铭客机械设备有限公司</t>
  </si>
  <si>
    <t>a1015</t>
  </si>
  <si>
    <t>昆山大展金属有限公司</t>
  </si>
  <si>
    <t>a1016</t>
  </si>
  <si>
    <t>无锡市源聚机械科技有限公司</t>
  </si>
  <si>
    <t>a1017</t>
  </si>
  <si>
    <t>丹阳市龙鑫合金有限公司</t>
  </si>
  <si>
    <t>预付款30%货到签收3天内付70%</t>
  </si>
  <si>
    <t>a1018</t>
  </si>
  <si>
    <t>昆山泰明易自动化设备有限公司</t>
  </si>
  <si>
    <t>a1019</t>
  </si>
  <si>
    <t>新昌县双宇汽车空调配件有限公司</t>
  </si>
  <si>
    <t>a1020</t>
  </si>
  <si>
    <t>东台市宝钢不锈钢管件阀厂</t>
  </si>
  <si>
    <t>a1021</t>
  </si>
  <si>
    <t>莱克电气绿能科技（苏州）有限公司</t>
  </si>
  <si>
    <t>2015年12月首次开票</t>
  </si>
  <si>
    <t>a1022</t>
  </si>
  <si>
    <t>苏州锐吉电子科技有限公司</t>
  </si>
  <si>
    <t>a1023</t>
  </si>
  <si>
    <t>锜昌科技（郑州）有限公司</t>
  </si>
  <si>
    <t>大客户，按每桶15元结算，20160915前出货业务员卢莉，20160915后出货业务员王新荣</t>
  </si>
  <si>
    <t>a1024</t>
  </si>
  <si>
    <t>常州市惠龙不锈钢管厂</t>
  </si>
  <si>
    <t>a1025</t>
  </si>
  <si>
    <t>深圳森泽</t>
  </si>
  <si>
    <t>a1026</t>
  </si>
  <si>
    <t>江苏钢之诺金属制品有限公司</t>
  </si>
  <si>
    <t>a1027</t>
  </si>
  <si>
    <t>无锡奥奇精密模具有限公司</t>
  </si>
  <si>
    <t>a1028</t>
  </si>
  <si>
    <t>永康市金涵不锈钢制品厂</t>
  </si>
  <si>
    <t>a1029</t>
  </si>
  <si>
    <t>无锡市鑫德热电设备有限公司</t>
  </si>
  <si>
    <t>a1030</t>
  </si>
  <si>
    <t>南通谦益机械有限公司</t>
  </si>
  <si>
    <t>a1031</t>
  </si>
  <si>
    <t>上海赛富诺液压设备有限公司</t>
  </si>
  <si>
    <t>a1032</t>
  </si>
  <si>
    <t>苏州和吉大机电有限公司</t>
  </si>
  <si>
    <t>a1033</t>
  </si>
  <si>
    <t>深圳市泉胜精密科技有限公司</t>
  </si>
  <si>
    <t>a1034</t>
  </si>
  <si>
    <t>上海赫贤数控设备有限公司</t>
  </si>
  <si>
    <t>a1035</t>
  </si>
  <si>
    <t>张家港市飞江塑料包装机械有限公司</t>
  </si>
  <si>
    <t>a1036</t>
  </si>
  <si>
    <t>上海虬群精密机械有限公司</t>
  </si>
  <si>
    <t>a1037</t>
  </si>
  <si>
    <t>苏州超峰电子科技有限公司</t>
  </si>
  <si>
    <t>a1038</t>
  </si>
  <si>
    <t>昆山市开发区浩琦机械厂</t>
  </si>
  <si>
    <t>月结60天</t>
  </si>
  <si>
    <t>a1039</t>
  </si>
  <si>
    <t>苏州盛鑫昌自动化设备有限公司</t>
  </si>
  <si>
    <t>a1040</t>
  </si>
  <si>
    <t>苏州源润金属制品有限公司</t>
  </si>
  <si>
    <t>a1041</t>
  </si>
  <si>
    <t>东莞市金材五金有限公司</t>
  </si>
  <si>
    <t>20170601后出货业务员由刘晓建变为卢莉</t>
  </si>
  <si>
    <t>a1042</t>
  </si>
  <si>
    <t>江苏宝时达动力科技有限公司</t>
  </si>
  <si>
    <t>a1043</t>
  </si>
  <si>
    <t>上海华友金裕微电子有限公司</t>
  </si>
  <si>
    <t>刘辙</t>
  </si>
  <si>
    <t>a1044</t>
  </si>
  <si>
    <t>泗洪县玛克瑞医疗器械有限公司</t>
  </si>
  <si>
    <t>20180101前出货为徐俊，后为吴佳佳</t>
  </si>
  <si>
    <t>a1045</t>
  </si>
  <si>
    <t>柏科（常熟）电机有限公司</t>
  </si>
  <si>
    <t>a1046</t>
  </si>
  <si>
    <t>苏州锐青电子科技有限公司</t>
  </si>
  <si>
    <t>a1047</t>
  </si>
  <si>
    <t>常州市联飞不锈钢制品有限公司</t>
  </si>
  <si>
    <t>a1048</t>
  </si>
  <si>
    <t>海盐义腾金属制品有限公司</t>
  </si>
  <si>
    <t>a1049</t>
  </si>
  <si>
    <t>无锡新楚天金属材料有限公司</t>
  </si>
  <si>
    <t>a1051</t>
  </si>
  <si>
    <t>苏州鑫必宏精密机械有限公司</t>
  </si>
  <si>
    <t>a1052</t>
  </si>
  <si>
    <t>上海美集汽车配件有限公司</t>
  </si>
  <si>
    <t>a1053</t>
  </si>
  <si>
    <t>溧阳市华田机械制造有限公司</t>
  </si>
  <si>
    <t>a1055</t>
  </si>
  <si>
    <t>赫比（苏州）通讯科技有限公司</t>
  </si>
  <si>
    <t>a1056</t>
  </si>
  <si>
    <t>昆山鑫瑞达金属科技有限公司</t>
  </si>
  <si>
    <t>a1057</t>
  </si>
  <si>
    <t>无锡均宇德精密机械制造有限公司</t>
  </si>
  <si>
    <t>a1058</t>
  </si>
  <si>
    <t>昆山森鹏塑胶制品有限公司</t>
  </si>
  <si>
    <t>a1059</t>
  </si>
  <si>
    <t>靖江市荣达模具厂</t>
  </si>
  <si>
    <t>a1060</t>
  </si>
  <si>
    <t>昆山飞鸿达电子有限公司</t>
  </si>
  <si>
    <t>2016年02月首次开票</t>
  </si>
  <si>
    <t>a1061</t>
  </si>
  <si>
    <t>北京宏大钛科贸有限公司</t>
  </si>
  <si>
    <t>a1062</t>
  </si>
  <si>
    <t>昆山正菲翔精密机械有限公司</t>
  </si>
  <si>
    <t>a1063</t>
  </si>
  <si>
    <t>苏州和昌顺机械有限公司</t>
  </si>
  <si>
    <t>a1064</t>
  </si>
  <si>
    <t>昆山百喜五金机械有限公司</t>
  </si>
  <si>
    <t>20160801以后出货业务员王伟，20170301后出货为王建平，均正常计算提成</t>
  </si>
  <si>
    <t>a1065</t>
  </si>
  <si>
    <t>常州奥创化工新材料有限公司</t>
  </si>
  <si>
    <t>a1066</t>
  </si>
  <si>
    <t>无锡市晶心模具制造有限公司</t>
  </si>
  <si>
    <t>a1067</t>
  </si>
  <si>
    <t>太仓裕景机械有限公司</t>
  </si>
  <si>
    <t>a1068</t>
  </si>
  <si>
    <t>吴江市松陵镇八坼鸿辉精密模具厂</t>
  </si>
  <si>
    <t>a1069</t>
  </si>
  <si>
    <t>无锡麟合精密合金制品有限公司</t>
  </si>
  <si>
    <t>a1070</t>
  </si>
  <si>
    <t>昆山瑞鑫力精密机械有限公司</t>
  </si>
  <si>
    <t>a1071</t>
  </si>
  <si>
    <t>苏州美图航空密封件有限公司</t>
  </si>
  <si>
    <t>a1072</t>
  </si>
  <si>
    <t>江苏常宝普莱森钢管有限公司</t>
  </si>
  <si>
    <t>a1073</t>
  </si>
  <si>
    <t>无锡市民豪机械配件有限公司</t>
  </si>
  <si>
    <t>a1074</t>
  </si>
  <si>
    <t>昆山源科弘森金属科技有限公司</t>
  </si>
  <si>
    <t>2016年01月首次开票</t>
  </si>
  <si>
    <t>a1075</t>
  </si>
  <si>
    <t>郑州精基精密机械贸易有限公司</t>
  </si>
  <si>
    <t>大客户1%，20170101后出货切削液按10.5元/桶，切削油7.5元/桶，其他料号按1%</t>
  </si>
  <si>
    <t>a1076</t>
  </si>
  <si>
    <t>上海宝政机械有限公司</t>
  </si>
  <si>
    <t>1%提成  /代理商 20170601前为丁连军，20180601后为柏君芝无提成</t>
  </si>
  <si>
    <t>a1077</t>
  </si>
  <si>
    <t xml:space="preserve">翊腾电子科技（昆山）有限公司 </t>
  </si>
  <si>
    <t>a1078</t>
  </si>
  <si>
    <t>镇江市京口谏壁起重工具厂</t>
  </si>
  <si>
    <t>20160201以后出货业务员周小帅自主客户</t>
  </si>
  <si>
    <t>2016年04月首次开票</t>
  </si>
  <si>
    <t>a1079</t>
  </si>
  <si>
    <t>昆山帕沃精密零部件制造有限公司</t>
  </si>
  <si>
    <t>a1080</t>
  </si>
  <si>
    <t>昆山继准精密机械有限公司</t>
  </si>
  <si>
    <t>a1082</t>
  </si>
  <si>
    <t>昆山市千灯镇科瑞达模具加工厂</t>
  </si>
  <si>
    <t>a1083</t>
  </si>
  <si>
    <t>昆山华美缝纫有限公司</t>
  </si>
  <si>
    <t>a1084</t>
  </si>
  <si>
    <t>昆山裕锦环保包装有限公司</t>
  </si>
  <si>
    <t>a1085</t>
  </si>
  <si>
    <t>日沛电脑配件（上海）有限公司</t>
  </si>
  <si>
    <t>1%提成，20170101后出货0.7%提成</t>
  </si>
  <si>
    <t>a1086</t>
  </si>
  <si>
    <t>昆山神通航精密元件有限公司</t>
  </si>
  <si>
    <t>a1087</t>
  </si>
  <si>
    <t>江苏东阁不锈钢制品有限公司</t>
  </si>
  <si>
    <t>a1088</t>
  </si>
  <si>
    <t>苏州市相城区黄桥德亿机械厂</t>
  </si>
  <si>
    <t>a1089</t>
  </si>
  <si>
    <t>无锡美连美商贸有限公司</t>
  </si>
  <si>
    <t>a1090</t>
  </si>
  <si>
    <t>上海添泽管业有限公司</t>
  </si>
  <si>
    <t>a1091</t>
  </si>
  <si>
    <t>镇江大力液压马达股份有限公司</t>
  </si>
  <si>
    <t>a1092</t>
  </si>
  <si>
    <t>上海尊乾工贸有限公司</t>
  </si>
  <si>
    <t>a1093</t>
  </si>
  <si>
    <t>北京友强五金机电有限公司</t>
  </si>
  <si>
    <t>a1094</t>
  </si>
  <si>
    <t>上海住友电木有限公司</t>
  </si>
  <si>
    <t>a1095</t>
  </si>
  <si>
    <t>昆山市鸿杰在线机械有限公司</t>
  </si>
  <si>
    <t>a1096</t>
  </si>
  <si>
    <t>强胜精密机械（苏州）有限公司</t>
  </si>
  <si>
    <t>2016年03月首次开票</t>
  </si>
  <si>
    <t>a1097</t>
  </si>
  <si>
    <t>江苏凯迪航控系统股份有限公司</t>
  </si>
  <si>
    <t>a1098</t>
  </si>
  <si>
    <t>昆山合立丰环保科技有限公司</t>
  </si>
  <si>
    <t>a1099</t>
  </si>
  <si>
    <t>无锡冶山机械有限公司</t>
  </si>
  <si>
    <t>a1101</t>
  </si>
  <si>
    <t>无锡市金圣鸿科技有限公司</t>
  </si>
  <si>
    <t>a1102</t>
  </si>
  <si>
    <t>惠山区堰桥贵方机械厂</t>
  </si>
  <si>
    <t>a1103</t>
  </si>
  <si>
    <t>无锡市雷克莱特电器有限公司</t>
  </si>
  <si>
    <t>a1104</t>
  </si>
  <si>
    <t>无锡市科利得精密机械有限公司</t>
  </si>
  <si>
    <t>a1105</t>
  </si>
  <si>
    <t>重庆龙润石化有限公司</t>
  </si>
  <si>
    <t>a1106</t>
  </si>
  <si>
    <t>昆山度量衡精密机械有限公司</t>
  </si>
  <si>
    <t>a1107</t>
  </si>
  <si>
    <t>深圳市德盛宝精密五金模具有限公司</t>
  </si>
  <si>
    <t>a1108</t>
  </si>
  <si>
    <t>金坛市康诚机械制造有限公司</t>
  </si>
  <si>
    <t>a1109</t>
  </si>
  <si>
    <t>苏州菩提树五金工业有限公司</t>
  </si>
  <si>
    <t>a1111</t>
  </si>
  <si>
    <t>镇江朗源精密零件有限公司</t>
  </si>
  <si>
    <t>a1112</t>
  </si>
  <si>
    <t>无锡峻胜不锈钢厂</t>
  </si>
  <si>
    <t xml:space="preserve">送货收现金
</t>
  </si>
  <si>
    <t>a1113</t>
  </si>
  <si>
    <t>昆山市明开精密电子五金有限公司</t>
  </si>
  <si>
    <t>a1114</t>
  </si>
  <si>
    <t xml:space="preserve">湖北鑫正兴高分子科技有限公司 </t>
  </si>
  <si>
    <t>a1115</t>
  </si>
  <si>
    <t>漯河建泰精密科技有限公司</t>
  </si>
  <si>
    <t>大客户，成都自出货起8个月按1%结算提成（首次出货为2015年8月21日），2015年7月1日以前提成按每桶30元结算，2015年7月1日以后按每桶15元结算提成</t>
  </si>
  <si>
    <t>a1116</t>
  </si>
  <si>
    <t>江苏甬金金属科技有限公司</t>
  </si>
  <si>
    <t>a1117</t>
  </si>
  <si>
    <t>滨湖区利宏五金加工场</t>
  </si>
  <si>
    <t>a1118</t>
  </si>
  <si>
    <t>常州精协精密机械厂</t>
  </si>
  <si>
    <t>a1120</t>
  </si>
  <si>
    <t>苏州金瑞阳模具有限公司</t>
  </si>
  <si>
    <t>无锡吉冈精密机械有限公司</t>
  </si>
  <si>
    <t>a1123</t>
  </si>
  <si>
    <t>上海驿衡电子制造厂</t>
  </si>
  <si>
    <t>a1124</t>
  </si>
  <si>
    <t>昆山市张浦镇明厦精密模具加工厂</t>
  </si>
  <si>
    <t>a1125</t>
  </si>
  <si>
    <t xml:space="preserve">苏州海浪漫帆船制造有限公司 </t>
  </si>
  <si>
    <t>a1126</t>
  </si>
  <si>
    <t>深圳市和佳研磨实业有限公司</t>
  </si>
  <si>
    <t>a1127</t>
  </si>
  <si>
    <t>昆山市陆家镇嘉安五金加工厂</t>
  </si>
  <si>
    <t>a1128</t>
  </si>
  <si>
    <t>苏州港旺精密机械有限公司</t>
  </si>
  <si>
    <t>a1129</t>
  </si>
  <si>
    <t>天津易盛泰精密部件有限公司</t>
  </si>
  <si>
    <t>a1130</t>
  </si>
  <si>
    <t>张家港浦项不锈钢有限公司</t>
  </si>
  <si>
    <t>2016年7月首次开票</t>
  </si>
  <si>
    <t>a1131</t>
  </si>
  <si>
    <t>丹阳百川精密部件有限公司</t>
  </si>
  <si>
    <t>a1133</t>
  </si>
  <si>
    <t>昆山市永泓塑料五金厂</t>
  </si>
  <si>
    <t>a1134</t>
  </si>
  <si>
    <t>昆山市镫禾精密机械有限公司</t>
  </si>
  <si>
    <t>a1135</t>
  </si>
  <si>
    <t>昆山沪克环保材料有限公司</t>
  </si>
  <si>
    <t>2016年05月首次交易</t>
  </si>
  <si>
    <t>a1136</t>
  </si>
  <si>
    <t>南京沃尔德特钢有限公司</t>
  </si>
  <si>
    <t>a1137</t>
  </si>
  <si>
    <t>无锡何唐环保科技有限公司</t>
  </si>
  <si>
    <t>a1138</t>
  </si>
  <si>
    <t>昆山奇丽杰机电设备有限公司</t>
  </si>
  <si>
    <t>a1139</t>
  </si>
  <si>
    <t>常州普江不锈钢管有限公司</t>
  </si>
  <si>
    <t>a1140</t>
  </si>
  <si>
    <t>昆山铸升电子有限公司</t>
  </si>
  <si>
    <t>a1141</t>
  </si>
  <si>
    <t>昆山市顺兴隆塑料五金有限公司</t>
  </si>
  <si>
    <t>a1142</t>
  </si>
  <si>
    <t>常州市科富机械有限公司</t>
  </si>
  <si>
    <t>a1143</t>
  </si>
  <si>
    <t>江都区怀德冷拉型钢厂</t>
  </si>
  <si>
    <t>a1144</t>
  </si>
  <si>
    <t>苏州颖仓宏精密机械有限公司</t>
  </si>
  <si>
    <t>a1145</t>
  </si>
  <si>
    <t>无锡泰元不锈钢有限公司</t>
  </si>
  <si>
    <t>a1146</t>
  </si>
  <si>
    <t>无锡旭邦精密机械有限公司</t>
  </si>
  <si>
    <t>a1147</t>
  </si>
  <si>
    <t>常州市富盛锦精密机械有限公司</t>
  </si>
  <si>
    <t>a1148</t>
  </si>
  <si>
    <t>宁国双宁机械有限公司</t>
  </si>
  <si>
    <t>a1149</t>
  </si>
  <si>
    <t>上海银木电器制造有限公司</t>
  </si>
  <si>
    <t>a1150</t>
  </si>
  <si>
    <t>东莞劲胜精密组件股份有限公司</t>
  </si>
  <si>
    <t>2016年06月首次开票</t>
  </si>
  <si>
    <t xml:space="preserve">苏州匠准精密组件有限公司 </t>
  </si>
  <si>
    <t>a1152</t>
  </si>
  <si>
    <t>上海满亚金属制品有限公司</t>
  </si>
  <si>
    <t>a1153</t>
  </si>
  <si>
    <t>童蒙养正精密压铸科技有限公司</t>
  </si>
  <si>
    <t>a1154</t>
  </si>
  <si>
    <t>昆山联合利兴模具科技有限公司</t>
  </si>
  <si>
    <t>a1155</t>
  </si>
  <si>
    <t>南京宏睿普林微波技术股份有限公司</t>
  </si>
  <si>
    <t>a1156</t>
  </si>
  <si>
    <t>无锡富先达精密机械有限公司</t>
  </si>
  <si>
    <t>a1157</t>
  </si>
  <si>
    <t>上海孚冶科技有限公司</t>
  </si>
  <si>
    <t>a1158</t>
  </si>
  <si>
    <t>太仓佳通金属制品有限公司</t>
  </si>
  <si>
    <t>a1159</t>
  </si>
  <si>
    <t>上海翰盾工贸有限公司</t>
  </si>
  <si>
    <t>月结90天</t>
  </si>
  <si>
    <t>a1161</t>
  </si>
  <si>
    <t>苏州宇冠威精密机械有限公司</t>
  </si>
  <si>
    <t>a1162</t>
  </si>
  <si>
    <t>苏州瑞锦诚电器有限公司</t>
  </si>
  <si>
    <t>a1163</t>
  </si>
  <si>
    <t>昆山市千灯镇程锦五金加工厂</t>
  </si>
  <si>
    <t>2016年6月1日业务员由原徐俊变更为方祥，提成均按正常计算</t>
  </si>
  <si>
    <t>a1164</t>
  </si>
  <si>
    <t>昆山科硕精密模具科技有限公司</t>
  </si>
  <si>
    <t>a1165</t>
  </si>
  <si>
    <t>南通市胜荣五金厂（普通合伙）</t>
  </si>
  <si>
    <t>a1166</t>
  </si>
  <si>
    <t>上海和荣实业有限公司</t>
  </si>
  <si>
    <t>大客户，20170101后出货切削液按10.5元/桶，切削油7.5元/桶，其他料号按1%，成都自出货起8个月按1%结算提成（首次出货为2015年8月21日），2015年7月1日以前提成按每桶30元结算，2015年7月1日以后按每桶15元结算提成</t>
  </si>
  <si>
    <t>a1167</t>
  </si>
  <si>
    <t>东台市宁泰精密机械有限公司</t>
  </si>
  <si>
    <t>a1168</t>
  </si>
  <si>
    <t>中兴能源装备有限公司</t>
  </si>
  <si>
    <t>a1169</t>
  </si>
  <si>
    <t>景县云特橡塑制品有限公司</t>
  </si>
  <si>
    <t>a1170</t>
  </si>
  <si>
    <t>上海毓秀金属制品有限公司</t>
  </si>
  <si>
    <t>均为正常提成，20180601前出货为丁连军，后为郭波，</t>
  </si>
  <si>
    <t>a1171</t>
  </si>
  <si>
    <t>海朝利液压机械无锡有限公司</t>
  </si>
  <si>
    <t>a1172</t>
  </si>
  <si>
    <t>苏州精工萃机电有限公司</t>
  </si>
  <si>
    <t>2016年06月首次交易</t>
  </si>
  <si>
    <t>a1173</t>
  </si>
  <si>
    <t>无锡震帮机械设备有限公司</t>
  </si>
  <si>
    <t>a1174</t>
  </si>
  <si>
    <t>上海焕进科技有限公司</t>
  </si>
  <si>
    <t>a1175</t>
  </si>
  <si>
    <t>昆山共盟金属科技有限公司</t>
  </si>
  <si>
    <t>a1176</t>
  </si>
  <si>
    <t>宜兴市三浦塑业有限公司</t>
  </si>
  <si>
    <t>2016年07月首次交易</t>
  </si>
  <si>
    <t>a1177</t>
  </si>
  <si>
    <t>常州德慧昌精密机械有限公司</t>
  </si>
  <si>
    <t>a1178</t>
  </si>
  <si>
    <t>上海金保莱新材料科技有限公司</t>
  </si>
  <si>
    <t>a1179</t>
  </si>
  <si>
    <t>昆山沪讯电子科技有限公司</t>
  </si>
  <si>
    <t>a1180</t>
  </si>
  <si>
    <t>浙江义腾特种钢管有限公司</t>
  </si>
  <si>
    <t>a1182</t>
  </si>
  <si>
    <t>苏州乾启机械有限公司</t>
  </si>
  <si>
    <t>a1183</t>
  </si>
  <si>
    <t>保定市中圣博泰商贸有限公司</t>
  </si>
  <si>
    <t>a1184</t>
  </si>
  <si>
    <t>台州磊达型钢冷拔有限公司</t>
  </si>
  <si>
    <t>月结45天</t>
  </si>
  <si>
    <t>a1186</t>
  </si>
  <si>
    <t>苏州永麦利精密机械有限公司</t>
  </si>
  <si>
    <t>20170301后出货为王建平，前为王伟，均正常计算提成，20170316待补客户资料表</t>
  </si>
  <si>
    <t>王伟</t>
  </si>
  <si>
    <t>a1187</t>
  </si>
  <si>
    <t>苏州鑫来发精密五金有限公司</t>
  </si>
  <si>
    <t>a1188</t>
  </si>
  <si>
    <t>昆山福龙达金属制品有限公司</t>
  </si>
  <si>
    <t>a1189</t>
  </si>
  <si>
    <t>常州新金宇传动科技有限公司</t>
  </si>
  <si>
    <t>a1190</t>
  </si>
  <si>
    <t>江苏合川机械有限公司</t>
  </si>
  <si>
    <t>a1192</t>
  </si>
  <si>
    <t>茌平瑞鑫机械制造有限公司</t>
  </si>
  <si>
    <t>a1193</t>
  </si>
  <si>
    <t>安徽博裕达科学仪器有限公司</t>
  </si>
  <si>
    <t>a1194</t>
  </si>
  <si>
    <t>无锡兴美明金属制品有限公司</t>
  </si>
  <si>
    <t>a1195</t>
  </si>
  <si>
    <t>武汉思拓达精密机械有限公司</t>
  </si>
  <si>
    <t>a1196</t>
  </si>
  <si>
    <t>昆山市玉山镇铭速达精密模具厂</t>
  </si>
  <si>
    <t>a1197</t>
  </si>
  <si>
    <t>无锡亨富生科技有限公司</t>
  </si>
  <si>
    <t>a1198</t>
  </si>
  <si>
    <t>昆山昊凯金属制品有限公司</t>
  </si>
  <si>
    <t>a1199</t>
  </si>
  <si>
    <t>河南俊泰机电设备有限公司</t>
  </si>
  <si>
    <t>a1200</t>
  </si>
  <si>
    <t>苏州市吴中区甪直吉平精密模具厂</t>
  </si>
  <si>
    <t>a1201</t>
  </si>
  <si>
    <t>昆明乾润设备进出口有限公司</t>
  </si>
  <si>
    <t>a1202</t>
  </si>
  <si>
    <t>苏州顺风船精工科技有限公司</t>
  </si>
  <si>
    <t>a1204</t>
  </si>
  <si>
    <t>上海羽尔金属材料有限公司</t>
  </si>
  <si>
    <t>a1205</t>
  </si>
  <si>
    <t>昆山小川精密机械有限公司</t>
  </si>
  <si>
    <t>a1206</t>
  </si>
  <si>
    <t>太仓市壹加壹精密机械有限公司</t>
  </si>
  <si>
    <t>a1207</t>
  </si>
  <si>
    <t xml:space="preserve">常州市谷得福瑞德机械有限公司 </t>
  </si>
  <si>
    <t>a1208</t>
  </si>
  <si>
    <t>科普费尔（常州）传动技术有限公司</t>
  </si>
  <si>
    <t>a1209</t>
  </si>
  <si>
    <t>常州优尊自动化设备有限公司</t>
  </si>
  <si>
    <t>a1210</t>
  </si>
  <si>
    <t>铠嘉电脑配件有限公司</t>
  </si>
  <si>
    <t>a1211</t>
  </si>
  <si>
    <t>平湖市鸿安五金厂</t>
  </si>
  <si>
    <t>a1212</t>
  </si>
  <si>
    <t>昆山柯菲特精密模具有限公司</t>
  </si>
  <si>
    <t>a1213</t>
  </si>
  <si>
    <t>上海允钲机械有限公司</t>
  </si>
  <si>
    <t>a1214</t>
  </si>
  <si>
    <t>昆山建德工程机械制造有限公司</t>
  </si>
  <si>
    <t>a1215</t>
  </si>
  <si>
    <t>镇江佳鑫精工设备有限公司</t>
  </si>
  <si>
    <t>a1216</t>
  </si>
  <si>
    <t>苏州金鸿顺汽车部件股份有限公司</t>
  </si>
  <si>
    <t>a1217</t>
  </si>
  <si>
    <t>苏州恒迈精密机械有限公司</t>
  </si>
  <si>
    <t xml:space="preserve">60天 </t>
  </si>
  <si>
    <t>2016年08月首次交易</t>
  </si>
  <si>
    <t>a1220</t>
  </si>
  <si>
    <t>北京精雕科技集团有限公司苏州分公司</t>
  </si>
  <si>
    <t>a1222</t>
  </si>
  <si>
    <t>山东银光钰源轻金属精密成型有限公司</t>
  </si>
  <si>
    <t>a1223</t>
  </si>
  <si>
    <t>镇江阿帕斯精密部件有限公司</t>
  </si>
  <si>
    <t>a1224</t>
  </si>
  <si>
    <t>江苏聚为电子科技有限公司</t>
  </si>
  <si>
    <t>a1225</t>
  </si>
  <si>
    <t>常州银鹰航空科技有限公司</t>
  </si>
  <si>
    <t>a1226</t>
  </si>
  <si>
    <t>Catcher Technology CO.,Ltd</t>
  </si>
  <si>
    <t>简建成</t>
  </si>
  <si>
    <t>a1227</t>
  </si>
  <si>
    <t>苏州法利图机电设备有限公司</t>
  </si>
  <si>
    <t>a1228</t>
  </si>
  <si>
    <t>滨湖区兰思源精密机械加工厂</t>
  </si>
  <si>
    <t>a1229</t>
  </si>
  <si>
    <t>富金机网络科技（河南）有限公司</t>
  </si>
  <si>
    <t>大客户1%，20170101后出货切削液按10.5元/桶，切削油7.5元/桶，其他料号按1%，成都自出货起8个月按1%结算提成（首次出货为2015年8月21日），2015年7月1日以前提成按每桶30元结算，2015年7月1日以后按每桶15元结算提成</t>
  </si>
  <si>
    <t>a1231</t>
  </si>
  <si>
    <t>苏州昶耀精密机械有限公司</t>
  </si>
  <si>
    <t>a1232</t>
  </si>
  <si>
    <t>昆山环日新能源科技有限公司</t>
  </si>
  <si>
    <t>a1233</t>
  </si>
  <si>
    <t>苏州德尔特机电科技有限公司</t>
  </si>
  <si>
    <t>a1234</t>
  </si>
  <si>
    <t>东莞市中泰模具股份有限公司</t>
  </si>
  <si>
    <t>2017年001月首次交易</t>
  </si>
  <si>
    <t>a1235</t>
  </si>
  <si>
    <t>无锡台亿达精密工业有限公司</t>
  </si>
  <si>
    <t>a1236</t>
  </si>
  <si>
    <t>苏州金口五金工具有限公司</t>
  </si>
  <si>
    <t>a1237</t>
  </si>
  <si>
    <t>苏州尚三机械科技有限公司</t>
  </si>
  <si>
    <t>a1238</t>
  </si>
  <si>
    <t>昆山海犇东精密科技有限公司</t>
  </si>
  <si>
    <t>a1239</t>
  </si>
  <si>
    <t>昆山庆茂全电子有限公司</t>
  </si>
  <si>
    <t>a1240</t>
  </si>
  <si>
    <t>太仓优上展示器具有限公司</t>
  </si>
  <si>
    <t>a1241</t>
  </si>
  <si>
    <t>新区硕放蒋益龙精密机械厂</t>
  </si>
  <si>
    <t>代理商1%，20171101后出货业务员周小帅，前为刘宽</t>
  </si>
  <si>
    <t>a1242</t>
  </si>
  <si>
    <t>无锡来诺斯科技有限公司</t>
  </si>
  <si>
    <t>a1244</t>
  </si>
  <si>
    <t>南通市豪利莱化工有限公司</t>
  </si>
  <si>
    <t>a1245</t>
  </si>
  <si>
    <t>昆山先捷精密电子有限公司</t>
  </si>
  <si>
    <t>2016年09月首次交易</t>
  </si>
  <si>
    <t>a1246</t>
  </si>
  <si>
    <t>无锡苏奇精密机械制造有限公司</t>
  </si>
  <si>
    <t>a1247</t>
  </si>
  <si>
    <t>昆山慕福精密零部件有限公司</t>
  </si>
  <si>
    <t>a1248</t>
  </si>
  <si>
    <t>天津冶金集团天材科技发展有限公司</t>
  </si>
  <si>
    <t>月结60开</t>
  </si>
  <si>
    <t>a1250</t>
  </si>
  <si>
    <t>常州市诺金精密机械有限公司</t>
  </si>
  <si>
    <t>a1252</t>
  </si>
  <si>
    <t>上海春飞包装机械有限公司</t>
  </si>
  <si>
    <t>a1253</t>
  </si>
  <si>
    <t>无锡市科月机械制造有限公司</t>
  </si>
  <si>
    <t>a1254</t>
  </si>
  <si>
    <t>惠山区玉祁镇卡欧机械配件厂</t>
  </si>
  <si>
    <t>a1255</t>
  </si>
  <si>
    <t>上海铭客传动系统有限公司</t>
  </si>
  <si>
    <t>a1256</t>
  </si>
  <si>
    <t>上海舒泰精密铸造有限公司</t>
  </si>
  <si>
    <t>a1257</t>
  </si>
  <si>
    <t>厦门康莱特切削工具有限公司</t>
  </si>
  <si>
    <t>a1258</t>
  </si>
  <si>
    <t>无锡市鑫涌车业有限公司</t>
  </si>
  <si>
    <t>50天</t>
  </si>
  <si>
    <t>a1259</t>
  </si>
  <si>
    <t>可成科技股份有限公司</t>
  </si>
  <si>
    <t>张贸盛</t>
  </si>
  <si>
    <t>次月结90天</t>
  </si>
  <si>
    <t>大客户0.5%，20180501出货起执行</t>
  </si>
  <si>
    <t>张钰科</t>
  </si>
  <si>
    <t>a1261</t>
  </si>
  <si>
    <t>昆山坤耀精密机械有限公司</t>
  </si>
  <si>
    <t>a1262</t>
  </si>
  <si>
    <t>丹阳海纳精密机械有限公司</t>
  </si>
  <si>
    <t>a1263</t>
  </si>
  <si>
    <t>苏州工业园区永达磊盛五金机械有限公司</t>
  </si>
  <si>
    <t>a1264</t>
  </si>
  <si>
    <t>张家港义合盛机电设备有限公司</t>
  </si>
  <si>
    <t>2017年01月首次交易</t>
  </si>
  <si>
    <t>a1265</t>
  </si>
  <si>
    <t>吴中区木渎安惠机械厂</t>
  </si>
  <si>
    <t>a1266</t>
  </si>
  <si>
    <t>无锡市泰广金属制品有限公司</t>
  </si>
  <si>
    <t>a1267</t>
  </si>
  <si>
    <t>杭州御澜科技有限公司</t>
  </si>
  <si>
    <t>a1268</t>
  </si>
  <si>
    <t>昆山市张浦镇富才机械加工厂</t>
  </si>
  <si>
    <t>20170301后出货为王建平，前为王伟，均正常计算提成，</t>
  </si>
  <si>
    <t>a1269</t>
  </si>
  <si>
    <t>上海深韵精密机械模具有限公司</t>
  </si>
  <si>
    <t>a1270</t>
  </si>
  <si>
    <t>苏州萨德精密机械有限公司</t>
  </si>
  <si>
    <t>a1271</t>
  </si>
  <si>
    <t>苏州信德电器有限公司</t>
  </si>
  <si>
    <t>a1272</t>
  </si>
  <si>
    <t>江阴市美力液压专利油泵有限公司</t>
  </si>
  <si>
    <t>a1273</t>
  </si>
  <si>
    <t>昆山市周市盛通发精密机械厂</t>
  </si>
  <si>
    <t>a1274</t>
  </si>
  <si>
    <t>昆山新晋恒机电科技有限公司</t>
  </si>
  <si>
    <t>a1275</t>
  </si>
  <si>
    <t>昆山浦力真空科技有限公司</t>
  </si>
  <si>
    <t>a1276</t>
  </si>
  <si>
    <t>陕西鹏岳航空科技有限公司</t>
  </si>
  <si>
    <t>a1277</t>
  </si>
  <si>
    <t>盐城市精佳机电设备有限公司</t>
  </si>
  <si>
    <t>a1278</t>
  </si>
  <si>
    <t>泰州卓立金属科技有限公司</t>
  </si>
  <si>
    <t>a1279</t>
  </si>
  <si>
    <t>昆山铭锐宣金属科技有限公司</t>
  </si>
  <si>
    <t>a1280</t>
  </si>
  <si>
    <t>苏州根源精机工业有限公司</t>
  </si>
  <si>
    <t>a1281</t>
  </si>
  <si>
    <t>江苏汉青特种合金有限公司</t>
  </si>
  <si>
    <t>a1282</t>
  </si>
  <si>
    <t>无锡福祺商贸有限公司</t>
  </si>
  <si>
    <t>a1283</t>
  </si>
  <si>
    <t>绍兴红良铸业有限公司</t>
  </si>
  <si>
    <t>a1284</t>
  </si>
  <si>
    <t>无锡宝仕达精密机械有限公司</t>
  </si>
  <si>
    <t>a1285</t>
  </si>
  <si>
    <t>丹阳市双瀚电子有限公司</t>
  </si>
  <si>
    <t>a1286</t>
  </si>
  <si>
    <t>深圳市信通达科技发展有限公司</t>
  </si>
  <si>
    <t>a1287</t>
  </si>
  <si>
    <t>昆山合康泰精密模具有限公司</t>
  </si>
  <si>
    <t>a1288</t>
  </si>
  <si>
    <t>昆山智盛昶精密机械有限公司</t>
  </si>
  <si>
    <t>a1289</t>
  </si>
  <si>
    <t>苏州赫友铭机电科技有限公司</t>
  </si>
  <si>
    <t>a1290</t>
  </si>
  <si>
    <t>无锡合众赢机械制造有限公司</t>
  </si>
  <si>
    <t>2016年10月首次交易</t>
  </si>
  <si>
    <t>a1291</t>
  </si>
  <si>
    <t>上海和臣五金制造有限公司</t>
  </si>
  <si>
    <t>a1292</t>
  </si>
  <si>
    <t>昆山鸿运昌精密机械有限公司</t>
  </si>
  <si>
    <t>a1293</t>
  </si>
  <si>
    <t>昆山腾荣机械有限公司</t>
  </si>
  <si>
    <t>a1294</t>
  </si>
  <si>
    <t>宁波英科特精工机械股份有限公司</t>
  </si>
  <si>
    <t>a1295</t>
  </si>
  <si>
    <t>台湾道普昇企业有限公司</t>
  </si>
  <si>
    <t>未勾选</t>
  </si>
  <si>
    <t>a1296</t>
  </si>
  <si>
    <t>上海宝钢型钢有限公司</t>
  </si>
  <si>
    <t>a1297</t>
  </si>
  <si>
    <t>苏州号德帮机电设备有限公司</t>
  </si>
  <si>
    <t>a1299</t>
  </si>
  <si>
    <t>苏州福恩特润滑油有限公司</t>
  </si>
  <si>
    <t>a1300</t>
  </si>
  <si>
    <t>无锡市众博换热器有限公司</t>
  </si>
  <si>
    <t>a1301</t>
  </si>
  <si>
    <t>无锡市欣益机电有限公司</t>
  </si>
  <si>
    <t>a1302</t>
  </si>
  <si>
    <t>昆山市千灯镇凯辰五金机电商行</t>
  </si>
  <si>
    <t>a1303</t>
  </si>
  <si>
    <t>无锡思必能精密机械制造有限公司</t>
  </si>
  <si>
    <t>a1304</t>
  </si>
  <si>
    <t>南京驰韵科技发展有限公司</t>
  </si>
  <si>
    <t>a1305</t>
  </si>
  <si>
    <t>东莞市国锐丰精密科技有限公司</t>
  </si>
  <si>
    <t>2016年11月首次交易</t>
  </si>
  <si>
    <t>2016年12月首次交易</t>
  </si>
  <si>
    <t>a1307</t>
  </si>
  <si>
    <t>康伟诺机械（昆山）有限公司</t>
  </si>
  <si>
    <t>均为正常提成，20180601前出货为王建平，后为王立柱</t>
  </si>
  <si>
    <t>a1308</t>
  </si>
  <si>
    <t>河北中圣博泰科技有限公司</t>
  </si>
  <si>
    <t>a1309</t>
  </si>
  <si>
    <t>南通海润电子有限公司</t>
  </si>
  <si>
    <t>a1311</t>
  </si>
  <si>
    <t>昆山金卓祥精密金属有限公司</t>
  </si>
  <si>
    <t>2017301后出货为王立柱，前为张钰科，均正常计算提成</t>
  </si>
  <si>
    <t>a1312</t>
  </si>
  <si>
    <t>胜瑞电子科技（上海）有限公司</t>
  </si>
  <si>
    <t>a1313</t>
  </si>
  <si>
    <t>鲍赫动力总成部件（太仓）有限公司</t>
  </si>
  <si>
    <t>a1314</t>
  </si>
  <si>
    <t>无锡市韵顺信和不锈钢有限公司</t>
  </si>
  <si>
    <t>a1315</t>
  </si>
  <si>
    <t>昆山福兰德自动化设备有限公司</t>
  </si>
  <si>
    <t>a1316</t>
  </si>
  <si>
    <t>建锠（中国）精密不锈钢科技有限公司</t>
  </si>
  <si>
    <t>a1317</t>
  </si>
  <si>
    <t>上海汇增精密钢管有限公司</t>
  </si>
  <si>
    <t>a1320</t>
  </si>
  <si>
    <t>扬中市佳惠电子有限公司</t>
  </si>
  <si>
    <t>a1321</t>
  </si>
  <si>
    <t>上海豫忻精密机械有限公司</t>
  </si>
  <si>
    <t>a1322</t>
  </si>
  <si>
    <t>昆山鑫侨精工科技有限公司</t>
  </si>
  <si>
    <t>a1323</t>
  </si>
  <si>
    <t>无锡创辉精密机械有限公司</t>
  </si>
  <si>
    <t>a1324</t>
  </si>
  <si>
    <t>柏石伦机械（上海）有限公司</t>
  </si>
  <si>
    <t>a1325</t>
  </si>
  <si>
    <t>无锡博得模塑有限公司</t>
  </si>
  <si>
    <t>a1326</t>
  </si>
  <si>
    <t>丰岛电子科技（苏州）有限公司</t>
  </si>
  <si>
    <t>均为正常提成，20180101前出货为徐俊，后为简建成</t>
  </si>
  <si>
    <t>a1327</t>
  </si>
  <si>
    <t>昆山市张浦镇源利莱五金加工厂</t>
  </si>
  <si>
    <t>a1328</t>
  </si>
  <si>
    <t>江苏特兴通讯科技有限公司</t>
  </si>
  <si>
    <t>月结120天</t>
  </si>
  <si>
    <t>a1329</t>
  </si>
  <si>
    <t>昆山专精捷工业模型有限公司</t>
  </si>
  <si>
    <t>a1330</t>
  </si>
  <si>
    <t>苏州瑞达佰科精密钣金有限公司</t>
  </si>
  <si>
    <t>a1331</t>
  </si>
  <si>
    <t>昆山永禄精密机械有限公司</t>
  </si>
  <si>
    <t>a1332</t>
  </si>
  <si>
    <t>昆山星连达电子有限公司</t>
  </si>
  <si>
    <t>a1333</t>
  </si>
  <si>
    <t>上海望捷实业有限公司</t>
  </si>
  <si>
    <t>a1334</t>
  </si>
  <si>
    <t>浙江海蝶阀门有限公司</t>
  </si>
  <si>
    <t>a1335</t>
  </si>
  <si>
    <t>鸿源阳金属制品（昆山）有限公司</t>
  </si>
  <si>
    <t>均为正常提成，20180101前出货为徐俊，后为郭波，20180201后为杨淑慧</t>
  </si>
  <si>
    <t>a1336</t>
  </si>
  <si>
    <t>苏州三格斯机电有限公司</t>
  </si>
  <si>
    <t>a1338</t>
  </si>
  <si>
    <t>苏州嘉都机械科技有限公司</t>
  </si>
  <si>
    <t>a1340</t>
  </si>
  <si>
    <t>深圳市巨壮精密金属制品有限公司</t>
  </si>
  <si>
    <t>a1341</t>
  </si>
  <si>
    <t>深圳市明禹精密机械有限公司</t>
  </si>
  <si>
    <t>a1342</t>
  </si>
  <si>
    <t>天津有涵科技发展有限公司</t>
  </si>
  <si>
    <t>a1343</t>
  </si>
  <si>
    <t>昆山仂鑫塑胶模具有限公司</t>
  </si>
  <si>
    <t>a1344</t>
  </si>
  <si>
    <t>东莞钢钢镁铝科技有限公司</t>
  </si>
  <si>
    <t>a1345</t>
  </si>
  <si>
    <t>苏州联众精密五金有限公司</t>
  </si>
  <si>
    <t>a1346</t>
  </si>
  <si>
    <t>深圳市鸿军新材料科技有限公司</t>
  </si>
  <si>
    <t>原A1130变更为此</t>
  </si>
  <si>
    <t>a1349</t>
  </si>
  <si>
    <t>昆山钧雅利精密机械有限公司</t>
  </si>
  <si>
    <t>a1350</t>
  </si>
  <si>
    <t>昆山万鑫盛精密金属工业有限公司</t>
  </si>
  <si>
    <t>a1351</t>
  </si>
  <si>
    <t>常州麦道动力设备有限公司</t>
  </si>
  <si>
    <t>20070210后出货为韩风云，前为居维鹏，均正常计算提成</t>
  </si>
  <si>
    <t>居维鹏</t>
  </si>
  <si>
    <t>a1353</t>
  </si>
  <si>
    <t>宝山钢铁股份有限公司</t>
  </si>
  <si>
    <t>20180601后出货为姜鹏正常计算提成，前为沈洁1%提成</t>
  </si>
  <si>
    <t>a1354</t>
  </si>
  <si>
    <t>上海中红龙贸易有限公司</t>
  </si>
  <si>
    <t>a1355</t>
  </si>
  <si>
    <t>上海束奕机械科技有限公司</t>
  </si>
  <si>
    <t>a1356</t>
  </si>
  <si>
    <t>苏州市来运压铸机械有限公司</t>
  </si>
  <si>
    <t>a1357</t>
  </si>
  <si>
    <t>无锡聚创精密机械制造有限公司</t>
  </si>
  <si>
    <t>a1358</t>
  </si>
  <si>
    <t>无锡天天辉煌金属材料有限公司</t>
  </si>
  <si>
    <t>按地区分业务</t>
  </si>
  <si>
    <t>大客户，20170101后出货切削液按10.5元/桶，切削油7.5元/桶，其他料号按1%'(杭州耕德201707开票业务员为刘建凯）</t>
  </si>
  <si>
    <t>a1360</t>
  </si>
  <si>
    <t>昆山鸿轩杰精密机械有限公司</t>
  </si>
  <si>
    <t>a1361</t>
  </si>
  <si>
    <t>上海引驭实业有限公司</t>
  </si>
  <si>
    <t>a1362</t>
  </si>
  <si>
    <t>吴江市银翔机械零件厂</t>
  </si>
  <si>
    <t>a1363</t>
  </si>
  <si>
    <t>太仓威刚五金机械有限公司</t>
  </si>
  <si>
    <t>a1364</t>
  </si>
  <si>
    <t>苏州久越金属科技有限公司</t>
  </si>
  <si>
    <t>a1365</t>
  </si>
  <si>
    <t>通达（厦门）科技有限公司</t>
  </si>
  <si>
    <t>2017年3月首次交易</t>
  </si>
  <si>
    <t>2016-12-12变更</t>
  </si>
  <si>
    <t>a1367</t>
  </si>
  <si>
    <t>无锡豫美达科技有限公司</t>
  </si>
  <si>
    <t>a1368</t>
  </si>
  <si>
    <t>安丘耀发机器有限公司</t>
  </si>
  <si>
    <t>a1369</t>
  </si>
  <si>
    <t>昆山浩诚电子科技有限公司</t>
  </si>
  <si>
    <t>a1370</t>
  </si>
  <si>
    <t>苏州麦克斯福智能科技有限公司</t>
  </si>
  <si>
    <t>a1371</t>
  </si>
  <si>
    <t>安徽润康橡塑科技有限公司</t>
  </si>
  <si>
    <t>a1372</t>
  </si>
  <si>
    <t xml:space="preserve">千恒鑫汽车配件（昆山）有限公司  </t>
  </si>
  <si>
    <t>a1373</t>
  </si>
  <si>
    <t>天津润华科技有限公司</t>
  </si>
  <si>
    <t>a1374</t>
  </si>
  <si>
    <t>昆山创宏同颖电子科技有限公司</t>
  </si>
  <si>
    <t>a1375</t>
  </si>
  <si>
    <t>昆山市张浦镇鑫茂阳精密模具厂</t>
  </si>
  <si>
    <t>a1376</t>
  </si>
  <si>
    <t>无锡市鑫涌管业有限公司</t>
  </si>
  <si>
    <t>均为正常提成，20180101前出货为徐俊，后为刘宽，</t>
  </si>
  <si>
    <t>a1377</t>
  </si>
  <si>
    <t>昆山千诺五金制品有限公司</t>
  </si>
  <si>
    <t>a1378</t>
  </si>
  <si>
    <t>苏州特尔信精密机械有限公司</t>
  </si>
  <si>
    <t>a1379</t>
  </si>
  <si>
    <t>上海海基不锈钢材料有限公司</t>
  </si>
  <si>
    <t>a1380</t>
  </si>
  <si>
    <t>常州市云飞电子有限公司</t>
  </si>
  <si>
    <t>a1381</t>
  </si>
  <si>
    <t>昆山金亚隆工业材料有限公司</t>
  </si>
  <si>
    <t>a1383</t>
  </si>
  <si>
    <t>昆山市千灯镇创隆精密模具厂</t>
  </si>
  <si>
    <t>a1384</t>
  </si>
  <si>
    <t>苏州珏诺精密机械有限公司</t>
  </si>
  <si>
    <t>a1385</t>
  </si>
  <si>
    <t>昆山鑫睿昊五金科技有限公司</t>
  </si>
  <si>
    <t>a1386</t>
  </si>
  <si>
    <t>苏州利宏源精密零件有限公司</t>
  </si>
  <si>
    <t>2017年03月首次交易</t>
  </si>
  <si>
    <t>a1388</t>
  </si>
  <si>
    <t>天津信兴科技发展有限公司</t>
  </si>
  <si>
    <t>a1389</t>
  </si>
  <si>
    <t>无锡市圣特克电动执行器制造有限公司</t>
  </si>
  <si>
    <t>a1390</t>
  </si>
  <si>
    <t>上海山鸿金属制品有限公司</t>
  </si>
  <si>
    <t>a1391</t>
  </si>
  <si>
    <t>常州卓瑞汽车零部件有限公司</t>
  </si>
  <si>
    <t>a1392</t>
  </si>
  <si>
    <t>新区普捷精密机械厂</t>
  </si>
  <si>
    <t>a1393</t>
  </si>
  <si>
    <t>昆山翔之璐精密机械有限公司</t>
  </si>
  <si>
    <t>a1394</t>
  </si>
  <si>
    <t>昆山市启美电子科技有限公司</t>
  </si>
  <si>
    <t>a1395</t>
  </si>
  <si>
    <t>无锡贝杰机械科技有限公司</t>
  </si>
  <si>
    <t>江苏新誉航空精密机械制造有限公司 </t>
  </si>
  <si>
    <t>a1397</t>
  </si>
  <si>
    <t>无锡富宝不锈钢有限公司</t>
  </si>
  <si>
    <t>a1399</t>
  </si>
  <si>
    <t>成都尚厚科技有限公司</t>
  </si>
  <si>
    <t>a1400</t>
  </si>
  <si>
    <t>无锡泰达锐克环保材料科技有限公司</t>
  </si>
  <si>
    <t>a1401</t>
  </si>
  <si>
    <t>无锡瑟亚精密机械有限公司</t>
  </si>
  <si>
    <t>a1403</t>
  </si>
  <si>
    <t>昆山小山精密模具有限公司</t>
  </si>
  <si>
    <t>2017年02月首次交易</t>
  </si>
  <si>
    <t>a1404</t>
  </si>
  <si>
    <t>添悦精密模具（苏州）有限公司</t>
  </si>
  <si>
    <t>a1405</t>
  </si>
  <si>
    <t>昆山三洋硅胶制品有限公司</t>
  </si>
  <si>
    <t>a1406</t>
  </si>
  <si>
    <t>昆山伍易电子材料有限公司</t>
  </si>
  <si>
    <t>a1407</t>
  </si>
  <si>
    <t>浙江嘉上控股有限公司</t>
  </si>
  <si>
    <t>a1408</t>
  </si>
  <si>
    <t>成都齐友科技有限公司</t>
  </si>
  <si>
    <t>大客户，20170101后出货切削液按10.5元/桶，切削油7.5元/桶，其他料号按1%，20180801后出货赵志鹏，前熊杰</t>
  </si>
  <si>
    <t>a1409</t>
  </si>
  <si>
    <t>无锡銮腾精密机械制造有限公司</t>
  </si>
  <si>
    <t>a1410</t>
  </si>
  <si>
    <t>无锡宝仕华机械制造有限公司</t>
  </si>
  <si>
    <t>a1412</t>
  </si>
  <si>
    <t>昆山欧亚达精密五金有限公司</t>
  </si>
  <si>
    <t>a1413</t>
  </si>
  <si>
    <t>常州十方精密机械有限公司</t>
  </si>
  <si>
    <t>a1414</t>
  </si>
  <si>
    <t>昆山荣和磨削设备有限公司</t>
  </si>
  <si>
    <t>a1415</t>
  </si>
  <si>
    <t>成都精铖电子设备制造有限公司</t>
  </si>
  <si>
    <t>a1416</t>
  </si>
  <si>
    <t>昆山兴能能源科技有限公司</t>
  </si>
  <si>
    <t>a1417</t>
  </si>
  <si>
    <t>苏州得尔胜精密机械有限公司</t>
  </si>
  <si>
    <t>a1418</t>
  </si>
  <si>
    <t>立讯电子科技（昆山）有限公司</t>
  </si>
  <si>
    <t>a1419</t>
  </si>
  <si>
    <t>连云港申轩智能电子科技有限公司</t>
  </si>
  <si>
    <t>a1420</t>
  </si>
  <si>
    <t>无锡利淼金属制品有限公司</t>
  </si>
  <si>
    <t>a1421</t>
  </si>
  <si>
    <t>河南晁昌精密科技有限公司</t>
  </si>
  <si>
    <t>20180401后出货为王建平按1%，前为卢莉按20170101后出货切削液按10.5元/桶，切削油7.5元/桶，其他料号按1%，成都自出货起8个月按1%结算提成（首次出货为2015年8月21日），2015年7月1日以前提成按每桶30元结算，2015年7月1日以后按每桶15元结算提成</t>
  </si>
  <si>
    <t>代理商，20180401变更前为大客户，后为代理商</t>
  </si>
  <si>
    <t>a1422</t>
  </si>
  <si>
    <t>昆山沃顿经纬五金机电有限公司</t>
  </si>
  <si>
    <t>a1423</t>
  </si>
  <si>
    <t>昆山捷立旺模具有限公司</t>
  </si>
  <si>
    <t>a1424</t>
  </si>
  <si>
    <t>昆山市甘泉机电有限公司</t>
  </si>
  <si>
    <t>a1425</t>
  </si>
  <si>
    <t>苏州东吉源金属科技有限公司</t>
  </si>
  <si>
    <t>a1426</t>
  </si>
  <si>
    <t>昆山市张浦镇竣邦精密五金厂</t>
  </si>
  <si>
    <t>a1427</t>
  </si>
  <si>
    <t>深圳市鑫志成五金模具有限公司</t>
  </si>
  <si>
    <t>a1428</t>
  </si>
  <si>
    <t>江阴市格宁科特化工有限公司</t>
  </si>
  <si>
    <t>月结180天</t>
  </si>
  <si>
    <t>a1429</t>
  </si>
  <si>
    <t>昆山永宏川精密机械有限公司</t>
  </si>
  <si>
    <t>a1430</t>
  </si>
  <si>
    <t>昆山市耀正精密五金配件有限公司</t>
  </si>
  <si>
    <t>2017年02月首次开票</t>
  </si>
  <si>
    <t>a1431</t>
  </si>
  <si>
    <t>无锡市仁中仁科技有限公司</t>
  </si>
  <si>
    <t>2017年03月首次开票</t>
  </si>
  <si>
    <t>a1432</t>
  </si>
  <si>
    <t>昆山健达威模塑有限公司</t>
  </si>
  <si>
    <t>a1433</t>
  </si>
  <si>
    <t>昆山亿傅丰精密模具有限公司</t>
  </si>
  <si>
    <t>a1435</t>
  </si>
  <si>
    <t>无锡凯文斯通精密机械有限公司</t>
  </si>
  <si>
    <t>a1436</t>
  </si>
  <si>
    <t>苏州东亚机械铸造有限公司</t>
  </si>
  <si>
    <t>2017年04月首次开票</t>
  </si>
  <si>
    <t>a1438</t>
  </si>
  <si>
    <t>四川英智翔机电有限公司</t>
  </si>
  <si>
    <t>a1439</t>
  </si>
  <si>
    <t>无锡展辉金属制品有限公司</t>
  </si>
  <si>
    <t>a1441</t>
  </si>
  <si>
    <t>常州市鑫愉宝传动部件有限公司</t>
  </si>
  <si>
    <t>a1442</t>
  </si>
  <si>
    <t>昆山泰高精密机械有限公司</t>
  </si>
  <si>
    <t>a1443</t>
  </si>
  <si>
    <t>常州市瑞川电子有限公司</t>
  </si>
  <si>
    <t>a1444</t>
  </si>
  <si>
    <t>常州勤创机械设备有限公司</t>
  </si>
  <si>
    <t>a1445</t>
  </si>
  <si>
    <t>无锡市法中金属制品有限公司</t>
  </si>
  <si>
    <t>a1446</t>
  </si>
  <si>
    <t>吴江市三鑫机械塑包厂</t>
  </si>
  <si>
    <t>a1447</t>
  </si>
  <si>
    <t>临安市涌鑫精密元件有限公司</t>
  </si>
  <si>
    <t>代理商1%，20180101前出货为曾小科，后为韩风云</t>
  </si>
  <si>
    <t>a1449</t>
  </si>
  <si>
    <t>无锡朗维科技有限公司</t>
  </si>
  <si>
    <t>a1450</t>
  </si>
  <si>
    <t>苏州市亚辉光学科技有限公司</t>
  </si>
  <si>
    <t>a1452</t>
  </si>
  <si>
    <t>昆山东星机电有限公司</t>
  </si>
  <si>
    <t>a1453</t>
  </si>
  <si>
    <t>苏州中晟精密制造有限公司</t>
  </si>
  <si>
    <t>a1455</t>
  </si>
  <si>
    <t>昆山市金锦来机械有限公司</t>
  </si>
  <si>
    <t>a1456</t>
  </si>
  <si>
    <t>昆山鸿基业精密模具有限公司</t>
  </si>
  <si>
    <t>a1457</t>
  </si>
  <si>
    <t>美而光交通运动器材（昆山）有限公司</t>
  </si>
  <si>
    <t>a1458</t>
  </si>
  <si>
    <t>杭州浩业实业有限公司</t>
  </si>
  <si>
    <t>a1459</t>
  </si>
  <si>
    <t>相城区北桥金发五金厂</t>
  </si>
  <si>
    <t>a1460</t>
  </si>
  <si>
    <t>苏州瑞斯隆机械零部件有限公司</t>
  </si>
  <si>
    <t>a1461</t>
  </si>
  <si>
    <t>常州市金上精密五金有限公司</t>
  </si>
  <si>
    <t>a1463</t>
  </si>
  <si>
    <t>苏州科比特切削科技有限公司</t>
  </si>
  <si>
    <t>a1464</t>
  </si>
  <si>
    <t>上海尚夏润滑油有限公司</t>
  </si>
  <si>
    <t>a1465</t>
  </si>
  <si>
    <t>锡山区云林奥多贝五金加工厂</t>
  </si>
  <si>
    <t>a1466</t>
  </si>
  <si>
    <t>苏州御泰鑫精密机电有限公司</t>
  </si>
  <si>
    <t>a1467</t>
  </si>
  <si>
    <t>上海为津机械设备有限公司</t>
  </si>
  <si>
    <t>a1469</t>
  </si>
  <si>
    <t>苏州旭霸精密科技有限公司</t>
  </si>
  <si>
    <t>a1470</t>
  </si>
  <si>
    <t>湖北友宏电子科技有限公司</t>
  </si>
  <si>
    <t>月结150天</t>
  </si>
  <si>
    <t>a1471</t>
  </si>
  <si>
    <t>昆山沪胜环保材料有限公司</t>
  </si>
  <si>
    <t>a1473</t>
  </si>
  <si>
    <t>昆山鑫杰会数控科技有限公司</t>
  </si>
  <si>
    <t>a1474</t>
  </si>
  <si>
    <t>苏州腾龙电机科技有限公司</t>
  </si>
  <si>
    <t>a1475</t>
  </si>
  <si>
    <t>浙江易亲工业科技有限公司</t>
  </si>
  <si>
    <t>a1476</t>
  </si>
  <si>
    <t>昆山竺信机械制造有限公司</t>
  </si>
  <si>
    <t>a1477</t>
  </si>
  <si>
    <t>苏州吉新晟精密机械有限公司</t>
  </si>
  <si>
    <t>a1478</t>
  </si>
  <si>
    <t>吴中区甪直泰升模具厂</t>
  </si>
  <si>
    <t>a1479</t>
  </si>
  <si>
    <t>苏州市东钢精工科技有限公司</t>
  </si>
  <si>
    <t>a1480</t>
  </si>
  <si>
    <t>苏州悦捷朗机电有限公司</t>
  </si>
  <si>
    <t>a1481</t>
  </si>
  <si>
    <t>济南启明汽车配件有限公司</t>
  </si>
  <si>
    <t>a1482</t>
  </si>
  <si>
    <t>无锡联合信精密机械有限公司</t>
  </si>
  <si>
    <t>a1483</t>
  </si>
  <si>
    <t>常州卓展数控机械有限公司</t>
  </si>
  <si>
    <t>a1485</t>
  </si>
  <si>
    <t>上海鑫益瑞杰有色合金有限公司</t>
  </si>
  <si>
    <t>a1486</t>
  </si>
  <si>
    <t>镇江市人杰医疗器械有限公司</t>
  </si>
  <si>
    <t>a1487</t>
  </si>
  <si>
    <t>无锡雅任商贸有限公司</t>
  </si>
  <si>
    <t>a1488</t>
  </si>
  <si>
    <t>苏州帝华精密五金有限公司</t>
  </si>
  <si>
    <t>a1489</t>
  </si>
  <si>
    <t>苏州季宜机电有限公司</t>
  </si>
  <si>
    <t>a1490</t>
  </si>
  <si>
    <t>昆山市嘉驭汽车饰件有限公司</t>
  </si>
  <si>
    <t>a1492</t>
  </si>
  <si>
    <t>昆山宏兴腾精密模具有限公司</t>
  </si>
  <si>
    <t>a1493</t>
  </si>
  <si>
    <t>无锡川励达精密机械有限公司</t>
  </si>
  <si>
    <t>a1494</t>
  </si>
  <si>
    <t>永嘉县三仕电子有限公司</t>
  </si>
  <si>
    <t>a1495</t>
  </si>
  <si>
    <t>常州华威模具有限公司</t>
  </si>
  <si>
    <t>a1496</t>
  </si>
  <si>
    <t>苏州能恒精密机械有限公司</t>
  </si>
  <si>
    <t>a1497</t>
  </si>
  <si>
    <t>BRANCH IN BACNINH-88TRADING AND CONSTRUCTION SOLO MEMBER COMPANY LIMITED</t>
  </si>
  <si>
    <t>a1498</t>
  </si>
  <si>
    <t>无锡奥特维科技股份有限公司</t>
  </si>
  <si>
    <t>a1499</t>
  </si>
  <si>
    <t>无锡柯锐开汽车装备有限公司</t>
  </si>
  <si>
    <t>2017年05月首次开票</t>
  </si>
  <si>
    <t>a1500</t>
  </si>
  <si>
    <t>深圳市中金科五金制造有限公司</t>
  </si>
  <si>
    <t>2017年06月首次开票</t>
  </si>
  <si>
    <t>a1503</t>
  </si>
  <si>
    <t>苏州荣申行贸易有限公司</t>
  </si>
  <si>
    <t>a1504</t>
  </si>
  <si>
    <t>昆山华圣达电子有限公司</t>
  </si>
  <si>
    <t>a1505</t>
  </si>
  <si>
    <t>昆山源尔捷精密机械有限公司</t>
  </si>
  <si>
    <t>a1506</t>
  </si>
  <si>
    <t>昆山加利富精密工业有限公司</t>
  </si>
  <si>
    <t>a1507</t>
  </si>
  <si>
    <t>苏州纬敏创自动化设备有限公司</t>
  </si>
  <si>
    <t>a1508</t>
  </si>
  <si>
    <t>苏州富强科技有限公司</t>
  </si>
  <si>
    <t>a1509</t>
  </si>
  <si>
    <t>江门市信贝利机械有限公司</t>
  </si>
  <si>
    <t>a1510</t>
  </si>
  <si>
    <t>苏州市吴中区木渎新华机械厂</t>
  </si>
  <si>
    <t>a1511</t>
  </si>
  <si>
    <t>宁波创来机械有限公司</t>
  </si>
  <si>
    <t>均为正常提成，20180101前出货为徐俊，后为刘建凯</t>
  </si>
  <si>
    <t>a1512</t>
  </si>
  <si>
    <t>昆山市英之杰机电有限公司</t>
  </si>
  <si>
    <t>a1513</t>
  </si>
  <si>
    <t>昆山润正鑫五金科技有限公司</t>
  </si>
  <si>
    <t>a1514</t>
  </si>
  <si>
    <t>广东金佰格制冷设备有限公司昆山分公司</t>
  </si>
  <si>
    <t>a1515</t>
  </si>
  <si>
    <t>昆山钰镫精密五金有限公司</t>
  </si>
  <si>
    <t>a1516</t>
  </si>
  <si>
    <t>昆山睿涛机械设备有限公司</t>
  </si>
  <si>
    <t>a1517</t>
  </si>
  <si>
    <t>苏州仕普诺机械科技有限公司</t>
  </si>
  <si>
    <t>a1518</t>
  </si>
  <si>
    <t>宁波市鄞州横溪浩宇金属制品厂</t>
  </si>
  <si>
    <t>a1519</t>
  </si>
  <si>
    <t>昆山鲁克精密工具有限公司</t>
  </si>
  <si>
    <t>a1520</t>
  </si>
  <si>
    <t>扬州杰尔普光电科技有限公司</t>
  </si>
  <si>
    <t>a1522</t>
  </si>
  <si>
    <t>无锡市光明染整机械有限公司</t>
  </si>
  <si>
    <t>a1523</t>
  </si>
  <si>
    <t>瀚塇科技（苏州）有限公司</t>
  </si>
  <si>
    <t>a1524</t>
  </si>
  <si>
    <t>江苏金卡汽车部件有限公司</t>
  </si>
  <si>
    <t>a1525</t>
  </si>
  <si>
    <t>丹阳卉丰机电设备有限公司</t>
  </si>
  <si>
    <t>a1526</t>
  </si>
  <si>
    <t>上海佳冷冷弯科技股份有限公司</t>
  </si>
  <si>
    <t>a1527</t>
  </si>
  <si>
    <t>昆山市张浦镇凯仕明精密五金制品厂</t>
  </si>
  <si>
    <t>a1528</t>
  </si>
  <si>
    <t>昆山康泰达电子科技有限公司</t>
  </si>
  <si>
    <t>a1529</t>
  </si>
  <si>
    <t>常州运豪模具有限公司</t>
  </si>
  <si>
    <t>a1530</t>
  </si>
  <si>
    <t>无锡泊飞特机械制造有限公司</t>
  </si>
  <si>
    <t>a1531</t>
  </si>
  <si>
    <t>苏州福尔鑫润滑科技有限公司</t>
  </si>
  <si>
    <t>a1533</t>
  </si>
  <si>
    <t>昆山市峻业鸿五金机电有限公司</t>
  </si>
  <si>
    <t>月结30开</t>
  </si>
  <si>
    <t>a1534</t>
  </si>
  <si>
    <t>昆山振函五金工业有限公司</t>
  </si>
  <si>
    <t>a1536</t>
  </si>
  <si>
    <t>昆山益嘉波金属制品有限公司</t>
  </si>
  <si>
    <t>a1537</t>
  </si>
  <si>
    <t>苏州信果精密机械有限公司</t>
  </si>
  <si>
    <t>a1538</t>
  </si>
  <si>
    <t>常州市杰洋精密机械有限公司</t>
  </si>
  <si>
    <t>a1539</t>
  </si>
  <si>
    <t>常熟市华星不锈钢制品厂</t>
  </si>
  <si>
    <t>均为正常提成，20180501前出货为周小帅，后为王立柱，</t>
  </si>
  <si>
    <t>a1540</t>
  </si>
  <si>
    <t>上海花标五金实业有限公司</t>
  </si>
  <si>
    <t>a1541</t>
  </si>
  <si>
    <t>烟台嘉欧国际贸易有限公司</t>
  </si>
  <si>
    <t>a1543</t>
  </si>
  <si>
    <t>苏州聚久金精密机械有限公司</t>
  </si>
  <si>
    <t>a1544</t>
  </si>
  <si>
    <t>苏州炳荣精密五金制品有限公司</t>
  </si>
  <si>
    <t>a1545</t>
  </si>
  <si>
    <t>秦皇岛麦世格科技开发有限公司</t>
  </si>
  <si>
    <t>a1546</t>
  </si>
  <si>
    <t>常州市常阳电子有限公司</t>
  </si>
  <si>
    <t>a1547</t>
  </si>
  <si>
    <t>安徽绿创精密电子科技有限公司</t>
  </si>
  <si>
    <t>1%提成，客户资料表注明</t>
  </si>
  <si>
    <t>a1548</t>
  </si>
  <si>
    <t>丹阳市裕桥精密元件有限公司</t>
  </si>
  <si>
    <t>a1550</t>
  </si>
  <si>
    <t>昆山鑫名硕自动化设备有限公司</t>
  </si>
  <si>
    <t>a1551</t>
  </si>
  <si>
    <t>湖北绿创电子有限公司</t>
  </si>
  <si>
    <t>a1552</t>
  </si>
  <si>
    <t>苏州凯伟德自动化设备有限公司</t>
  </si>
  <si>
    <t>a1553</t>
  </si>
  <si>
    <t>常熟市凯达铸造有限公司</t>
  </si>
  <si>
    <t>a1554</t>
  </si>
  <si>
    <t>嘉兴孚瑞精密五金有限公司</t>
  </si>
  <si>
    <t>a1555</t>
  </si>
  <si>
    <t>江苏信远特钢有限公司</t>
  </si>
  <si>
    <t>a1557</t>
  </si>
  <si>
    <t>常州市武进恒发机械有限公司</t>
  </si>
  <si>
    <t>a1558</t>
  </si>
  <si>
    <t>苏州南洋基华智能科技有限公司</t>
  </si>
  <si>
    <t>a1559</t>
  </si>
  <si>
    <t>昆山群振精密机电设备有限公司</t>
  </si>
  <si>
    <t>a1560</t>
  </si>
  <si>
    <t>苏州市金悦自动化设备有限公司</t>
  </si>
  <si>
    <t>a1561</t>
  </si>
  <si>
    <t>无锡赫尔德克精密机械有限公司</t>
  </si>
  <si>
    <t>a1562</t>
  </si>
  <si>
    <t>昆山三一环保科技有限公司</t>
  </si>
  <si>
    <t>a1563</t>
  </si>
  <si>
    <t>无锡市骆鸿丰精密机械有限公司</t>
  </si>
  <si>
    <t>a1564</t>
  </si>
  <si>
    <t>昆山市鸿锦模具厂</t>
  </si>
  <si>
    <t>a1565</t>
  </si>
  <si>
    <t>丹阳市隆兴电子器材有限公司</t>
  </si>
  <si>
    <t>a1566</t>
  </si>
  <si>
    <t>上海集强金属工业有限公司</t>
  </si>
  <si>
    <t>a1567</t>
  </si>
  <si>
    <t>无锡市广博精工机械制造有限公司</t>
  </si>
  <si>
    <t>均为正常提成，20180501前出货为周小帅，后为韩风云</t>
  </si>
  <si>
    <t>a1568</t>
  </si>
  <si>
    <t>无锡市西顺金属热处理厂</t>
  </si>
  <si>
    <t>a1569</t>
  </si>
  <si>
    <t>昆山市千灯镇格特金属制品厂</t>
  </si>
  <si>
    <t>a1571</t>
  </si>
  <si>
    <t>苏州君路通电子有限公司</t>
  </si>
  <si>
    <t>a1572</t>
  </si>
  <si>
    <t>苏州卡斯恩精密机械有限公司</t>
  </si>
  <si>
    <t xml:space="preserve">现金 </t>
  </si>
  <si>
    <t>a1573</t>
  </si>
  <si>
    <t>昆山明果电子有限公司</t>
  </si>
  <si>
    <t>a1575</t>
  </si>
  <si>
    <t>苏州威连康精密机械有限公司</t>
  </si>
  <si>
    <t>a1576</t>
  </si>
  <si>
    <t>苏州英珞捷精密机械有限公司</t>
  </si>
  <si>
    <t>a1577</t>
  </si>
  <si>
    <t>昆山道嵩精密模具科技有限公司</t>
  </si>
  <si>
    <t>a1578</t>
  </si>
  <si>
    <t>石狮市山峰五金制品有限公司</t>
  </si>
  <si>
    <t>a1579</t>
  </si>
  <si>
    <t>昆山吉田机械工业有限公司</t>
  </si>
  <si>
    <t>a1580</t>
  </si>
  <si>
    <t>宁波市鄞州姜山仪鑫五金厂</t>
  </si>
  <si>
    <t>a1581</t>
  </si>
  <si>
    <t>苏州福尔威精密制造有限公司</t>
  </si>
  <si>
    <t>a1582</t>
  </si>
  <si>
    <t>杭州华和科技有限公司</t>
  </si>
  <si>
    <t>a1583</t>
  </si>
  <si>
    <t>维俏精密塑胶科技（昆山）有限公司</t>
  </si>
  <si>
    <t>a1584</t>
  </si>
  <si>
    <t>无锡聚进机电科技有限公司</t>
  </si>
  <si>
    <t>a1585</t>
  </si>
  <si>
    <t>苏州市智诚光学科技有限公司</t>
  </si>
  <si>
    <t>a1586</t>
  </si>
  <si>
    <t>无锡克瑞斯特科技有限公司</t>
  </si>
  <si>
    <t>a1587</t>
  </si>
  <si>
    <t>苏州思特友机电有限公司</t>
  </si>
  <si>
    <t>a1588</t>
  </si>
  <si>
    <t>昆山速力特精密机械有限公司</t>
  </si>
  <si>
    <t>a1589</t>
  </si>
  <si>
    <t>昆山市荣鑫海机械有限公司</t>
  </si>
  <si>
    <t>a1592</t>
  </si>
  <si>
    <t>昆山利榕鑫精密机械有限公司</t>
  </si>
  <si>
    <t>a1593</t>
  </si>
  <si>
    <t>苏州建云机械制造有限公司</t>
  </si>
  <si>
    <t>a1594</t>
  </si>
  <si>
    <t>苏州碧利医疗科技有限公司</t>
  </si>
  <si>
    <t>a1595</t>
  </si>
  <si>
    <t>苏州炳顺模具科技有限公司</t>
  </si>
  <si>
    <t>a1596</t>
  </si>
  <si>
    <t>永康市讯康不锈钢材料加工有限公司</t>
  </si>
  <si>
    <t>a1597</t>
  </si>
  <si>
    <t>昆山百可恒精密机械有限公司</t>
  </si>
  <si>
    <t>a1599</t>
  </si>
  <si>
    <t>昆山三嘉享电子材料有限公司</t>
  </si>
  <si>
    <t>a1602</t>
  </si>
  <si>
    <t>昆山诺普斯电子有限公司</t>
  </si>
  <si>
    <t>a1603</t>
  </si>
  <si>
    <t>昆山普罗米斯精密电子有限公司</t>
  </si>
  <si>
    <t>a1604</t>
  </si>
  <si>
    <t>无锡永照精密机械有限公司</t>
  </si>
  <si>
    <t>a1605</t>
  </si>
  <si>
    <t>苏州易昌光电科技有限公司</t>
  </si>
  <si>
    <t>a1607</t>
  </si>
  <si>
    <t>苏州鑫羽华机械有限公司</t>
  </si>
  <si>
    <t>a1608</t>
  </si>
  <si>
    <t>昆山全力发机电设备有限公司</t>
  </si>
  <si>
    <t>a1609</t>
  </si>
  <si>
    <t>深圳市粤鹏金珠宝金行有限公司</t>
  </si>
  <si>
    <t>方祥正常提成，20180615前开票为方祥，后为柏君芝无提成，</t>
  </si>
  <si>
    <t>a1610</t>
  </si>
  <si>
    <t>苏州群峰精密五金有限公司</t>
  </si>
  <si>
    <t>a1611</t>
  </si>
  <si>
    <t>昆山市垲烨电子科技有限公司</t>
  </si>
  <si>
    <t>a1612</t>
  </si>
  <si>
    <t>昆山康义顺电子有限公司</t>
  </si>
  <si>
    <t>a1613</t>
  </si>
  <si>
    <t>上海巧戎机械科技有限公司</t>
  </si>
  <si>
    <t>a1614</t>
  </si>
  <si>
    <t>昆山台利来五金制品有限公司</t>
  </si>
  <si>
    <t>a1615</t>
  </si>
  <si>
    <t>无锡市精瑞金属制品有限公司</t>
  </si>
  <si>
    <t>a1617</t>
  </si>
  <si>
    <t>无锡市东液机械制造有限公司</t>
  </si>
  <si>
    <t>a1618</t>
  </si>
  <si>
    <t>观致汽车有限公司</t>
  </si>
  <si>
    <t>a1619</t>
  </si>
  <si>
    <t>常州方诺精密机械有限公司</t>
  </si>
  <si>
    <t>a1620</t>
  </si>
  <si>
    <t>江苏新瑞重工科技有限公司</t>
  </si>
  <si>
    <t>a1621</t>
  </si>
  <si>
    <t>巨腾（内江）资讯配件有限公司</t>
  </si>
  <si>
    <t>a1622</t>
  </si>
  <si>
    <t>苏州众心创精密科技有限公司</t>
  </si>
  <si>
    <t>a1623</t>
  </si>
  <si>
    <t>昆山墨菲特机械有限公司</t>
  </si>
  <si>
    <t>a1624</t>
  </si>
  <si>
    <t>泰州市天盛不锈钢制品有限公司</t>
  </si>
  <si>
    <t>a1625</t>
  </si>
  <si>
    <t>常州创伟电机电器有限公司</t>
  </si>
  <si>
    <t>a1626</t>
  </si>
  <si>
    <t>苏州莱思格电子科技有限公司</t>
  </si>
  <si>
    <t>a1627</t>
  </si>
  <si>
    <t>烟台林瑞机械设备有限公司</t>
  </si>
  <si>
    <t>a1628</t>
  </si>
  <si>
    <t>东莞市富辰机械有限公司</t>
  </si>
  <si>
    <t>a1629</t>
  </si>
  <si>
    <t>昆山市巴城万精机械厂</t>
  </si>
  <si>
    <t>a1630</t>
  </si>
  <si>
    <t>吴中区胥口国成机械维修部</t>
  </si>
  <si>
    <t>a1631</t>
  </si>
  <si>
    <t>常州宏景翊电机制造有限公司</t>
  </si>
  <si>
    <t>a1632</t>
  </si>
  <si>
    <t>苏州泰伦特电子科技有限公司</t>
  </si>
  <si>
    <t>a1633</t>
  </si>
  <si>
    <t>深圳市嘉泰源金属科技有限公司</t>
  </si>
  <si>
    <t>a1634</t>
  </si>
  <si>
    <t>丹阳市开发区红鑫五金厂</t>
  </si>
  <si>
    <t>a1635</t>
  </si>
  <si>
    <t>常州康思登机械有限公司</t>
  </si>
  <si>
    <t>a1636</t>
  </si>
  <si>
    <t>镇江市裕盛隆精密电子有限公司</t>
  </si>
  <si>
    <t>a1637</t>
  </si>
  <si>
    <t>重庆鼎耀化工科技有限公司</t>
  </si>
  <si>
    <t>票到30天</t>
  </si>
  <si>
    <t>a1638</t>
  </si>
  <si>
    <t>锡山区厚桥鼎安五金厂</t>
  </si>
  <si>
    <t>a1639</t>
  </si>
  <si>
    <t>四川鸿硼金属制品有限公司</t>
  </si>
  <si>
    <t>a1640</t>
  </si>
  <si>
    <t>无锡市华东气动元件厂</t>
  </si>
  <si>
    <t>a1641</t>
  </si>
  <si>
    <t>无锡贺锋正弘精工机械有限公司</t>
  </si>
  <si>
    <t xml:space="preserve">货到付款
</t>
  </si>
  <si>
    <t>a1642</t>
  </si>
  <si>
    <t>攀枝花市精业商贸有限公司</t>
  </si>
  <si>
    <t>a1643</t>
  </si>
  <si>
    <t>昆山青森洁美机械制造有限公司</t>
  </si>
  <si>
    <t>a1644</t>
  </si>
  <si>
    <t>苏州凯雷特精密机械有限公司</t>
  </si>
  <si>
    <t>a1645</t>
  </si>
  <si>
    <t>昆山市千灯镇天空精密模具厂</t>
  </si>
  <si>
    <t>a1647</t>
  </si>
  <si>
    <t>苏州市吴中区甪直耀顺精密模具厂</t>
  </si>
  <si>
    <t>a1648</t>
  </si>
  <si>
    <t>烟台普华荣通用设备有限公司</t>
  </si>
  <si>
    <t>a1649</t>
  </si>
  <si>
    <t>昆山市鑫鼎盛电子科技有限公司</t>
  </si>
  <si>
    <t>a1650</t>
  </si>
  <si>
    <t>锐力斯传动系统（苏州）有限公司</t>
  </si>
  <si>
    <t>a1652</t>
  </si>
  <si>
    <t>昆山久泰金属制品厂</t>
  </si>
  <si>
    <t>a1653</t>
  </si>
  <si>
    <t>上海博秦精密机械厂</t>
  </si>
  <si>
    <t>a1654</t>
  </si>
  <si>
    <t>苏州市传福精密机械有限公司</t>
  </si>
  <si>
    <t>a1656</t>
  </si>
  <si>
    <t>双楠实业（上海）有限公司</t>
  </si>
  <si>
    <t>a1657</t>
  </si>
  <si>
    <t>平湖鸿安精密机械有限公司</t>
  </si>
  <si>
    <t>a1659</t>
  </si>
  <si>
    <t>苏州市汇佰机械科技有限公司</t>
  </si>
  <si>
    <t>a1660</t>
  </si>
  <si>
    <t>苏州鲁克斯五金材料有限公司</t>
  </si>
  <si>
    <t>a1662</t>
  </si>
  <si>
    <t>上海信震精密金属制品有限公司</t>
  </si>
  <si>
    <t>a1663</t>
  </si>
  <si>
    <t>太仓黎江不锈钢有限公司</t>
  </si>
  <si>
    <t>a1664</t>
  </si>
  <si>
    <t>昆山市张浦镇泰鑫顺源精密模具厂</t>
  </si>
  <si>
    <t>a1666</t>
  </si>
  <si>
    <t>昆山星硕来精密机械有限公司</t>
  </si>
  <si>
    <t>a1667</t>
  </si>
  <si>
    <t>昆山金元祥精密机械有限公司</t>
  </si>
  <si>
    <t>a1668</t>
  </si>
  <si>
    <t>无锡鑫太阳不锈钢有限公司</t>
  </si>
  <si>
    <t>a1669</t>
  </si>
  <si>
    <t>三一重工股份有限公司</t>
  </si>
  <si>
    <t>a1670</t>
  </si>
  <si>
    <t>无锡金玲集团精密机械有限公司</t>
  </si>
  <si>
    <t>a1671</t>
  </si>
  <si>
    <t>昆山市张浦镇群英包装厂</t>
  </si>
  <si>
    <t>a1672</t>
  </si>
  <si>
    <t>昆山三一动力有限公司</t>
  </si>
  <si>
    <t>a1673</t>
  </si>
  <si>
    <t>滨湖区明锦烨机械加工厂</t>
  </si>
  <si>
    <t>a1674</t>
  </si>
  <si>
    <t>无锡特莱斯精密机械制造有限公司</t>
  </si>
  <si>
    <t>a1675</t>
  </si>
  <si>
    <t>江西同力合金材料有限公司</t>
  </si>
  <si>
    <t>a1676</t>
  </si>
  <si>
    <t>张家港市金戈精密机械厂</t>
  </si>
  <si>
    <t>均为正常提成，20180101前出货为徐俊，后为韩风云，</t>
  </si>
  <si>
    <t>代理商1%，20180101前出货为曾小科，后为刘宽，</t>
  </si>
  <si>
    <t>代理商-公司客户</t>
  </si>
  <si>
    <t>a1679</t>
  </si>
  <si>
    <t>苏州凡普精密机械有限公司</t>
  </si>
  <si>
    <t>a1680</t>
  </si>
  <si>
    <t>苏州豪喆自动化科技有限公司</t>
  </si>
  <si>
    <t>a1681</t>
  </si>
  <si>
    <t>重庆杭飞机械制造有限公司</t>
  </si>
  <si>
    <t>均为正常提成，20180101前开票为方祥，后为张贸盛，</t>
  </si>
  <si>
    <t>a1682</t>
  </si>
  <si>
    <t>南通长海铝业有限公司</t>
  </si>
  <si>
    <t>a1683</t>
  </si>
  <si>
    <t>无锡恺熠机械科技有限公司</t>
  </si>
  <si>
    <t>a1684</t>
  </si>
  <si>
    <t>北京德力佳传动科技有限公司</t>
  </si>
  <si>
    <t>a1685</t>
  </si>
  <si>
    <t>昆山科瞬电磁技术有限公司</t>
  </si>
  <si>
    <t>20180101前出货为徐俊，后为郭波，均为正常提成</t>
  </si>
  <si>
    <t>a1687</t>
  </si>
  <si>
    <t>海门市铭腾精密机械有限公司</t>
  </si>
  <si>
    <t>a1688</t>
  </si>
  <si>
    <t>牧野机床（中国）有限公司</t>
  </si>
  <si>
    <t>a1689</t>
  </si>
  <si>
    <t>昆山振坤宁电子有限公司</t>
  </si>
  <si>
    <t>a1690</t>
  </si>
  <si>
    <t>坤州精密五金（苏州）有限公司</t>
  </si>
  <si>
    <t>a1691</t>
  </si>
  <si>
    <t>昆山市巴城镇善本自动化机电设备厂</t>
  </si>
  <si>
    <t>a1692</t>
  </si>
  <si>
    <t>南通烨德精密机械有限公司</t>
  </si>
  <si>
    <t>a1693</t>
  </si>
  <si>
    <t>常州市黄晴电器配件厂</t>
  </si>
  <si>
    <t>a1694</t>
  </si>
  <si>
    <t>上海及人化工科技有限公司</t>
  </si>
  <si>
    <t>a1695</t>
  </si>
  <si>
    <t>昆山金威五金有限公司</t>
  </si>
  <si>
    <t>a1696</t>
  </si>
  <si>
    <t>东莞市佐臣自动化机械有限公司</t>
  </si>
  <si>
    <t>a1697</t>
  </si>
  <si>
    <t>无锡沃睿特机电有限公司</t>
  </si>
  <si>
    <t>a1698</t>
  </si>
  <si>
    <t>昆山博天机械有限公司</t>
  </si>
  <si>
    <t>a1699</t>
  </si>
  <si>
    <t>苏州钡卡智能科技有限公司</t>
  </si>
  <si>
    <t>a1700</t>
  </si>
  <si>
    <t>江苏鑫玛斯机械科技有限公司</t>
  </si>
  <si>
    <t>a1701</t>
  </si>
  <si>
    <t xml:space="preserve">大昶（重庆）电子科技有限公司
</t>
  </si>
  <si>
    <t>次月结90</t>
  </si>
  <si>
    <t>a1703</t>
  </si>
  <si>
    <t>黄石富鼎智能设备有限公司</t>
  </si>
  <si>
    <t>a1704</t>
  </si>
  <si>
    <t>无锡市威克斯机械制造有限公司</t>
  </si>
  <si>
    <t>a1705</t>
  </si>
  <si>
    <t>昆山鑫启盛精密配件有限公司</t>
  </si>
  <si>
    <t>a1706</t>
  </si>
  <si>
    <t>无锡市双云焊管厂</t>
  </si>
  <si>
    <t>a1707</t>
  </si>
  <si>
    <t>南通维进精密机械科技有限公司</t>
  </si>
  <si>
    <t>a1708</t>
  </si>
  <si>
    <t>劲希（上海）精密电子科技有限公司</t>
  </si>
  <si>
    <t>a1709</t>
  </si>
  <si>
    <t>捷普绿点精密电子（无锡）有限公司</t>
  </si>
  <si>
    <t>1%提成，普通客户</t>
  </si>
  <si>
    <t>a1710</t>
  </si>
  <si>
    <t>无锡浦博金属制品有限公司</t>
  </si>
  <si>
    <t>a1711</t>
  </si>
  <si>
    <t>中航国际金属科技（宁波）有限公司</t>
  </si>
  <si>
    <t>a1712</t>
  </si>
  <si>
    <t xml:space="preserve">亚奇拉科技（宿迁）有限公司 </t>
  </si>
  <si>
    <t>a1714</t>
  </si>
  <si>
    <t>诸暨尚正机械有限公司</t>
  </si>
  <si>
    <t>a1715</t>
  </si>
  <si>
    <t>昆山博仕达电子科技有限公司</t>
  </si>
  <si>
    <t>a1716</t>
  </si>
  <si>
    <t>苏州钰锦特五金机电有限公司</t>
  </si>
  <si>
    <t>a1717</t>
  </si>
  <si>
    <t>昆山星硕翔精密机械有限公司</t>
  </si>
  <si>
    <t>a1718</t>
  </si>
  <si>
    <t>太仓市凯格汽车零部件有限公司</t>
  </si>
  <si>
    <t>a1719</t>
  </si>
  <si>
    <t>昆山五铢机械有限公司</t>
  </si>
  <si>
    <t>a1720</t>
  </si>
  <si>
    <t>浙江力博实业股份有限公司</t>
  </si>
  <si>
    <t>a1721</t>
  </si>
  <si>
    <t>无锡德尔塔机械制造有限公司</t>
  </si>
  <si>
    <t>a1722</t>
  </si>
  <si>
    <t>浙江键财机械有限公司</t>
  </si>
  <si>
    <t>a1723</t>
  </si>
  <si>
    <t>无锡市宝蓝清洗剂制造有限公司</t>
  </si>
  <si>
    <t>a1724</t>
  </si>
  <si>
    <t>江阴市杰盛五金配件有限公司</t>
  </si>
  <si>
    <t>a1725</t>
  </si>
  <si>
    <t>常州德控精密机械有限公司</t>
  </si>
  <si>
    <t>a1726</t>
  </si>
  <si>
    <t>无锡市新泓祥金属科技有限公司</t>
  </si>
  <si>
    <t>a1728</t>
  </si>
  <si>
    <t>泰州市林达金属制品厂</t>
  </si>
  <si>
    <t>a1729</t>
  </si>
  <si>
    <t>江苏应龙光学科技有限公司</t>
  </si>
  <si>
    <t>a1730</t>
  </si>
  <si>
    <t>南京拓取机械加工厂</t>
  </si>
  <si>
    <t>a1731</t>
  </si>
  <si>
    <t>深圳市众祥机械技术有限公司</t>
  </si>
  <si>
    <t>a1732</t>
  </si>
  <si>
    <t>昆山斯博奈机械科技有限公司</t>
  </si>
  <si>
    <t>a1733</t>
  </si>
  <si>
    <t>昆山新君同精密五金有限公司</t>
  </si>
  <si>
    <t>a1734</t>
  </si>
  <si>
    <t>昆山亚伦斯商贸有限公司</t>
  </si>
  <si>
    <t>a1736</t>
  </si>
  <si>
    <t>昆山市千灯镇专泽精密五金厂</t>
  </si>
  <si>
    <t>a1737</t>
  </si>
  <si>
    <t>昆山迈邈精密机械有限公司</t>
  </si>
  <si>
    <t>a1738</t>
  </si>
  <si>
    <t>无锡羿维尔精密机械有限公司</t>
  </si>
  <si>
    <t>a1740</t>
  </si>
  <si>
    <t>昆山华美欣精密机械科技有限公司</t>
  </si>
  <si>
    <t>a1741</t>
  </si>
  <si>
    <t>上海轩田工业设备有限公司</t>
  </si>
  <si>
    <t>a1742</t>
  </si>
  <si>
    <t>深圳市福聚发机电设备有限公司</t>
  </si>
  <si>
    <t>a1743</t>
  </si>
  <si>
    <t>无锡欧力信机械科技有限公司</t>
  </si>
  <si>
    <t>a1744</t>
  </si>
  <si>
    <t>苏州市吴中区甪直天宇精密机械厂</t>
  </si>
  <si>
    <t>a1745</t>
  </si>
  <si>
    <t>深圳市鸿瑞发科技有限公司</t>
  </si>
  <si>
    <t>a1746</t>
  </si>
  <si>
    <t>昆山柏焱优金属制品有限公司</t>
  </si>
  <si>
    <t>a1747</t>
  </si>
  <si>
    <t>苏州凯莱博电子科技有限公司</t>
  </si>
  <si>
    <t>a1748</t>
  </si>
  <si>
    <t>昆山新士坦电子科技有限公司</t>
  </si>
  <si>
    <t>a1752</t>
  </si>
  <si>
    <t>常州楚天精密五金制造有限公司</t>
  </si>
  <si>
    <t>a1753</t>
  </si>
  <si>
    <t>无锡中新绿能科技有限公司</t>
  </si>
  <si>
    <t>a1754</t>
  </si>
  <si>
    <t>吴江舜杰精密五金有限公司</t>
  </si>
  <si>
    <t>a1755</t>
  </si>
  <si>
    <t>昆山市周市镇福润精密模具厂</t>
  </si>
  <si>
    <t>a1756</t>
  </si>
  <si>
    <t>昆山雷诺威精密机械有限公司</t>
  </si>
  <si>
    <t>a1758</t>
  </si>
  <si>
    <t>昆山市张浦镇大鼎模具厂</t>
  </si>
  <si>
    <t>a1759</t>
  </si>
  <si>
    <t>林州市东鑫汽车配件制造厂（普通合伙）</t>
  </si>
  <si>
    <t>a1760</t>
  </si>
  <si>
    <t>相城区黄桥东欣精密五金厂</t>
  </si>
  <si>
    <t>a1762</t>
  </si>
  <si>
    <t>苏州恩仕迪精工科技有限公司</t>
  </si>
  <si>
    <t>a1763</t>
  </si>
  <si>
    <t>无锡圣仕齐数控机电有限公司</t>
  </si>
  <si>
    <t>a1764</t>
  </si>
  <si>
    <t>张家港金泰锋精密五金制造有限公司</t>
  </si>
  <si>
    <t>a1766</t>
  </si>
  <si>
    <t>苏州市吴中区木渎怡兴精密模具厂</t>
  </si>
  <si>
    <t>a1767</t>
  </si>
  <si>
    <t>秦皇岛市大开电子有限公司</t>
  </si>
  <si>
    <t>a1768</t>
  </si>
  <si>
    <t>无锡众烁精工科技有限公司</t>
  </si>
  <si>
    <t>a1769</t>
  </si>
  <si>
    <t>昆山恒泰旺金属科技有限公司</t>
  </si>
  <si>
    <t>a1770</t>
  </si>
  <si>
    <t>昆山巨石新能源科技有限公司</t>
  </si>
  <si>
    <t>a1772</t>
  </si>
  <si>
    <t>扬中市众成管路配件有限公司</t>
  </si>
  <si>
    <t>a1774</t>
  </si>
  <si>
    <t>台山市金桥铝型材厂有限公司</t>
  </si>
  <si>
    <t>票到60天</t>
  </si>
  <si>
    <t>a1775</t>
  </si>
  <si>
    <t>昆山市格绿菁贸易有限公司</t>
  </si>
  <si>
    <t>代理商-自主客户</t>
  </si>
  <si>
    <t>a1777</t>
  </si>
  <si>
    <t>太仓德宇精密机械有限公司</t>
  </si>
  <si>
    <t>a1778</t>
  </si>
  <si>
    <t>苏州市欣珺电器设备有限公司</t>
  </si>
  <si>
    <t>a1779</t>
  </si>
  <si>
    <t>日铠电脑配件有限公司</t>
  </si>
  <si>
    <t>公司-大客户</t>
  </si>
  <si>
    <t>a1780</t>
  </si>
  <si>
    <t>无锡市鑫立荣精密机械有限公司</t>
  </si>
  <si>
    <t>a1781</t>
  </si>
  <si>
    <t>昆山利禾时精密工业有限公司</t>
  </si>
  <si>
    <t>a1782</t>
  </si>
  <si>
    <t xml:space="preserve">常州爱克赛伦自动化设备有限公司
</t>
  </si>
  <si>
    <t>a1783</t>
  </si>
  <si>
    <t>昆山麦克诺机械有限公司</t>
  </si>
  <si>
    <t>a1784</t>
  </si>
  <si>
    <t>昆山艾美捷机械科技有限公司</t>
  </si>
  <si>
    <t>a1785</t>
  </si>
  <si>
    <t>昆山美安宝精密元件有限公司</t>
  </si>
  <si>
    <t>a1786</t>
  </si>
  <si>
    <t>无锡福义康精密五金制品有限公司</t>
  </si>
  <si>
    <t>a1787</t>
  </si>
  <si>
    <t>江西明兆实业有限公司</t>
  </si>
  <si>
    <t>a1788</t>
  </si>
  <si>
    <t>无锡圣汉斯自动化工程有限公司</t>
  </si>
  <si>
    <t>a1789</t>
  </si>
  <si>
    <t>苏州洋之瀚金属科技有限公司</t>
  </si>
  <si>
    <t>a1790</t>
  </si>
  <si>
    <t>苏州广一模具有限公司</t>
  </si>
  <si>
    <t>a1791</t>
  </si>
  <si>
    <t>东台市长源森精密机械科技有限公司</t>
  </si>
  <si>
    <t>a1792</t>
  </si>
  <si>
    <t>东台市恒奥隆精密机械有限公司</t>
  </si>
  <si>
    <t>a1794</t>
  </si>
  <si>
    <t>镇江太迪电子有限公司</t>
  </si>
  <si>
    <t>a1795</t>
  </si>
  <si>
    <t>无锡格沃思精密科技有限公司</t>
  </si>
  <si>
    <t>a1796</t>
  </si>
  <si>
    <t>昆山藤乔电子有限公司</t>
  </si>
  <si>
    <t>a1797</t>
  </si>
  <si>
    <t>无锡克雷斯机械有限公司</t>
  </si>
  <si>
    <t>a1798</t>
  </si>
  <si>
    <t>江苏昱晟电子科技有限公司</t>
  </si>
  <si>
    <t>a1799</t>
  </si>
  <si>
    <t>诸暨盛捷机械有限公司</t>
  </si>
  <si>
    <t>a1800</t>
  </si>
  <si>
    <t>嘉兴万顺精密机械有限公司</t>
  </si>
  <si>
    <t>a1801</t>
  </si>
  <si>
    <t>苏州钦达精密机械有限公司</t>
  </si>
  <si>
    <t>a1802</t>
  </si>
  <si>
    <t>苏州特嘉优机机械有限公司</t>
  </si>
  <si>
    <t>a1804</t>
  </si>
  <si>
    <t>瑞田汽车压缩机（江苏）有限公司</t>
  </si>
  <si>
    <t>a1805</t>
  </si>
  <si>
    <t>江苏泰峰精密机械有限公司</t>
  </si>
  <si>
    <t>a1808</t>
  </si>
  <si>
    <t>太仓润泽精密机械有限公司</t>
  </si>
  <si>
    <t>a1809</t>
  </si>
  <si>
    <t>无锡市宇铭晨科技有限公司</t>
  </si>
  <si>
    <t>a1810</t>
  </si>
  <si>
    <t>昆山市千灯镇旭志飞精密模具厂</t>
  </si>
  <si>
    <t>a1811</t>
  </si>
  <si>
    <t>昆山恒万刻精密模具有限公司</t>
  </si>
  <si>
    <t>a1812</t>
  </si>
  <si>
    <t>苏州双弘升模具有限公司</t>
  </si>
  <si>
    <t>a1813</t>
  </si>
  <si>
    <t>昆山市千灯镇斯诺源五金模具加工厂</t>
  </si>
  <si>
    <t>a1814</t>
  </si>
  <si>
    <t>昆山华恒金成精密机械有限公司</t>
  </si>
  <si>
    <t>a1815</t>
  </si>
  <si>
    <t>苏州鑫捷顺五金机电有限公司</t>
  </si>
  <si>
    <t>a1816</t>
  </si>
  <si>
    <t>通达五金（深圳）有限公司</t>
  </si>
  <si>
    <t>a1817</t>
  </si>
  <si>
    <t>苏州市千航精密制造有限公司</t>
  </si>
  <si>
    <t>a1818</t>
  </si>
  <si>
    <t>杭州致胜实业有限公司</t>
  </si>
  <si>
    <t>款到发货（先付50%货款）</t>
  </si>
  <si>
    <t>a1819</t>
  </si>
  <si>
    <t>杭州衡鼎科技有限公司</t>
  </si>
  <si>
    <t>a1820</t>
  </si>
  <si>
    <t>无锡丰利硕科技有限公司</t>
  </si>
  <si>
    <t>a1821</t>
  </si>
  <si>
    <t>苏州新嘉峻精密五金制造有限公司</t>
  </si>
  <si>
    <t>a1822</t>
  </si>
  <si>
    <t>江南大学</t>
  </si>
  <si>
    <t>a1823</t>
  </si>
  <si>
    <t>昆山法密尔精密机械有限公司</t>
  </si>
  <si>
    <t>a1824</t>
  </si>
  <si>
    <t>成都多沐汽车工程有限公司</t>
  </si>
  <si>
    <t>a1825</t>
  </si>
  <si>
    <t>无锡杰阳五金有限公司</t>
  </si>
  <si>
    <t>a1827</t>
  </si>
  <si>
    <t>苏州迈鑫精密模具有限公司</t>
  </si>
  <si>
    <t>a1828</t>
  </si>
  <si>
    <t>苏州三德模塑科技有限公司</t>
  </si>
  <si>
    <t>a1829</t>
  </si>
  <si>
    <t>昆山朗日机械有限公司</t>
  </si>
  <si>
    <t>a1831</t>
  </si>
  <si>
    <t>无锡好记金属制品有限公司</t>
  </si>
  <si>
    <t>a1832</t>
  </si>
  <si>
    <t>林州市全成机械铸造有限公司</t>
  </si>
  <si>
    <t>a1833</t>
  </si>
  <si>
    <t>山东尧程科技股份有限公司</t>
  </si>
  <si>
    <t>a1834</t>
  </si>
  <si>
    <t>无锡市钜程美钢科技有限公司</t>
  </si>
  <si>
    <t xml:space="preserve">货到付款
</t>
  </si>
  <si>
    <t>a1835</t>
  </si>
  <si>
    <t>昆山德纳尔精密模具有限公司</t>
  </si>
  <si>
    <t>a1836</t>
  </si>
  <si>
    <t>上海敦阳流体设备有限公司</t>
  </si>
  <si>
    <t>a1837</t>
  </si>
  <si>
    <t>苏州泰宏模具有限公司</t>
  </si>
  <si>
    <t>a1838</t>
  </si>
  <si>
    <t>昆山市千灯镇精颖五金厂</t>
  </si>
  <si>
    <t>a1839</t>
  </si>
  <si>
    <t>常州市尚科模具有限公司</t>
  </si>
  <si>
    <t>a1840</t>
  </si>
  <si>
    <t>吴中区甪直千金五金厂</t>
  </si>
  <si>
    <t>a1841</t>
  </si>
  <si>
    <t>昆山钒跃精密机械有限公司</t>
  </si>
  <si>
    <t>a1842</t>
  </si>
  <si>
    <t>吴中区临湖琻煜精密机械厂</t>
  </si>
  <si>
    <t>a1843</t>
  </si>
  <si>
    <t>苏州德梵机械科技有限公司</t>
  </si>
  <si>
    <t>a1844</t>
  </si>
  <si>
    <t>上海专创轻合金有限公司</t>
  </si>
  <si>
    <t>a1845</t>
  </si>
  <si>
    <t>林州市捷润铝业有限公司</t>
  </si>
  <si>
    <t>a1846</t>
  </si>
  <si>
    <t>林州市金龙铸业有限公司</t>
  </si>
  <si>
    <t>a1847</t>
  </si>
  <si>
    <t>浙江鹿枫户外用品有限公司</t>
  </si>
  <si>
    <t>a1848</t>
  </si>
  <si>
    <t>无锡安升建筑机械有限公司</t>
  </si>
  <si>
    <t>a1850</t>
  </si>
  <si>
    <t>苏州市相城区元和宏达丝绸纺机厂</t>
  </si>
  <si>
    <t>a1851</t>
  </si>
  <si>
    <t>合肥维嘉精密科技有限公司</t>
  </si>
  <si>
    <t>a1852</t>
  </si>
  <si>
    <t>无锡博朗尔精密机械有限公司</t>
  </si>
  <si>
    <t>a1853</t>
  </si>
  <si>
    <t>苏州琨宇精密机械有限公司</t>
  </si>
  <si>
    <t>a1855</t>
  </si>
  <si>
    <t>安阳市栋正汽车零部件有限公司</t>
  </si>
  <si>
    <t>a1856</t>
  </si>
  <si>
    <t>苏州市和凯精密五金有限公司</t>
  </si>
  <si>
    <t>a1857</t>
  </si>
  <si>
    <t>无锡川马机械科技有限公司</t>
  </si>
  <si>
    <t>a1858</t>
  </si>
  <si>
    <t>无锡施耐勃戈动力科技有限公司</t>
  </si>
  <si>
    <t>a1860</t>
  </si>
  <si>
    <t>张家港保税区通勤精密机械有限公司</t>
  </si>
  <si>
    <t>a1861</t>
  </si>
  <si>
    <t>无锡盛美诺不锈钢有限公司</t>
  </si>
  <si>
    <t>a1863</t>
  </si>
  <si>
    <t>常州冷氏精密机械有限公司</t>
  </si>
  <si>
    <t>a1864</t>
  </si>
  <si>
    <t>无锡市堰桥镇长安新鑫机械制造厂</t>
  </si>
  <si>
    <t>a1865</t>
  </si>
  <si>
    <t>吴江市宏海精密制造有限公司</t>
  </si>
  <si>
    <t>a1867</t>
  </si>
  <si>
    <t>江苏福瑞斯精密机械科技有限公司</t>
  </si>
  <si>
    <t>a1869</t>
  </si>
  <si>
    <t>浙江韦勒铝业有限公司</t>
  </si>
  <si>
    <t>预付款30%货到付60%，余10%60天内付款</t>
  </si>
  <si>
    <t>自主大客户</t>
  </si>
  <si>
    <t>a1870</t>
  </si>
  <si>
    <t>昆山普睿赛精密模具有限公司</t>
  </si>
  <si>
    <t>a1871</t>
  </si>
  <si>
    <t>上海祥楚精密机械有限公司</t>
  </si>
  <si>
    <t>a1872</t>
  </si>
  <si>
    <t>南京良泽精密机械有限公司</t>
  </si>
  <si>
    <t>a1873</t>
  </si>
  <si>
    <t>苏州硕丰精密机械有限公司</t>
  </si>
  <si>
    <t>a1874</t>
  </si>
  <si>
    <t>苏州昱艺鑫电子有限公司</t>
  </si>
  <si>
    <t>a1875</t>
  </si>
  <si>
    <t>苏州益百安机械科技有限公司</t>
  </si>
  <si>
    <t>a1876</t>
  </si>
  <si>
    <t>昆山市周市满都拉图模具厂</t>
  </si>
  <si>
    <t>a1878</t>
  </si>
  <si>
    <t>无锡发东科技有限公司</t>
  </si>
  <si>
    <t>a1879</t>
  </si>
  <si>
    <t>苏州益智宏精密机械有限公司</t>
  </si>
  <si>
    <t>a1880</t>
  </si>
  <si>
    <t>昆山启金浩金属制品有限公司</t>
  </si>
  <si>
    <t>a1881</t>
  </si>
  <si>
    <t>苏州捷润达机械科技有限公司</t>
  </si>
  <si>
    <t>a1883</t>
  </si>
  <si>
    <t>苏州市杰恩特自动化设备有限公司</t>
  </si>
  <si>
    <t>a1884</t>
  </si>
  <si>
    <t>苏州市恒慧源机械有限公司</t>
  </si>
  <si>
    <t>a1885</t>
  </si>
  <si>
    <t>苏州优必隆精密机械有限公司</t>
  </si>
  <si>
    <t>a1886</t>
  </si>
  <si>
    <t>可达科技（宿迁）有限公司</t>
  </si>
  <si>
    <t>a1887</t>
  </si>
  <si>
    <t>重庆市星级齿轮有限责任公司</t>
  </si>
  <si>
    <t>a1889</t>
  </si>
  <si>
    <t>西安诺博尔稀贵金属材料有限公司</t>
  </si>
  <si>
    <t>a1892</t>
  </si>
  <si>
    <t>精之专智能科技（昆山）有限公司</t>
  </si>
  <si>
    <t>a1896</t>
  </si>
  <si>
    <t>无锡工业高级技工学校</t>
  </si>
  <si>
    <t>a1901</t>
  </si>
  <si>
    <t>昆山志汉金属制品有限公司</t>
  </si>
  <si>
    <t>a1902</t>
  </si>
  <si>
    <t>江苏双业不锈钢管业有限公司</t>
  </si>
  <si>
    <t>a1903</t>
  </si>
  <si>
    <t>安徽合川精密金属科技有限公司</t>
  </si>
  <si>
    <t>a1905</t>
  </si>
  <si>
    <t>苏州熠耀精密机械有限公司</t>
  </si>
  <si>
    <t>a1906</t>
  </si>
  <si>
    <t>常熟谢景荣</t>
  </si>
  <si>
    <t>a1907</t>
  </si>
  <si>
    <t>拜尔精密科技（无锡）有限公司</t>
  </si>
  <si>
    <t>a1909</t>
  </si>
  <si>
    <t>苏州鑫志联精密工业有限公司</t>
  </si>
  <si>
    <t>a1911</t>
  </si>
  <si>
    <t>苏州市捷澄精密压铸有限公司</t>
  </si>
  <si>
    <t>a1912</t>
  </si>
  <si>
    <t>昆山至壹精密机械有限公司</t>
  </si>
  <si>
    <t>a1913</t>
  </si>
  <si>
    <t>常州鑫和利精密机械有限公司</t>
  </si>
  <si>
    <t>a1914</t>
  </si>
  <si>
    <t>昆山丹特机械科技有限公司</t>
  </si>
  <si>
    <t>a1915</t>
  </si>
  <si>
    <t>苏州金巨源五金机电有限公司</t>
  </si>
  <si>
    <t>a1916</t>
  </si>
  <si>
    <t>苏州盛磊航自动化设备有限公司</t>
  </si>
  <si>
    <t>a1917</t>
  </si>
  <si>
    <t>常州金坛慧华机械配件厂</t>
  </si>
  <si>
    <t>a1918</t>
  </si>
  <si>
    <t>雷果科技无锡有限公司</t>
  </si>
  <si>
    <t>a1919</t>
  </si>
  <si>
    <t>昶宝电子科技(重庆)有限公司</t>
  </si>
  <si>
    <t>a1920</t>
  </si>
  <si>
    <t>苏州亚克莱特精密机械有限公司</t>
  </si>
  <si>
    <t>a1921</t>
  </si>
  <si>
    <t>江天精密制造科技（苏州）有限公司</t>
  </si>
  <si>
    <t>a1922</t>
  </si>
  <si>
    <t>江苏匠准精密组件有限公司</t>
  </si>
  <si>
    <t>a1923</t>
  </si>
  <si>
    <t>无锡弇山钣金有限公司</t>
  </si>
  <si>
    <t>a1924</t>
  </si>
  <si>
    <t>合肥宝龙达精密科技有限公司</t>
  </si>
  <si>
    <t>a1925</t>
  </si>
  <si>
    <t>无锡市聚裕机械有限公司</t>
  </si>
  <si>
    <t>a1926</t>
  </si>
  <si>
    <t>昆山鸿仕达精密机械有限公司</t>
  </si>
  <si>
    <t>a1927</t>
  </si>
  <si>
    <t>锡山区东亭奥驰模具加工厂</t>
  </si>
  <si>
    <t>a1928</t>
  </si>
  <si>
    <t>常州巨鼎金属制品有限公司</t>
  </si>
  <si>
    <t>a1929</t>
  </si>
  <si>
    <t>无锡科雷迪精密机械制造有限公司</t>
  </si>
  <si>
    <t>a1930</t>
  </si>
  <si>
    <t>上海鹰峰电子科技股份有限公司</t>
  </si>
  <si>
    <t>a1931</t>
  </si>
  <si>
    <t>苏州亚超精密电子有限公司</t>
  </si>
  <si>
    <t>a1932</t>
  </si>
  <si>
    <t>新干县久邦机电有限公司</t>
  </si>
  <si>
    <t>田宝忠</t>
  </si>
  <si>
    <t>a1933</t>
  </si>
  <si>
    <t>无锡市德善精密机械有限公司</t>
  </si>
  <si>
    <t>a1934</t>
  </si>
  <si>
    <t>上海欧泊沃流体技术有限公司</t>
  </si>
  <si>
    <t>a1935</t>
  </si>
  <si>
    <t>苏州苏甪精密五金有限公司</t>
  </si>
  <si>
    <t>a1936</t>
  </si>
  <si>
    <t>苏州鼎宏创五金制造有限公司</t>
  </si>
  <si>
    <t>a1937</t>
  </si>
  <si>
    <t>嘉善日茸精密工业有限公司</t>
  </si>
  <si>
    <t>a1938</t>
  </si>
  <si>
    <t>林州市丰源机械铸造有限责任公司</t>
  </si>
  <si>
    <t>a1939</t>
  </si>
  <si>
    <t>杜乐（苏州）金属制品有限公司</t>
  </si>
  <si>
    <t>a1940</t>
  </si>
  <si>
    <t>无锡恒圣泰金属制品有限公司</t>
  </si>
  <si>
    <t>a1941</t>
  </si>
  <si>
    <t>无锡特舒科技有限公司</t>
  </si>
  <si>
    <t>a1942</t>
  </si>
  <si>
    <t>北京三一增速机设备有限责任公司</t>
  </si>
  <si>
    <t>a1943</t>
  </si>
  <si>
    <t>江苏思鹏通信设备有限公司</t>
  </si>
  <si>
    <t>a1944</t>
  </si>
  <si>
    <t>苏州泰润达发动机零部件有限公司</t>
  </si>
  <si>
    <t>a1945</t>
  </si>
  <si>
    <t>昆山博尔茂塑胶材料有限公司</t>
  </si>
  <si>
    <t>a1946</t>
  </si>
  <si>
    <t>海门市飞达标准件厂</t>
  </si>
  <si>
    <t>a1947</t>
  </si>
  <si>
    <t>合肥科茂机电设备有限公司</t>
  </si>
  <si>
    <t>a1948</t>
  </si>
  <si>
    <t>无锡市欣弘力纺织机械配件有限公司</t>
  </si>
  <si>
    <t>a1949</t>
  </si>
  <si>
    <t>无锡恩内特精密机械制造有限公司</t>
  </si>
  <si>
    <t>a1950</t>
  </si>
  <si>
    <t>无锡市康展科技有限公司</t>
  </si>
  <si>
    <t>a1951</t>
  </si>
  <si>
    <t>上海慕福汽车零部件有限公司</t>
  </si>
  <si>
    <t>a1952</t>
  </si>
  <si>
    <t>苏州华亦扬传动科技有限公司</t>
  </si>
  <si>
    <t>a1953</t>
  </si>
  <si>
    <t>苏州金诚轴承有限公司</t>
  </si>
  <si>
    <t>a1954</t>
  </si>
  <si>
    <t>无锡市佳艺模具机械设备厂</t>
  </si>
  <si>
    <t>a1955</t>
  </si>
  <si>
    <t>衢州市飞马贸易有限公司</t>
  </si>
  <si>
    <t>a1956</t>
  </si>
  <si>
    <t>苏州恒亨精密机械科技有限公司</t>
  </si>
  <si>
    <t>a1957</t>
  </si>
  <si>
    <t>昆山市千灯镇陶翔模具加工厂</t>
  </si>
  <si>
    <t>a1958</t>
  </si>
  <si>
    <t>锡山区锡北山岩机械加工厂</t>
  </si>
  <si>
    <t>a1959</t>
  </si>
  <si>
    <t>晋中铎铤机械制造有限公司</t>
  </si>
  <si>
    <t>a1960</t>
  </si>
  <si>
    <t>苏州方言电子科技有限公司</t>
  </si>
  <si>
    <t>a1961</t>
  </si>
  <si>
    <t>昆山科成宇五金制品有限公司</t>
  </si>
  <si>
    <t>a1962</t>
  </si>
  <si>
    <t>徐州肖恩派克液压传动有限公司</t>
  </si>
  <si>
    <t>a1963</t>
  </si>
  <si>
    <t>苏州建通光电端子有限公司</t>
  </si>
  <si>
    <t>a1964</t>
  </si>
  <si>
    <t>安徽辐劲威汽车科技有限公司</t>
  </si>
  <si>
    <t>a1965</t>
  </si>
  <si>
    <t>昆山帅泊机电有限公司</t>
  </si>
  <si>
    <t>a1966</t>
  </si>
  <si>
    <t>昆山市千灯镇凯盛昌精密模具厂</t>
  </si>
  <si>
    <t>a1967</t>
  </si>
  <si>
    <t>浙江嘉翔精密机械技术有限公司</t>
  </si>
  <si>
    <t>a1968</t>
  </si>
  <si>
    <t>丹阳市助友机械科技有限公司</t>
  </si>
  <si>
    <t>a1969</t>
  </si>
  <si>
    <t>帝宝交通器材（昆山）有限公司</t>
  </si>
  <si>
    <t>薛庆良</t>
  </si>
  <si>
    <t>a1970</t>
  </si>
  <si>
    <t>宁波中意液压马达有限公司</t>
  </si>
  <si>
    <t>a1971</t>
  </si>
  <si>
    <t>赣州市领旭电子有限公司</t>
  </si>
  <si>
    <t>a1972</t>
  </si>
  <si>
    <t>富曜半导体（昆山）有限公司</t>
  </si>
  <si>
    <t>a1973</t>
  </si>
  <si>
    <t>杭州汇鑫鸿精密机械有限公司</t>
  </si>
  <si>
    <t>a1974</t>
  </si>
  <si>
    <t>山西中航机械有限公司</t>
  </si>
  <si>
    <t>b001</t>
  </si>
  <si>
    <t>无锡私营门市部</t>
  </si>
  <si>
    <t>b002</t>
  </si>
  <si>
    <t>江阴王总</t>
  </si>
  <si>
    <t>b003</t>
  </si>
  <si>
    <t>常州福瑞德精密机械</t>
  </si>
  <si>
    <t>b005</t>
  </si>
  <si>
    <t>常州欧罗尔增压器有限公司</t>
  </si>
  <si>
    <t>b006</t>
  </si>
  <si>
    <t>姜堰市华源机械厂</t>
  </si>
  <si>
    <t>b007</t>
  </si>
  <si>
    <t>无锡兰顺模具有限公司</t>
  </si>
  <si>
    <t>b008</t>
  </si>
  <si>
    <t>昆山千灯唐新喜模具加工中心</t>
  </si>
  <si>
    <t>b010</t>
  </si>
  <si>
    <t>无锡浦新不锈钢有限公司</t>
  </si>
  <si>
    <t>b011</t>
  </si>
  <si>
    <t>无锡羊尖文化用品</t>
  </si>
  <si>
    <t>b013</t>
  </si>
  <si>
    <t>常州温总</t>
  </si>
  <si>
    <t>b014</t>
  </si>
  <si>
    <t>康迪斯特</t>
  </si>
  <si>
    <t>b016</t>
  </si>
  <si>
    <t>b018</t>
  </si>
  <si>
    <t>江阴顾山国庆五金</t>
  </si>
  <si>
    <t>b019</t>
  </si>
  <si>
    <t>高邮市秦如意</t>
  </si>
  <si>
    <t>b020</t>
  </si>
  <si>
    <t>无锡美孚机械有限公司</t>
  </si>
  <si>
    <t>b021</t>
  </si>
  <si>
    <t>丹阳嘉冉五金有限公司</t>
  </si>
  <si>
    <t>b022</t>
  </si>
  <si>
    <t>b025</t>
  </si>
  <si>
    <t>秦前进</t>
  </si>
  <si>
    <t>b026</t>
  </si>
  <si>
    <t>江苏三江工具有限公司</t>
  </si>
  <si>
    <t>b027</t>
  </si>
  <si>
    <t>无锡代总</t>
  </si>
  <si>
    <t>b028</t>
  </si>
  <si>
    <t>江阴恽静安</t>
  </si>
  <si>
    <t>b029</t>
  </si>
  <si>
    <t>无锡张小华</t>
  </si>
  <si>
    <t>王安惠</t>
  </si>
  <si>
    <t>b030</t>
  </si>
  <si>
    <t>赣州基拖车部件有限公司</t>
  </si>
  <si>
    <t>B033</t>
  </si>
  <si>
    <t>b034</t>
  </si>
  <si>
    <t>鸿荣耀CNC模具加工中心</t>
  </si>
  <si>
    <t>b035</t>
  </si>
  <si>
    <t>无锡张晓华</t>
  </si>
  <si>
    <t>b036</t>
  </si>
  <si>
    <t>昆山福春源模具</t>
  </si>
  <si>
    <t>b038</t>
  </si>
  <si>
    <t>无锡市拓博机械厂</t>
  </si>
  <si>
    <t>b041</t>
  </si>
  <si>
    <t>苏州曹总</t>
  </si>
  <si>
    <t>b042</t>
  </si>
  <si>
    <t>上海许斌</t>
  </si>
  <si>
    <t>b044</t>
  </si>
  <si>
    <t>科隆电热有限公司</t>
  </si>
  <si>
    <t>b048</t>
  </si>
  <si>
    <t>千灯科瑞模具加工厂</t>
  </si>
  <si>
    <t>b049</t>
  </si>
  <si>
    <t>堰桥陈宇东</t>
  </si>
  <si>
    <t>b051</t>
  </si>
  <si>
    <t>太仓速钛模具贸易商行</t>
  </si>
  <si>
    <t>b053</t>
  </si>
  <si>
    <t>兴化杭来根</t>
  </si>
  <si>
    <t>b054</t>
  </si>
  <si>
    <t>兴化智诚不锈钢制品厂</t>
  </si>
  <si>
    <t>b055</t>
  </si>
  <si>
    <t>兴化市林华合金钢制品厂</t>
  </si>
  <si>
    <t>b056</t>
  </si>
  <si>
    <t>江苏星光特钢科技有限公司</t>
  </si>
  <si>
    <t>b058</t>
  </si>
  <si>
    <t>昆山溶川机</t>
  </si>
  <si>
    <t>b060</t>
  </si>
  <si>
    <t>城北燕先生</t>
  </si>
  <si>
    <t>b062</t>
  </si>
  <si>
    <t>无锡蔡中根</t>
  </si>
  <si>
    <t>b065</t>
  </si>
  <si>
    <t>上海江沂机械设备有限公司</t>
  </si>
  <si>
    <t>b066</t>
  </si>
  <si>
    <t>武进刘盐军</t>
  </si>
  <si>
    <t>b068</t>
  </si>
  <si>
    <t>安吉为民钢筋拉丝厂</t>
  </si>
  <si>
    <t>b069</t>
  </si>
  <si>
    <t>昆山福龙机械</t>
  </si>
  <si>
    <t>b075</t>
  </si>
  <si>
    <t>宏特不锈钢制品厂</t>
  </si>
  <si>
    <t>b076</t>
  </si>
  <si>
    <t>洪泾</t>
  </si>
  <si>
    <t>b078</t>
  </si>
  <si>
    <t>无锡戴总</t>
  </si>
  <si>
    <t>b079</t>
  </si>
  <si>
    <t>吴江新申科技</t>
  </si>
  <si>
    <t>b080</t>
  </si>
  <si>
    <t>苏州捷太利</t>
  </si>
  <si>
    <t>b081</t>
  </si>
  <si>
    <t>洪悦汽车配件厂</t>
  </si>
  <si>
    <t>泰州市吉强不锈钢制品有限公司</t>
  </si>
  <si>
    <t>b083</t>
  </si>
  <si>
    <t>城北陈总1</t>
  </si>
  <si>
    <t>b084</t>
  </si>
  <si>
    <t>无锡东鹰机械</t>
  </si>
  <si>
    <t>b085</t>
  </si>
  <si>
    <t>晶乐高分子医疗器械</t>
  </si>
  <si>
    <t>b086</t>
  </si>
  <si>
    <t>无锡开瑞五金加工厂</t>
  </si>
  <si>
    <t>b087</t>
  </si>
  <si>
    <t>兴化陈四研磨</t>
  </si>
  <si>
    <t>b088</t>
  </si>
  <si>
    <t>兴化胥加根</t>
  </si>
  <si>
    <t>b089</t>
  </si>
  <si>
    <t>昆山腾翼机械加工厂</t>
  </si>
  <si>
    <t>b090</t>
  </si>
  <si>
    <t>能博机电有限公司</t>
  </si>
  <si>
    <t>b091</t>
  </si>
  <si>
    <t>裕嘉润特种油</t>
  </si>
  <si>
    <t>b092</t>
  </si>
  <si>
    <t>鑫源五金制品有限公司</t>
  </si>
  <si>
    <t>b093</t>
  </si>
  <si>
    <t>苏州沁丰盛机械科技有限公司</t>
  </si>
  <si>
    <t>B094</t>
  </si>
  <si>
    <t>昆山市德施普精密模具有限公司</t>
  </si>
  <si>
    <t>b095</t>
  </si>
  <si>
    <t>恒润汽车配件厂</t>
  </si>
  <si>
    <t>b096</t>
  </si>
  <si>
    <t>揭阳市德宝铭不锈钢有限公司</t>
  </si>
  <si>
    <t>b097</t>
  </si>
  <si>
    <t>广东李明(广东兴盈不锈钢)</t>
  </si>
  <si>
    <t>b098</t>
  </si>
  <si>
    <t>苏州华钰模具</t>
  </si>
  <si>
    <t>b099</t>
  </si>
  <si>
    <t>海门沈丰</t>
  </si>
  <si>
    <t>b100</t>
  </si>
  <si>
    <t>兴化夏所扣</t>
  </si>
  <si>
    <t>b101</t>
  </si>
  <si>
    <t>b102</t>
  </si>
  <si>
    <t>蓬朗胡先生</t>
  </si>
  <si>
    <t>b103</t>
  </si>
  <si>
    <t>无锡吴振华</t>
  </si>
  <si>
    <t>b104</t>
  </si>
  <si>
    <t>闵行耿先生</t>
  </si>
  <si>
    <t>b105</t>
  </si>
  <si>
    <t>宜兴彭总</t>
  </si>
  <si>
    <t>b106</t>
  </si>
  <si>
    <t>南通华嘉机械</t>
  </si>
  <si>
    <t>b107</t>
  </si>
  <si>
    <t>无锡竭力机械</t>
  </si>
  <si>
    <t>b108</t>
  </si>
  <si>
    <t>昆山吉士达木业有限公司</t>
  </si>
  <si>
    <t>b109</t>
  </si>
  <si>
    <t>蚌埠东伟机械厂</t>
  </si>
  <si>
    <t>20160201以后出货业务员周小帅</t>
  </si>
  <si>
    <t>b110</t>
  </si>
  <si>
    <t>张浦官新建</t>
  </si>
  <si>
    <t>b111</t>
  </si>
  <si>
    <t>梅村唐总</t>
  </si>
  <si>
    <t>b112</t>
  </si>
  <si>
    <t>昆山李宁</t>
  </si>
  <si>
    <t>b113</t>
  </si>
  <si>
    <t>城北张善棣</t>
  </si>
  <si>
    <t>b114</t>
  </si>
  <si>
    <t>城北徐总</t>
  </si>
  <si>
    <t>b116</t>
  </si>
  <si>
    <t>北京业德昌盛不锈钢有限公司</t>
  </si>
  <si>
    <t>b117</t>
  </si>
  <si>
    <t>吴江胡总</t>
  </si>
  <si>
    <t>b118</t>
  </si>
  <si>
    <t>b119</t>
  </si>
  <si>
    <t>花桥位静</t>
  </si>
  <si>
    <t>b120</t>
  </si>
  <si>
    <t>奥瑞诚精密模具</t>
  </si>
  <si>
    <t>b121</t>
  </si>
  <si>
    <t>尹丰路朱老板</t>
  </si>
  <si>
    <t>b122</t>
  </si>
  <si>
    <t>苏州甪直韩总</t>
  </si>
  <si>
    <t>b123</t>
  </si>
  <si>
    <t>镇江谏壁起重工具厂</t>
  </si>
  <si>
    <t>b124</t>
  </si>
  <si>
    <t>无锡君锐精密机械有限公司</t>
  </si>
  <si>
    <t>b125</t>
  </si>
  <si>
    <t>无锡江南中专</t>
  </si>
  <si>
    <t>b126</t>
  </si>
  <si>
    <t>常熟明胜</t>
  </si>
  <si>
    <t>b127</t>
  </si>
  <si>
    <t>嘉善鲍旭建</t>
  </si>
  <si>
    <t>b128</t>
  </si>
  <si>
    <t>曹总（无锡）</t>
  </si>
  <si>
    <t>b129</t>
  </si>
  <si>
    <t>b130</t>
  </si>
  <si>
    <t>常熟翼彬五金加工厂</t>
  </si>
  <si>
    <t>20160601以后出货业务员王立柱自主客户，原赵忠也是自主客户正常计算</t>
  </si>
  <si>
    <t>b131</t>
  </si>
  <si>
    <t>中村数控</t>
  </si>
  <si>
    <t>b132</t>
  </si>
  <si>
    <t>河南森源电气股份有限公司</t>
  </si>
  <si>
    <t>b133</t>
  </si>
  <si>
    <t>昆山王先生</t>
  </si>
  <si>
    <t>b134</t>
  </si>
  <si>
    <t>昆山刘聪</t>
  </si>
  <si>
    <t>b135</t>
  </si>
  <si>
    <t>山东东营正宇</t>
  </si>
  <si>
    <t>b136</t>
  </si>
  <si>
    <t>昆山辰运</t>
  </si>
  <si>
    <t>b137</t>
  </si>
  <si>
    <t>无锡友佳</t>
  </si>
  <si>
    <t>b138</t>
  </si>
  <si>
    <t>彭德五金</t>
  </si>
  <si>
    <t>未税现金</t>
  </si>
  <si>
    <t>b139</t>
  </si>
  <si>
    <t xml:space="preserve">江苏三立液压机械制造有限公司
</t>
  </si>
  <si>
    <t>b140</t>
  </si>
  <si>
    <t>文林明宇热处理厂</t>
  </si>
  <si>
    <t>b141</t>
  </si>
  <si>
    <t>无锡斯卡特机械有限公司</t>
  </si>
  <si>
    <t>b142</t>
  </si>
  <si>
    <t>昆山朱总</t>
  </si>
  <si>
    <t>2016年03月首次交易</t>
  </si>
  <si>
    <t>b143</t>
  </si>
  <si>
    <t>昆山鸿运昌</t>
  </si>
  <si>
    <t>b144</t>
  </si>
  <si>
    <t>江阴职业技术学院</t>
  </si>
  <si>
    <t>b145</t>
  </si>
  <si>
    <t>b146</t>
  </si>
  <si>
    <t>b147</t>
  </si>
  <si>
    <t>2016年04月首次交易</t>
  </si>
  <si>
    <t>b148</t>
  </si>
  <si>
    <t>无锡华翔金属制品有限公司</t>
  </si>
  <si>
    <t>b149</t>
  </si>
  <si>
    <t>石浦刘华</t>
  </si>
  <si>
    <t>b150</t>
  </si>
  <si>
    <t>昆山域阳精密机械</t>
  </si>
  <si>
    <t>b151</t>
  </si>
  <si>
    <t>b152</t>
  </si>
  <si>
    <t>永卖利精密机械有限公司</t>
  </si>
  <si>
    <t>b153</t>
  </si>
  <si>
    <t>陈先生</t>
  </si>
  <si>
    <t>b154</t>
  </si>
  <si>
    <t>b155</t>
  </si>
  <si>
    <t>千灯高先生</t>
  </si>
  <si>
    <t>b156</t>
  </si>
  <si>
    <t>吴江叶章清</t>
  </si>
  <si>
    <t>b157</t>
  </si>
  <si>
    <t>江苏常州武进春华自行车配件厂</t>
  </si>
  <si>
    <t>b158</t>
  </si>
  <si>
    <t>太仓市陆渡镇川英五金厂</t>
  </si>
  <si>
    <t>b159</t>
  </si>
  <si>
    <t>昆山优德精密工业有限公司</t>
  </si>
  <si>
    <t>b161</t>
  </si>
  <si>
    <t>常熟A先生</t>
  </si>
  <si>
    <t>b162</t>
  </si>
  <si>
    <t>无锡源开机械</t>
  </si>
  <si>
    <t>b163</t>
  </si>
  <si>
    <t>吴江远程五金</t>
  </si>
  <si>
    <t>b164</t>
  </si>
  <si>
    <t>吴中胡先生</t>
  </si>
  <si>
    <t>b165</t>
  </si>
  <si>
    <t>常州赢世自动化设备有限公司</t>
  </si>
  <si>
    <t>b166</t>
  </si>
  <si>
    <t>城北叶先生</t>
  </si>
  <si>
    <t>b167</t>
  </si>
  <si>
    <t>梅村华总</t>
  </si>
  <si>
    <t>b168</t>
  </si>
  <si>
    <t>立天科技</t>
  </si>
  <si>
    <t>b169</t>
  </si>
  <si>
    <t>南通徐辉</t>
  </si>
  <si>
    <t>b170</t>
  </si>
  <si>
    <t>无锡凯玛瑞机械有限公司</t>
  </si>
  <si>
    <t>b171</t>
  </si>
  <si>
    <t>山东张伟</t>
  </si>
  <si>
    <t>b172</t>
  </si>
  <si>
    <t>苏州安惠机械有限公司</t>
  </si>
  <si>
    <t>b174</t>
  </si>
  <si>
    <t>姜堰王震</t>
  </si>
  <si>
    <t>b175</t>
  </si>
  <si>
    <t>吴江程总</t>
  </si>
  <si>
    <t>b176</t>
  </si>
  <si>
    <t>未税货到付款</t>
  </si>
  <si>
    <t>b177</t>
  </si>
  <si>
    <t>泰州曹先生</t>
  </si>
  <si>
    <t>b178</t>
  </si>
  <si>
    <t>张浦陈总</t>
  </si>
  <si>
    <t>b179</t>
  </si>
  <si>
    <t>苏州千金五金有限公司</t>
  </si>
  <si>
    <t>b180</t>
  </si>
  <si>
    <t>无锡合瑞</t>
  </si>
  <si>
    <t>b181</t>
  </si>
  <si>
    <t>胡埭李存付</t>
  </si>
  <si>
    <t>b182</t>
  </si>
  <si>
    <t>成都远翔航空新材料有限公司</t>
  </si>
  <si>
    <t>b183</t>
  </si>
  <si>
    <t>泰州特固克</t>
  </si>
  <si>
    <t>b184</t>
  </si>
  <si>
    <t>千灯耿老板</t>
  </si>
  <si>
    <t>b185</t>
  </si>
  <si>
    <t>精昌模具</t>
  </si>
  <si>
    <t>b186</t>
  </si>
  <si>
    <t>浙江张利华</t>
  </si>
  <si>
    <t>b187</t>
  </si>
  <si>
    <t>成都航飞</t>
  </si>
  <si>
    <t>b188</t>
  </si>
  <si>
    <t>石浦杨老板</t>
  </si>
  <si>
    <t>b189</t>
  </si>
  <si>
    <t>常熟市齐新塑料模具有限公司</t>
  </si>
  <si>
    <t>b190</t>
  </si>
  <si>
    <t>苏州吴中区甪直格瑞特</t>
  </si>
  <si>
    <t>b191</t>
  </si>
  <si>
    <t>苏州三德斯精密机械</t>
  </si>
  <si>
    <t>b192</t>
  </si>
  <si>
    <t>无锡利淼</t>
  </si>
  <si>
    <t>b193</t>
  </si>
  <si>
    <t>淄博周村</t>
  </si>
  <si>
    <t>b194</t>
  </si>
  <si>
    <t>昆山顺达</t>
  </si>
  <si>
    <t>b195</t>
  </si>
  <si>
    <t>城北刘总</t>
  </si>
  <si>
    <t>b196</t>
  </si>
  <si>
    <t>东莞市宏兴达</t>
  </si>
  <si>
    <t>b197</t>
  </si>
  <si>
    <t>无锡博爱达机械</t>
  </si>
  <si>
    <t>b198</t>
  </si>
  <si>
    <t>犀浦郭先生</t>
  </si>
  <si>
    <t>b199</t>
  </si>
  <si>
    <t>昆山市张浦镇捷拓精密五金厂</t>
  </si>
  <si>
    <t>b200</t>
  </si>
  <si>
    <t>昆山制具</t>
  </si>
  <si>
    <t>b201</t>
  </si>
  <si>
    <t>苏州金环五金</t>
  </si>
  <si>
    <t>b202</t>
  </si>
  <si>
    <t>千灯罗先生</t>
  </si>
  <si>
    <t>b203</t>
  </si>
  <si>
    <t>上海和通不锈钢材料有限公司</t>
  </si>
  <si>
    <t>2017年1月首次交易</t>
  </si>
  <si>
    <t>b204</t>
  </si>
  <si>
    <t>成都犀浦察先生</t>
  </si>
  <si>
    <t>b205</t>
  </si>
  <si>
    <t>b206</t>
  </si>
  <si>
    <t>无锡刘锦美</t>
  </si>
  <si>
    <t>2017年2月首次交易</t>
  </si>
  <si>
    <t>b207</t>
  </si>
  <si>
    <t>镇江四方润滑油</t>
  </si>
  <si>
    <t>b208</t>
  </si>
  <si>
    <t>吴江德龙</t>
  </si>
  <si>
    <t>b209</t>
  </si>
  <si>
    <t>石浦罗总</t>
  </si>
  <si>
    <t>b210</t>
  </si>
  <si>
    <t>无锡王丽婷</t>
  </si>
  <si>
    <t>b211</t>
  </si>
  <si>
    <t>无锡李杰</t>
  </si>
  <si>
    <t>b212</t>
  </si>
  <si>
    <t>无锡马总</t>
  </si>
  <si>
    <t>b213</t>
  </si>
  <si>
    <t>无锡张威</t>
  </si>
  <si>
    <t>b214</t>
  </si>
  <si>
    <t>昆山东永全</t>
  </si>
  <si>
    <t>b215</t>
  </si>
  <si>
    <t>无锡理伟恒科技</t>
  </si>
  <si>
    <t>b216</t>
  </si>
  <si>
    <t>无锡创力信</t>
  </si>
  <si>
    <t>2017年4月首次交易</t>
  </si>
  <si>
    <t>b217</t>
  </si>
  <si>
    <t>屯村蒋总</t>
  </si>
  <si>
    <t>b218</t>
  </si>
  <si>
    <t>千灯同丰</t>
  </si>
  <si>
    <t>b219</t>
  </si>
  <si>
    <t xml:space="preserve">石浦张老板 </t>
  </si>
  <si>
    <t>b220</t>
  </si>
  <si>
    <t>石浦罗伦熊</t>
  </si>
  <si>
    <t>b221</t>
  </si>
  <si>
    <t>千灯腾总</t>
  </si>
  <si>
    <t>b222</t>
  </si>
  <si>
    <t>无锡市正隆特气经贸有限公司</t>
  </si>
  <si>
    <t>2017年5月首次交易</t>
  </si>
  <si>
    <t>苏州胡老板</t>
  </si>
  <si>
    <t>b224</t>
  </si>
  <si>
    <t>昆山韩放</t>
  </si>
  <si>
    <t>b225</t>
  </si>
  <si>
    <t>宁海县深圳大昌塑料金属铸件厂</t>
  </si>
  <si>
    <t>b226</t>
  </si>
  <si>
    <t>苏州市国平精密机件有限公司</t>
  </si>
  <si>
    <t>b227</t>
  </si>
  <si>
    <t>无锡长安马总</t>
  </si>
  <si>
    <t>2017年6月首次交易</t>
  </si>
  <si>
    <t>b228</t>
  </si>
  <si>
    <t>昆山德新洋机械设备有限公司</t>
  </si>
  <si>
    <t>b229</t>
  </si>
  <si>
    <t>苏州郭总</t>
  </si>
  <si>
    <t>b230</t>
  </si>
  <si>
    <t>泰州曹正虎</t>
  </si>
  <si>
    <t>b231</t>
  </si>
  <si>
    <t>b232</t>
  </si>
  <si>
    <t>堰桥周拥军</t>
  </si>
  <si>
    <t>b233</t>
  </si>
  <si>
    <t>无锡时讯五金</t>
  </si>
  <si>
    <t>b234</t>
  </si>
  <si>
    <t xml:space="preserve">昆山市千灯镇天空精密模具厂 </t>
  </si>
  <si>
    <t>惠山山前洲万准机械配件加工厂</t>
  </si>
  <si>
    <t>b237</t>
  </si>
  <si>
    <t>吴江费经理</t>
  </si>
  <si>
    <t>2017年7月首次交易</t>
  </si>
  <si>
    <t>b238</t>
  </si>
  <si>
    <t>虹光伟业</t>
  </si>
  <si>
    <t>b240</t>
  </si>
  <si>
    <t>志明五金厂</t>
  </si>
  <si>
    <t>b241</t>
  </si>
  <si>
    <t>无锡凌源机械厂</t>
  </si>
  <si>
    <t>b242</t>
  </si>
  <si>
    <t>常州普陆托</t>
  </si>
  <si>
    <t>b243</t>
  </si>
  <si>
    <t>苏州计总</t>
  </si>
  <si>
    <t>b244</t>
  </si>
  <si>
    <t>昆山刘总</t>
  </si>
  <si>
    <t>b245</t>
  </si>
  <si>
    <t xml:space="preserve">无锡郁总 </t>
  </si>
  <si>
    <t>b246</t>
  </si>
  <si>
    <t>昆山勇闯精密机械有限公司</t>
  </si>
  <si>
    <t>b247</t>
  </si>
  <si>
    <t>无锡朱总</t>
  </si>
  <si>
    <t>b248</t>
  </si>
  <si>
    <t>昆山丰亨元工贸有限公司</t>
  </si>
  <si>
    <t>b249</t>
  </si>
  <si>
    <t>海门市天补真空泵厂</t>
  </si>
  <si>
    <t>b251</t>
  </si>
  <si>
    <t>河南郭一波</t>
  </si>
  <si>
    <t>1%提成，公司客户</t>
  </si>
  <si>
    <t>b252</t>
  </si>
  <si>
    <t>和能精密模具模具部</t>
  </si>
  <si>
    <t>b253</t>
  </si>
  <si>
    <t>昆山茂川</t>
  </si>
  <si>
    <t>b254</t>
  </si>
  <si>
    <t>无锡豫帅机械加工</t>
  </si>
  <si>
    <t>b255</t>
  </si>
  <si>
    <t>亨越达精密机械</t>
  </si>
  <si>
    <t>b256</t>
  </si>
  <si>
    <t>无锡市亿宏医疗器械有限公司</t>
  </si>
  <si>
    <t>b257</t>
  </si>
  <si>
    <t>福建青云不锈钢</t>
  </si>
  <si>
    <t>b258</t>
  </si>
  <si>
    <t>‭苏州斯曼迪热流道系统有限公司</t>
  </si>
  <si>
    <t>深圳市瑞峰五金制品有限公司</t>
  </si>
  <si>
    <t>b260</t>
  </si>
  <si>
    <t>无锡特博增压器</t>
  </si>
  <si>
    <t>b261</t>
  </si>
  <si>
    <t>常州秦毅</t>
  </si>
  <si>
    <t>b262</t>
  </si>
  <si>
    <t>惠州拓源劳保</t>
  </si>
  <si>
    <t>b263</t>
  </si>
  <si>
    <t>b264</t>
  </si>
  <si>
    <t>上饶市通用核心光电有限公司</t>
  </si>
  <si>
    <t>b265</t>
  </si>
  <si>
    <t>宁海铝管拉拨厂</t>
  </si>
  <si>
    <t>b266</t>
  </si>
  <si>
    <t>常州刘亮</t>
  </si>
  <si>
    <t>b267</t>
  </si>
  <si>
    <t>城北陆总</t>
  </si>
  <si>
    <t>b268</t>
  </si>
  <si>
    <t>御林气配</t>
  </si>
  <si>
    <t>b269</t>
  </si>
  <si>
    <t>朝华模具</t>
  </si>
  <si>
    <t>昆山倩兰机械加工厂</t>
  </si>
  <si>
    <t>b271</t>
  </si>
  <si>
    <t>河南王金伟</t>
  </si>
  <si>
    <t>昆山华川龙五金制品厂</t>
  </si>
  <si>
    <t>林州市永丰汽车部件有限公司</t>
  </si>
  <si>
    <t>河南英华达化工产品有限公司</t>
  </si>
  <si>
    <t>b275</t>
  </si>
  <si>
    <t>苏州金利来塑胶</t>
  </si>
  <si>
    <t>b276</t>
  </si>
  <si>
    <t>昆山同洋机械</t>
  </si>
  <si>
    <t>b277</t>
  </si>
  <si>
    <t>b278</t>
  </si>
  <si>
    <t>林州市太山汽车部件厂</t>
  </si>
  <si>
    <t>b279</t>
  </si>
  <si>
    <t>东莞金特利</t>
  </si>
  <si>
    <t>b280</t>
  </si>
  <si>
    <t>百韧模具厂</t>
  </si>
  <si>
    <t>编号</t>
  </si>
  <si>
    <t>型号</t>
  </si>
  <si>
    <t>包装</t>
  </si>
  <si>
    <t>经销价（元/桶）</t>
  </si>
  <si>
    <t>指导价（元/桶）</t>
  </si>
  <si>
    <r>
      <rPr>
        <b/>
        <sz val="10"/>
        <rFont val="宋体"/>
        <family val="3"/>
        <charset val="134"/>
      </rPr>
      <t>指导单价(未税)</t>
    </r>
    <r>
      <rPr>
        <b/>
        <sz val="10"/>
        <rFont val="宋体"/>
        <family val="3"/>
        <charset val="134"/>
      </rPr>
      <t xml:space="preserve">
</t>
    </r>
    <r>
      <rPr>
        <b/>
        <sz val="10"/>
        <rFont val="宋体"/>
        <family val="3"/>
        <charset val="134"/>
      </rPr>
      <t>元/KG</t>
    </r>
  </si>
  <si>
    <t>含税小桶指导单价</t>
  </si>
  <si>
    <t>含税经销小桶单价</t>
  </si>
  <si>
    <t>未税价大桶</t>
  </si>
  <si>
    <t>未税小桶单价</t>
  </si>
  <si>
    <t>半合成极压切削液</t>
  </si>
  <si>
    <t>CSB08</t>
  </si>
  <si>
    <t>LP-3030A1</t>
  </si>
  <si>
    <r>
      <rPr>
        <sz val="10"/>
        <rFont val="宋体"/>
        <family val="3"/>
        <charset val="134"/>
      </rPr>
      <t>LP-3030XS</t>
    </r>
    <r>
      <rPr>
        <sz val="10"/>
        <rFont val="宋体"/>
        <family val="3"/>
        <charset val="134"/>
      </rPr>
      <t xml:space="preserve"> </t>
    </r>
  </si>
  <si>
    <t>CSB11</t>
  </si>
  <si>
    <t>ZM-3040A</t>
  </si>
  <si>
    <t>CSB13</t>
  </si>
  <si>
    <t>JH-101LMD</t>
  </si>
  <si>
    <t>LP-3030L</t>
  </si>
  <si>
    <t>CSB19</t>
  </si>
  <si>
    <t>JH-3010-A</t>
  </si>
  <si>
    <t>CSB20</t>
  </si>
  <si>
    <t>JH-3011</t>
  </si>
  <si>
    <t>CSB21</t>
  </si>
  <si>
    <t>AP-3041</t>
  </si>
  <si>
    <t>CSB25</t>
  </si>
  <si>
    <t>LP-3030DT</t>
  </si>
  <si>
    <t>CSB26</t>
  </si>
  <si>
    <t>LP-3030YP</t>
  </si>
  <si>
    <t>钨钢研磨液</t>
  </si>
  <si>
    <t>HW-40D</t>
  </si>
  <si>
    <t>SH-810H</t>
  </si>
  <si>
    <t>铝合金研磨液</t>
  </si>
  <si>
    <t>SH-880A</t>
  </si>
  <si>
    <t>CSQ06</t>
  </si>
  <si>
    <t>光整液</t>
  </si>
  <si>
    <t>LK-900B</t>
  </si>
  <si>
    <t>不锈钢研磨液</t>
  </si>
  <si>
    <t>CSQ08</t>
  </si>
  <si>
    <t>SH-801X</t>
  </si>
  <si>
    <t>全合成切削液</t>
  </si>
  <si>
    <t>SH-805C</t>
  </si>
  <si>
    <t>优质全合成切削液</t>
  </si>
  <si>
    <t>CSQ22</t>
  </si>
  <si>
    <t>玻璃专用磨削液</t>
  </si>
  <si>
    <t>SH-860M</t>
  </si>
  <si>
    <t>CSQ55</t>
  </si>
  <si>
    <t>SH-807AF</t>
  </si>
  <si>
    <t>CSQ24</t>
  </si>
  <si>
    <t>SH-860MA7</t>
  </si>
  <si>
    <t>CSQ32</t>
  </si>
  <si>
    <t>SH-801HL-A</t>
  </si>
  <si>
    <t>a0777上海治通按2700元/桶15元/KG指导价</t>
  </si>
  <si>
    <r>
      <rPr>
        <sz val="12"/>
        <rFont val="宋体"/>
        <family val="3"/>
        <charset val="134"/>
      </rPr>
      <t>20180509更新前170KG经销价3900指导价4200，</t>
    </r>
    <r>
      <rPr>
        <sz val="12"/>
        <rFont val="宋体"/>
        <family val="3"/>
        <charset val="134"/>
      </rPr>
      <t xml:space="preserve">    </t>
    </r>
  </si>
  <si>
    <t>全合成磨削液</t>
  </si>
  <si>
    <t>CSQ44</t>
  </si>
  <si>
    <t>SH-805D</t>
  </si>
  <si>
    <t>CSQ56</t>
  </si>
  <si>
    <t>磁力研磨液</t>
  </si>
  <si>
    <t>SH-870</t>
  </si>
  <si>
    <t>CSQ57</t>
  </si>
  <si>
    <t>JH-803BQ</t>
  </si>
  <si>
    <t>CSQ59</t>
  </si>
  <si>
    <t>SH-807Y</t>
  </si>
  <si>
    <t>CSR04</t>
  </si>
  <si>
    <r>
      <rPr>
        <sz val="10"/>
        <rFont val="宋体"/>
        <family val="3"/>
        <charset val="134"/>
      </rPr>
      <t>优质切削液</t>
    </r>
    <r>
      <rPr>
        <sz val="10"/>
        <rFont val="宋体"/>
        <family val="3"/>
        <charset val="134"/>
      </rPr>
      <t xml:space="preserve">    </t>
    </r>
  </si>
  <si>
    <t>JH-101</t>
  </si>
  <si>
    <t>优质切削液</t>
  </si>
  <si>
    <r>
      <rPr>
        <sz val="12"/>
        <rFont val="宋体"/>
        <family val="3"/>
        <charset val="134"/>
      </rPr>
      <t>20180509更新前170KG经销价2900指导价3200，</t>
    </r>
    <r>
      <rPr>
        <sz val="12"/>
        <rFont val="宋体"/>
        <family val="3"/>
        <charset val="134"/>
      </rPr>
      <t xml:space="preserve">    </t>
    </r>
  </si>
  <si>
    <r>
      <rPr>
        <sz val="12"/>
        <rFont val="宋体"/>
        <family val="3"/>
        <charset val="134"/>
      </rPr>
      <t>20180509更新前170KG经销价2600指导价2900，</t>
    </r>
    <r>
      <rPr>
        <sz val="12"/>
        <rFont val="宋体"/>
        <family val="3"/>
        <charset val="134"/>
      </rPr>
      <t xml:space="preserve">    </t>
    </r>
  </si>
  <si>
    <t>防锈切削液</t>
  </si>
  <si>
    <t>JH-102</t>
  </si>
  <si>
    <t>高级微乳切削液</t>
  </si>
  <si>
    <t>JH-107</t>
  </si>
  <si>
    <t>CSR12</t>
  </si>
  <si>
    <t>铜专用切削液</t>
  </si>
  <si>
    <t>JH-109</t>
  </si>
  <si>
    <t>高性能切削液</t>
  </si>
  <si>
    <t>CSR15</t>
  </si>
  <si>
    <t>镁合金切削液</t>
  </si>
  <si>
    <t>JH-MG8F</t>
  </si>
  <si>
    <t>CSR03</t>
  </si>
  <si>
    <t>植物切削液</t>
  </si>
  <si>
    <t>CSR16</t>
  </si>
  <si>
    <t>CSR21</t>
  </si>
  <si>
    <t>CSR31</t>
  </si>
  <si>
    <t>CSR23</t>
  </si>
  <si>
    <t>ZM-3080D</t>
  </si>
  <si>
    <r>
      <rPr>
        <sz val="12"/>
        <rFont val="宋体"/>
        <family val="3"/>
        <charset val="134"/>
      </rPr>
      <t>20180509更新前170KG经销价2700指导价3000，</t>
    </r>
    <r>
      <rPr>
        <sz val="12"/>
        <rFont val="宋体"/>
        <family val="3"/>
        <charset val="134"/>
      </rPr>
      <t xml:space="preserve">    </t>
    </r>
  </si>
  <si>
    <t>CSR25</t>
  </si>
  <si>
    <t>铜拉丝油</t>
  </si>
  <si>
    <t>L-T70</t>
  </si>
  <si>
    <t>CSR26</t>
  </si>
  <si>
    <t>L-T60</t>
  </si>
  <si>
    <t>CSR28</t>
  </si>
  <si>
    <t>L-T70A</t>
  </si>
  <si>
    <r>
      <rPr>
        <sz val="12"/>
        <rFont val="宋体"/>
        <family val="3"/>
        <charset val="134"/>
      </rPr>
      <t>20180509更新前180KG经销价3000指导价3300，</t>
    </r>
    <r>
      <rPr>
        <sz val="12"/>
        <rFont val="宋体"/>
        <family val="3"/>
        <charset val="134"/>
      </rPr>
      <t xml:space="preserve">    </t>
    </r>
  </si>
  <si>
    <t>CSR56</t>
  </si>
  <si>
    <t>JH-200LX</t>
  </si>
  <si>
    <t>ZM-3090A</t>
  </si>
  <si>
    <r>
      <rPr>
        <sz val="12"/>
        <rFont val="宋体"/>
        <family val="3"/>
        <charset val="134"/>
      </rPr>
      <t>20180509更新前170KG经销价2900指导价3300，</t>
    </r>
    <r>
      <rPr>
        <sz val="12"/>
        <rFont val="宋体"/>
        <family val="3"/>
        <charset val="134"/>
      </rPr>
      <t xml:space="preserve">    </t>
    </r>
  </si>
  <si>
    <t>CSR49</t>
  </si>
  <si>
    <t>钛合金切削液</t>
  </si>
  <si>
    <t>EF-208</t>
  </si>
  <si>
    <t>CYQ01</t>
  </si>
  <si>
    <t>成型加工油</t>
  </si>
  <si>
    <t>CYQ03</t>
  </si>
  <si>
    <t>齿轮加工油</t>
  </si>
  <si>
    <t>CB-10M</t>
  </si>
  <si>
    <t>CYQ04</t>
  </si>
  <si>
    <t>CH-105FX</t>
  </si>
  <si>
    <t>CYQ06</t>
  </si>
  <si>
    <t>攻牙油</t>
  </si>
  <si>
    <t>CH-106</t>
  </si>
  <si>
    <t>CYQ08</t>
  </si>
  <si>
    <t>铜加工油</t>
  </si>
  <si>
    <t>铜加工油/锭子油</t>
  </si>
  <si>
    <t>CC-20FA</t>
  </si>
  <si>
    <t>CYQ15</t>
  </si>
  <si>
    <t>深孔钻专用油</t>
  </si>
  <si>
    <t>CX-30</t>
  </si>
  <si>
    <t>CYQ18</t>
  </si>
  <si>
    <t>DH-30D</t>
  </si>
  <si>
    <t>CYQ22</t>
  </si>
  <si>
    <t>钨钢研磨油</t>
  </si>
  <si>
    <t>HM-80</t>
  </si>
  <si>
    <t>CYQ23</t>
  </si>
  <si>
    <t>研磨油</t>
  </si>
  <si>
    <t>JH-5</t>
  </si>
  <si>
    <t>CYQ25</t>
  </si>
  <si>
    <t>研磨矫正加工油</t>
  </si>
  <si>
    <t>L-1190S</t>
  </si>
  <si>
    <t>CYQ26</t>
  </si>
  <si>
    <t>环保珩磨油</t>
  </si>
  <si>
    <t>OH-203</t>
  </si>
  <si>
    <t>CYQ27</t>
  </si>
  <si>
    <t>JH-2</t>
  </si>
  <si>
    <t>镁铝合金切削油</t>
  </si>
  <si>
    <t>CYQ30</t>
  </si>
  <si>
    <t>R-12</t>
  </si>
  <si>
    <t>CYQ31</t>
  </si>
  <si>
    <t>攻丝油</t>
  </si>
  <si>
    <t>SD-ZD15</t>
  </si>
  <si>
    <t>#########</t>
  </si>
  <si>
    <t>CYQ32</t>
  </si>
  <si>
    <t>THC-10</t>
  </si>
  <si>
    <t>CYQ34</t>
  </si>
  <si>
    <t>植物切削油</t>
  </si>
  <si>
    <t>CH-600</t>
  </si>
  <si>
    <t>CYQ35</t>
  </si>
  <si>
    <t>CYQ40</t>
  </si>
  <si>
    <t>CH-106B</t>
  </si>
  <si>
    <t>CYQ42</t>
  </si>
  <si>
    <t>雾化切削油</t>
  </si>
  <si>
    <t>CYQ46</t>
  </si>
  <si>
    <t>拉床专用油</t>
  </si>
  <si>
    <t>CH-660</t>
  </si>
  <si>
    <t>CYQ49</t>
  </si>
  <si>
    <t>不锈钢研磨油</t>
  </si>
  <si>
    <t>JH-18</t>
  </si>
  <si>
    <t>CYQ50</t>
  </si>
  <si>
    <t>钛合金切削油</t>
  </si>
  <si>
    <t>CH-204</t>
  </si>
  <si>
    <t>CH-188A</t>
  </si>
  <si>
    <t>CYQ52</t>
  </si>
  <si>
    <t>DH-50</t>
  </si>
  <si>
    <t>DH-30K</t>
  </si>
  <si>
    <t>CYQ56</t>
  </si>
  <si>
    <t>THC-18A</t>
  </si>
  <si>
    <t>精冲油</t>
  </si>
  <si>
    <t>530C-A</t>
  </si>
  <si>
    <t>CYQ63</t>
  </si>
  <si>
    <t>珩磨油</t>
  </si>
  <si>
    <t>HM-50N</t>
  </si>
  <si>
    <t>CYQ66</t>
  </si>
  <si>
    <t>磨削油</t>
  </si>
  <si>
    <t>TH-20</t>
  </si>
  <si>
    <t>CYQ69</t>
  </si>
  <si>
    <t>CH-108</t>
  </si>
  <si>
    <t>CYQ70</t>
  </si>
  <si>
    <t>DH-30T</t>
  </si>
  <si>
    <t>CYQ71</t>
  </si>
  <si>
    <t>硬车油</t>
  </si>
  <si>
    <t>DH-30Z</t>
  </si>
  <si>
    <t>CYQ72</t>
  </si>
  <si>
    <t>DH-15</t>
  </si>
  <si>
    <t>CSX02</t>
  </si>
  <si>
    <t>清洗剂</t>
  </si>
  <si>
    <t>AS-1360Q</t>
  </si>
  <si>
    <t>固体粉末，出货算差价不加价35%</t>
  </si>
  <si>
    <t>脱脂剂</t>
  </si>
  <si>
    <t>CSX12</t>
  </si>
  <si>
    <t>AS-6000</t>
  </si>
  <si>
    <t>CSX15</t>
  </si>
  <si>
    <t>AS-8000</t>
  </si>
  <si>
    <t>小桶，出货算差价时不加价35%</t>
  </si>
  <si>
    <t>CSX18</t>
  </si>
  <si>
    <t>AS-9000DA</t>
  </si>
  <si>
    <t>CSX23</t>
  </si>
  <si>
    <t>CSX03</t>
  </si>
  <si>
    <t>AS-310</t>
  </si>
  <si>
    <t>CSX06</t>
  </si>
  <si>
    <t>煤油</t>
  </si>
  <si>
    <t>CSX10</t>
  </si>
  <si>
    <t>去渍油</t>
  </si>
  <si>
    <t>KG</t>
  </si>
  <si>
    <t>CSX24</t>
  </si>
  <si>
    <t>溶剂油</t>
  </si>
  <si>
    <t>D30</t>
  </si>
  <si>
    <t>CSX28</t>
  </si>
  <si>
    <r>
      <rPr>
        <sz val="10"/>
        <rFont val="宋体"/>
        <family val="3"/>
        <charset val="134"/>
      </rPr>
      <t>AL-10</t>
    </r>
    <r>
      <rPr>
        <sz val="10"/>
        <rFont val="宋体"/>
        <family val="3"/>
        <charset val="134"/>
      </rPr>
      <t xml:space="preserve"> </t>
    </r>
  </si>
  <si>
    <t>CSX07</t>
  </si>
  <si>
    <t>PLUS</t>
  </si>
  <si>
    <t>A</t>
  </si>
  <si>
    <t>CSX08</t>
  </si>
  <si>
    <t>B</t>
  </si>
  <si>
    <t>CYF02</t>
  </si>
  <si>
    <t>水性防锈油</t>
  </si>
  <si>
    <t>XR-22</t>
  </si>
  <si>
    <t>CYF03</t>
  </si>
  <si>
    <t>XR-60</t>
  </si>
  <si>
    <t>矿物油型防锈油</t>
  </si>
  <si>
    <t>CYF08</t>
  </si>
  <si>
    <t>X-38</t>
  </si>
  <si>
    <t>CYF09</t>
  </si>
  <si>
    <t>挥发型防锈油</t>
  </si>
  <si>
    <t>X-39</t>
  </si>
  <si>
    <t>CYF10</t>
  </si>
  <si>
    <t>挥发性防锈油</t>
  </si>
  <si>
    <t>X-3901</t>
  </si>
  <si>
    <t>CYF11</t>
  </si>
  <si>
    <t>X-3630A</t>
  </si>
  <si>
    <t>CYF13</t>
  </si>
  <si>
    <t>薄层防锈油</t>
  </si>
  <si>
    <t>X-3902</t>
  </si>
  <si>
    <t>CYF14</t>
  </si>
  <si>
    <t>X-3930</t>
  </si>
  <si>
    <t>CYT83</t>
  </si>
  <si>
    <t>CYT81</t>
  </si>
  <si>
    <t>100#</t>
  </si>
  <si>
    <t>CYT13</t>
  </si>
  <si>
    <t>CYT14</t>
  </si>
  <si>
    <t>150#</t>
  </si>
  <si>
    <t>CYT17</t>
  </si>
  <si>
    <t>320#</t>
  </si>
  <si>
    <t>CYT58</t>
  </si>
  <si>
    <t>曲轴专用油</t>
  </si>
  <si>
    <t>通用复合锂基脂</t>
  </si>
  <si>
    <t>CYT02</t>
  </si>
  <si>
    <t>锂基脂</t>
  </si>
  <si>
    <t>00#</t>
  </si>
  <si>
    <t>CYT20</t>
  </si>
  <si>
    <t>1#</t>
  </si>
  <si>
    <t>CYT40</t>
  </si>
  <si>
    <t>高温极压合成润滑脂</t>
  </si>
  <si>
    <t>F3</t>
  </si>
  <si>
    <t>CYT18</t>
  </si>
  <si>
    <t>高温油膏</t>
  </si>
  <si>
    <t>400度</t>
  </si>
  <si>
    <t>CYT06</t>
  </si>
  <si>
    <t>主轴冷却油</t>
  </si>
  <si>
    <t>CYT63</t>
  </si>
  <si>
    <t>7#</t>
  </si>
  <si>
    <t>CYT84</t>
  </si>
  <si>
    <t>15#</t>
  </si>
  <si>
    <t>CYT16</t>
  </si>
  <si>
    <t>高温链条油 5320</t>
  </si>
  <si>
    <t>220#/250#</t>
  </si>
  <si>
    <t>模温机用导热油</t>
  </si>
  <si>
    <t>CYT61</t>
  </si>
  <si>
    <t>机械油</t>
  </si>
  <si>
    <t>20#</t>
  </si>
  <si>
    <t>CYT37</t>
  </si>
  <si>
    <t>CYT62</t>
  </si>
  <si>
    <t>CYT80</t>
  </si>
  <si>
    <t>白油</t>
  </si>
  <si>
    <t>CYT41</t>
  </si>
  <si>
    <t>线切割油</t>
  </si>
  <si>
    <t>JH-200</t>
  </si>
  <si>
    <t>CYT19</t>
  </si>
  <si>
    <r>
      <rPr>
        <sz val="10"/>
        <rFont val="宋体"/>
        <family val="3"/>
        <charset val="134"/>
      </rPr>
      <t>挥发性冲压油</t>
    </r>
    <r>
      <rPr>
        <sz val="10"/>
        <rFont val="宋体"/>
        <family val="3"/>
        <charset val="134"/>
      </rPr>
      <t xml:space="preserve"> </t>
    </r>
  </si>
  <si>
    <t>CYT21</t>
  </si>
  <si>
    <t>铝管拉伸油</t>
  </si>
  <si>
    <t>L-HT700</t>
  </si>
  <si>
    <t>CYT23</t>
  </si>
  <si>
    <t>引拔油</t>
  </si>
  <si>
    <t>D-380</t>
  </si>
  <si>
    <t>拉拔油</t>
  </si>
  <si>
    <t>CYT25</t>
  </si>
  <si>
    <t>EF-306C</t>
  </si>
  <si>
    <t>不锈钢拉伸油</t>
  </si>
  <si>
    <t>CYT34</t>
  </si>
  <si>
    <t>成型拉拔油</t>
  </si>
  <si>
    <t>EF-308</t>
  </si>
  <si>
    <t>CYT35</t>
  </si>
  <si>
    <t>EF-420P-30</t>
  </si>
  <si>
    <t>CYT36</t>
  </si>
  <si>
    <t>超精油</t>
  </si>
  <si>
    <t>CH-500</t>
  </si>
  <si>
    <t>CYT43</t>
  </si>
  <si>
    <t>L-990</t>
  </si>
  <si>
    <t>CYT44</t>
  </si>
  <si>
    <t>模温机热煤油</t>
  </si>
  <si>
    <t>R320</t>
  </si>
  <si>
    <t>CYT47</t>
  </si>
  <si>
    <t>压延油</t>
  </si>
  <si>
    <t>YH-100</t>
  </si>
  <si>
    <t>CYT86</t>
  </si>
  <si>
    <t>YH-101</t>
  </si>
  <si>
    <t>CYT48</t>
  </si>
  <si>
    <t>冲压油</t>
  </si>
  <si>
    <t>301C</t>
  </si>
  <si>
    <t>CYT50</t>
  </si>
  <si>
    <t>高级成型加工油</t>
  </si>
  <si>
    <t>CYT51</t>
  </si>
  <si>
    <t>EF-306A</t>
  </si>
  <si>
    <t>CYT53</t>
  </si>
  <si>
    <t>挥发性冲压油</t>
  </si>
  <si>
    <t>CYT54</t>
  </si>
  <si>
    <t>L-990A</t>
  </si>
  <si>
    <t>CYT56</t>
  </si>
  <si>
    <t>EF-309A</t>
  </si>
  <si>
    <t>CYT64</t>
  </si>
  <si>
    <t>引拔加工油</t>
  </si>
  <si>
    <t>L-990N</t>
  </si>
  <si>
    <t>CYT78</t>
  </si>
  <si>
    <t>铝拉丝油</t>
  </si>
  <si>
    <t>L-80A</t>
  </si>
  <si>
    <t>CYZ02</t>
  </si>
  <si>
    <t>不锈钢专用冷轧油</t>
  </si>
  <si>
    <t>EF-108</t>
  </si>
  <si>
    <t>CYZ03</t>
  </si>
  <si>
    <t>轧制油</t>
  </si>
  <si>
    <t>EF-1080J</t>
  </si>
  <si>
    <t>CYZ04</t>
  </si>
  <si>
    <t>铜轧制油</t>
  </si>
  <si>
    <t>LC-SP80</t>
  </si>
  <si>
    <t>CYZ05</t>
  </si>
  <si>
    <t>EF-1080B</t>
  </si>
  <si>
    <t>CYZ06</t>
  </si>
  <si>
    <t>冷轧油</t>
  </si>
  <si>
    <t>EF-108B</t>
  </si>
  <si>
    <t>CYZ08</t>
  </si>
  <si>
    <t>EF-109A</t>
  </si>
  <si>
    <t>CYZ09</t>
  </si>
  <si>
    <t>EF-109</t>
  </si>
  <si>
    <t>CYZ10</t>
  </si>
  <si>
    <t>EF-109B</t>
  </si>
  <si>
    <t>CYZ15</t>
  </si>
  <si>
    <t>S105</t>
  </si>
  <si>
    <t>EF-1080JL</t>
  </si>
  <si>
    <t>CYZ17</t>
  </si>
  <si>
    <t>EF-109FB</t>
  </si>
  <si>
    <t>CYT66</t>
  </si>
  <si>
    <t>穿孔润滑剂</t>
  </si>
  <si>
    <t>KP-300</t>
  </si>
  <si>
    <t>CYT27</t>
  </si>
  <si>
    <t>EF-307A</t>
  </si>
  <si>
    <t>CSR48</t>
  </si>
  <si>
    <t>铜板专用轧制液</t>
  </si>
  <si>
    <t>LC-SP60</t>
  </si>
  <si>
    <t>CYP06</t>
  </si>
  <si>
    <t>铝缓蚀剂</t>
  </si>
  <si>
    <t>CYT26</t>
  </si>
  <si>
    <t>抗氧化剂</t>
  </si>
  <si>
    <t>CYP15</t>
  </si>
  <si>
    <t>杀菌剂</t>
  </si>
  <si>
    <t>CYP10</t>
  </si>
  <si>
    <t>消泡剂</t>
  </si>
  <si>
    <t>CYT82</t>
  </si>
  <si>
    <t>305-A</t>
  </si>
  <si>
    <t>CSQ50</t>
  </si>
  <si>
    <t>SH-807AF-K</t>
  </si>
  <si>
    <t>CYP33</t>
  </si>
  <si>
    <t>铝合金抗氧化剂</t>
  </si>
  <si>
    <t>SL</t>
  </si>
  <si>
    <t>CYP01</t>
  </si>
  <si>
    <t>添加剂</t>
  </si>
  <si>
    <t>52#</t>
  </si>
  <si>
    <t>CYQ67</t>
  </si>
  <si>
    <t>THC-18</t>
  </si>
  <si>
    <t>CSR50</t>
  </si>
  <si>
    <t>乳化型切削液</t>
  </si>
  <si>
    <t>JH-300KC</t>
  </si>
  <si>
    <t>20180509更新前1000KG经销价16600指导价19500，</t>
  </si>
  <si>
    <t>CYQ75</t>
  </si>
  <si>
    <t>THC-18C</t>
  </si>
  <si>
    <t>CPF05</t>
  </si>
  <si>
    <t>水溶性切削液</t>
  </si>
  <si>
    <t>CPAC-8800</t>
  </si>
  <si>
    <t>CSQ61</t>
  </si>
  <si>
    <t>SH-807T</t>
  </si>
  <si>
    <t>CSQ62</t>
  </si>
  <si>
    <t>SH-807KJ</t>
  </si>
  <si>
    <t>CYT88</t>
  </si>
  <si>
    <t>301E</t>
  </si>
  <si>
    <t>CYP52</t>
  </si>
  <si>
    <t>DP-38A</t>
  </si>
  <si>
    <t>JH-105j</t>
  </si>
  <si>
    <t>CYQ43</t>
  </si>
  <si>
    <t>CH-188B</t>
  </si>
  <si>
    <t>CYZ18</t>
  </si>
  <si>
    <t>轧制液</t>
  </si>
  <si>
    <t>S106</t>
  </si>
  <si>
    <t>CSQ29</t>
  </si>
  <si>
    <t>SH-880B</t>
  </si>
  <si>
    <t>CSQ63</t>
  </si>
  <si>
    <t>SH-807AFA1</t>
  </si>
  <si>
    <t>CYT89</t>
  </si>
  <si>
    <t>冲剪油</t>
  </si>
  <si>
    <t>CYT87</t>
  </si>
  <si>
    <t>不锈钢锻压油</t>
  </si>
  <si>
    <t>305-C</t>
  </si>
  <si>
    <t>CYT79</t>
  </si>
  <si>
    <t>锻压油</t>
  </si>
  <si>
    <t>301D-A</t>
  </si>
  <si>
    <t>5.12新增</t>
  </si>
  <si>
    <t>CYQ78</t>
  </si>
  <si>
    <t>CH-188KJ</t>
  </si>
  <si>
    <t>CSQ60</t>
  </si>
  <si>
    <t>SH-890F</t>
  </si>
  <si>
    <t>CSQ66</t>
  </si>
  <si>
    <t>SH-807FC</t>
  </si>
  <si>
    <t>CSQ67</t>
  </si>
  <si>
    <t>SH-801LD</t>
  </si>
  <si>
    <t>CYQ79</t>
  </si>
  <si>
    <t>CC-20FB</t>
  </si>
  <si>
    <t>CYQ80</t>
  </si>
  <si>
    <t>钨钢切削油</t>
  </si>
  <si>
    <t>CH-208</t>
  </si>
  <si>
    <t>CYT90</t>
  </si>
  <si>
    <t>液压油</t>
  </si>
  <si>
    <t>CYQ73</t>
  </si>
  <si>
    <t>CH-100A</t>
  </si>
  <si>
    <t>CSQ71</t>
  </si>
  <si>
    <t>SH-807JY</t>
  </si>
  <si>
    <t>CSR66</t>
  </si>
  <si>
    <t>CSR67</t>
  </si>
  <si>
    <t>JH-MG8B</t>
  </si>
  <si>
    <t>20180509更新前经销价1900指导价2300，</t>
  </si>
  <si>
    <t>CYZ19</t>
  </si>
  <si>
    <t>银合金轧制油</t>
  </si>
  <si>
    <t>S107</t>
  </si>
  <si>
    <t>CSX32吴江立隆停用</t>
  </si>
  <si>
    <t>AS-1370</t>
  </si>
  <si>
    <t>XHC-15</t>
  </si>
  <si>
    <t>CSR61</t>
  </si>
  <si>
    <t>JH-105A</t>
  </si>
  <si>
    <t>CSX32</t>
  </si>
  <si>
    <t>火花机油</t>
  </si>
  <si>
    <t>CSX33</t>
  </si>
  <si>
    <t>放电加工油</t>
  </si>
  <si>
    <t>CSR71</t>
  </si>
  <si>
    <t>乳化切削液</t>
  </si>
  <si>
    <t>JH-600LC</t>
  </si>
  <si>
    <t>CYQ85</t>
  </si>
  <si>
    <t>CH-209</t>
  </si>
  <si>
    <t>CSR72</t>
  </si>
  <si>
    <t>不锈钢切削液</t>
  </si>
  <si>
    <t>CF-106CF</t>
  </si>
  <si>
    <t>CSQ78</t>
  </si>
  <si>
    <t>SH-850TD-B</t>
  </si>
  <si>
    <t>CSQ75</t>
  </si>
  <si>
    <t>玻璃切削液</t>
  </si>
  <si>
    <t>SH-860ZC</t>
  </si>
  <si>
    <t>CYT92</t>
  </si>
  <si>
    <t>305-E</t>
  </si>
  <si>
    <t>SH-850TD</t>
  </si>
  <si>
    <t>CYQ86</t>
  </si>
  <si>
    <t>铝合金切削油</t>
  </si>
  <si>
    <t>OH-303A</t>
  </si>
  <si>
    <t>CSQ80</t>
  </si>
  <si>
    <t>平整液</t>
  </si>
  <si>
    <t>LK-900</t>
  </si>
  <si>
    <t>CSB30</t>
  </si>
  <si>
    <t>LP-3530</t>
  </si>
  <si>
    <t>SH-890A</t>
  </si>
  <si>
    <t>20180509更新前210KG经销价3000指导价3500，</t>
  </si>
  <si>
    <t>CSQ81</t>
  </si>
  <si>
    <t>SH-860ZC-A</t>
  </si>
  <si>
    <t>CSQ79</t>
  </si>
  <si>
    <t>SH-807AF3</t>
  </si>
  <si>
    <t>CYQ87</t>
  </si>
  <si>
    <t>DH-30E</t>
  </si>
  <si>
    <t>JH-100EPFZZ</t>
  </si>
  <si>
    <t>CSQ65</t>
  </si>
  <si>
    <t>SH-8370</t>
  </si>
  <si>
    <t>CSR76</t>
  </si>
  <si>
    <t>JH-200S</t>
  </si>
  <si>
    <t>CYQ88</t>
  </si>
  <si>
    <t>镁合金切削油</t>
  </si>
  <si>
    <t>CH-204C</t>
  </si>
  <si>
    <t>AS-1370-A</t>
  </si>
  <si>
    <t>JH-101SD</t>
  </si>
  <si>
    <t>CSR17</t>
  </si>
  <si>
    <t>JH-MG8</t>
  </si>
  <si>
    <t>CSR84</t>
  </si>
  <si>
    <t>JH-600LC-A</t>
  </si>
  <si>
    <t>CSR81</t>
  </si>
  <si>
    <t>JH-610T</t>
  </si>
  <si>
    <t>CYP57</t>
  </si>
  <si>
    <t>铜抗氧化剂</t>
  </si>
  <si>
    <t>CK-10</t>
  </si>
  <si>
    <t>CYQ90</t>
  </si>
  <si>
    <t>THC-3</t>
  </si>
  <si>
    <t>20180509更新前170KG经销价2400指导价2700，</t>
  </si>
  <si>
    <t>CSQ85</t>
  </si>
  <si>
    <t>陶瓷切割液</t>
  </si>
  <si>
    <t>SH-826</t>
  </si>
  <si>
    <t>CSQ84</t>
  </si>
  <si>
    <t>SH-807A</t>
  </si>
  <si>
    <t>CSQ89</t>
  </si>
  <si>
    <t>JH-803T</t>
  </si>
  <si>
    <t>CYZ20</t>
  </si>
  <si>
    <t>铝材轧制油</t>
  </si>
  <si>
    <t>CSX17</t>
  </si>
  <si>
    <t>AS-9000CA</t>
  </si>
  <si>
    <t>小桶，出货算差价时不加价35%,20180326更新前价格200KG经销价10元，指导价12元。</t>
  </si>
  <si>
    <t>CSR83</t>
  </si>
  <si>
    <t>JH-MG7</t>
  </si>
  <si>
    <t>CSQ90</t>
  </si>
  <si>
    <t>SH-X801</t>
  </si>
  <si>
    <t>CYT29</t>
  </si>
  <si>
    <t>EF-307EG</t>
  </si>
  <si>
    <t>CSQ91</t>
  </si>
  <si>
    <t>SH-808FK</t>
  </si>
  <si>
    <t>CSR68</t>
  </si>
  <si>
    <t>JH-100TW</t>
  </si>
  <si>
    <t>CSR64</t>
  </si>
  <si>
    <t>ZM-3080TW</t>
  </si>
  <si>
    <t>CSB27</t>
  </si>
  <si>
    <t>LP-3030TW</t>
  </si>
  <si>
    <r>
      <rPr>
        <sz val="10"/>
        <color rgb="FFFF0000"/>
        <rFont val="宋体"/>
        <family val="3"/>
        <charset val="134"/>
      </rPr>
      <t>C</t>
    </r>
    <r>
      <rPr>
        <sz val="10"/>
        <color rgb="FFFF0000"/>
        <rFont val="宋体"/>
        <family val="3"/>
        <charset val="134"/>
      </rPr>
      <t>SR74</t>
    </r>
  </si>
  <si>
    <r>
      <rPr>
        <sz val="10"/>
        <color rgb="FFFF0000"/>
        <rFont val="宋体"/>
        <family val="3"/>
        <charset val="134"/>
      </rPr>
      <t>J</t>
    </r>
    <r>
      <rPr>
        <sz val="10"/>
        <color rgb="FFFF0000"/>
        <rFont val="宋体"/>
        <family val="3"/>
        <charset val="134"/>
      </rPr>
      <t>H-700TW</t>
    </r>
  </si>
  <si>
    <t>CSR82</t>
  </si>
  <si>
    <t>JH-800TW</t>
  </si>
  <si>
    <t>CSQ82</t>
  </si>
  <si>
    <t>JH-803TW</t>
  </si>
  <si>
    <t>CPF06</t>
  </si>
  <si>
    <t>环烷酸锌Z</t>
  </si>
  <si>
    <t>CYP02</t>
  </si>
  <si>
    <t>CPF07</t>
  </si>
  <si>
    <r>
      <rPr>
        <sz val="12"/>
        <rFont val="宋体"/>
        <family val="3"/>
        <charset val="134"/>
      </rPr>
      <t xml:space="preserve">        </t>
    </r>
    <r>
      <rPr>
        <sz val="12"/>
        <rFont val="宋体"/>
        <family val="3"/>
        <charset val="134"/>
      </rPr>
      <t>-</t>
    </r>
    <r>
      <rPr>
        <sz val="12"/>
        <rFont val="宋体"/>
        <family val="3"/>
        <charset val="134"/>
      </rPr>
      <t xml:space="preserve">  </t>
    </r>
  </si>
  <si>
    <t>表单名称</t>
  </si>
  <si>
    <t>问题</t>
  </si>
  <si>
    <t>规则</t>
  </si>
  <si>
    <t>正常提成，“到款天数”列 大于180（不含180天）无提成无差价</t>
  </si>
  <si>
    <t>主管提成20%</t>
  </si>
  <si>
    <t>出货结束时间2017-12-31无售后提成，例如：业务员提成打印表190行</t>
  </si>
  <si>
    <t>数据源表</t>
  </si>
  <si>
    <t>增加“未税服务费”Z列，此行计算要求：正常计算提成及差价</t>
  </si>
  <si>
    <t>指价表</t>
  </si>
  <si>
    <t xml:space="preserve">增加 出货开始时间 M列、出货结束时间 N列 </t>
  </si>
  <si>
    <t>备注列 包含 “出货算差价不加价”计算差价直接 重量*我司单价=公司指导价合计</t>
  </si>
  <si>
    <t>E
(开票金额含税)</t>
  </si>
  <si>
    <r>
      <rPr>
        <b/>
        <sz val="10"/>
        <rFont val="宋体"/>
        <family val="3"/>
        <charset val="134"/>
      </rPr>
      <t>J
付款金额</t>
    </r>
    <r>
      <rPr>
        <b/>
        <sz val="10"/>
        <rFont val="宋体"/>
        <family val="3"/>
        <charset val="134"/>
      </rPr>
      <t>(</t>
    </r>
    <r>
      <rPr>
        <b/>
        <sz val="10"/>
        <rFont val="宋体"/>
        <family val="3"/>
        <charset val="134"/>
      </rPr>
      <t>含税）</t>
    </r>
  </si>
  <si>
    <r>
      <rPr>
        <b/>
        <sz val="8"/>
        <rFont val="宋体"/>
        <family val="3"/>
        <charset val="134"/>
      </rPr>
      <t>K
付款未税金额
1、K=J/（1+税率）
2、K=J</t>
    </r>
    <r>
      <rPr>
        <sz val="6"/>
        <rFont val="宋体"/>
        <family val="3"/>
        <charset val="134"/>
      </rPr>
      <t>（F列为未税）</t>
    </r>
  </si>
  <si>
    <t>M
未税服务费</t>
  </si>
  <si>
    <t>P
提成金额
P=(K-M)*O</t>
  </si>
  <si>
    <t>R
公司指导价合计
1、R=AC*Q
2、R=AC*Q+Y*30</t>
  </si>
  <si>
    <t>S 
实际差价
1、S=J/1.17-M-R
2、S=J-M-R（F列为未税）</t>
  </si>
  <si>
    <t>T
差价奖惩（+实际差价*20%；-实际差价*10%）</t>
  </si>
  <si>
    <t>U
业务费用
奖惩</t>
  </si>
  <si>
    <t>V
提成总金额V=P+T+U
（提成金额+差价奖惩+业务费用奖惩）</t>
  </si>
  <si>
    <t>W
本月未发提成总额40%
W=V*40%</t>
  </si>
  <si>
    <t>X
本月应发提成总额60%
X=V*60%</t>
  </si>
  <si>
    <t>Y
销售达成
率奖惩</t>
  </si>
  <si>
    <t>Z
呆账业务员承担20%（消呆账未税金额*20%）</t>
  </si>
  <si>
    <r>
      <rPr>
        <b/>
        <sz val="10"/>
        <rFont val="宋体"/>
        <family val="3"/>
        <charset val="134"/>
      </rPr>
      <t>AA
收款后</t>
    </r>
    <r>
      <rPr>
        <b/>
        <sz val="9"/>
        <rFont val="宋体"/>
        <family val="3"/>
        <charset val="134"/>
      </rPr>
      <t>补回以前月呆账业务员承担20%</t>
    </r>
  </si>
  <si>
    <t>AB
本月扣、发以前月份提成</t>
  </si>
  <si>
    <t>AC
本月实发提成总额60%
AC=X+Y-Z+AA+AB（小于0直接记入AD列)</t>
  </si>
  <si>
    <t>AD
截止本月累计未发提成
总额</t>
  </si>
  <si>
    <t>邮件3月12日发出，回复情况</t>
  </si>
  <si>
    <t>手机号</t>
  </si>
  <si>
    <t>邮件4月8日发出增加呆账扣款，回复情况</t>
  </si>
  <si>
    <t>3月15日回复OK</t>
  </si>
  <si>
    <t>15895572307</t>
  </si>
  <si>
    <t>3月16日回复OK</t>
  </si>
  <si>
    <r>
      <rPr>
        <sz val="8"/>
        <rFont val="宋体"/>
        <family val="3"/>
        <charset val="134"/>
      </rPr>
      <t>1</t>
    </r>
    <r>
      <rPr>
        <sz val="8"/>
        <rFont val="宋体"/>
        <family val="3"/>
        <charset val="134"/>
      </rPr>
      <t>8606295639</t>
    </r>
  </si>
  <si>
    <t>13914039312</t>
  </si>
  <si>
    <t>018509207313</t>
  </si>
  <si>
    <r>
      <rPr>
        <sz val="8"/>
        <rFont val="宋体"/>
        <family val="3"/>
        <charset val="134"/>
      </rPr>
      <t>1</t>
    </r>
    <r>
      <rPr>
        <sz val="8"/>
        <rFont val="宋体"/>
        <family val="3"/>
        <charset val="134"/>
      </rPr>
      <t>5050216902</t>
    </r>
  </si>
  <si>
    <t>4月8日回复OK</t>
  </si>
  <si>
    <t>15850326581</t>
  </si>
  <si>
    <t>18105506767</t>
  </si>
  <si>
    <t>013812299574</t>
  </si>
  <si>
    <t>018339901790</t>
  </si>
  <si>
    <t>013812082115</t>
  </si>
  <si>
    <t>3月17日回复OK</t>
  </si>
  <si>
    <t>15050211863</t>
  </si>
  <si>
    <t>15151606527</t>
  </si>
  <si>
    <t>15806266419</t>
  </si>
  <si>
    <t>18917045745</t>
  </si>
  <si>
    <t>刘胜伟</t>
  </si>
  <si>
    <t>合计</t>
  </si>
  <si>
    <t>注：周小帅 201803提成-23886.43+201804提成-12444.50+201805提成15395.99+201806提成13906.53=-7028.41 ，杨淑慧 提成金额和实际差价列包含201806调整以前月金额！</t>
  </si>
  <si>
    <t>明细表
合计</t>
  </si>
  <si>
    <t>差异</t>
  </si>
  <si>
    <r>
      <rPr>
        <sz val="10"/>
        <rFont val="宋体"/>
        <family val="3"/>
        <charset val="134"/>
      </rPr>
      <t>注：唐雪涛自</t>
    </r>
    <r>
      <rPr>
        <sz val="10"/>
        <rFont val="Times New Roman"/>
        <family val="1"/>
      </rPr>
      <t>20180101</t>
    </r>
    <r>
      <rPr>
        <sz val="10"/>
        <rFont val="宋体"/>
        <family val="3"/>
        <charset val="134"/>
      </rPr>
      <t>出货再收款后结算提成。</t>
    </r>
  </si>
  <si>
    <t>打印表</t>
  </si>
  <si>
    <t>田宝忠，20180630开始转业务，20180306内部联络单</t>
  </si>
  <si>
    <t>015962775905</t>
  </si>
  <si>
    <t>沈洁，20180501开始离职</t>
  </si>
  <si>
    <t>15962667823</t>
  </si>
  <si>
    <t>3月14日回复OK</t>
  </si>
  <si>
    <t>015225168730</t>
  </si>
  <si>
    <t>13962674891</t>
  </si>
  <si>
    <t>表单链接</t>
  </si>
  <si>
    <t>提成空白表单</t>
  </si>
  <si>
    <t>2016年 空白  道普业务提成明细.xlsx</t>
  </si>
  <si>
    <t>各业务员提成明细</t>
  </si>
  <si>
    <t>..\各业务员提成明细</t>
  </si>
  <si>
    <t>..\..\3客户类型</t>
  </si>
  <si>
    <t>2015价目表</t>
  </si>
  <si>
    <t>..\..\..\..\2015价目表（20150126最终）.xls</t>
  </si>
  <si>
    <t>201605价目表</t>
  </si>
  <si>
    <t>..\..\..\..\道普2016价目表.xls</t>
  </si>
  <si>
    <t>1、原每月收款总金额</t>
  </si>
  <si>
    <t>其中未做提成表：</t>
  </si>
  <si>
    <t>方祥东强</t>
  </si>
  <si>
    <t>F</t>
  </si>
  <si>
    <t>2、未做提成表小计</t>
  </si>
  <si>
    <t>3、应计提成表金额=1-2</t>
  </si>
  <si>
    <t>4、业务提成明细表小计</t>
  </si>
  <si>
    <t>试算平衡=3-4</t>
  </si>
  <si>
    <t>A
业务</t>
  </si>
  <si>
    <t>B
开票日期</t>
  </si>
  <si>
    <t>C
客户编号</t>
  </si>
  <si>
    <t>D
客户名称</t>
  </si>
  <si>
    <t>E
开票金额(含税)</t>
  </si>
  <si>
    <t>F
发票号码</t>
  </si>
  <si>
    <t>G
到期时间</t>
  </si>
  <si>
    <t>H
款期</t>
  </si>
  <si>
    <t>I
付款日
付款日跨两个月当月只算提成，差价第一次计算时已算</t>
  </si>
  <si>
    <t>J
付款金额（含税）</t>
  </si>
  <si>
    <r>
      <rPr>
        <b/>
        <sz val="8"/>
        <rFont val="宋体"/>
        <family val="3"/>
        <charset val="134"/>
      </rPr>
      <t>K
付款未税金额
1、K=J/(1+AJ)
2、K=J</t>
    </r>
    <r>
      <rPr>
        <sz val="6"/>
        <rFont val="宋体"/>
        <family val="3"/>
        <charset val="134"/>
      </rPr>
      <t>（F列为未税）</t>
    </r>
  </si>
  <si>
    <t>L
到款天数
L=I-B</t>
  </si>
  <si>
    <t>M  未税服务费
=财务提供含税服务费/1.17</t>
  </si>
  <si>
    <t xml:space="preserve">  N
客户类型</t>
  </si>
  <si>
    <t>O
提成比例</t>
  </si>
  <si>
    <t>P
提成金额
P=(K-M)*O
P=Y*O</t>
  </si>
  <si>
    <t>Q
我司单价
元/每公斤（17%未税）</t>
  </si>
  <si>
    <t>S 
实际差价
1、S=J/（1+AJ)-M-R
2、S=J-M-R（F列为未税）</t>
  </si>
  <si>
    <t>V
成品代码</t>
  </si>
  <si>
    <t>W
品名</t>
  </si>
  <si>
    <t>X
规格</t>
  </si>
  <si>
    <t>Y
数量</t>
  </si>
  <si>
    <t>Z
单位</t>
  </si>
  <si>
    <t>AA
单价</t>
  </si>
  <si>
    <t>AB
含税金额</t>
  </si>
  <si>
    <t>AC
重量</t>
  </si>
  <si>
    <t>AD
单桶公斤数量</t>
  </si>
  <si>
    <t>AE
1、按我司指导价/我司指导价*1.35
2、201605开始按我司指导价/10+30元/桶</t>
  </si>
  <si>
    <t>AF
单号</t>
  </si>
  <si>
    <t>AG
出货时间</t>
  </si>
  <si>
    <t>AH
出货地点</t>
  </si>
  <si>
    <t>AI
备注</t>
  </si>
  <si>
    <t>AJ
税率</t>
  </si>
  <si>
    <t xml:space="preserve">     指导价</t>
  </si>
  <si>
    <t>纳诺-成都MAC1-熊杰</t>
  </si>
  <si>
    <t>指导价</t>
  </si>
  <si>
    <t>纳诺-郑州加工区-唐雪涛</t>
  </si>
  <si>
    <t xml:space="preserve">20180509更新前180KG经销价3000指导价3300，    </t>
  </si>
  <si>
    <t>纳诺-郑州裕展（港区）-唐雪涛</t>
  </si>
  <si>
    <t>纳诺-龙华ILVG-宗露</t>
  </si>
  <si>
    <t>纳诺-漯河建泰-卢伟</t>
  </si>
  <si>
    <t>a0050吴</t>
  </si>
  <si>
    <t>a0051吴</t>
  </si>
  <si>
    <t>a0627吴</t>
  </si>
  <si>
    <t>a1306吴</t>
  </si>
  <si>
    <t>a1402吴</t>
  </si>
  <si>
    <r>
      <rPr>
        <b/>
        <sz val="8"/>
        <rFont val="Times New Roman"/>
        <family val="1"/>
      </rPr>
      <t xml:space="preserve">E
</t>
    </r>
    <r>
      <rPr>
        <b/>
        <sz val="8"/>
        <rFont val="宋体"/>
        <family val="3"/>
        <charset val="134"/>
      </rPr>
      <t>开票金额</t>
    </r>
    <r>
      <rPr>
        <b/>
        <sz val="8"/>
        <rFont val="Times New Roman"/>
        <family val="1"/>
      </rPr>
      <t>(</t>
    </r>
    <r>
      <rPr>
        <b/>
        <sz val="8"/>
        <rFont val="宋体"/>
        <family val="3"/>
        <charset val="134"/>
      </rPr>
      <t>含税</t>
    </r>
    <r>
      <rPr>
        <b/>
        <sz val="8"/>
        <rFont val="Times New Roman"/>
        <family val="1"/>
      </rPr>
      <t>)</t>
    </r>
  </si>
  <si>
    <r>
      <rPr>
        <b/>
        <sz val="8"/>
        <rFont val="宋体"/>
        <family val="3"/>
        <charset val="134"/>
      </rPr>
      <t xml:space="preserve">I
付款日
</t>
    </r>
    <r>
      <rPr>
        <sz val="8"/>
        <rFont val="宋体"/>
        <family val="3"/>
        <charset val="134"/>
      </rPr>
      <t>跨两个月当月只算提成，差价第一次计算时已算</t>
    </r>
  </si>
  <si>
    <r>
      <rPr>
        <b/>
        <sz val="8"/>
        <rFont val="Times New Roman"/>
        <family val="1"/>
      </rPr>
      <t xml:space="preserve">J
</t>
    </r>
    <r>
      <rPr>
        <b/>
        <sz val="8"/>
        <rFont val="宋体"/>
        <family val="3"/>
        <charset val="134"/>
      </rPr>
      <t>付款金额（含税）</t>
    </r>
  </si>
  <si>
    <r>
      <rPr>
        <b/>
        <sz val="8"/>
        <rFont val="Times New Roman"/>
        <family val="1"/>
      </rPr>
      <t xml:space="preserve">K
</t>
    </r>
    <r>
      <rPr>
        <b/>
        <sz val="8"/>
        <rFont val="宋体"/>
        <family val="3"/>
        <charset val="134"/>
      </rPr>
      <t xml:space="preserve">付款未税金额
</t>
    </r>
    <r>
      <rPr>
        <b/>
        <sz val="8"/>
        <rFont val="Times New Roman"/>
        <family val="1"/>
      </rPr>
      <t>1</t>
    </r>
    <r>
      <rPr>
        <b/>
        <sz val="8"/>
        <rFont val="宋体"/>
        <family val="3"/>
        <charset val="134"/>
      </rPr>
      <t>、</t>
    </r>
    <r>
      <rPr>
        <b/>
        <sz val="8"/>
        <rFont val="Times New Roman"/>
        <family val="1"/>
      </rPr>
      <t>K=J/</t>
    </r>
    <r>
      <rPr>
        <b/>
        <sz val="8"/>
        <rFont val="宋体"/>
        <family val="3"/>
        <charset val="134"/>
      </rPr>
      <t>(1+AJ)</t>
    </r>
    <r>
      <rPr>
        <b/>
        <sz val="8"/>
        <rFont val="Times New Roman"/>
        <family val="1"/>
      </rPr>
      <t xml:space="preserve">
2</t>
    </r>
    <r>
      <rPr>
        <b/>
        <sz val="8"/>
        <rFont val="宋体"/>
        <family val="3"/>
        <charset val="134"/>
      </rPr>
      <t>、</t>
    </r>
    <r>
      <rPr>
        <b/>
        <sz val="8"/>
        <rFont val="Times New Roman"/>
        <family val="1"/>
      </rPr>
      <t>K=J</t>
    </r>
    <r>
      <rPr>
        <sz val="8"/>
        <rFont val="宋体"/>
        <family val="3"/>
        <charset val="134"/>
      </rPr>
      <t>（</t>
    </r>
    <r>
      <rPr>
        <sz val="8"/>
        <rFont val="Times New Roman"/>
        <family val="1"/>
      </rPr>
      <t>F</t>
    </r>
    <r>
      <rPr>
        <sz val="8"/>
        <rFont val="宋体"/>
        <family val="3"/>
        <charset val="134"/>
      </rPr>
      <t>列为未税）</t>
    </r>
  </si>
  <si>
    <r>
      <rPr>
        <b/>
        <sz val="8"/>
        <rFont val="Times New Roman"/>
        <family val="1"/>
      </rPr>
      <t xml:space="preserve">P
</t>
    </r>
    <r>
      <rPr>
        <b/>
        <sz val="8"/>
        <rFont val="宋体"/>
        <family val="3"/>
        <charset val="134"/>
      </rPr>
      <t xml:space="preserve">提成金额
</t>
    </r>
    <r>
      <rPr>
        <b/>
        <sz val="8"/>
        <rFont val="Times New Roman"/>
        <family val="1"/>
      </rPr>
      <t>P=(K-M)*O
P=Y*O</t>
    </r>
  </si>
  <si>
    <t>Q
我司单价
元/每公斤（未税）</t>
  </si>
  <si>
    <r>
      <rPr>
        <b/>
        <sz val="6"/>
        <rFont val="Times New Roman"/>
        <family val="1"/>
      </rPr>
      <t xml:space="preserve">R
</t>
    </r>
    <r>
      <rPr>
        <b/>
        <sz val="6"/>
        <rFont val="宋体"/>
        <family val="3"/>
        <charset val="134"/>
      </rPr>
      <t xml:space="preserve">公司指导价合计
</t>
    </r>
    <r>
      <rPr>
        <b/>
        <sz val="6"/>
        <rFont val="Times New Roman"/>
        <family val="1"/>
      </rPr>
      <t>R=AC*Q
R=AC*Q+Y*30</t>
    </r>
  </si>
  <si>
    <t>S 
实际差价
1、S=E/(1+AJ)-M-R
2、S=E-M-R（F列为未税）</t>
  </si>
  <si>
    <t>T
应收余额</t>
  </si>
  <si>
    <t>U
付款OK</t>
  </si>
  <si>
    <r>
      <rPr>
        <sz val="8"/>
        <rFont val="Times New Roman"/>
        <family val="1"/>
      </rPr>
      <t xml:space="preserve">Y
</t>
    </r>
    <r>
      <rPr>
        <sz val="8"/>
        <rFont val="宋体"/>
        <family val="3"/>
        <charset val="134"/>
      </rPr>
      <t>数量</t>
    </r>
  </si>
  <si>
    <t>AE
按我司指导价/我司指导价*1.35</t>
  </si>
  <si>
    <t>丁连军 汇总</t>
  </si>
  <si>
    <t>方祥 汇总</t>
  </si>
  <si>
    <t>陈芳强 汇总</t>
  </si>
  <si>
    <t>郭波 汇总</t>
  </si>
  <si>
    <t>韩风云 汇总</t>
  </si>
  <si>
    <t>何洋 汇总</t>
  </si>
  <si>
    <t>姜鹏 汇总</t>
  </si>
  <si>
    <t>李飞 汇总</t>
  </si>
  <si>
    <t>刘建凯 汇总</t>
  </si>
  <si>
    <t>刘宽 汇总</t>
  </si>
  <si>
    <t>卢莉 汇总</t>
  </si>
  <si>
    <t>卢伟 汇总</t>
  </si>
  <si>
    <t>唐雪涛 汇总</t>
  </si>
  <si>
    <t>王建平 汇总</t>
  </si>
  <si>
    <t>王立柱 汇总</t>
  </si>
  <si>
    <t>吴佳佳 汇总</t>
  </si>
  <si>
    <t>熊杰 汇总</t>
  </si>
  <si>
    <t>杨淑慧 汇总</t>
  </si>
  <si>
    <t>赵忠 汇总</t>
  </si>
  <si>
    <t>周小帅 汇总</t>
  </si>
  <si>
    <t>宗露 汇总</t>
  </si>
  <si>
    <t>总计</t>
  </si>
  <si>
    <t>售后</t>
  </si>
  <si>
    <r>
      <rPr>
        <b/>
        <sz val="8"/>
        <rFont val="宋体"/>
        <family val="3"/>
        <charset val="134"/>
      </rPr>
      <t>K
付款未税金额
1.K=J/(1+AJ)
2.K=J</t>
    </r>
    <r>
      <rPr>
        <sz val="6"/>
        <rFont val="宋体"/>
        <family val="3"/>
        <charset val="134"/>
      </rPr>
      <t>（F列为未税）</t>
    </r>
  </si>
  <si>
    <t>M  未税服务费
1、(财务提供含税服务费/1.17）
2、客户纳诺业务员刘建凯，按600元/桶计算</t>
  </si>
  <si>
    <t>R
公司指导价合计
R=AC*Q
R=AC*Q*1.35
201605出货R=AC*Q+Y*30</t>
  </si>
  <si>
    <t>S 
实际差价
1、S=E/1.17-M-R
2、S=E-M-R（F列为未税）
3、S=E-M-R（F列为未税201605后出货）</t>
  </si>
  <si>
    <t>奚雪峰 汇总</t>
  </si>
  <si>
    <t>戴梦菲 汇总</t>
  </si>
  <si>
    <t>周文斌 汇总</t>
  </si>
  <si>
    <t>指导价+Y4*30</t>
  </si>
  <si>
    <t>曾建 汇总</t>
  </si>
  <si>
    <t>大客户售后提成表</t>
  </si>
  <si>
    <t>B
当月销售回款额（未税）</t>
  </si>
  <si>
    <t>C
提成金额
C=B*0.7‰</t>
  </si>
  <si>
    <t>D
售后交际费
奖惩金额</t>
  </si>
  <si>
    <t>E=C+D
售后提成
发放金额</t>
  </si>
  <si>
    <t>详见注1</t>
  </si>
  <si>
    <t>1、小计</t>
  </si>
  <si>
    <t>注1：业务部大客户售后人员按当月销售回款额（未税）的0.7‰给予业务提成 。当月全额发放。</t>
  </si>
  <si>
    <t>大客户部售后提成表</t>
  </si>
  <si>
    <t>B
当月销售回款额对应出货桶数</t>
  </si>
  <si>
    <t>C
提成金额
C=B*1.5
201701从业务提成抽20%</t>
  </si>
  <si>
    <t>20170101后出货详见注3</t>
  </si>
  <si>
    <t>详见注2</t>
  </si>
  <si>
    <t>2、小计</t>
  </si>
  <si>
    <t>注2：以上人员依《2016年销售管理制度》，按1.5元/桶计算售后提成。当月全额发放。</t>
  </si>
  <si>
    <t>注3：以上人员依20170106内部联络单，售后提成从责任业务提成内抽取20%。当月全额发放。</t>
  </si>
  <si>
    <t>合计=1+2</t>
  </si>
  <si>
    <t>责任内容</t>
  </si>
  <si>
    <t>计算提成开始时间</t>
  </si>
  <si>
    <t>8月收款有/无提成</t>
  </si>
  <si>
    <t>2015年12月24日入职，
以2016年1月1日出货并收款核算售后提成</t>
  </si>
  <si>
    <t>深圳龙华</t>
  </si>
  <si>
    <t>017年1月1日以后出货并收款从责任业务提成抽取20%（20170106内部联络单）</t>
  </si>
  <si>
    <r>
      <rPr>
        <sz val="9"/>
        <rFont val="宋体"/>
        <family val="3"/>
        <charset val="134"/>
      </rPr>
      <t>依2016年2月1日以后出货并收款开始结算售后提成，</t>
    </r>
    <r>
      <rPr>
        <sz val="9"/>
        <color rgb="FFFF0000"/>
        <rFont val="宋体"/>
        <family val="3"/>
        <charset val="134"/>
      </rPr>
      <t>2017年1月1日以后出货并收款从责任业务提成抽取20%（20170106内部联络单）</t>
    </r>
  </si>
  <si>
    <t>深圳观澜</t>
  </si>
  <si>
    <t>以2017年8月1日以后出货并收款开始结算售后提成</t>
  </si>
  <si>
    <r>
      <rPr>
        <b/>
        <sz val="9"/>
        <color rgb="FFFF0000"/>
        <rFont val="宋体"/>
        <family val="3"/>
        <charset val="134"/>
      </rPr>
      <t>以2016年1月1日至2017年12月31日</t>
    </r>
    <r>
      <rPr>
        <sz val="9"/>
        <rFont val="宋体"/>
        <family val="3"/>
        <charset val="134"/>
      </rPr>
      <t>出货并收款开始结算售后提成</t>
    </r>
  </si>
  <si>
    <t>晋城</t>
  </si>
  <si>
    <r>
      <rPr>
        <b/>
        <sz val="12"/>
        <color rgb="FFFF0000"/>
        <rFont val="宋体"/>
        <family val="3"/>
        <charset val="134"/>
      </rPr>
      <t>以2016年1月1日至2017年12月31日</t>
    </r>
    <r>
      <rPr>
        <sz val="12"/>
        <rFont val="宋体"/>
        <family val="3"/>
        <charset val="134"/>
      </rPr>
      <t>出货并收款开始结算售后提成</t>
    </r>
  </si>
  <si>
    <t>主管占比</t>
    <phoneticPr fontId="57" type="noConversion"/>
  </si>
  <si>
    <t>业务员</t>
    <phoneticPr fontId="57" type="noConversion"/>
  </si>
  <si>
    <t>主管</t>
    <phoneticPr fontId="57" type="noConversion"/>
  </si>
  <si>
    <t>开始时间</t>
    <phoneticPr fontId="57" type="noConversion"/>
  </si>
  <si>
    <t>结束时间</t>
    <phoneticPr fontId="57" type="noConversion"/>
  </si>
  <si>
    <t>唐雪涛</t>
    <phoneticPr fontId="57" type="noConversion"/>
  </si>
  <si>
    <t>卢莉</t>
    <phoneticPr fontId="57" type="noConversion"/>
  </si>
  <si>
    <t>宗露</t>
    <phoneticPr fontId="57" type="noConversion"/>
  </si>
  <si>
    <t>卢伟</t>
    <phoneticPr fontId="57" type="noConversion"/>
  </si>
  <si>
    <t>熊杰</t>
    <phoneticPr fontId="57" type="noConversion"/>
  </si>
  <si>
    <t>规则名</t>
    <phoneticPr fontId="57" type="noConversion"/>
  </si>
  <si>
    <t>10.5、7.5元/桶、1%(杭州耕德201707开票业务员为刘建凯）</t>
    <phoneticPr fontId="57" type="noConversion"/>
  </si>
  <si>
    <t>10.5、7.5元/桶、1%(杭州耕德201708开票业务员为刘建凯）</t>
  </si>
  <si>
    <t>10.5、7.5元/桶、1%(杭州耕德201709开票业务员为刘建凯）</t>
  </si>
  <si>
    <t>10.5、7.5元/桶、1%(杭州耕德201710开票业务员为刘建凯）</t>
  </si>
  <si>
    <t>比例</t>
    <phoneticPr fontId="57" type="noConversion"/>
  </si>
  <si>
    <t>何洋</t>
    <phoneticPr fontId="5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</si>
</sst>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41" formatCode="_ * #,##0_ ;_ * \-#,##0_ ;_ * &quot;-&quot;_ ;_ @_ "/>
    <numFmt numFmtId="43" formatCode="_ * #,##0.00_ ;_ * \-#,##0.00_ ;_ * &quot;-&quot;??_ ;_ @_ "/>
    <numFmt numFmtId="176" formatCode="_ * #,##0.00_ ;_ * \-#,##0.00_ ;_ * &quot;-&quot;_ ;_ @_ "/>
    <numFmt numFmtId="177" formatCode="#,##0.0000_);[Red]\(#,##0.0000\)"/>
    <numFmt numFmtId="178" formatCode="0.00_ "/>
    <numFmt numFmtId="179" formatCode="0_ "/>
    <numFmt numFmtId="180" formatCode="yyyy&quot;年&quot;m&quot;月&quot;d&quot;日&quot;;@"/>
    <numFmt numFmtId="181" formatCode="#,##0.00_ "/>
    <numFmt numFmtId="182" formatCode="yyyy/m/d;@"/>
    <numFmt numFmtId="183" formatCode="_-* #,##0.00_-;\-* #,##0.00_-;_-* &quot;-&quot;??_-;_-@_-"/>
    <numFmt numFmtId="184" formatCode="#,##0.00_);[Red]\(#,##0.00\)"/>
    <numFmt numFmtId="185" formatCode="0000000"/>
    <numFmt numFmtId="186" formatCode="#,##0.0_);[Red]\(#,##0.0\)"/>
    <numFmt numFmtId="187" formatCode="yy/m/d;@"/>
  </numFmts>
  <fonts count="64">
    <font>
      <sz val="12"/>
      <name val="宋体"/>
      <charset val="134"/>
    </font>
    <font>
      <sz val="8"/>
      <name val="宋体"/>
      <charset val="134"/>
    </font>
    <font>
      <b/>
      <sz val="8"/>
      <name val="宋体"/>
      <charset val="134"/>
    </font>
    <font>
      <sz val="12"/>
      <name val="宋体"/>
      <charset val="134"/>
      <scheme val="minor"/>
    </font>
    <font>
      <sz val="10"/>
      <name val="宋体"/>
      <charset val="134"/>
    </font>
    <font>
      <b/>
      <sz val="10"/>
      <name val="宋体"/>
      <charset val="134"/>
    </font>
    <font>
      <b/>
      <sz val="9"/>
      <color rgb="FFFF0000"/>
      <name val="宋体"/>
      <charset val="134"/>
    </font>
    <font>
      <sz val="9"/>
      <name val="Times New Roman"/>
      <family val="1"/>
    </font>
    <font>
      <b/>
      <sz val="9"/>
      <name val="Times New Roman"/>
      <family val="1"/>
    </font>
    <font>
      <sz val="10.5"/>
      <name val="宋体"/>
      <charset val="134"/>
    </font>
    <font>
      <sz val="10.5"/>
      <name val="宋体"/>
      <charset val="134"/>
      <scheme val="minor"/>
    </font>
    <font>
      <sz val="10.5"/>
      <name val="Wingdings"/>
      <charset val="2"/>
    </font>
    <font>
      <sz val="9"/>
      <name val="宋体"/>
      <charset val="134"/>
    </font>
    <font>
      <b/>
      <sz val="12"/>
      <name val="宋体"/>
      <charset val="134"/>
    </font>
    <font>
      <sz val="12"/>
      <color rgb="FFFF0000"/>
      <name val="宋体"/>
      <charset val="134"/>
    </font>
    <font>
      <sz val="9"/>
      <color rgb="FFFF0000"/>
      <name val="宋体"/>
      <charset val="134"/>
    </font>
    <font>
      <b/>
      <sz val="12"/>
      <color rgb="FFFF0000"/>
      <name val="宋体"/>
      <charset val="134"/>
    </font>
    <font>
      <b/>
      <sz val="9"/>
      <name val="宋体"/>
      <charset val="134"/>
    </font>
    <font>
      <b/>
      <sz val="7"/>
      <name val="宋体"/>
      <charset val="134"/>
    </font>
    <font>
      <sz val="8"/>
      <name val="Times New Roman"/>
      <family val="1"/>
    </font>
    <font>
      <sz val="6"/>
      <name val="宋体"/>
      <charset val="134"/>
    </font>
    <font>
      <b/>
      <sz val="8"/>
      <name val="Times New Roman"/>
      <family val="1"/>
    </font>
    <font>
      <b/>
      <sz val="6"/>
      <name val="Times New Roman"/>
      <family val="1"/>
    </font>
    <font>
      <b/>
      <sz val="6"/>
      <name val="宋体"/>
      <charset val="134"/>
    </font>
    <font>
      <sz val="8"/>
      <color theme="4"/>
      <name val="宋体"/>
      <charset val="134"/>
    </font>
    <font>
      <b/>
      <sz val="8"/>
      <color theme="4"/>
      <name val="宋体"/>
      <charset val="134"/>
    </font>
    <font>
      <b/>
      <sz val="10"/>
      <color indexed="62"/>
      <name val="宋体"/>
      <charset val="134"/>
    </font>
    <font>
      <b/>
      <sz val="10"/>
      <color indexed="62"/>
      <name val="Times New Roman"/>
      <family val="1"/>
    </font>
    <font>
      <sz val="10"/>
      <name val="Times New Roman"/>
      <family val="1"/>
    </font>
    <font>
      <sz val="10"/>
      <color indexed="62"/>
      <name val="宋体"/>
      <charset val="134"/>
    </font>
    <font>
      <sz val="8"/>
      <color indexed="62"/>
      <name val="Times New Roman"/>
      <family val="1"/>
    </font>
    <font>
      <b/>
      <sz val="10"/>
      <color rgb="FFFF0000"/>
      <name val="宋体"/>
      <charset val="134"/>
    </font>
    <font>
      <u/>
      <sz val="13.8"/>
      <color theme="10"/>
      <name val="宋体"/>
      <charset val="134"/>
    </font>
    <font>
      <b/>
      <sz val="10"/>
      <color theme="3"/>
      <name val="宋体"/>
      <charset val="134"/>
    </font>
    <font>
      <sz val="8"/>
      <color indexed="10"/>
      <name val="宋体"/>
      <charset val="134"/>
    </font>
    <font>
      <b/>
      <sz val="11"/>
      <name val="宋体"/>
      <charset val="134"/>
    </font>
    <font>
      <sz val="10"/>
      <color rgb="FFFF0000"/>
      <name val="宋体"/>
      <charset val="134"/>
    </font>
    <font>
      <sz val="10"/>
      <color rgb="FF000000"/>
      <name val="宋体"/>
      <charset val="134"/>
    </font>
    <font>
      <sz val="11"/>
      <color theme="1"/>
      <name val="宋体"/>
      <charset val="134"/>
      <scheme val="minor"/>
    </font>
    <font>
      <sz val="8"/>
      <color indexed="8"/>
      <name val="宋体"/>
      <charset val="134"/>
    </font>
    <font>
      <b/>
      <sz val="8"/>
      <color indexed="8"/>
      <name val="宋体"/>
      <charset val="134"/>
    </font>
    <font>
      <sz val="11"/>
      <color rgb="FF000000"/>
      <name val="宋体"/>
      <charset val="134"/>
    </font>
    <font>
      <sz val="12"/>
      <name val="Times New Roman"/>
      <family val="1"/>
    </font>
    <font>
      <sz val="10"/>
      <name val="MS Sans Serif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2"/>
      <name val="新細明體"/>
      <charset val="134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b/>
      <sz val="10"/>
      <name val="宋体"/>
      <family val="3"/>
      <charset val="134"/>
    </font>
    <font>
      <sz val="10"/>
      <name val="宋体"/>
      <family val="3"/>
      <charset val="134"/>
    </font>
    <font>
      <sz val="10"/>
      <color rgb="FFFF0000"/>
      <name val="宋体"/>
      <family val="3"/>
      <charset val="134"/>
    </font>
    <font>
      <b/>
      <sz val="8"/>
      <name val="宋体"/>
      <family val="3"/>
      <charset val="134"/>
    </font>
    <font>
      <sz val="6"/>
      <name val="宋体"/>
      <family val="3"/>
      <charset val="134"/>
    </font>
    <font>
      <b/>
      <sz val="9"/>
      <name val="宋体"/>
      <family val="3"/>
      <charset val="134"/>
    </font>
    <font>
      <sz val="8"/>
      <name val="宋体"/>
      <family val="3"/>
      <charset val="134"/>
    </font>
    <font>
      <b/>
      <sz val="6"/>
      <name val="宋体"/>
      <family val="3"/>
      <charset val="134"/>
    </font>
    <font>
      <sz val="9"/>
      <name val="宋体"/>
      <family val="3"/>
      <charset val="134"/>
    </font>
    <font>
      <sz val="9"/>
      <color rgb="FFFF0000"/>
      <name val="宋体"/>
      <family val="3"/>
      <charset val="134"/>
    </font>
    <font>
      <b/>
      <sz val="9"/>
      <color rgb="FFFF0000"/>
      <name val="宋体"/>
      <family val="3"/>
      <charset val="134"/>
    </font>
    <font>
      <b/>
      <sz val="12"/>
      <color rgb="FFFF0000"/>
      <name val="宋体"/>
      <family val="3"/>
      <charset val="134"/>
    </font>
    <font>
      <b/>
      <sz val="9"/>
      <name val="Tahoma"/>
      <family val="2"/>
    </font>
    <font>
      <sz val="9"/>
      <name val="Tahoma"/>
      <family val="2"/>
    </font>
    <font>
      <sz val="11"/>
      <color rgb="FF000000"/>
      <name val="宋体"/>
      <family val="3"/>
      <charset val="134"/>
    </font>
  </fonts>
  <fills count="25">
    <fill>
      <patternFill patternType="none"/>
    </fill>
    <fill>
      <patternFill patternType="gray125"/>
    </fill>
    <fill>
      <patternFill patternType="solid">
        <fgColor theme="3" tint="0.79992065187536243"/>
        <bgColor indexed="64"/>
      </patternFill>
    </fill>
    <fill>
      <patternFill patternType="solid">
        <fgColor theme="9" tint="0.799920651875362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theme="8" tint="0.799920651875362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DBEEF3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B6DDE8"/>
        <bgColor rgb="FF000000"/>
      </patternFill>
    </fill>
    <fill>
      <patternFill patternType="solid">
        <fgColor rgb="FFFDE9D9"/>
        <bgColor rgb="FF000000"/>
      </patternFill>
    </fill>
    <fill>
      <patternFill patternType="solid">
        <fgColor rgb="FFFFCCFF"/>
        <bgColor rgb="FF000000"/>
      </patternFill>
    </fill>
    <fill>
      <patternFill patternType="solid">
        <fgColor indexed="22"/>
        <bgColor indexed="64"/>
      </patternFill>
    </fill>
  </fills>
  <borders count="3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tted">
        <color auto="1"/>
      </right>
      <top style="dotted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8">
    <xf numFmtId="0" fontId="0" fillId="0" borderId="0">
      <alignment vertical="center"/>
    </xf>
    <xf numFmtId="41" fontId="48" fillId="0" borderId="0" applyFont="0" applyFill="0" applyBorder="0" applyAlignment="0" applyProtection="0">
      <alignment vertical="center"/>
    </xf>
    <xf numFmtId="43" fontId="48" fillId="0" borderId="0" applyFon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top"/>
      <protection locked="0"/>
    </xf>
    <xf numFmtId="9" fontId="38" fillId="0" borderId="0" applyFont="0" applyFill="0" applyBorder="0" applyAlignment="0" applyProtection="0">
      <alignment vertical="center"/>
    </xf>
    <xf numFmtId="0" fontId="43" fillId="0" borderId="0"/>
    <xf numFmtId="0" fontId="44" fillId="0" borderId="0"/>
    <xf numFmtId="0" fontId="42" fillId="0" borderId="0"/>
    <xf numFmtId="0" fontId="42" fillId="0" borderId="0"/>
    <xf numFmtId="41" fontId="43" fillId="0" borderId="0" applyFont="0" applyFill="0" applyBorder="0" applyAlignment="0" applyProtection="0"/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5" fillId="4" borderId="0">
      <alignment horizontal="left" vertical="top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/>
    <xf numFmtId="0" fontId="48" fillId="0" borderId="0">
      <alignment vertical="center"/>
    </xf>
    <xf numFmtId="0" fontId="47" fillId="0" borderId="0">
      <alignment vertical="center"/>
    </xf>
    <xf numFmtId="0" fontId="48" fillId="0" borderId="0"/>
    <xf numFmtId="0" fontId="38" fillId="0" borderId="0">
      <alignment vertical="center"/>
    </xf>
    <xf numFmtId="0" fontId="48" fillId="0" borderId="0">
      <alignment vertical="center"/>
    </xf>
    <xf numFmtId="0" fontId="12" fillId="0" borderId="0">
      <alignment vertical="center"/>
    </xf>
    <xf numFmtId="179" fontId="48" fillId="0" borderId="0" applyFont="0" applyFill="0" applyBorder="0" applyAlignment="0" applyProtection="0">
      <alignment vertical="center"/>
    </xf>
    <xf numFmtId="183" fontId="48" fillId="0" borderId="0" applyFont="0" applyFill="0" applyBorder="0" applyAlignment="0" applyProtection="0">
      <alignment vertical="center"/>
    </xf>
    <xf numFmtId="43" fontId="43" fillId="0" borderId="0" applyFont="0" applyFill="0" applyBorder="0" applyAlignment="0" applyProtection="0"/>
    <xf numFmtId="0" fontId="46" fillId="0" borderId="0">
      <alignment vertical="center"/>
    </xf>
  </cellStyleXfs>
  <cellXfs count="495">
    <xf numFmtId="0" fontId="0" fillId="0" borderId="0" xfId="0">
      <alignment vertical="center"/>
    </xf>
    <xf numFmtId="0" fontId="1" fillId="0" borderId="0" xfId="15" applyFont="1" applyAlignment="1">
      <alignment horizontal="center" vertical="center"/>
    </xf>
    <xf numFmtId="0" fontId="2" fillId="2" borderId="0" xfId="15" applyFont="1" applyFill="1" applyAlignment="1">
      <alignment horizontal="center" vertical="center"/>
    </xf>
    <xf numFmtId="0" fontId="0" fillId="0" borderId="0" xfId="0" applyAlignment="1"/>
    <xf numFmtId="0" fontId="3" fillId="0" borderId="0" xfId="0" applyFont="1" applyAlignment="1"/>
    <xf numFmtId="0" fontId="4" fillId="0" borderId="0" xfId="15" applyFont="1" applyAlignment="1">
      <alignment horizontal="center" vertical="center"/>
    </xf>
    <xf numFmtId="0" fontId="5" fillId="3" borderId="1" xfId="15" applyFont="1" applyFill="1" applyBorder="1" applyAlignment="1">
      <alignment horizontal="centerContinuous" vertical="center"/>
    </xf>
    <xf numFmtId="0" fontId="5" fillId="3" borderId="2" xfId="15" applyFont="1" applyFill="1" applyBorder="1" applyAlignment="1">
      <alignment horizontal="centerContinuous" vertical="center"/>
    </xf>
    <xf numFmtId="0" fontId="5" fillId="3" borderId="3" xfId="15" applyFont="1" applyFill="1" applyBorder="1" applyAlignment="1">
      <alignment horizontal="centerContinuous" vertical="center"/>
    </xf>
    <xf numFmtId="176" fontId="5" fillId="0" borderId="4" xfId="1" applyNumberFormat="1" applyFont="1" applyFill="1" applyBorder="1" applyAlignment="1">
      <alignment horizontal="center" vertical="center" wrapText="1"/>
    </xf>
    <xf numFmtId="176" fontId="5" fillId="4" borderId="5" xfId="1" applyNumberFormat="1" applyFont="1" applyFill="1" applyBorder="1" applyAlignment="1">
      <alignment horizontal="center" vertical="center" wrapText="1"/>
    </xf>
    <xf numFmtId="176" fontId="5" fillId="0" borderId="5" xfId="1" applyNumberFormat="1" applyFont="1" applyBorder="1" applyAlignment="1">
      <alignment horizontal="center" vertical="center" wrapText="1"/>
    </xf>
    <xf numFmtId="176" fontId="5" fillId="0" borderId="6" xfId="1" applyNumberFormat="1" applyFont="1" applyFill="1" applyBorder="1" applyAlignment="1">
      <alignment horizontal="center" vertical="center" wrapText="1"/>
    </xf>
    <xf numFmtId="0" fontId="0" fillId="0" borderId="4" xfId="0" applyFont="1" applyBorder="1" applyAlignment="1">
      <alignment horizontal="center" vertical="center"/>
    </xf>
    <xf numFmtId="176" fontId="6" fillId="0" borderId="5" xfId="1" applyNumberFormat="1" applyFont="1" applyBorder="1" applyAlignment="1">
      <alignment horizontal="center" vertical="center"/>
    </xf>
    <xf numFmtId="176" fontId="7" fillId="0" borderId="7" xfId="1" applyNumberFormat="1" applyFont="1" applyBorder="1" applyAlignment="1">
      <alignment horizontal="center" vertical="center"/>
    </xf>
    <xf numFmtId="176" fontId="8" fillId="0" borderId="7" xfId="1" applyNumberFormat="1" applyFont="1" applyBorder="1" applyAlignment="1">
      <alignment horizontal="center" vertical="center"/>
    </xf>
    <xf numFmtId="0" fontId="1" fillId="0" borderId="6" xfId="15" applyFont="1" applyBorder="1" applyAlignment="1">
      <alignment horizontal="center" vertical="center"/>
    </xf>
    <xf numFmtId="176" fontId="5" fillId="2" borderId="4" xfId="1" applyNumberFormat="1" applyFont="1" applyFill="1" applyBorder="1" applyAlignment="1">
      <alignment horizontal="center" vertical="center"/>
    </xf>
    <xf numFmtId="176" fontId="8" fillId="2" borderId="5" xfId="1" applyNumberFormat="1" applyFont="1" applyFill="1" applyBorder="1" applyAlignment="1">
      <alignment horizontal="center" vertical="center"/>
    </xf>
    <xf numFmtId="176" fontId="8" fillId="2" borderId="6" xfId="1" applyNumberFormat="1" applyFont="1" applyFill="1" applyBorder="1" applyAlignment="1">
      <alignment horizontal="center" vertical="center"/>
    </xf>
    <xf numFmtId="0" fontId="9" fillId="0" borderId="8" xfId="0" applyFont="1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0" xfId="0" applyAlignment="1">
      <alignment horizontal="left"/>
    </xf>
    <xf numFmtId="0" fontId="0" fillId="0" borderId="11" xfId="0" applyFont="1" applyBorder="1" applyAlignment="1">
      <alignment horizontal="center" vertical="center"/>
    </xf>
    <xf numFmtId="0" fontId="0" fillId="5" borderId="4" xfId="0" applyFont="1" applyFill="1" applyBorder="1" applyAlignment="1">
      <alignment horizontal="center" vertical="center"/>
    </xf>
    <xf numFmtId="176" fontId="5" fillId="0" borderId="4" xfId="1" applyNumberFormat="1" applyFont="1" applyBorder="1" applyAlignment="1">
      <alignment horizontal="center" vertical="center"/>
    </xf>
    <xf numFmtId="176" fontId="7" fillId="0" borderId="5" xfId="1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left"/>
    </xf>
    <xf numFmtId="0" fontId="3" fillId="0" borderId="9" xfId="0" applyFont="1" applyBorder="1" applyAlignment="1">
      <alignment horizontal="left"/>
    </xf>
    <xf numFmtId="0" fontId="3" fillId="0" borderId="10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176" fontId="5" fillId="0" borderId="5" xfId="1" applyNumberFormat="1" applyFont="1" applyFill="1" applyBorder="1" applyAlignment="1">
      <alignment horizontal="center" vertical="center" wrapText="1"/>
    </xf>
    <xf numFmtId="0" fontId="4" fillId="0" borderId="5" xfId="15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5" fillId="0" borderId="5" xfId="11" applyFont="1" applyFill="1" applyBorder="1" applyAlignment="1">
      <alignment horizontal="center" vertical="center"/>
    </xf>
    <xf numFmtId="0" fontId="48" fillId="0" borderId="5" xfId="11" applyFill="1" applyBorder="1" applyAlignment="1">
      <alignment horizontal="center" vertical="center"/>
    </xf>
    <xf numFmtId="58" fontId="12" fillId="0" borderId="5" xfId="0" applyNumberFormat="1" applyFont="1" applyBorder="1" applyAlignment="1">
      <alignment vertical="center" wrapText="1"/>
    </xf>
    <xf numFmtId="0" fontId="13" fillId="0" borderId="5" xfId="0" applyFont="1" applyBorder="1" applyAlignment="1">
      <alignment horizontal="center"/>
    </xf>
    <xf numFmtId="0" fontId="5" fillId="0" borderId="5" xfId="15" applyFont="1" applyBorder="1" applyAlignment="1">
      <alignment horizontal="center" vertical="center"/>
    </xf>
    <xf numFmtId="0" fontId="4" fillId="0" borderId="5" xfId="0" applyFont="1" applyBorder="1" applyAlignment="1">
      <alignment vertical="center"/>
    </xf>
    <xf numFmtId="0" fontId="4" fillId="0" borderId="5" xfId="0" applyFont="1" applyBorder="1" applyAlignment="1">
      <alignment horizontal="center"/>
    </xf>
    <xf numFmtId="0" fontId="12" fillId="0" borderId="0" xfId="15" applyFont="1">
      <alignment vertical="center"/>
    </xf>
    <xf numFmtId="0" fontId="1" fillId="0" borderId="0" xfId="20" applyFont="1" applyAlignment="1">
      <alignment vertical="center"/>
    </xf>
    <xf numFmtId="0" fontId="1" fillId="0" borderId="0" xfId="20" applyFont="1" applyFill="1" applyAlignment="1">
      <alignment horizontal="left" vertical="center"/>
    </xf>
    <xf numFmtId="14" fontId="1" fillId="0" borderId="0" xfId="20" applyNumberFormat="1" applyFont="1" applyFill="1" applyAlignment="1">
      <alignment vertical="center"/>
    </xf>
    <xf numFmtId="0" fontId="1" fillId="0" borderId="0" xfId="20" applyFont="1" applyFill="1" applyAlignment="1">
      <alignment vertical="center"/>
    </xf>
    <xf numFmtId="184" fontId="1" fillId="0" borderId="0" xfId="1" applyNumberFormat="1" applyFont="1" applyAlignment="1">
      <alignment horizontal="right" vertical="center"/>
    </xf>
    <xf numFmtId="0" fontId="1" fillId="0" borderId="0" xfId="20" applyFont="1" applyAlignment="1">
      <alignment horizontal="center" vertical="center"/>
    </xf>
    <xf numFmtId="14" fontId="1" fillId="0" borderId="0" xfId="20" applyNumberFormat="1" applyFont="1" applyAlignment="1">
      <alignment horizontal="center" vertical="center"/>
    </xf>
    <xf numFmtId="176" fontId="1" fillId="0" borderId="0" xfId="1" applyNumberFormat="1" applyFont="1" applyAlignment="1">
      <alignment vertical="center"/>
    </xf>
    <xf numFmtId="0" fontId="1" fillId="4" borderId="0" xfId="20" applyFont="1" applyFill="1" applyAlignment="1">
      <alignment vertical="center"/>
    </xf>
    <xf numFmtId="176" fontId="1" fillId="0" borderId="0" xfId="1" applyNumberFormat="1" applyFont="1" applyAlignment="1">
      <alignment horizontal="center" vertical="center"/>
    </xf>
    <xf numFmtId="176" fontId="1" fillId="0" borderId="0" xfId="1" applyNumberFormat="1" applyFont="1" applyAlignment="1">
      <alignment horizontal="left" vertical="center"/>
    </xf>
    <xf numFmtId="0" fontId="1" fillId="0" borderId="0" xfId="20" applyFont="1" applyAlignment="1">
      <alignment horizontal="right" vertical="center"/>
    </xf>
    <xf numFmtId="0" fontId="1" fillId="0" borderId="0" xfId="20" applyFont="1" applyAlignment="1">
      <alignment horizontal="left" vertical="center"/>
    </xf>
    <xf numFmtId="176" fontId="1" fillId="0" borderId="0" xfId="1" applyNumberFormat="1" applyFont="1" applyAlignment="1">
      <alignment horizontal="right" vertical="center"/>
    </xf>
    <xf numFmtId="14" fontId="1" fillId="0" borderId="0" xfId="20" applyNumberFormat="1" applyFont="1" applyAlignment="1">
      <alignment vertical="center"/>
    </xf>
    <xf numFmtId="184" fontId="12" fillId="0" borderId="15" xfId="18" applyNumberFormat="1" applyFont="1" applyFill="1" applyBorder="1" applyAlignment="1">
      <alignment horizontal="center" vertical="center"/>
    </xf>
    <xf numFmtId="0" fontId="17" fillId="0" borderId="5" xfId="15" applyFont="1" applyFill="1" applyBorder="1" applyAlignment="1">
      <alignment horizontal="center" vertical="center"/>
    </xf>
    <xf numFmtId="14" fontId="17" fillId="0" borderId="16" xfId="15" applyNumberFormat="1" applyFont="1" applyFill="1" applyBorder="1" applyAlignment="1">
      <alignment horizontal="center" vertical="center"/>
    </xf>
    <xf numFmtId="0" fontId="17" fillId="0" borderId="5" xfId="15" applyFont="1" applyBorder="1" applyAlignment="1">
      <alignment horizontal="center" vertical="center"/>
    </xf>
    <xf numFmtId="184" fontId="17" fillId="0" borderId="5" xfId="25" applyNumberFormat="1" applyFont="1" applyBorder="1" applyAlignment="1">
      <alignment horizontal="right" vertical="center"/>
    </xf>
    <xf numFmtId="49" fontId="17" fillId="0" borderId="7" xfId="15" applyNumberFormat="1" applyFont="1" applyBorder="1" applyAlignment="1">
      <alignment horizontal="center" vertical="center"/>
    </xf>
    <xf numFmtId="0" fontId="1" fillId="0" borderId="5" xfId="20" applyFont="1" applyBorder="1" applyAlignment="1">
      <alignment horizontal="center" vertical="center"/>
    </xf>
    <xf numFmtId="0" fontId="2" fillId="0" borderId="16" xfId="20" applyFont="1" applyFill="1" applyBorder="1" applyAlignment="1">
      <alignment horizontal="center" vertical="center" wrapText="1"/>
    </xf>
    <xf numFmtId="14" fontId="2" fillId="0" borderId="5" xfId="20" applyNumberFormat="1" applyFont="1" applyFill="1" applyBorder="1" applyAlignment="1">
      <alignment horizontal="center" vertical="center" wrapText="1"/>
    </xf>
    <xf numFmtId="0" fontId="2" fillId="0" borderId="5" xfId="20" applyFont="1" applyFill="1" applyBorder="1" applyAlignment="1">
      <alignment horizontal="center" vertical="center" wrapText="1"/>
    </xf>
    <xf numFmtId="184" fontId="2" fillId="0" borderId="5" xfId="1" applyNumberFormat="1" applyFont="1" applyFill="1" applyBorder="1" applyAlignment="1">
      <alignment horizontal="center" vertical="center" wrapText="1"/>
    </xf>
    <xf numFmtId="49" fontId="2" fillId="0" borderId="5" xfId="20" applyNumberFormat="1" applyFont="1" applyFill="1" applyBorder="1" applyAlignment="1">
      <alignment horizontal="center" vertical="center" wrapText="1"/>
    </xf>
    <xf numFmtId="182" fontId="2" fillId="0" borderId="5" xfId="20" applyNumberFormat="1" applyFont="1" applyFill="1" applyBorder="1" applyAlignment="1">
      <alignment horizontal="center" vertical="center" wrapText="1"/>
    </xf>
    <xf numFmtId="0" fontId="1" fillId="0" borderId="5" xfId="20" applyFont="1" applyBorder="1" applyAlignment="1">
      <alignment vertical="center"/>
    </xf>
    <xf numFmtId="0" fontId="1" fillId="0" borderId="16" xfId="20" applyFont="1" applyFill="1" applyBorder="1" applyAlignment="1">
      <alignment horizontal="left" vertical="center"/>
    </xf>
    <xf numFmtId="14" fontId="1" fillId="0" borderId="5" xfId="20" applyNumberFormat="1" applyFont="1" applyFill="1" applyBorder="1" applyAlignment="1">
      <alignment horizontal="left" vertical="center"/>
    </xf>
    <xf numFmtId="0" fontId="1" fillId="0" borderId="5" xfId="20" applyFont="1" applyFill="1" applyBorder="1" applyAlignment="1">
      <alignment horizontal="left" vertical="center"/>
    </xf>
    <xf numFmtId="184" fontId="1" fillId="0" borderId="5" xfId="20" applyNumberFormat="1" applyFont="1" applyFill="1" applyBorder="1" applyAlignment="1">
      <alignment horizontal="right" vertical="center"/>
    </xf>
    <xf numFmtId="14" fontId="1" fillId="0" borderId="5" xfId="20" applyNumberFormat="1" applyFont="1" applyFill="1" applyBorder="1" applyAlignment="1">
      <alignment horizontal="center" vertical="center"/>
    </xf>
    <xf numFmtId="0" fontId="2" fillId="0" borderId="5" xfId="20" applyFont="1" applyBorder="1" applyAlignment="1">
      <alignment vertical="center"/>
    </xf>
    <xf numFmtId="182" fontId="17" fillId="0" borderId="5" xfId="15" applyNumberFormat="1" applyFont="1" applyBorder="1" applyAlignment="1">
      <alignment horizontal="center" vertical="center"/>
    </xf>
    <xf numFmtId="0" fontId="17" fillId="0" borderId="16" xfId="15" applyNumberFormat="1" applyFont="1" applyBorder="1" applyAlignment="1">
      <alignment horizontal="center" vertical="center"/>
    </xf>
    <xf numFmtId="14" fontId="17" fillId="0" borderId="5" xfId="15" applyNumberFormat="1" applyFont="1" applyBorder="1" applyAlignment="1">
      <alignment horizontal="center" vertical="center"/>
    </xf>
    <xf numFmtId="178" fontId="17" fillId="0" borderId="5" xfId="25" applyNumberFormat="1" applyFont="1" applyBorder="1" applyAlignment="1">
      <alignment horizontal="right" vertical="center"/>
    </xf>
    <xf numFmtId="183" fontId="17" fillId="6" borderId="7" xfId="25" applyFont="1" applyFill="1" applyBorder="1" applyAlignment="1">
      <alignment horizontal="center" vertical="center"/>
    </xf>
    <xf numFmtId="49" fontId="17" fillId="4" borderId="5" xfId="15" applyNumberFormat="1" applyFont="1" applyFill="1" applyBorder="1" applyAlignment="1">
      <alignment horizontal="center" vertical="center"/>
    </xf>
    <xf numFmtId="176" fontId="12" fillId="0" borderId="17" xfId="1" applyNumberFormat="1" applyFont="1" applyFill="1" applyBorder="1" applyAlignment="1">
      <alignment horizontal="left" vertical="center"/>
    </xf>
    <xf numFmtId="176" fontId="12" fillId="0" borderId="15" xfId="1" applyNumberFormat="1" applyFont="1" applyFill="1" applyBorder="1" applyAlignment="1">
      <alignment horizontal="center" vertical="center"/>
    </xf>
    <xf numFmtId="0" fontId="2" fillId="0" borderId="5" xfId="20" applyNumberFormat="1" applyFont="1" applyFill="1" applyBorder="1" applyAlignment="1">
      <alignment horizontal="center" vertical="center" wrapText="1"/>
    </xf>
    <xf numFmtId="176" fontId="2" fillId="0" borderId="5" xfId="1" applyNumberFormat="1" applyFont="1" applyFill="1" applyBorder="1" applyAlignment="1">
      <alignment horizontal="center" vertical="center" wrapText="1"/>
    </xf>
    <xf numFmtId="176" fontId="2" fillId="7" borderId="5" xfId="1" applyNumberFormat="1" applyFont="1" applyFill="1" applyBorder="1" applyAlignment="1">
      <alignment horizontal="center" vertical="center" wrapText="1"/>
    </xf>
    <xf numFmtId="178" fontId="2" fillId="0" borderId="5" xfId="2" applyNumberFormat="1" applyFont="1" applyFill="1" applyBorder="1" applyAlignment="1">
      <alignment horizontal="center" vertical="center" wrapText="1"/>
    </xf>
    <xf numFmtId="176" fontId="2" fillId="4" borderId="5" xfId="1" applyNumberFormat="1" applyFont="1" applyFill="1" applyBorder="1" applyAlignment="1">
      <alignment horizontal="center" vertical="center" wrapText="1"/>
    </xf>
    <xf numFmtId="176" fontId="2" fillId="8" borderId="5" xfId="1" applyNumberFormat="1" applyFont="1" applyFill="1" applyBorder="1" applyAlignment="1">
      <alignment horizontal="left" vertical="center" wrapText="1"/>
    </xf>
    <xf numFmtId="181" fontId="1" fillId="0" borderId="5" xfId="20" applyNumberFormat="1" applyFont="1" applyFill="1" applyBorder="1" applyAlignment="1">
      <alignment horizontal="right" vertical="center"/>
    </xf>
    <xf numFmtId="0" fontId="1" fillId="4" borderId="5" xfId="20" applyFont="1" applyFill="1" applyBorder="1" applyAlignment="1">
      <alignment horizontal="left" vertical="center"/>
    </xf>
    <xf numFmtId="176" fontId="1" fillId="0" borderId="5" xfId="1" applyNumberFormat="1" applyFont="1" applyFill="1" applyBorder="1" applyAlignment="1">
      <alignment horizontal="left" vertical="center"/>
    </xf>
    <xf numFmtId="0" fontId="12" fillId="0" borderId="15" xfId="18" applyNumberFormat="1" applyFont="1" applyFill="1" applyBorder="1" applyAlignment="1">
      <alignment horizontal="center" vertical="center"/>
    </xf>
    <xf numFmtId="184" fontId="12" fillId="0" borderId="15" xfId="18" applyNumberFormat="1" applyFont="1" applyFill="1" applyBorder="1" applyAlignment="1">
      <alignment horizontal="right" vertical="center"/>
    </xf>
    <xf numFmtId="0" fontId="12" fillId="0" borderId="0" xfId="20" applyFont="1" applyAlignment="1">
      <alignment vertical="center"/>
    </xf>
    <xf numFmtId="43" fontId="2" fillId="0" borderId="5" xfId="2" applyNumberFormat="1" applyFont="1" applyFill="1" applyBorder="1" applyAlignment="1">
      <alignment horizontal="center" vertical="center" wrapText="1"/>
    </xf>
    <xf numFmtId="176" fontId="18" fillId="9" borderId="5" xfId="1" applyNumberFormat="1" applyFont="1" applyFill="1" applyBorder="1" applyAlignment="1">
      <alignment horizontal="center" vertical="center" wrapText="1"/>
    </xf>
    <xf numFmtId="43" fontId="2" fillId="7" borderId="5" xfId="2" applyFont="1" applyFill="1" applyBorder="1" applyAlignment="1">
      <alignment horizontal="center" vertical="center" wrapText="1"/>
    </xf>
    <xf numFmtId="184" fontId="1" fillId="10" borderId="16" xfId="12" applyNumberFormat="1" applyFont="1" applyFill="1" applyBorder="1" applyAlignment="1">
      <alignment horizontal="center" vertical="center" wrapText="1"/>
    </xf>
    <xf numFmtId="0" fontId="1" fillId="10" borderId="5" xfId="12" applyFont="1" applyFill="1" applyBorder="1" applyAlignment="1">
      <alignment horizontal="center" vertical="center" wrapText="1"/>
    </xf>
    <xf numFmtId="0" fontId="1" fillId="10" borderId="5" xfId="12" applyNumberFormat="1" applyFont="1" applyFill="1" applyBorder="1" applyAlignment="1">
      <alignment horizontal="center" vertical="center" wrapText="1"/>
    </xf>
    <xf numFmtId="183" fontId="1" fillId="0" borderId="5" xfId="20" applyNumberFormat="1" applyFont="1" applyFill="1" applyBorder="1" applyAlignment="1">
      <alignment horizontal="left" vertical="center"/>
    </xf>
    <xf numFmtId="0" fontId="12" fillId="0" borderId="17" xfId="18" applyFont="1" applyFill="1" applyBorder="1" applyAlignment="1">
      <alignment horizontal="left" vertical="center"/>
    </xf>
    <xf numFmtId="0" fontId="12" fillId="0" borderId="15" xfId="18" applyFont="1" applyFill="1" applyBorder="1" applyAlignment="1">
      <alignment horizontal="center" vertical="center"/>
    </xf>
    <xf numFmtId="184" fontId="12" fillId="0" borderId="15" xfId="15" applyNumberFormat="1" applyFont="1" applyFill="1" applyBorder="1" applyAlignment="1">
      <alignment horizontal="center" vertical="center"/>
    </xf>
    <xf numFmtId="176" fontId="12" fillId="0" borderId="15" xfId="1" applyNumberFormat="1" applyFont="1" applyFill="1" applyBorder="1" applyAlignment="1">
      <alignment horizontal="right" vertical="center"/>
    </xf>
    <xf numFmtId="176" fontId="12" fillId="0" borderId="5" xfId="1" applyNumberFormat="1" applyFont="1" applyFill="1" applyBorder="1" applyAlignment="1">
      <alignment horizontal="right" vertical="center"/>
    </xf>
    <xf numFmtId="176" fontId="1" fillId="10" borderId="5" xfId="1" applyNumberFormat="1" applyFont="1" applyFill="1" applyBorder="1" applyAlignment="1">
      <alignment horizontal="center" vertical="center" wrapText="1"/>
    </xf>
    <xf numFmtId="184" fontId="1" fillId="10" borderId="5" xfId="12" applyNumberFormat="1" applyFont="1" applyFill="1" applyBorder="1" applyAlignment="1">
      <alignment horizontal="center" vertical="center" wrapText="1"/>
    </xf>
    <xf numFmtId="184" fontId="1" fillId="0" borderId="5" xfId="12" applyNumberFormat="1" applyFont="1" applyFill="1" applyBorder="1" applyAlignment="1">
      <alignment horizontal="center" vertical="center" wrapText="1"/>
    </xf>
    <xf numFmtId="184" fontId="1" fillId="9" borderId="5" xfId="12" applyNumberFormat="1" applyFont="1" applyFill="1" applyBorder="1" applyAlignment="1">
      <alignment horizontal="center" vertical="center" wrapText="1"/>
    </xf>
    <xf numFmtId="184" fontId="1" fillId="10" borderId="5" xfId="22" applyNumberFormat="1" applyFont="1" applyFill="1" applyBorder="1" applyAlignment="1">
      <alignment horizontal="center" vertical="center" wrapText="1"/>
    </xf>
    <xf numFmtId="14" fontId="1" fillId="10" borderId="5" xfId="12" applyNumberFormat="1" applyFont="1" applyFill="1" applyBorder="1" applyAlignment="1">
      <alignment horizontal="center" vertical="center" wrapText="1"/>
    </xf>
    <xf numFmtId="176" fontId="1" fillId="0" borderId="5" xfId="1" applyNumberFormat="1" applyFont="1" applyFill="1" applyBorder="1" applyAlignment="1">
      <alignment horizontal="right" vertical="center"/>
    </xf>
    <xf numFmtId="182" fontId="1" fillId="0" borderId="5" xfId="20" applyNumberFormat="1" applyFont="1" applyBorder="1" applyAlignment="1">
      <alignment horizontal="center" vertical="center"/>
    </xf>
    <xf numFmtId="14" fontId="12" fillId="0" borderId="15" xfId="18" applyNumberFormat="1" applyFont="1" applyFill="1" applyBorder="1" applyAlignment="1">
      <alignment horizontal="center" vertical="center"/>
    </xf>
    <xf numFmtId="0" fontId="12" fillId="0" borderId="0" xfId="15" applyFont="1" applyAlignment="1">
      <alignment horizontal="center" vertical="center"/>
    </xf>
    <xf numFmtId="14" fontId="1" fillId="0" borderId="5" xfId="20" applyNumberFormat="1" applyFont="1" applyBorder="1" applyAlignment="1">
      <alignment horizontal="center" vertical="center"/>
    </xf>
    <xf numFmtId="14" fontId="1" fillId="0" borderId="5" xfId="20" applyNumberFormat="1" applyFont="1" applyBorder="1" applyAlignment="1">
      <alignment vertical="center"/>
    </xf>
    <xf numFmtId="9" fontId="1" fillId="0" borderId="5" xfId="4" applyFont="1" applyFill="1" applyBorder="1" applyAlignment="1" applyProtection="1">
      <alignment horizontal="center" vertical="center"/>
    </xf>
    <xf numFmtId="0" fontId="1" fillId="0" borderId="5" xfId="20" applyFont="1" applyFill="1" applyBorder="1" applyAlignment="1">
      <alignment vertical="center"/>
    </xf>
    <xf numFmtId="0" fontId="1" fillId="0" borderId="5" xfId="20" applyFont="1" applyFill="1" applyBorder="1" applyAlignment="1">
      <alignment horizontal="center" vertical="center"/>
    </xf>
    <xf numFmtId="182" fontId="1" fillId="0" borderId="5" xfId="20" applyNumberFormat="1" applyFont="1" applyFill="1" applyBorder="1" applyAlignment="1">
      <alignment horizontal="center" vertical="center"/>
    </xf>
    <xf numFmtId="176" fontId="19" fillId="0" borderId="0" xfId="1" applyNumberFormat="1" applyFont="1" applyAlignment="1">
      <alignment vertical="center"/>
    </xf>
    <xf numFmtId="185" fontId="1" fillId="0" borderId="0" xfId="20" applyNumberFormat="1" applyFont="1" applyAlignment="1">
      <alignment vertical="center"/>
    </xf>
    <xf numFmtId="43" fontId="19" fillId="0" borderId="0" xfId="20" applyNumberFormat="1" applyFont="1" applyAlignment="1">
      <alignment vertical="center"/>
    </xf>
    <xf numFmtId="43" fontId="19" fillId="0" borderId="0" xfId="2" applyFont="1" applyAlignment="1">
      <alignment vertical="center"/>
    </xf>
    <xf numFmtId="0" fontId="1" fillId="4" borderId="0" xfId="20" applyFont="1" applyFill="1" applyAlignment="1">
      <alignment horizontal="right" vertical="center"/>
    </xf>
    <xf numFmtId="0" fontId="1" fillId="4" borderId="0" xfId="20" applyFont="1" applyFill="1" applyAlignment="1">
      <alignment horizontal="left" vertical="center"/>
    </xf>
    <xf numFmtId="179" fontId="19" fillId="4" borderId="0" xfId="20" applyNumberFormat="1" applyFont="1" applyFill="1" applyAlignment="1">
      <alignment vertical="center"/>
    </xf>
    <xf numFmtId="179" fontId="1" fillId="4" borderId="0" xfId="20" applyNumberFormat="1" applyFont="1" applyFill="1" applyAlignment="1">
      <alignment vertical="center"/>
    </xf>
    <xf numFmtId="0" fontId="1" fillId="4" borderId="0" xfId="20" applyFont="1" applyFill="1" applyAlignment="1">
      <alignment horizontal="center" vertical="center"/>
    </xf>
    <xf numFmtId="14" fontId="1" fillId="4" borderId="0" xfId="20" applyNumberFormat="1" applyFont="1" applyFill="1" applyAlignment="1">
      <alignment vertical="center"/>
    </xf>
    <xf numFmtId="14" fontId="20" fillId="11" borderId="0" xfId="20" applyNumberFormat="1" applyFont="1" applyFill="1" applyAlignment="1">
      <alignment vertical="center"/>
    </xf>
    <xf numFmtId="14" fontId="1" fillId="11" borderId="0" xfId="20" applyNumberFormat="1" applyFont="1" applyFill="1" applyAlignment="1">
      <alignment vertical="center"/>
    </xf>
    <xf numFmtId="176" fontId="21" fillId="0" borderId="5" xfId="1" applyNumberFormat="1" applyFont="1" applyFill="1" applyBorder="1" applyAlignment="1">
      <alignment horizontal="center" vertical="center" wrapText="1"/>
    </xf>
    <xf numFmtId="185" fontId="2" fillId="0" borderId="5" xfId="20" applyNumberFormat="1" applyFont="1" applyFill="1" applyBorder="1" applyAlignment="1">
      <alignment horizontal="center" vertical="center" wrapText="1"/>
    </xf>
    <xf numFmtId="0" fontId="1" fillId="0" borderId="5" xfId="22" applyFont="1" applyFill="1" applyBorder="1" applyAlignment="1">
      <alignment horizontal="left" vertical="center"/>
    </xf>
    <xf numFmtId="182" fontId="1" fillId="0" borderId="5" xfId="22" applyNumberFormat="1" applyFont="1" applyFill="1" applyBorder="1" applyAlignment="1">
      <alignment horizontal="center" vertical="center"/>
    </xf>
    <xf numFmtId="0" fontId="1" fillId="0" borderId="5" xfId="22" applyFont="1" applyFill="1" applyBorder="1" applyAlignment="1">
      <alignment horizontal="center" vertical="center"/>
    </xf>
    <xf numFmtId="176" fontId="19" fillId="0" borderId="5" xfId="1" applyNumberFormat="1" applyFont="1" applyFill="1" applyBorder="1" applyAlignment="1">
      <alignment vertical="center"/>
    </xf>
    <xf numFmtId="185" fontId="1" fillId="0" borderId="5" xfId="22" applyNumberFormat="1" applyFont="1" applyFill="1" applyBorder="1" applyAlignment="1">
      <alignment horizontal="center" vertical="center"/>
    </xf>
    <xf numFmtId="178" fontId="2" fillId="4" borderId="5" xfId="20" applyNumberFormat="1" applyFont="1" applyFill="1" applyBorder="1" applyAlignment="1">
      <alignment horizontal="center" vertical="center" wrapText="1"/>
    </xf>
    <xf numFmtId="179" fontId="2" fillId="0" borderId="5" xfId="20" applyNumberFormat="1" applyFont="1" applyFill="1" applyBorder="1" applyAlignment="1">
      <alignment horizontal="left" vertical="center" wrapText="1"/>
    </xf>
    <xf numFmtId="178" fontId="21" fillId="0" borderId="5" xfId="2" applyNumberFormat="1" applyFont="1" applyFill="1" applyBorder="1" applyAlignment="1">
      <alignment horizontal="center" vertical="center" wrapText="1"/>
    </xf>
    <xf numFmtId="14" fontId="1" fillId="0" borderId="5" xfId="22" applyNumberFormat="1" applyFont="1" applyFill="1" applyBorder="1" applyAlignment="1">
      <alignment horizontal="center" vertical="center"/>
    </xf>
    <xf numFmtId="176" fontId="19" fillId="0" borderId="5" xfId="1" applyNumberFormat="1" applyFont="1" applyFill="1" applyBorder="1" applyAlignment="1">
      <alignment horizontal="right" vertical="center"/>
    </xf>
    <xf numFmtId="179" fontId="1" fillId="0" borderId="5" xfId="2" applyNumberFormat="1" applyFont="1" applyFill="1" applyBorder="1" applyAlignment="1">
      <alignment horizontal="right" vertical="center"/>
    </xf>
    <xf numFmtId="176" fontId="1" fillId="0" borderId="5" xfId="1" applyNumberFormat="1" applyFont="1" applyFill="1" applyBorder="1" applyAlignment="1">
      <alignment horizontal="center" vertical="center"/>
    </xf>
    <xf numFmtId="43" fontId="19" fillId="0" borderId="5" xfId="20" applyNumberFormat="1" applyFont="1" applyFill="1" applyBorder="1" applyAlignment="1">
      <alignment vertical="center"/>
    </xf>
    <xf numFmtId="176" fontId="22" fillId="12" borderId="5" xfId="1" applyNumberFormat="1" applyFont="1" applyFill="1" applyBorder="1" applyAlignment="1">
      <alignment horizontal="center" vertical="center" wrapText="1"/>
    </xf>
    <xf numFmtId="43" fontId="23" fillId="7" borderId="5" xfId="2" applyFont="1" applyFill="1" applyBorder="1" applyAlignment="1">
      <alignment horizontal="center" vertical="center" wrapText="1"/>
    </xf>
    <xf numFmtId="183" fontId="2" fillId="6" borderId="5" xfId="2" applyNumberFormat="1" applyFont="1" applyFill="1" applyBorder="1" applyAlignment="1">
      <alignment horizontal="center" vertical="center" wrapText="1"/>
    </xf>
    <xf numFmtId="49" fontId="2" fillId="6" borderId="5" xfId="22" applyNumberFormat="1" applyFont="1" applyFill="1" applyBorder="1" applyAlignment="1">
      <alignment horizontal="center" vertical="center" wrapText="1"/>
    </xf>
    <xf numFmtId="184" fontId="1" fillId="4" borderId="16" xfId="12" applyNumberFormat="1" applyFont="1" applyFill="1" applyBorder="1" applyAlignment="1">
      <alignment horizontal="center" vertical="center" wrapText="1"/>
    </xf>
    <xf numFmtId="0" fontId="1" fillId="4" borderId="5" xfId="12" applyFont="1" applyFill="1" applyBorder="1" applyAlignment="1">
      <alignment horizontal="center" vertical="center" wrapText="1"/>
    </xf>
    <xf numFmtId="43" fontId="19" fillId="0" borderId="5" xfId="2" applyFont="1" applyFill="1" applyBorder="1" applyAlignment="1">
      <alignment vertical="center"/>
    </xf>
    <xf numFmtId="183" fontId="1" fillId="0" borderId="5" xfId="2" applyNumberFormat="1" applyFont="1" applyFill="1" applyBorder="1" applyAlignment="1">
      <alignment horizontal="center" vertical="center"/>
    </xf>
    <xf numFmtId="183" fontId="1" fillId="4" borderId="16" xfId="22" applyNumberFormat="1" applyFont="1" applyFill="1" applyBorder="1" applyAlignment="1">
      <alignment horizontal="center" vertical="center"/>
    </xf>
    <xf numFmtId="183" fontId="1" fillId="4" borderId="16" xfId="22" applyNumberFormat="1" applyFont="1" applyFill="1" applyBorder="1" applyAlignment="1">
      <alignment horizontal="right" vertical="center"/>
    </xf>
    <xf numFmtId="179" fontId="19" fillId="4" borderId="5" xfId="12" applyNumberFormat="1" applyFont="1" applyFill="1" applyBorder="1" applyAlignment="1">
      <alignment horizontal="center" vertical="center" wrapText="1"/>
    </xf>
    <xf numFmtId="184" fontId="1" fillId="4" borderId="5" xfId="12" applyNumberFormat="1" applyFont="1" applyFill="1" applyBorder="1" applyAlignment="1">
      <alignment horizontal="center" vertical="center" wrapText="1"/>
    </xf>
    <xf numFmtId="179" fontId="1" fillId="4" borderId="5" xfId="12" applyNumberFormat="1" applyFont="1" applyFill="1" applyBorder="1" applyAlignment="1">
      <alignment horizontal="center" vertical="center" wrapText="1"/>
    </xf>
    <xf numFmtId="184" fontId="1" fillId="4" borderId="5" xfId="22" applyNumberFormat="1" applyFont="1" applyFill="1" applyBorder="1" applyAlignment="1">
      <alignment horizontal="center" vertical="center" wrapText="1"/>
    </xf>
    <xf numFmtId="179" fontId="19" fillId="4" borderId="5" xfId="22" applyNumberFormat="1" applyFont="1" applyFill="1" applyBorder="1" applyAlignment="1">
      <alignment horizontal="center" vertical="center"/>
    </xf>
    <xf numFmtId="0" fontId="1" fillId="4" borderId="5" xfId="22" applyFont="1" applyFill="1" applyBorder="1" applyAlignment="1">
      <alignment horizontal="center" vertical="center"/>
    </xf>
    <xf numFmtId="179" fontId="1" fillId="4" borderId="5" xfId="22" applyNumberFormat="1" applyFont="1" applyFill="1" applyBorder="1" applyAlignment="1">
      <alignment horizontal="center" vertical="center"/>
    </xf>
    <xf numFmtId="14" fontId="1" fillId="4" borderId="5" xfId="12" applyNumberFormat="1" applyFont="1" applyFill="1" applyBorder="1" applyAlignment="1">
      <alignment horizontal="center" vertical="center" wrapText="1"/>
    </xf>
    <xf numFmtId="14" fontId="20" fillId="11" borderId="5" xfId="12" applyNumberFormat="1" applyFont="1" applyFill="1" applyBorder="1" applyAlignment="1">
      <alignment horizontal="center" vertical="center" wrapText="1"/>
    </xf>
    <xf numFmtId="0" fontId="1" fillId="0" borderId="0" xfId="20" applyFont="1" applyAlignment="1">
      <alignment horizontal="center" vertical="center" wrapText="1"/>
    </xf>
    <xf numFmtId="14" fontId="1" fillId="11" borderId="5" xfId="12" applyNumberFormat="1" applyFont="1" applyFill="1" applyBorder="1" applyAlignment="1">
      <alignment horizontal="center" vertical="center" wrapText="1"/>
    </xf>
    <xf numFmtId="14" fontId="1" fillId="4" borderId="5" xfId="22" applyNumberFormat="1" applyFont="1" applyFill="1" applyBorder="1" applyAlignment="1">
      <alignment horizontal="center" vertical="center"/>
    </xf>
    <xf numFmtId="14" fontId="20" fillId="11" borderId="5" xfId="22" applyNumberFormat="1" applyFont="1" applyFill="1" applyBorder="1" applyAlignment="1">
      <alignment horizontal="center" vertical="center"/>
    </xf>
    <xf numFmtId="9" fontId="1" fillId="11" borderId="5" xfId="4" applyFont="1" applyFill="1" applyBorder="1" applyAlignment="1" applyProtection="1">
      <alignment horizontal="center" vertical="center"/>
    </xf>
    <xf numFmtId="0" fontId="2" fillId="0" borderId="5" xfId="22" applyFont="1" applyFill="1" applyBorder="1" applyAlignment="1">
      <alignment horizontal="left" vertical="center"/>
    </xf>
    <xf numFmtId="0" fontId="0" fillId="0" borderId="0" xfId="0" applyAlignment="1">
      <alignment horizontal="right" vertical="center"/>
    </xf>
    <xf numFmtId="0" fontId="1" fillId="0" borderId="0" xfId="0" applyFont="1">
      <alignment vertical="center"/>
    </xf>
    <xf numFmtId="0" fontId="12" fillId="0" borderId="0" xfId="0" applyFont="1">
      <alignment vertical="center"/>
    </xf>
    <xf numFmtId="0" fontId="24" fillId="4" borderId="0" xfId="20" applyFont="1" applyFill="1" applyAlignment="1">
      <alignment vertical="center"/>
    </xf>
    <xf numFmtId="0" fontId="25" fillId="0" borderId="0" xfId="20" applyFont="1" applyAlignment="1">
      <alignment vertical="center"/>
    </xf>
    <xf numFmtId="0" fontId="2" fillId="0" borderId="0" xfId="20" applyFont="1" applyAlignment="1">
      <alignment vertical="center"/>
    </xf>
    <xf numFmtId="43" fontId="1" fillId="0" borderId="0" xfId="20" applyNumberFormat="1" applyFont="1" applyAlignment="1">
      <alignment vertical="center"/>
    </xf>
    <xf numFmtId="182" fontId="1" fillId="0" borderId="0" xfId="20" applyNumberFormat="1" applyFont="1" applyAlignment="1">
      <alignment horizontal="center" vertical="center"/>
    </xf>
    <xf numFmtId="0" fontId="17" fillId="0" borderId="5" xfId="0" applyFont="1" applyFill="1" applyBorder="1" applyAlignment="1">
      <alignment horizontal="center" vertical="center"/>
    </xf>
    <xf numFmtId="14" fontId="17" fillId="0" borderId="16" xfId="0" applyNumberFormat="1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 vertical="center"/>
    </xf>
    <xf numFmtId="49" fontId="17" fillId="0" borderId="7" xfId="0" applyNumberFormat="1" applyFont="1" applyBorder="1" applyAlignment="1">
      <alignment horizontal="center" vertical="center"/>
    </xf>
    <xf numFmtId="182" fontId="17" fillId="0" borderId="5" xfId="0" applyNumberFormat="1" applyFont="1" applyBorder="1" applyAlignment="1">
      <alignment horizontal="center" vertical="center"/>
    </xf>
    <xf numFmtId="0" fontId="17" fillId="0" borderId="16" xfId="0" applyNumberFormat="1" applyFont="1" applyBorder="1" applyAlignment="1">
      <alignment horizontal="center" vertical="center"/>
    </xf>
    <xf numFmtId="14" fontId="1" fillId="0" borderId="0" xfId="20" applyNumberFormat="1" applyFont="1" applyFill="1" applyAlignment="1">
      <alignment horizontal="left" vertical="center"/>
    </xf>
    <xf numFmtId="184" fontId="1" fillId="0" borderId="0" xfId="20" applyNumberFormat="1" applyFont="1" applyFill="1" applyAlignment="1">
      <alignment horizontal="right" vertical="center"/>
    </xf>
    <xf numFmtId="184" fontId="2" fillId="0" borderId="5" xfId="1" applyNumberFormat="1" applyFont="1" applyFill="1" applyBorder="1" applyAlignment="1">
      <alignment horizontal="right" vertical="center" wrapText="1"/>
    </xf>
    <xf numFmtId="14" fontId="17" fillId="0" borderId="5" xfId="0" applyNumberFormat="1" applyFont="1" applyBorder="1" applyAlignment="1">
      <alignment horizontal="center" vertical="center"/>
    </xf>
    <xf numFmtId="49" fontId="17" fillId="4" borderId="5" xfId="0" applyNumberFormat="1" applyFont="1" applyFill="1" applyBorder="1" applyAlignment="1">
      <alignment horizontal="center" vertical="center"/>
    </xf>
    <xf numFmtId="176" fontId="1" fillId="0" borderId="0" xfId="1" applyNumberFormat="1" applyFont="1" applyFill="1" applyAlignment="1">
      <alignment horizontal="left" vertical="center"/>
    </xf>
    <xf numFmtId="0" fontId="1" fillId="13" borderId="5" xfId="20" applyFont="1" applyFill="1" applyBorder="1" applyAlignment="1">
      <alignment horizontal="left" vertical="center"/>
    </xf>
    <xf numFmtId="183" fontId="1" fillId="0" borderId="0" xfId="20" applyNumberFormat="1" applyFont="1" applyFill="1" applyAlignment="1">
      <alignment horizontal="left" vertical="center"/>
    </xf>
    <xf numFmtId="43" fontId="2" fillId="7" borderId="16" xfId="2" applyFont="1" applyFill="1" applyBorder="1" applyAlignment="1">
      <alignment horizontal="center" vertical="center" wrapText="1"/>
    </xf>
    <xf numFmtId="181" fontId="1" fillId="13" borderId="5" xfId="20" applyNumberFormat="1" applyFont="1" applyFill="1" applyBorder="1" applyAlignment="1">
      <alignment horizontal="right" vertical="center"/>
    </xf>
    <xf numFmtId="184" fontId="12" fillId="0" borderId="15" xfId="0" applyNumberFormat="1" applyFont="1" applyFill="1" applyBorder="1" applyAlignment="1">
      <alignment horizontal="center" vertical="center"/>
    </xf>
    <xf numFmtId="176" fontId="1" fillId="0" borderId="0" xfId="1" applyNumberFormat="1" applyFont="1" applyFill="1" applyAlignment="1">
      <alignment horizontal="right" vertical="center"/>
    </xf>
    <xf numFmtId="182" fontId="12" fillId="0" borderId="15" xfId="18" applyNumberFormat="1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82" fontId="1" fillId="10" borderId="5" xfId="12" applyNumberFormat="1" applyFont="1" applyFill="1" applyBorder="1" applyAlignment="1">
      <alignment horizontal="center" vertical="center" wrapText="1"/>
    </xf>
    <xf numFmtId="0" fontId="24" fillId="0" borderId="5" xfId="20" applyFont="1" applyFill="1" applyBorder="1" applyAlignment="1">
      <alignment horizontal="left" vertical="center"/>
    </xf>
    <xf numFmtId="14" fontId="24" fillId="0" borderId="5" xfId="20" applyNumberFormat="1" applyFont="1" applyFill="1" applyBorder="1" applyAlignment="1">
      <alignment horizontal="left" vertical="center"/>
    </xf>
    <xf numFmtId="184" fontId="24" fillId="0" borderId="5" xfId="20" applyNumberFormat="1" applyFont="1" applyFill="1" applyBorder="1" applyAlignment="1">
      <alignment horizontal="right" vertical="center"/>
    </xf>
    <xf numFmtId="14" fontId="24" fillId="0" borderId="5" xfId="20" applyNumberFormat="1" applyFont="1" applyFill="1" applyBorder="1" applyAlignment="1">
      <alignment horizontal="center" vertical="center"/>
    </xf>
    <xf numFmtId="181" fontId="24" fillId="0" borderId="5" xfId="20" applyNumberFormat="1" applyFont="1" applyFill="1" applyBorder="1" applyAlignment="1">
      <alignment horizontal="right" vertical="center"/>
    </xf>
    <xf numFmtId="0" fontId="24" fillId="4" borderId="5" xfId="20" applyFont="1" applyFill="1" applyBorder="1" applyAlignment="1">
      <alignment horizontal="left" vertical="center"/>
    </xf>
    <xf numFmtId="176" fontId="24" fillId="0" borderId="5" xfId="1" applyNumberFormat="1" applyFont="1" applyFill="1" applyBorder="1" applyAlignment="1">
      <alignment horizontal="left" vertical="center"/>
    </xf>
    <xf numFmtId="183" fontId="24" fillId="0" borderId="5" xfId="20" applyNumberFormat="1" applyFont="1" applyFill="1" applyBorder="1" applyAlignment="1">
      <alignment horizontal="left" vertical="center"/>
    </xf>
    <xf numFmtId="176" fontId="24" fillId="0" borderId="5" xfId="1" applyNumberFormat="1" applyFont="1" applyFill="1" applyBorder="1" applyAlignment="1">
      <alignment horizontal="right" vertical="center"/>
    </xf>
    <xf numFmtId="0" fontId="24" fillId="0" borderId="5" xfId="20" applyFont="1" applyBorder="1" applyAlignment="1">
      <alignment horizontal="center" vertical="center"/>
    </xf>
    <xf numFmtId="0" fontId="24" fillId="0" borderId="5" xfId="20" applyFont="1" applyBorder="1" applyAlignment="1">
      <alignment vertical="center"/>
    </xf>
    <xf numFmtId="182" fontId="24" fillId="0" borderId="5" xfId="20" applyNumberFormat="1" applyFont="1" applyBorder="1" applyAlignment="1">
      <alignment horizontal="center" vertical="center"/>
    </xf>
    <xf numFmtId="14" fontId="24" fillId="0" borderId="5" xfId="20" applyNumberFormat="1" applyFont="1" applyBorder="1" applyAlignment="1">
      <alignment horizontal="center" vertical="center"/>
    </xf>
    <xf numFmtId="9" fontId="24" fillId="0" borderId="5" xfId="4" applyNumberFormat="1" applyFont="1" applyFill="1" applyBorder="1" applyAlignment="1" applyProtection="1">
      <alignment horizontal="center" vertical="center"/>
    </xf>
    <xf numFmtId="0" fontId="1" fillId="14" borderId="5" xfId="20" applyFont="1" applyFill="1" applyBorder="1" applyAlignment="1">
      <alignment horizontal="left" vertical="center"/>
    </xf>
    <xf numFmtId="0" fontId="1" fillId="15" borderId="5" xfId="20" applyFont="1" applyFill="1" applyBorder="1" applyAlignment="1">
      <alignment horizontal="left" vertical="center"/>
    </xf>
    <xf numFmtId="0" fontId="1" fillId="15" borderId="5" xfId="20" applyFont="1" applyFill="1" applyBorder="1" applyAlignment="1">
      <alignment horizontal="center" vertical="center"/>
    </xf>
    <xf numFmtId="9" fontId="24" fillId="0" borderId="5" xfId="4" applyFont="1" applyFill="1" applyBorder="1" applyAlignment="1" applyProtection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43" fontId="4" fillId="0" borderId="0" xfId="2" applyFont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176" fontId="5" fillId="0" borderId="18" xfId="1" applyNumberFormat="1" applyFont="1" applyFill="1" applyBorder="1" applyAlignment="1">
      <alignment horizontal="center" vertical="center" wrapText="1"/>
    </xf>
    <xf numFmtId="176" fontId="2" fillId="0" borderId="18" xfId="1" applyNumberFormat="1" applyFont="1" applyFill="1" applyBorder="1" applyAlignment="1">
      <alignment horizontal="center" vertical="center" wrapText="1"/>
    </xf>
    <xf numFmtId="176" fontId="5" fillId="4" borderId="18" xfId="1" applyNumberFormat="1" applyFont="1" applyFill="1" applyBorder="1" applyAlignment="1">
      <alignment horizontal="center" vertical="center" wrapText="1"/>
    </xf>
    <xf numFmtId="176" fontId="5" fillId="0" borderId="18" xfId="1" applyNumberFormat="1" applyFont="1" applyBorder="1" applyAlignment="1">
      <alignment horizontal="center" vertical="center" wrapText="1"/>
    </xf>
    <xf numFmtId="176" fontId="2" fillId="0" borderId="18" xfId="1" applyNumberFormat="1" applyFont="1" applyBorder="1" applyAlignment="1">
      <alignment horizontal="center" vertical="center" wrapText="1"/>
    </xf>
    <xf numFmtId="176" fontId="5" fillId="0" borderId="14" xfId="1" applyNumberFormat="1" applyFont="1" applyBorder="1" applyAlignment="1">
      <alignment horizontal="center" vertical="center"/>
    </xf>
    <xf numFmtId="176" fontId="7" fillId="0" borderId="14" xfId="1" applyNumberFormat="1" applyFont="1" applyBorder="1" applyAlignment="1">
      <alignment horizontal="center" vertical="center"/>
    </xf>
    <xf numFmtId="176" fontId="5" fillId="0" borderId="5" xfId="1" applyNumberFormat="1" applyFont="1" applyBorder="1" applyAlignment="1">
      <alignment horizontal="center" vertical="center"/>
    </xf>
    <xf numFmtId="176" fontId="7" fillId="14" borderId="5" xfId="1" applyNumberFormat="1" applyFont="1" applyFill="1" applyBorder="1" applyAlignment="1">
      <alignment horizontal="center" vertical="center"/>
    </xf>
    <xf numFmtId="176" fontId="5" fillId="5" borderId="5" xfId="1" applyNumberFormat="1" applyFont="1" applyFill="1" applyBorder="1" applyAlignment="1">
      <alignment horizontal="center" vertical="center"/>
    </xf>
    <xf numFmtId="176" fontId="5" fillId="0" borderId="18" xfId="1" applyNumberFormat="1" applyFont="1" applyBorder="1" applyAlignment="1">
      <alignment horizontal="center" vertical="center"/>
    </xf>
    <xf numFmtId="176" fontId="7" fillId="0" borderId="18" xfId="1" applyNumberFormat="1" applyFont="1" applyBorder="1" applyAlignment="1">
      <alignment horizontal="center" vertical="center"/>
    </xf>
    <xf numFmtId="176" fontId="5" fillId="16" borderId="14" xfId="1" applyNumberFormat="1" applyFont="1" applyFill="1" applyBorder="1" applyAlignment="1">
      <alignment horizontal="center" vertical="center"/>
    </xf>
    <xf numFmtId="176" fontId="8" fillId="16" borderId="14" xfId="1" applyNumberFormat="1" applyFont="1" applyFill="1" applyBorder="1" applyAlignment="1">
      <alignment horizontal="center" vertical="center"/>
    </xf>
    <xf numFmtId="176" fontId="5" fillId="16" borderId="0" xfId="1" applyNumberFormat="1" applyFont="1" applyFill="1" applyBorder="1" applyAlignment="1">
      <alignment horizontal="left" vertical="center"/>
    </xf>
    <xf numFmtId="176" fontId="8" fillId="16" borderId="0" xfId="1" applyNumberFormat="1" applyFont="1" applyFill="1" applyBorder="1" applyAlignment="1">
      <alignment horizontal="center" vertical="center"/>
    </xf>
    <xf numFmtId="0" fontId="5" fillId="0" borderId="5" xfId="0" applyFont="1" applyFill="1" applyBorder="1" applyAlignment="1">
      <alignment horizontal="center" vertical="center" wrapText="1"/>
    </xf>
    <xf numFmtId="178" fontId="21" fillId="0" borderId="5" xfId="0" applyNumberFormat="1" applyFont="1" applyBorder="1" applyAlignment="1">
      <alignment horizontal="right" vertical="center"/>
    </xf>
    <xf numFmtId="0" fontId="26" fillId="0" borderId="5" xfId="0" applyFont="1" applyFill="1" applyBorder="1" applyAlignment="1">
      <alignment horizontal="center" vertical="center"/>
    </xf>
    <xf numFmtId="178" fontId="27" fillId="0" borderId="5" xfId="0" applyNumberFormat="1" applyFont="1" applyBorder="1" applyAlignment="1">
      <alignment horizontal="right" vertical="center"/>
    </xf>
    <xf numFmtId="0" fontId="4" fillId="0" borderId="0" xfId="0" applyFont="1" applyAlignment="1">
      <alignment horizontal="left" vertical="center"/>
    </xf>
    <xf numFmtId="0" fontId="28" fillId="0" borderId="0" xfId="0" applyFont="1" applyAlignment="1">
      <alignment horizontal="center" vertical="center"/>
    </xf>
    <xf numFmtId="183" fontId="19" fillId="0" borderId="0" xfId="0" applyNumberFormat="1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183" fontId="30" fillId="0" borderId="0" xfId="0" applyNumberFormat="1" applyFont="1" applyAlignment="1">
      <alignment horizontal="center" vertical="center"/>
    </xf>
    <xf numFmtId="176" fontId="5" fillId="0" borderId="5" xfId="1" applyNumberFormat="1" applyFont="1" applyBorder="1" applyAlignment="1">
      <alignment horizontal="left" vertical="center"/>
    </xf>
    <xf numFmtId="0" fontId="31" fillId="0" borderId="0" xfId="0" applyFont="1" applyAlignment="1">
      <alignment horizontal="center" vertical="center"/>
    </xf>
    <xf numFmtId="0" fontId="31" fillId="0" borderId="0" xfId="0" applyFont="1" applyAlignment="1">
      <alignment horizontal="right" vertical="center"/>
    </xf>
    <xf numFmtId="0" fontId="32" fillId="0" borderId="0" xfId="3" applyAlignment="1" applyProtection="1">
      <alignment horizontal="left" vertical="center"/>
    </xf>
    <xf numFmtId="0" fontId="33" fillId="0" borderId="0" xfId="0" applyFont="1" applyAlignment="1">
      <alignment horizontal="center" vertical="center"/>
    </xf>
    <xf numFmtId="0" fontId="0" fillId="4" borderId="0" xfId="0" applyFill="1">
      <alignment vertical="center"/>
    </xf>
    <xf numFmtId="0" fontId="4" fillId="4" borderId="5" xfId="0" applyFont="1" applyFill="1" applyBorder="1" applyAlignment="1">
      <alignment horizontal="right" vertical="center"/>
    </xf>
    <xf numFmtId="183" fontId="12" fillId="11" borderId="5" xfId="25" applyFont="1" applyFill="1" applyBorder="1">
      <alignment vertical="center"/>
    </xf>
    <xf numFmtId="0" fontId="12" fillId="0" borderId="5" xfId="0" applyFont="1" applyBorder="1">
      <alignment vertical="center"/>
    </xf>
    <xf numFmtId="183" fontId="12" fillId="3" borderId="5" xfId="25" applyFont="1" applyFill="1" applyBorder="1">
      <alignment vertical="center"/>
    </xf>
    <xf numFmtId="0" fontId="12" fillId="4" borderId="5" xfId="0" applyFont="1" applyFill="1" applyBorder="1">
      <alignment vertical="center"/>
    </xf>
    <xf numFmtId="0" fontId="5" fillId="0" borderId="18" xfId="10" applyFont="1" applyBorder="1" applyAlignment="1">
      <alignment horizontal="center" vertical="center" wrapText="1"/>
    </xf>
    <xf numFmtId="0" fontId="5" fillId="13" borderId="18" xfId="10" applyFont="1" applyFill="1" applyBorder="1" applyAlignment="1">
      <alignment horizontal="center" vertical="center" wrapText="1"/>
    </xf>
    <xf numFmtId="176" fontId="7" fillId="13" borderId="14" xfId="1" applyNumberFormat="1" applyFont="1" applyFill="1" applyBorder="1" applyAlignment="1">
      <alignment horizontal="center" vertical="center"/>
    </xf>
    <xf numFmtId="176" fontId="7" fillId="13" borderId="5" xfId="1" applyNumberFormat="1" applyFont="1" applyFill="1" applyBorder="1" applyAlignment="1">
      <alignment horizontal="center" vertical="center"/>
    </xf>
    <xf numFmtId="176" fontId="7" fillId="13" borderId="18" xfId="1" applyNumberFormat="1" applyFont="1" applyFill="1" applyBorder="1" applyAlignment="1">
      <alignment horizontal="center" vertical="center"/>
    </xf>
    <xf numFmtId="183" fontId="21" fillId="0" borderId="5" xfId="0" applyNumberFormat="1" applyFont="1" applyBorder="1" applyAlignment="1">
      <alignment horizontal="right" vertical="center"/>
    </xf>
    <xf numFmtId="0" fontId="19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43" fontId="2" fillId="0" borderId="18" xfId="2" applyFont="1" applyFill="1" applyBorder="1" applyAlignment="1" applyProtection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43" fontId="7" fillId="0" borderId="14" xfId="2" applyFont="1" applyBorder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Continuous" vertical="center"/>
    </xf>
    <xf numFmtId="43" fontId="7" fillId="14" borderId="14" xfId="2" applyFont="1" applyFill="1" applyBorder="1" applyAlignment="1">
      <alignment horizontal="center" vertical="center"/>
    </xf>
    <xf numFmtId="49" fontId="34" fillId="17" borderId="0" xfId="0" applyNumberFormat="1" applyFont="1" applyFill="1" applyAlignment="1">
      <alignment horizontal="center" vertical="center"/>
    </xf>
    <xf numFmtId="43" fontId="7" fillId="14" borderId="14" xfId="2" applyFont="1" applyFill="1" applyBorder="1" applyAlignment="1">
      <alignment horizontal="center" vertical="center" wrapText="1"/>
    </xf>
    <xf numFmtId="43" fontId="7" fillId="14" borderId="19" xfId="2" applyFont="1" applyFill="1" applyBorder="1" applyAlignment="1">
      <alignment horizontal="center" vertical="center"/>
    </xf>
    <xf numFmtId="43" fontId="8" fillId="16" borderId="14" xfId="2" applyFont="1" applyFill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3" fontId="8" fillId="16" borderId="0" xfId="2" applyFont="1" applyFill="1" applyBorder="1" applyAlignment="1">
      <alignment horizontal="center" vertical="center"/>
    </xf>
    <xf numFmtId="43" fontId="19" fillId="0" borderId="0" xfId="2" applyFont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43" fontId="30" fillId="0" borderId="0" xfId="2" applyFont="1" applyAlignment="1">
      <alignment horizontal="center" vertical="center"/>
    </xf>
    <xf numFmtId="49" fontId="19" fillId="0" borderId="0" xfId="0" applyNumberFormat="1" applyFont="1" applyAlignment="1">
      <alignment horizontal="center" vertical="center"/>
    </xf>
    <xf numFmtId="43" fontId="7" fillId="0" borderId="5" xfId="2" applyFont="1" applyBorder="1" applyAlignment="1">
      <alignment horizontal="center" vertical="center"/>
    </xf>
    <xf numFmtId="0" fontId="15" fillId="11" borderId="5" xfId="0" applyFont="1" applyFill="1" applyBorder="1" applyAlignment="1">
      <alignment horizontal="right" vertical="center"/>
    </xf>
    <xf numFmtId="183" fontId="15" fillId="11" borderId="5" xfId="25" applyFont="1" applyFill="1" applyBorder="1">
      <alignment vertical="center"/>
    </xf>
    <xf numFmtId="0" fontId="12" fillId="4" borderId="5" xfId="0" applyFont="1" applyFill="1" applyBorder="1" applyAlignment="1">
      <alignment horizontal="right" vertical="center"/>
    </xf>
    <xf numFmtId="0" fontId="15" fillId="4" borderId="5" xfId="0" applyFont="1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5" xfId="0" applyBorder="1">
      <alignment vertical="center"/>
    </xf>
    <xf numFmtId="0" fontId="48" fillId="0" borderId="0" xfId="13">
      <alignment vertical="center"/>
    </xf>
    <xf numFmtId="14" fontId="48" fillId="0" borderId="0" xfId="13" applyNumberFormat="1">
      <alignment vertical="center"/>
    </xf>
    <xf numFmtId="0" fontId="0" fillId="0" borderId="0" xfId="13" applyFont="1" applyFill="1" applyAlignment="1">
      <alignment horizontal="left" vertical="center"/>
    </xf>
    <xf numFmtId="0" fontId="0" fillId="0" borderId="0" xfId="13" applyFont="1" applyFill="1" applyAlignment="1">
      <alignment vertical="center"/>
    </xf>
    <xf numFmtId="0" fontId="4" fillId="0" borderId="0" xfId="13" applyFont="1" applyFill="1" applyAlignment="1">
      <alignment vertical="center"/>
    </xf>
    <xf numFmtId="0" fontId="14" fillId="0" borderId="0" xfId="13" applyFont="1" applyFill="1" applyAlignment="1">
      <alignment vertical="center"/>
    </xf>
    <xf numFmtId="0" fontId="0" fillId="0" borderId="0" xfId="13" applyFont="1" applyFill="1" applyBorder="1" applyAlignment="1">
      <alignment horizontal="center" vertical="center"/>
    </xf>
    <xf numFmtId="0" fontId="0" fillId="0" borderId="0" xfId="13" applyFont="1" applyFill="1" applyBorder="1" applyAlignment="1">
      <alignment horizontal="left" vertical="center"/>
    </xf>
    <xf numFmtId="0" fontId="0" fillId="0" borderId="0" xfId="13" applyNumberFormat="1" applyFont="1" applyFill="1" applyBorder="1" applyAlignment="1">
      <alignment horizontal="left" vertical="center"/>
    </xf>
    <xf numFmtId="0" fontId="4" fillId="14" borderId="0" xfId="13" applyFont="1" applyFill="1" applyBorder="1" applyAlignment="1">
      <alignment horizontal="left" vertical="center"/>
    </xf>
    <xf numFmtId="0" fontId="0" fillId="18" borderId="0" xfId="13" applyFont="1" applyFill="1" applyBorder="1" applyAlignment="1">
      <alignment horizontal="left" vertical="center"/>
    </xf>
    <xf numFmtId="0" fontId="0" fillId="0" borderId="0" xfId="13" applyFont="1" applyFill="1">
      <alignment vertical="center"/>
    </xf>
    <xf numFmtId="0" fontId="5" fillId="19" borderId="20" xfId="13" applyFont="1" applyFill="1" applyBorder="1" applyAlignment="1">
      <alignment horizontal="center" vertical="center"/>
    </xf>
    <xf numFmtId="0" fontId="5" fillId="19" borderId="21" xfId="13" applyFont="1" applyFill="1" applyBorder="1" applyAlignment="1">
      <alignment horizontal="left" vertical="center"/>
    </xf>
    <xf numFmtId="0" fontId="5" fillId="19" borderId="21" xfId="13" applyFont="1" applyFill="1" applyBorder="1" applyAlignment="1">
      <alignment horizontal="center" vertical="center" wrapText="1"/>
    </xf>
    <xf numFmtId="0" fontId="5" fillId="19" borderId="22" xfId="13" applyFont="1" applyFill="1" applyBorder="1" applyAlignment="1">
      <alignment horizontal="center" vertical="center" wrapText="1"/>
    </xf>
    <xf numFmtId="0" fontId="5" fillId="19" borderId="23" xfId="13" applyFont="1" applyFill="1" applyBorder="1" applyAlignment="1">
      <alignment horizontal="center" vertical="center" wrapText="1"/>
    </xf>
    <xf numFmtId="0" fontId="35" fillId="20" borderId="0" xfId="13" applyFont="1" applyFill="1" applyAlignment="1">
      <alignment horizontal="left" vertical="center" wrapText="1"/>
    </xf>
    <xf numFmtId="0" fontId="4" fillId="0" borderId="20" xfId="13" applyFont="1" applyBorder="1" applyAlignment="1">
      <alignment horizontal="center" vertical="center"/>
    </xf>
    <xf numFmtId="0" fontId="4" fillId="0" borderId="21" xfId="13" applyFont="1" applyBorder="1" applyAlignment="1">
      <alignment horizontal="left" vertical="center"/>
    </xf>
    <xf numFmtId="176" fontId="4" fillId="0" borderId="21" xfId="13" applyNumberFormat="1" applyFont="1" applyBorder="1" applyAlignment="1">
      <alignment horizontal="right" vertical="center"/>
    </xf>
    <xf numFmtId="176" fontId="4" fillId="0" borderId="22" xfId="13" applyNumberFormat="1" applyFont="1" applyBorder="1" applyAlignment="1">
      <alignment horizontal="right" vertical="center"/>
    </xf>
    <xf numFmtId="177" fontId="4" fillId="0" borderId="24" xfId="13" applyNumberFormat="1" applyFont="1" applyBorder="1" applyAlignment="1">
      <alignment horizontal="right" vertical="center"/>
    </xf>
    <xf numFmtId="176" fontId="48" fillId="20" borderId="0" xfId="13" applyNumberFormat="1" applyFill="1" applyAlignment="1">
      <alignment horizontal="left" vertical="center"/>
    </xf>
    <xf numFmtId="0" fontId="4" fillId="0" borderId="25" xfId="13" applyFont="1" applyBorder="1" applyAlignment="1">
      <alignment horizontal="center" vertical="center"/>
    </xf>
    <xf numFmtId="0" fontId="4" fillId="0" borderId="26" xfId="13" applyFont="1" applyBorder="1" applyAlignment="1">
      <alignment horizontal="left" vertical="center"/>
    </xf>
    <xf numFmtId="0" fontId="4" fillId="0" borderId="11" xfId="13" applyFont="1" applyBorder="1" applyAlignment="1">
      <alignment horizontal="center" vertical="center"/>
    </xf>
    <xf numFmtId="0" fontId="4" fillId="0" borderId="16" xfId="13" applyFont="1" applyBorder="1" applyAlignment="1">
      <alignment horizontal="left" vertical="center"/>
    </xf>
    <xf numFmtId="0" fontId="4" fillId="0" borderId="4" xfId="13" applyFont="1" applyBorder="1" applyAlignment="1">
      <alignment horizontal="center" vertical="center"/>
    </xf>
    <xf numFmtId="0" fontId="4" fillId="0" borderId="21" xfId="13" applyFont="1" applyBorder="1">
      <alignment vertical="center"/>
    </xf>
    <xf numFmtId="0" fontId="4" fillId="0" borderId="27" xfId="13" applyFont="1" applyBorder="1" applyAlignment="1">
      <alignment horizontal="left" vertical="center"/>
    </xf>
    <xf numFmtId="0" fontId="36" fillId="0" borderId="20" xfId="13" applyFont="1" applyBorder="1" applyAlignment="1">
      <alignment horizontal="center" vertical="center"/>
    </xf>
    <xf numFmtId="0" fontId="36" fillId="0" borderId="21" xfId="13" applyFont="1" applyBorder="1" applyAlignment="1">
      <alignment horizontal="left" vertical="center"/>
    </xf>
    <xf numFmtId="176" fontId="36" fillId="0" borderId="21" xfId="13" applyNumberFormat="1" applyFont="1" applyBorder="1" applyAlignment="1">
      <alignment horizontal="right" vertical="center"/>
    </xf>
    <xf numFmtId="176" fontId="36" fillId="0" borderId="22" xfId="13" applyNumberFormat="1" applyFont="1" applyBorder="1" applyAlignment="1">
      <alignment horizontal="right" vertical="center"/>
    </xf>
    <xf numFmtId="0" fontId="36" fillId="0" borderId="25" xfId="13" applyFont="1" applyBorder="1" applyAlignment="1">
      <alignment horizontal="center" vertical="center"/>
    </xf>
    <xf numFmtId="0" fontId="36" fillId="0" borderId="11" xfId="13" applyFont="1" applyBorder="1" applyAlignment="1">
      <alignment horizontal="center" vertical="center"/>
    </xf>
    <xf numFmtId="0" fontId="4" fillId="0" borderId="28" xfId="13" applyFont="1" applyBorder="1" applyAlignment="1">
      <alignment horizontal="center" vertical="center"/>
    </xf>
    <xf numFmtId="0" fontId="4" fillId="0" borderId="29" xfId="13" applyFont="1" applyBorder="1" applyAlignment="1">
      <alignment horizontal="left" vertical="center"/>
    </xf>
    <xf numFmtId="176" fontId="4" fillId="0" borderId="29" xfId="13" applyNumberFormat="1" applyFont="1" applyBorder="1" applyAlignment="1">
      <alignment horizontal="right" vertical="center"/>
    </xf>
    <xf numFmtId="176" fontId="4" fillId="0" borderId="10" xfId="13" applyNumberFormat="1" applyFont="1" applyBorder="1" applyAlignment="1">
      <alignment horizontal="right" vertical="center"/>
    </xf>
    <xf numFmtId="0" fontId="35" fillId="21" borderId="0" xfId="13" applyFont="1" applyFill="1" applyAlignment="1">
      <alignment horizontal="left" vertical="center"/>
    </xf>
    <xf numFmtId="0" fontId="35" fillId="21" borderId="0" xfId="13" applyFont="1" applyFill="1" applyAlignment="1">
      <alignment horizontal="left" vertical="center" wrapText="1"/>
    </xf>
    <xf numFmtId="0" fontId="13" fillId="0" borderId="5" xfId="13" applyFont="1" applyBorder="1" applyAlignment="1">
      <alignment horizontal="center" vertical="center"/>
    </xf>
    <xf numFmtId="176" fontId="0" fillId="0" borderId="0" xfId="13" applyNumberFormat="1" applyFont="1">
      <alignment vertical="center"/>
    </xf>
    <xf numFmtId="0" fontId="48" fillId="0" borderId="0" xfId="13" applyAlignment="1">
      <alignment horizontal="left" vertical="center"/>
    </xf>
    <xf numFmtId="183" fontId="48" fillId="21" borderId="0" xfId="13" applyNumberFormat="1" applyFill="1" applyAlignment="1">
      <alignment horizontal="left" vertical="center"/>
    </xf>
    <xf numFmtId="0" fontId="48" fillId="0" borderId="14" xfId="13" applyBorder="1" applyAlignment="1">
      <alignment horizontal="left" vertical="center"/>
    </xf>
    <xf numFmtId="14" fontId="48" fillId="0" borderId="0" xfId="13" applyNumberFormat="1" applyAlignment="1">
      <alignment horizontal="left" vertical="center"/>
    </xf>
    <xf numFmtId="183" fontId="48" fillId="0" borderId="14" xfId="13" applyNumberFormat="1" applyBorder="1" applyAlignment="1">
      <alignment horizontal="left" vertical="center"/>
    </xf>
    <xf numFmtId="0" fontId="4" fillId="0" borderId="14" xfId="13" applyFont="1" applyBorder="1" applyAlignment="1">
      <alignment horizontal="left" vertical="center"/>
    </xf>
    <xf numFmtId="0" fontId="14" fillId="0" borderId="14" xfId="13" applyFont="1" applyBorder="1" applyAlignment="1">
      <alignment horizontal="left" vertical="center"/>
    </xf>
    <xf numFmtId="0" fontId="14" fillId="0" borderId="0" xfId="13" applyFont="1" applyAlignment="1">
      <alignment horizontal="left" vertical="center"/>
    </xf>
    <xf numFmtId="0" fontId="4" fillId="0" borderId="30" xfId="13" applyFont="1" applyBorder="1" applyAlignment="1">
      <alignment horizontal="center" vertical="center"/>
    </xf>
    <xf numFmtId="0" fontId="4" fillId="0" borderId="31" xfId="13" applyFont="1" applyBorder="1" applyAlignment="1">
      <alignment horizontal="left" vertical="center"/>
    </xf>
    <xf numFmtId="0" fontId="4" fillId="0" borderId="14" xfId="13" applyFont="1" applyBorder="1" applyAlignment="1">
      <alignment horizontal="center" vertical="center"/>
    </xf>
    <xf numFmtId="177" fontId="4" fillId="0" borderId="32" xfId="13" applyNumberFormat="1" applyFont="1" applyBorder="1" applyAlignment="1">
      <alignment horizontal="right" vertical="center"/>
    </xf>
    <xf numFmtId="0" fontId="4" fillId="0" borderId="5" xfId="13" applyFont="1" applyBorder="1" applyAlignment="1">
      <alignment horizontal="left" vertical="center"/>
    </xf>
    <xf numFmtId="0" fontId="4" fillId="0" borderId="0" xfId="13" applyFont="1" applyAlignment="1">
      <alignment horizontal="left" vertical="center"/>
    </xf>
    <xf numFmtId="0" fontId="4" fillId="0" borderId="26" xfId="13" applyFont="1" applyBorder="1">
      <alignment vertical="center"/>
    </xf>
    <xf numFmtId="176" fontId="4" fillId="0" borderId="33" xfId="13" applyNumberFormat="1" applyFont="1" applyBorder="1" applyAlignment="1">
      <alignment horizontal="right" vertical="center"/>
    </xf>
    <xf numFmtId="176" fontId="4" fillId="0" borderId="34" xfId="13" applyNumberFormat="1" applyFont="1" applyBorder="1" applyAlignment="1">
      <alignment horizontal="right" vertical="center"/>
    </xf>
    <xf numFmtId="176" fontId="4" fillId="0" borderId="0" xfId="13" applyNumberFormat="1" applyFont="1" applyAlignment="1">
      <alignment horizontal="right" vertical="center"/>
    </xf>
    <xf numFmtId="176" fontId="36" fillId="0" borderId="0" xfId="13" applyNumberFormat="1" applyFont="1" applyAlignment="1">
      <alignment horizontal="right" vertical="center"/>
    </xf>
    <xf numFmtId="176" fontId="14" fillId="20" borderId="0" xfId="13" applyNumberFormat="1" applyFont="1" applyFill="1" applyAlignment="1">
      <alignment horizontal="left" vertical="center"/>
    </xf>
    <xf numFmtId="177" fontId="4" fillId="0" borderId="0" xfId="13" applyNumberFormat="1" applyFont="1" applyAlignment="1">
      <alignment horizontal="right" vertical="center"/>
    </xf>
    <xf numFmtId="0" fontId="4" fillId="0" borderId="14" xfId="13" applyFont="1" applyBorder="1" applyAlignment="1">
      <alignment horizontal="center" vertical="center" wrapText="1"/>
    </xf>
    <xf numFmtId="0" fontId="4" fillId="0" borderId="21" xfId="13" applyFont="1" applyBorder="1" applyAlignment="1">
      <alignment horizontal="center" vertical="center" wrapText="1"/>
    </xf>
    <xf numFmtId="176" fontId="48" fillId="0" borderId="0" xfId="13" applyNumberFormat="1" applyAlignment="1">
      <alignment horizontal="left" vertical="center"/>
    </xf>
    <xf numFmtId="183" fontId="14" fillId="21" borderId="0" xfId="13" applyNumberFormat="1" applyFont="1" applyFill="1" applyAlignment="1">
      <alignment horizontal="left" vertical="center"/>
    </xf>
    <xf numFmtId="183" fontId="48" fillId="0" borderId="0" xfId="13" applyNumberFormat="1" applyAlignment="1">
      <alignment horizontal="left" vertical="center"/>
    </xf>
    <xf numFmtId="0" fontId="14" fillId="0" borderId="0" xfId="13" applyFont="1" applyAlignment="1">
      <alignment horizontal="center" vertical="center"/>
    </xf>
    <xf numFmtId="0" fontId="37" fillId="0" borderId="35" xfId="13" applyFont="1" applyBorder="1" applyAlignment="1">
      <alignment horizontal="left" vertical="center" wrapText="1"/>
    </xf>
    <xf numFmtId="0" fontId="36" fillId="22" borderId="21" xfId="13" applyFont="1" applyFill="1" applyBorder="1" applyAlignment="1">
      <alignment horizontal="center" vertical="center" wrapText="1"/>
    </xf>
    <xf numFmtId="0" fontId="36" fillId="22" borderId="21" xfId="13" applyFont="1" applyFill="1" applyBorder="1" applyAlignment="1">
      <alignment horizontal="left" vertical="center"/>
    </xf>
    <xf numFmtId="176" fontId="36" fillId="22" borderId="21" xfId="13" applyNumberFormat="1" applyFont="1" applyFill="1" applyBorder="1" applyAlignment="1">
      <alignment horizontal="right" vertical="center"/>
    </xf>
    <xf numFmtId="0" fontId="4" fillId="20" borderId="0" xfId="13" applyFont="1" applyFill="1" applyAlignment="1">
      <alignment horizontal="left" vertical="center"/>
    </xf>
    <xf numFmtId="0" fontId="48" fillId="0" borderId="5" xfId="13" applyBorder="1" applyAlignment="1">
      <alignment horizontal="left" vertical="center"/>
    </xf>
    <xf numFmtId="0" fontId="48" fillId="23" borderId="0" xfId="13" applyFill="1" applyAlignment="1">
      <alignment horizontal="left" vertical="center"/>
    </xf>
    <xf numFmtId="0" fontId="48" fillId="21" borderId="0" xfId="13" applyFill="1" applyAlignment="1">
      <alignment horizontal="left" vertical="center"/>
    </xf>
    <xf numFmtId="0" fontId="38" fillId="0" borderId="0" xfId="21">
      <alignment vertical="center"/>
    </xf>
    <xf numFmtId="9" fontId="38" fillId="0" borderId="0" xfId="4" applyAlignment="1">
      <alignment horizontal="center" vertical="center"/>
    </xf>
    <xf numFmtId="182" fontId="38" fillId="0" borderId="0" xfId="21" applyNumberFormat="1">
      <alignment vertical="center"/>
    </xf>
    <xf numFmtId="0" fontId="2" fillId="0" borderId="0" xfId="0" applyFont="1" applyAlignment="1">
      <alignment horizontal="left" vertical="center"/>
    </xf>
    <xf numFmtId="0" fontId="1" fillId="11" borderId="0" xfId="0" applyFont="1" applyFill="1">
      <alignment vertical="center"/>
    </xf>
    <xf numFmtId="0" fontId="4" fillId="0" borderId="0" xfId="0" applyFont="1">
      <alignment vertical="center"/>
    </xf>
    <xf numFmtId="0" fontId="1" fillId="4" borderId="0" xfId="0" applyFont="1" applyFill="1">
      <alignment vertical="center"/>
    </xf>
    <xf numFmtId="0" fontId="1" fillId="24" borderId="0" xfId="0" applyFont="1" applyFill="1">
      <alignment vertical="center"/>
    </xf>
    <xf numFmtId="0" fontId="1" fillId="0" borderId="0" xfId="0" applyFont="1" applyFill="1">
      <alignment vertical="center"/>
    </xf>
    <xf numFmtId="0" fontId="34" fillId="24" borderId="0" xfId="0" applyFont="1" applyFill="1" applyAlignment="1">
      <alignment horizontal="center" vertical="center"/>
    </xf>
    <xf numFmtId="0" fontId="34" fillId="0" borderId="0" xfId="0" applyFont="1" applyFill="1" applyAlignment="1">
      <alignment horizontal="center" vertical="center"/>
    </xf>
    <xf numFmtId="14" fontId="0" fillId="0" borderId="0" xfId="0" applyNumberFormat="1">
      <alignment vertical="center"/>
    </xf>
    <xf numFmtId="185" fontId="0" fillId="0" borderId="0" xfId="0" applyNumberFormat="1">
      <alignment vertical="center"/>
    </xf>
    <xf numFmtId="176" fontId="4" fillId="0" borderId="0" xfId="1" applyNumberFormat="1" applyFont="1">
      <alignment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center" vertical="center"/>
    </xf>
    <xf numFmtId="9" fontId="0" fillId="0" borderId="0" xfId="4" applyFont="1">
      <alignment vertical="center"/>
    </xf>
    <xf numFmtId="0" fontId="2" fillId="4" borderId="5" xfId="0" applyFont="1" applyFill="1" applyBorder="1" applyAlignment="1">
      <alignment horizontal="left" vertical="center"/>
    </xf>
    <xf numFmtId="14" fontId="2" fillId="4" borderId="5" xfId="0" applyNumberFormat="1" applyFont="1" applyFill="1" applyBorder="1" applyAlignment="1">
      <alignment horizontal="left" vertical="center"/>
    </xf>
    <xf numFmtId="183" fontId="2" fillId="4" borderId="5" xfId="25" applyFont="1" applyFill="1" applyBorder="1" applyAlignment="1">
      <alignment horizontal="left" vertical="center"/>
    </xf>
    <xf numFmtId="185" fontId="2" fillId="4" borderId="5" xfId="0" applyNumberFormat="1" applyFont="1" applyFill="1" applyBorder="1" applyAlignment="1">
      <alignment horizontal="left" vertical="center"/>
    </xf>
    <xf numFmtId="0" fontId="2" fillId="4" borderId="5" xfId="0" applyNumberFormat="1" applyFont="1" applyFill="1" applyBorder="1" applyAlignment="1">
      <alignment horizontal="left" vertical="center"/>
    </xf>
    <xf numFmtId="0" fontId="1" fillId="4" borderId="5" xfId="0" applyFont="1" applyFill="1" applyBorder="1" applyAlignment="1">
      <alignment vertical="center"/>
    </xf>
    <xf numFmtId="14" fontId="1" fillId="4" borderId="5" xfId="0" applyNumberFormat="1" applyFont="1" applyFill="1" applyBorder="1" applyAlignment="1">
      <alignment horizontal="left" vertical="center"/>
    </xf>
    <xf numFmtId="0" fontId="1" fillId="4" borderId="5" xfId="0" applyFont="1" applyFill="1" applyBorder="1" applyAlignment="1">
      <alignment horizontal="left" vertical="center"/>
    </xf>
    <xf numFmtId="183" fontId="1" fillId="4" borderId="5" xfId="25" applyFont="1" applyFill="1" applyBorder="1" applyAlignment="1">
      <alignment horizontal="right" vertical="center"/>
    </xf>
    <xf numFmtId="185" fontId="1" fillId="4" borderId="5" xfId="0" applyNumberFormat="1" applyFont="1" applyFill="1" applyBorder="1" applyAlignment="1">
      <alignment horizontal="left" vertical="center"/>
    </xf>
    <xf numFmtId="0" fontId="1" fillId="11" borderId="5" xfId="0" applyFont="1" applyFill="1" applyBorder="1" applyAlignment="1">
      <alignment vertical="center"/>
    </xf>
    <xf numFmtId="14" fontId="1" fillId="11" borderId="5" xfId="0" applyNumberFormat="1" applyFont="1" applyFill="1" applyBorder="1" applyAlignment="1">
      <alignment horizontal="left" vertical="center"/>
    </xf>
    <xf numFmtId="0" fontId="1" fillId="11" borderId="5" xfId="0" applyFont="1" applyFill="1" applyBorder="1" applyAlignment="1">
      <alignment horizontal="left" vertical="center"/>
    </xf>
    <xf numFmtId="183" fontId="1" fillId="11" borderId="5" xfId="25" applyFont="1" applyFill="1" applyBorder="1" applyAlignment="1">
      <alignment horizontal="right" vertical="center"/>
    </xf>
    <xf numFmtId="0" fontId="4" fillId="0" borderId="5" xfId="0" applyFont="1" applyBorder="1" applyAlignment="1">
      <alignment horizontal="center" vertical="center"/>
    </xf>
    <xf numFmtId="14" fontId="4" fillId="0" borderId="5" xfId="0" applyNumberFormat="1" applyFont="1" applyBorder="1" applyAlignment="1">
      <alignment horizontal="left" vertical="center"/>
    </xf>
    <xf numFmtId="0" fontId="4" fillId="0" borderId="5" xfId="0" applyFont="1" applyBorder="1">
      <alignment vertical="center"/>
    </xf>
    <xf numFmtId="43" fontId="4" fillId="0" borderId="5" xfId="2" applyFont="1" applyBorder="1">
      <alignment vertical="center"/>
    </xf>
    <xf numFmtId="14" fontId="4" fillId="0" borderId="5" xfId="0" applyNumberFormat="1" applyFont="1" applyBorder="1">
      <alignment vertical="center"/>
    </xf>
    <xf numFmtId="185" fontId="1" fillId="4" borderId="5" xfId="0" applyNumberFormat="1" applyFont="1" applyFill="1" applyBorder="1" applyAlignment="1">
      <alignment horizontal="left"/>
    </xf>
    <xf numFmtId="14" fontId="1" fillId="4" borderId="5" xfId="0" applyNumberFormat="1" applyFont="1" applyFill="1" applyBorder="1" applyAlignment="1">
      <alignment horizontal="left"/>
    </xf>
    <xf numFmtId="0" fontId="1" fillId="4" borderId="5" xfId="0" applyFont="1" applyFill="1" applyBorder="1" applyAlignment="1">
      <alignment horizontal="left"/>
    </xf>
    <xf numFmtId="184" fontId="1" fillId="4" borderId="5" xfId="0" applyNumberFormat="1" applyFont="1" applyFill="1" applyBorder="1" applyAlignment="1">
      <alignment horizontal="right"/>
    </xf>
    <xf numFmtId="0" fontId="39" fillId="4" borderId="5" xfId="0" applyFont="1" applyFill="1" applyBorder="1" applyAlignment="1">
      <alignment horizontal="left" vertical="center"/>
    </xf>
    <xf numFmtId="0" fontId="1" fillId="4" borderId="5" xfId="0" applyNumberFormat="1" applyFont="1" applyFill="1" applyBorder="1" applyAlignment="1">
      <alignment horizontal="left" vertical="center"/>
    </xf>
    <xf numFmtId="184" fontId="1" fillId="4" borderId="5" xfId="0" applyNumberFormat="1" applyFont="1" applyFill="1" applyBorder="1" applyAlignment="1">
      <alignment horizontal="right" vertical="center"/>
    </xf>
    <xf numFmtId="178" fontId="40" fillId="4" borderId="5" xfId="25" applyNumberFormat="1" applyFont="1" applyFill="1" applyBorder="1" applyAlignment="1">
      <alignment horizontal="left" vertical="center"/>
    </xf>
    <xf numFmtId="49" fontId="2" fillId="11" borderId="5" xfId="0" applyNumberFormat="1" applyFont="1" applyFill="1" applyBorder="1" applyAlignment="1">
      <alignment horizontal="center" vertical="center" wrapText="1"/>
    </xf>
    <xf numFmtId="0" fontId="2" fillId="4" borderId="5" xfId="18" applyFont="1" applyFill="1" applyBorder="1" applyAlignment="1">
      <alignment horizontal="left" vertical="center"/>
    </xf>
    <xf numFmtId="178" fontId="2" fillId="4" borderId="5" xfId="18" applyNumberFormat="1" applyFont="1" applyFill="1" applyBorder="1" applyAlignment="1">
      <alignment horizontal="left" vertical="center"/>
    </xf>
    <xf numFmtId="178" fontId="39" fillId="4" borderId="5" xfId="25" applyNumberFormat="1" applyFont="1" applyFill="1" applyBorder="1" applyAlignment="1">
      <alignment horizontal="right" vertical="center"/>
    </xf>
    <xf numFmtId="178" fontId="1" fillId="4" borderId="5" xfId="0" applyNumberFormat="1" applyFont="1" applyFill="1" applyBorder="1" applyAlignment="1">
      <alignment horizontal="right" vertical="center"/>
    </xf>
    <xf numFmtId="0" fontId="1" fillId="4" borderId="5" xfId="0" applyFont="1" applyFill="1" applyBorder="1" applyAlignment="1">
      <alignment horizontal="right" vertical="center"/>
    </xf>
    <xf numFmtId="14" fontId="1" fillId="11" borderId="5" xfId="0" applyNumberFormat="1" applyFont="1" applyFill="1" applyBorder="1" applyAlignment="1">
      <alignment horizontal="center" vertical="center"/>
    </xf>
    <xf numFmtId="176" fontId="39" fillId="11" borderId="5" xfId="1" applyNumberFormat="1" applyFont="1" applyFill="1" applyBorder="1" applyAlignment="1">
      <alignment horizontal="center" vertical="center"/>
    </xf>
    <xf numFmtId="183" fontId="1" fillId="11" borderId="7" xfId="25" applyFont="1" applyFill="1" applyBorder="1" applyAlignment="1">
      <alignment horizontal="center" vertical="center"/>
    </xf>
    <xf numFmtId="0" fontId="1" fillId="11" borderId="5" xfId="0" applyFont="1" applyFill="1" applyBorder="1" applyAlignment="1">
      <alignment horizontal="center" vertical="center"/>
    </xf>
    <xf numFmtId="178" fontId="1" fillId="11" borderId="5" xfId="0" applyNumberFormat="1" applyFont="1" applyFill="1" applyBorder="1" applyAlignment="1">
      <alignment horizontal="left" vertical="center"/>
    </xf>
    <xf numFmtId="186" fontId="1" fillId="4" borderId="5" xfId="0" applyNumberFormat="1" applyFont="1" applyFill="1" applyBorder="1" applyAlignment="1">
      <alignment horizontal="right" vertical="center"/>
    </xf>
    <xf numFmtId="0" fontId="1" fillId="4" borderId="5" xfId="0" applyFont="1" applyFill="1" applyBorder="1" applyAlignment="1">
      <alignment horizontal="right"/>
    </xf>
    <xf numFmtId="178" fontId="1" fillId="4" borderId="5" xfId="0" applyNumberFormat="1" applyFont="1" applyFill="1" applyBorder="1" applyAlignment="1">
      <alignment horizontal="right"/>
    </xf>
    <xf numFmtId="178" fontId="39" fillId="4" borderId="5" xfId="0" applyNumberFormat="1" applyFont="1" applyFill="1" applyBorder="1" applyAlignment="1">
      <alignment horizontal="right" vertical="center"/>
    </xf>
    <xf numFmtId="184" fontId="2" fillId="4" borderId="5" xfId="18" applyNumberFormat="1" applyFont="1" applyFill="1" applyBorder="1" applyAlignment="1">
      <alignment horizontal="left" vertical="center"/>
    </xf>
    <xf numFmtId="184" fontId="2" fillId="4" borderId="5" xfId="0" applyNumberFormat="1" applyFont="1" applyFill="1" applyBorder="1" applyAlignment="1">
      <alignment horizontal="left" vertical="center"/>
    </xf>
    <xf numFmtId="14" fontId="2" fillId="4" borderId="5" xfId="18" applyNumberFormat="1" applyFont="1" applyFill="1" applyBorder="1" applyAlignment="1">
      <alignment horizontal="left" vertical="center"/>
    </xf>
    <xf numFmtId="187" fontId="2" fillId="4" borderId="5" xfId="18" applyNumberFormat="1" applyFont="1" applyFill="1" applyBorder="1" applyAlignment="1">
      <alignment horizontal="left" vertical="center"/>
    </xf>
    <xf numFmtId="187" fontId="1" fillId="4" borderId="5" xfId="0" applyNumberFormat="1" applyFont="1" applyFill="1" applyBorder="1" applyAlignment="1">
      <alignment horizontal="left" vertical="center"/>
    </xf>
    <xf numFmtId="176" fontId="1" fillId="11" borderId="5" xfId="1" applyNumberFormat="1" applyFont="1" applyFill="1" applyBorder="1" applyAlignment="1">
      <alignment horizontal="left" vertical="center"/>
    </xf>
    <xf numFmtId="178" fontId="1" fillId="11" borderId="5" xfId="0" applyNumberFormat="1" applyFont="1" applyFill="1" applyBorder="1" applyAlignment="1">
      <alignment horizontal="right" vertical="center"/>
    </xf>
    <xf numFmtId="184" fontId="1" fillId="4" borderId="5" xfId="0" applyNumberFormat="1" applyFont="1" applyFill="1" applyBorder="1" applyAlignment="1">
      <alignment horizontal="left" vertical="center"/>
    </xf>
    <xf numFmtId="178" fontId="1" fillId="4" borderId="5" xfId="1" applyNumberFormat="1" applyFont="1" applyFill="1" applyBorder="1" applyAlignment="1">
      <alignment horizontal="right" vertical="center"/>
    </xf>
    <xf numFmtId="9" fontId="2" fillId="0" borderId="0" xfId="4" applyFont="1" applyAlignment="1">
      <alignment horizontal="left" vertical="center"/>
    </xf>
    <xf numFmtId="0" fontId="2" fillId="14" borderId="0" xfId="0" applyFont="1" applyFill="1" applyAlignment="1">
      <alignment horizontal="left" vertical="center"/>
    </xf>
    <xf numFmtId="9" fontId="1" fillId="0" borderId="0" xfId="4" applyFont="1">
      <alignment vertical="center"/>
    </xf>
    <xf numFmtId="9" fontId="1" fillId="11" borderId="0" xfId="4" applyFont="1" applyFill="1">
      <alignment vertical="center"/>
    </xf>
    <xf numFmtId="9" fontId="4" fillId="0" borderId="0" xfId="4" applyFont="1">
      <alignment vertical="center"/>
    </xf>
    <xf numFmtId="0" fontId="1" fillId="4" borderId="5" xfId="23" applyNumberFormat="1" applyFont="1" applyFill="1" applyBorder="1" applyAlignment="1" applyProtection="1">
      <alignment vertical="center" wrapText="1"/>
    </xf>
    <xf numFmtId="14" fontId="1" fillId="4" borderId="5" xfId="23" applyNumberFormat="1" applyFont="1" applyFill="1" applyBorder="1" applyAlignment="1" applyProtection="1">
      <alignment horizontal="left" vertical="center" wrapText="1"/>
    </xf>
    <xf numFmtId="180" fontId="1" fillId="4" borderId="5" xfId="23" applyNumberFormat="1" applyFont="1" applyFill="1" applyBorder="1" applyAlignment="1" applyProtection="1">
      <alignment horizontal="left" vertical="center" wrapText="1"/>
    </xf>
    <xf numFmtId="0" fontId="1" fillId="4" borderId="5" xfId="23" applyNumberFormat="1" applyFont="1" applyFill="1" applyBorder="1" applyAlignment="1" applyProtection="1">
      <alignment horizontal="left" vertical="center" wrapText="1"/>
    </xf>
    <xf numFmtId="178" fontId="1" fillId="4" borderId="5" xfId="1" applyNumberFormat="1" applyFont="1" applyFill="1" applyBorder="1" applyAlignment="1">
      <alignment horizontal="right"/>
    </xf>
    <xf numFmtId="14" fontId="1" fillId="4" borderId="5" xfId="5" applyNumberFormat="1" applyFont="1" applyFill="1" applyBorder="1" applyAlignment="1">
      <alignment horizontal="left"/>
    </xf>
    <xf numFmtId="187" fontId="1" fillId="4" borderId="5" xfId="5" applyNumberFormat="1" applyFont="1" applyFill="1" applyBorder="1" applyAlignment="1">
      <alignment horizontal="left"/>
    </xf>
    <xf numFmtId="178" fontId="1" fillId="4" borderId="5" xfId="0" applyNumberFormat="1" applyFont="1" applyFill="1" applyBorder="1" applyAlignment="1">
      <alignment horizontal="left" vertical="center"/>
    </xf>
    <xf numFmtId="9" fontId="1" fillId="4" borderId="0" xfId="4" applyFont="1" applyFill="1">
      <alignment vertical="center"/>
    </xf>
    <xf numFmtId="9" fontId="1" fillId="24" borderId="0" xfId="4" applyFont="1" applyFill="1">
      <alignment vertical="center"/>
    </xf>
    <xf numFmtId="176" fontId="1" fillId="4" borderId="5" xfId="1" applyNumberFormat="1" applyFont="1" applyFill="1" applyBorder="1" applyAlignment="1">
      <alignment horizontal="right" vertical="center"/>
    </xf>
    <xf numFmtId="0" fontId="1" fillId="4" borderId="5" xfId="5" applyFont="1" applyFill="1" applyBorder="1" applyAlignment="1">
      <alignment horizontal="right"/>
    </xf>
    <xf numFmtId="9" fontId="1" fillId="0" borderId="0" xfId="4" applyFont="1" applyFill="1">
      <alignment vertical="center"/>
    </xf>
    <xf numFmtId="49" fontId="1" fillId="4" borderId="5" xfId="0" applyNumberFormat="1" applyFont="1" applyFill="1" applyBorder="1" applyAlignment="1">
      <alignment horizontal="left" vertical="center"/>
    </xf>
    <xf numFmtId="0" fontId="39" fillId="4" borderId="5" xfId="0" applyFont="1" applyFill="1" applyBorder="1" applyAlignment="1">
      <alignment horizontal="right" vertical="center"/>
    </xf>
    <xf numFmtId="9" fontId="34" fillId="24" borderId="0" xfId="4" applyFont="1" applyFill="1" applyAlignment="1">
      <alignment horizontal="center" vertical="center"/>
    </xf>
    <xf numFmtId="9" fontId="34" fillId="0" borderId="0" xfId="4" applyFont="1" applyFill="1" applyAlignment="1">
      <alignment horizontal="center" vertical="center"/>
    </xf>
    <xf numFmtId="14" fontId="1" fillId="0" borderId="0" xfId="0" applyNumberFormat="1" applyFont="1">
      <alignment vertical="center"/>
    </xf>
    <xf numFmtId="176" fontId="48" fillId="0" borderId="0" xfId="13" applyNumberFormat="1">
      <alignment vertical="center"/>
    </xf>
    <xf numFmtId="0" fontId="0" fillId="0" borderId="0" xfId="13" applyFont="1">
      <alignment vertical="center"/>
    </xf>
    <xf numFmtId="0" fontId="41" fillId="0" borderId="0" xfId="0" applyFont="1" applyFill="1" applyBorder="1" applyAlignment="1"/>
    <xf numFmtId="9" fontId="41" fillId="0" borderId="0" xfId="0" applyNumberFormat="1" applyFont="1" applyFill="1" applyBorder="1" applyAlignment="1"/>
    <xf numFmtId="14" fontId="41" fillId="0" borderId="0" xfId="0" applyNumberFormat="1" applyFont="1" applyFill="1" applyBorder="1" applyAlignment="1"/>
    <xf numFmtId="0" fontId="0" fillId="0" borderId="0" xfId="0" applyFont="1">
      <alignment vertical="center"/>
    </xf>
    <xf numFmtId="0" fontId="63" fillId="0" borderId="0" xfId="0" applyFont="1" applyFill="1" applyBorder="1" applyAlignment="1"/>
    <xf numFmtId="176" fontId="5" fillId="0" borderId="5" xfId="1" applyNumberFormat="1" applyFont="1" applyBorder="1" applyAlignment="1">
      <alignment horizontal="left" vertical="center"/>
    </xf>
    <xf numFmtId="0" fontId="16" fillId="0" borderId="5" xfId="0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14" fillId="0" borderId="5" xfId="0" applyFont="1" applyBorder="1" applyAlignment="1">
      <alignment horizontal="center" vertical="center" wrapText="1"/>
    </xf>
    <xf numFmtId="0" fontId="13" fillId="0" borderId="5" xfId="0" applyFont="1" applyBorder="1" applyAlignment="1">
      <alignment horizontal="center" vertical="center"/>
    </xf>
    <xf numFmtId="0" fontId="5" fillId="0" borderId="12" xfId="15" applyFont="1" applyBorder="1" applyAlignment="1">
      <alignment horizontal="center" vertical="center"/>
    </xf>
    <xf numFmtId="0" fontId="5" fillId="0" borderId="13" xfId="15" applyFont="1" applyBorder="1" applyAlignment="1">
      <alignment horizontal="center" vertical="center"/>
    </xf>
    <xf numFmtId="0" fontId="5" fillId="0" borderId="14" xfId="15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 wrapText="1"/>
    </xf>
    <xf numFmtId="0" fontId="15" fillId="0" borderId="5" xfId="0" applyFont="1" applyBorder="1" applyAlignment="1">
      <alignment horizontal="center" vertical="center"/>
    </xf>
    <xf numFmtId="0" fontId="0" fillId="0" borderId="12" xfId="0" applyFont="1" applyBorder="1" applyAlignment="1">
      <alignment horizontal="center" vertical="center" wrapText="1"/>
    </xf>
    <xf numFmtId="0" fontId="0" fillId="0" borderId="13" xfId="0" applyFont="1" applyBorder="1" applyAlignment="1">
      <alignment horizontal="center" vertical="center" wrapText="1"/>
    </xf>
    <xf numFmtId="0" fontId="0" fillId="0" borderId="14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48" fillId="0" borderId="0" xfId="0" applyFont="1">
      <alignment vertical="center"/>
    </xf>
  </cellXfs>
  <cellStyles count="28">
    <cellStyle name="_ET_STYLE_NoName_00_" xfId="6"/>
    <cellStyle name="S5" xfId="14"/>
    <cellStyle name="百分比" xfId="4" builtinId="5"/>
    <cellStyle name="常规" xfId="0" builtinId="0"/>
    <cellStyle name="常规 10" xfId="13"/>
    <cellStyle name="常规 106" xfId="15"/>
    <cellStyle name="常规 17" xfId="16"/>
    <cellStyle name="常规 2" xfId="17"/>
    <cellStyle name="常规 2 2" xfId="11"/>
    <cellStyle name="常规 2 2 2" xfId="8"/>
    <cellStyle name="常规 2 5" xfId="7"/>
    <cellStyle name="常规 3" xfId="18"/>
    <cellStyle name="常规 3_5月辅助资料" xfId="12"/>
    <cellStyle name="常规 4" xfId="19"/>
    <cellStyle name="常规 5" xfId="21"/>
    <cellStyle name="常规_2013润滑科技应收账款明细表" xfId="5"/>
    <cellStyle name="常规_2015年04道普业务提成明细" xfId="10"/>
    <cellStyle name="常规_2015年05道普业务提成明细" xfId="20"/>
    <cellStyle name="常规_5月辅助资料" xfId="22"/>
    <cellStyle name="常规_Sheet1_93" xfId="23"/>
    <cellStyle name="超链接" xfId="3" builtinId="8"/>
    <cellStyle name="千位分隔" xfId="2" builtinId="3"/>
    <cellStyle name="千位分隔 19" xfId="24"/>
    <cellStyle name="千位分隔 2" xfId="25"/>
    <cellStyle name="千位分隔 3" xfId="26"/>
    <cellStyle name="千位分隔[0]" xfId="1" builtinId="6"/>
    <cellStyle name="千位分隔[0] 2" xfId="9"/>
    <cellStyle name="一般_07工资明细表_2008年工資表世達德" xfId="27"/>
  </cellStyles>
  <dxfs count="6">
    <dxf>
      <fill>
        <patternFill patternType="solid">
          <bgColor indexed="51"/>
        </patternFill>
      </fill>
    </dxf>
    <dxf>
      <fill>
        <patternFill patternType="solid">
          <bgColor indexed="51"/>
        </patternFill>
      </fill>
    </dxf>
    <dxf>
      <fill>
        <patternFill patternType="solid">
          <bgColor indexed="51"/>
        </patternFill>
      </fill>
    </dxf>
    <dxf>
      <fill>
        <patternFill patternType="solid">
          <bgColor indexed="51"/>
        </patternFill>
      </fill>
    </dxf>
    <dxf>
      <fill>
        <patternFill patternType="solid">
          <bgColor indexed="51"/>
        </patternFill>
      </fill>
    </dxf>
    <dxf>
      <fill>
        <patternFill patternType="solid">
          <bgColor indexed="51"/>
        </patternFill>
      </fill>
    </dxf>
  </dxfs>
  <tableStyles count="0" defaultTableStyle="TableStyleMedium9" defaultPivotStyle="PivotStyleLight16"/>
  <colors>
    <mruColors>
      <color rgb="FFFF0000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mments" Target="../comments4.xml"/><Relationship Id="rId3" Type="http://schemas.openxmlformats.org/officeDocument/2006/relationships/hyperlink" Target="..\..\3&#23458;&#25143;&#31867;&#22411;" TargetMode="External"/><Relationship Id="rId7" Type="http://schemas.openxmlformats.org/officeDocument/2006/relationships/vmlDrawing" Target="../drawings/vmlDrawing4.vml"/><Relationship Id="rId2" Type="http://schemas.openxmlformats.org/officeDocument/2006/relationships/hyperlink" Target="..\&#21508;&#19994;&#21153;&#21592;&#25552;&#25104;&#26126;&#32454;" TargetMode="External"/><Relationship Id="rId1" Type="http://schemas.openxmlformats.org/officeDocument/2006/relationships/hyperlink" Target="2016&#24180;%20&#31354;&#30333;%20%20&#36947;&#26222;&#19994;&#21153;&#25552;&#25104;&#26126;&#32454;.xlsx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..\..\..\..\&#36947;&#26222;2016&#20215;&#30446;&#34920;.xls" TargetMode="External"/><Relationship Id="rId4" Type="http://schemas.openxmlformats.org/officeDocument/2006/relationships/hyperlink" Target="..\..\..\..\2015&#20215;&#30446;&#34920;&#65288;20150126&#26368;&#32456;&#65289;.xls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24"/>
  <sheetViews>
    <sheetView workbookViewId="0">
      <selection activeCell="C9" sqref="C9"/>
    </sheetView>
  </sheetViews>
  <sheetFormatPr defaultColWidth="9" defaultRowHeight="15.6"/>
  <cols>
    <col min="1" max="1" width="9.5" customWidth="1"/>
    <col min="3" max="3" width="63.5" customWidth="1"/>
  </cols>
  <sheetData>
    <row r="1" spans="1:14">
      <c r="A1" s="473" t="s">
        <v>0</v>
      </c>
      <c r="B1" s="473" t="s">
        <v>1</v>
      </c>
      <c r="C1" s="473" t="s">
        <v>2</v>
      </c>
      <c r="D1" s="473" t="s">
        <v>3</v>
      </c>
      <c r="E1" s="473" t="s">
        <v>4</v>
      </c>
      <c r="F1" s="473" t="s">
        <v>5</v>
      </c>
      <c r="G1" s="473" t="s">
        <v>6</v>
      </c>
      <c r="H1" s="473" t="s">
        <v>7</v>
      </c>
      <c r="I1" s="473" t="s">
        <v>8</v>
      </c>
      <c r="J1" s="473" t="s">
        <v>9</v>
      </c>
      <c r="K1" s="473" t="s">
        <v>10</v>
      </c>
      <c r="L1" s="473" t="s">
        <v>11</v>
      </c>
      <c r="M1" s="473" t="s">
        <v>12</v>
      </c>
      <c r="N1" s="477" t="s">
        <v>6696</v>
      </c>
    </row>
    <row r="2" spans="1:14">
      <c r="A2" s="473"/>
      <c r="B2" s="473"/>
      <c r="C2" s="473" t="s">
        <v>13</v>
      </c>
      <c r="D2" s="473"/>
      <c r="E2" s="473"/>
      <c r="F2" s="473">
        <v>0.05</v>
      </c>
      <c r="G2" s="473">
        <v>0.04</v>
      </c>
      <c r="H2" s="473">
        <v>0.02</v>
      </c>
      <c r="I2" s="473">
        <v>0.01</v>
      </c>
      <c r="J2" s="473"/>
      <c r="K2" s="473"/>
      <c r="L2" s="473"/>
      <c r="M2" s="473"/>
    </row>
    <row r="3" spans="1:14">
      <c r="A3" s="473"/>
      <c r="B3" s="473"/>
      <c r="C3" s="474">
        <v>0.01</v>
      </c>
      <c r="D3" s="473"/>
      <c r="E3" s="473">
        <v>0.01</v>
      </c>
      <c r="F3" s="473"/>
      <c r="G3" s="473"/>
      <c r="H3" s="473"/>
      <c r="I3" s="473"/>
      <c r="J3" s="473"/>
      <c r="K3" s="473"/>
      <c r="L3" s="473"/>
      <c r="M3" s="473"/>
    </row>
    <row r="4" spans="1:14">
      <c r="A4" s="475">
        <v>43101</v>
      </c>
      <c r="B4" s="473"/>
      <c r="C4" s="473" t="s">
        <v>14</v>
      </c>
      <c r="D4" s="473" t="s">
        <v>15</v>
      </c>
      <c r="E4" s="473">
        <v>3.5000000000000001E-3</v>
      </c>
      <c r="F4" s="473"/>
      <c r="G4" s="473"/>
      <c r="H4" s="473"/>
      <c r="I4" s="473"/>
      <c r="J4" s="473"/>
      <c r="K4" s="473"/>
      <c r="L4" s="473"/>
      <c r="M4" s="473"/>
    </row>
    <row r="5" spans="1:14">
      <c r="A5" s="475">
        <v>43221</v>
      </c>
      <c r="B5" s="473"/>
      <c r="C5" s="473" t="s">
        <v>16</v>
      </c>
      <c r="D5" s="473"/>
      <c r="E5" s="473">
        <v>5.0000000000000001E-3</v>
      </c>
      <c r="F5" s="473"/>
      <c r="G5" s="473"/>
      <c r="H5" s="473"/>
      <c r="I5" s="473"/>
      <c r="J5" s="473"/>
      <c r="K5" s="473"/>
      <c r="L5" s="473"/>
      <c r="M5" s="473"/>
    </row>
    <row r="6" spans="1:14">
      <c r="A6" s="473"/>
      <c r="B6" s="473"/>
      <c r="C6" s="473" t="s">
        <v>17</v>
      </c>
      <c r="D6" s="473"/>
      <c r="E6" s="473">
        <v>0.01</v>
      </c>
      <c r="F6" s="473"/>
      <c r="G6" s="473"/>
      <c r="H6" s="473"/>
      <c r="I6" s="473"/>
      <c r="J6" s="473"/>
      <c r="K6" s="473"/>
      <c r="L6" s="473"/>
      <c r="M6" s="473"/>
    </row>
    <row r="7" spans="1:14">
      <c r="A7" s="473"/>
      <c r="B7" s="473"/>
      <c r="C7" s="473" t="s">
        <v>18</v>
      </c>
      <c r="D7" s="473"/>
      <c r="E7" s="473">
        <v>0.01</v>
      </c>
      <c r="F7" s="473"/>
      <c r="G7" s="473"/>
      <c r="H7" s="473"/>
      <c r="I7" s="473"/>
      <c r="J7" s="473"/>
      <c r="K7" s="473"/>
      <c r="L7" s="473"/>
      <c r="M7" s="473"/>
    </row>
    <row r="8" spans="1:14">
      <c r="A8" s="473"/>
      <c r="B8" s="473"/>
      <c r="C8" s="473" t="s">
        <v>19</v>
      </c>
      <c r="D8" s="473"/>
      <c r="E8" s="473">
        <v>0.01</v>
      </c>
      <c r="F8" s="473"/>
      <c r="G8" s="473"/>
      <c r="H8" s="473"/>
      <c r="I8" s="473"/>
      <c r="J8" s="473"/>
      <c r="K8" s="473"/>
      <c r="L8" s="473"/>
      <c r="M8" s="473"/>
    </row>
    <row r="9" spans="1:14">
      <c r="A9" s="473"/>
      <c r="B9" s="473"/>
      <c r="C9" s="477" t="s">
        <v>6707</v>
      </c>
      <c r="D9" s="473"/>
      <c r="E9" s="473"/>
      <c r="F9" s="473"/>
      <c r="G9" s="473"/>
      <c r="H9" s="473"/>
      <c r="I9" s="473"/>
      <c r="J9" s="473">
        <v>10.5</v>
      </c>
      <c r="K9" s="473">
        <v>7.5</v>
      </c>
      <c r="L9" s="473">
        <v>0.01</v>
      </c>
      <c r="M9" s="473">
        <v>0.2</v>
      </c>
    </row>
    <row r="10" spans="1:14">
      <c r="A10" s="473"/>
      <c r="B10" s="473"/>
      <c r="C10" s="473" t="s">
        <v>21</v>
      </c>
      <c r="D10" s="473"/>
      <c r="E10" s="473"/>
      <c r="F10" s="473"/>
      <c r="G10" s="473"/>
      <c r="H10" s="473"/>
      <c r="I10" s="473"/>
      <c r="J10" s="473">
        <v>15</v>
      </c>
      <c r="K10" s="473">
        <v>15</v>
      </c>
      <c r="L10" s="473">
        <v>15</v>
      </c>
      <c r="M10" s="473">
        <v>0.2</v>
      </c>
    </row>
    <row r="11" spans="1:14">
      <c r="A11" s="473"/>
      <c r="B11" s="473"/>
      <c r="C11" s="473" t="s">
        <v>22</v>
      </c>
      <c r="D11" s="473"/>
      <c r="E11" s="473">
        <v>0.02</v>
      </c>
      <c r="F11" s="473"/>
      <c r="G11" s="473"/>
      <c r="H11" s="473"/>
      <c r="I11" s="473"/>
      <c r="J11" s="473"/>
      <c r="K11" s="473"/>
      <c r="L11" s="473"/>
      <c r="M11" s="473"/>
    </row>
    <row r="12" spans="1:14">
      <c r="A12" s="473"/>
      <c r="B12" s="473"/>
      <c r="C12" s="473" t="s">
        <v>23</v>
      </c>
      <c r="D12" s="473"/>
      <c r="E12" s="473"/>
      <c r="F12" s="473">
        <v>0.05</v>
      </c>
      <c r="G12" s="473">
        <v>0.04</v>
      </c>
      <c r="H12" s="473">
        <v>0.02</v>
      </c>
      <c r="I12" s="473">
        <v>0.01</v>
      </c>
      <c r="J12" s="473"/>
      <c r="K12" s="473"/>
      <c r="L12" s="473"/>
      <c r="M12" s="473"/>
    </row>
    <row r="13" spans="1:14">
      <c r="A13" s="473"/>
      <c r="B13" s="473"/>
      <c r="C13" s="473" t="s">
        <v>24</v>
      </c>
      <c r="D13" s="473" t="s">
        <v>25</v>
      </c>
      <c r="E13" s="473">
        <v>0.01</v>
      </c>
      <c r="F13" s="473"/>
      <c r="G13" s="473"/>
      <c r="H13" s="473"/>
      <c r="I13" s="473"/>
      <c r="J13" s="473"/>
      <c r="K13" s="473"/>
      <c r="L13" s="473"/>
      <c r="M13" s="473"/>
    </row>
    <row r="14" spans="1:14">
      <c r="A14" s="475">
        <v>43070</v>
      </c>
      <c r="B14" s="473"/>
      <c r="C14" s="473" t="s">
        <v>26</v>
      </c>
      <c r="D14" s="473" t="s">
        <v>27</v>
      </c>
      <c r="E14" s="473"/>
      <c r="F14" s="473">
        <v>0.05</v>
      </c>
      <c r="G14" s="473">
        <v>0.04</v>
      </c>
      <c r="H14" s="473">
        <v>0.02</v>
      </c>
      <c r="I14" s="473">
        <v>0.01</v>
      </c>
      <c r="J14" s="473"/>
      <c r="K14" s="473"/>
      <c r="L14" s="473"/>
      <c r="M14" s="473"/>
    </row>
    <row r="15" spans="1:14">
      <c r="A15" s="475">
        <v>43191</v>
      </c>
      <c r="B15" s="473"/>
      <c r="C15" s="473" t="s">
        <v>28</v>
      </c>
      <c r="D15" s="473"/>
      <c r="E15" s="473"/>
      <c r="F15" s="473"/>
      <c r="G15" s="473"/>
      <c r="H15" s="473"/>
      <c r="I15" s="473"/>
      <c r="J15" s="473">
        <v>10.5</v>
      </c>
      <c r="K15" s="473">
        <v>7.5</v>
      </c>
      <c r="L15" s="473">
        <v>0.01</v>
      </c>
      <c r="M15" s="473">
        <v>0.2</v>
      </c>
    </row>
    <row r="16" spans="1:14">
      <c r="A16" s="475">
        <v>43252</v>
      </c>
      <c r="B16" s="473"/>
      <c r="C16" s="473" t="s">
        <v>29</v>
      </c>
      <c r="D16" s="473" t="s">
        <v>30</v>
      </c>
      <c r="E16" s="473"/>
      <c r="F16" s="473">
        <v>0.05</v>
      </c>
      <c r="G16" s="473">
        <v>0.04</v>
      </c>
      <c r="H16" s="473">
        <v>0.02</v>
      </c>
      <c r="I16" s="473">
        <v>0.01</v>
      </c>
      <c r="J16" s="473"/>
      <c r="K16" s="473"/>
      <c r="L16" s="473"/>
      <c r="M16" s="473"/>
    </row>
    <row r="17" spans="1:14">
      <c r="A17" s="473"/>
      <c r="B17" s="473"/>
      <c r="C17" s="473" t="s">
        <v>31</v>
      </c>
      <c r="D17" s="473"/>
      <c r="E17" s="473"/>
      <c r="F17" s="473"/>
      <c r="G17" s="473"/>
      <c r="H17" s="473"/>
      <c r="I17" s="473"/>
      <c r="J17" s="473">
        <v>30</v>
      </c>
      <c r="K17" s="473">
        <v>30</v>
      </c>
      <c r="L17" s="473">
        <v>30</v>
      </c>
      <c r="M17" s="473">
        <v>0.2</v>
      </c>
    </row>
    <row r="18" spans="1:14">
      <c r="A18" s="473"/>
      <c r="B18" s="473"/>
      <c r="C18" s="473" t="s">
        <v>32</v>
      </c>
      <c r="D18" s="473"/>
      <c r="E18" s="473" t="s">
        <v>33</v>
      </c>
      <c r="F18" s="473"/>
      <c r="G18" s="473"/>
      <c r="H18" s="473"/>
      <c r="I18" s="473"/>
      <c r="J18" s="473"/>
      <c r="K18" s="473"/>
      <c r="L18" s="473"/>
      <c r="M18" s="473"/>
    </row>
    <row r="19" spans="1:14">
      <c r="A19" s="473"/>
      <c r="B19" s="473"/>
      <c r="C19" s="473" t="s">
        <v>34</v>
      </c>
      <c r="D19" s="473"/>
      <c r="E19" s="473"/>
      <c r="F19" s="473"/>
      <c r="G19" s="473"/>
      <c r="H19" s="473"/>
      <c r="I19" s="473"/>
      <c r="J19" s="473">
        <v>15</v>
      </c>
      <c r="K19" s="473">
        <v>15</v>
      </c>
      <c r="L19" s="473">
        <v>15</v>
      </c>
      <c r="M19" s="473">
        <v>0.2</v>
      </c>
    </row>
    <row r="20" spans="1:14">
      <c r="A20" s="473"/>
      <c r="B20" s="473"/>
      <c r="C20" s="473" t="s">
        <v>35</v>
      </c>
      <c r="D20" s="473"/>
      <c r="E20" s="473">
        <v>5.0000000000000001E-3</v>
      </c>
      <c r="F20" s="473"/>
      <c r="G20" s="473"/>
      <c r="H20" s="473"/>
      <c r="I20" s="473"/>
      <c r="J20" s="473"/>
      <c r="K20" s="473"/>
      <c r="L20" s="473"/>
      <c r="M20" s="473"/>
    </row>
    <row r="21" spans="1:14">
      <c r="A21" s="475"/>
      <c r="B21" s="473"/>
      <c r="C21" s="473" t="s">
        <v>36</v>
      </c>
      <c r="D21" s="473" t="s">
        <v>15</v>
      </c>
      <c r="E21" s="473">
        <v>3.5000000000000001E-3</v>
      </c>
      <c r="F21" s="473"/>
      <c r="G21" s="473"/>
      <c r="H21" s="473"/>
      <c r="I21" s="473"/>
      <c r="J21" s="473"/>
      <c r="K21" s="473"/>
      <c r="L21" s="473"/>
      <c r="M21" s="473"/>
    </row>
    <row r="22" spans="1:14">
      <c r="A22" s="473"/>
      <c r="B22" s="473"/>
      <c r="C22" s="473" t="s">
        <v>37</v>
      </c>
      <c r="D22" s="473"/>
      <c r="E22" s="473">
        <v>1E-3</v>
      </c>
      <c r="F22" s="473"/>
      <c r="G22" s="473"/>
      <c r="H22" s="473"/>
      <c r="I22" s="473"/>
      <c r="J22" s="473"/>
      <c r="K22" s="473"/>
      <c r="L22" s="473"/>
      <c r="M22" s="473"/>
    </row>
    <row r="23" spans="1:14">
      <c r="C23" s="473" t="s">
        <v>14</v>
      </c>
      <c r="D23" s="476" t="s">
        <v>38</v>
      </c>
      <c r="E23" s="473">
        <v>1.5E-3</v>
      </c>
      <c r="N23">
        <v>0.5</v>
      </c>
    </row>
    <row r="24" spans="1:14">
      <c r="C24" s="473" t="s">
        <v>36</v>
      </c>
      <c r="D24" s="476" t="s">
        <v>38</v>
      </c>
      <c r="E24" s="473">
        <v>1.5E-3</v>
      </c>
    </row>
  </sheetData>
  <phoneticPr fontId="57" type="noConversion"/>
  <pageMargins left="0.69930555555555596" right="0.69930555555555596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>
      <selection activeCell="F29" sqref="F29"/>
    </sheetView>
  </sheetViews>
  <sheetFormatPr defaultColWidth="8.796875" defaultRowHeight="15.6"/>
  <cols>
    <col min="1" max="1" width="8.796875" style="300"/>
    <col min="2" max="2" width="11" style="300" customWidth="1"/>
    <col min="3" max="3" width="10.59765625" style="300" customWidth="1"/>
    <col min="4" max="4" width="35.5" style="300" customWidth="1"/>
    <col min="5" max="5" width="11" style="300" customWidth="1"/>
    <col min="6" max="6" width="18.5" style="300" customWidth="1"/>
    <col min="7" max="7" width="20.19921875" style="300" customWidth="1"/>
    <col min="8" max="8" width="13.5" style="300" customWidth="1"/>
    <col min="9" max="9" width="13.69921875" style="300" customWidth="1"/>
    <col min="10" max="16384" width="8.796875" style="300"/>
  </cols>
  <sheetData>
    <row r="1" spans="1:9">
      <c r="A1" s="471" t="s">
        <v>39</v>
      </c>
      <c r="B1" s="300" t="s">
        <v>40</v>
      </c>
      <c r="C1" s="471" t="s">
        <v>41</v>
      </c>
      <c r="D1" s="471" t="s">
        <v>42</v>
      </c>
      <c r="E1" s="471" t="s">
        <v>43</v>
      </c>
      <c r="F1" s="344" t="s">
        <v>44</v>
      </c>
      <c r="G1" s="344" t="s">
        <v>45</v>
      </c>
      <c r="H1" s="300" t="s">
        <v>46</v>
      </c>
      <c r="I1" s="300" t="s">
        <v>47</v>
      </c>
    </row>
    <row r="2" spans="1:9">
      <c r="A2" s="300" t="s">
        <v>48</v>
      </c>
      <c r="B2" s="472" t="s">
        <v>49</v>
      </c>
      <c r="F2" s="301">
        <v>42736</v>
      </c>
      <c r="G2" s="301">
        <v>2958465</v>
      </c>
      <c r="H2" s="301">
        <v>42736</v>
      </c>
      <c r="I2" s="301">
        <v>2958465</v>
      </c>
    </row>
    <row r="3" spans="1:9">
      <c r="A3" s="300" t="s">
        <v>48</v>
      </c>
      <c r="B3" s="472" t="s">
        <v>50</v>
      </c>
      <c r="F3" s="301">
        <v>42736</v>
      </c>
      <c r="G3" s="301">
        <v>2958465</v>
      </c>
      <c r="H3" s="301">
        <v>42736</v>
      </c>
      <c r="I3" s="301">
        <v>2958465</v>
      </c>
    </row>
    <row r="4" spans="1:9">
      <c r="A4" s="300" t="s">
        <v>51</v>
      </c>
      <c r="B4" s="300" t="s">
        <v>52</v>
      </c>
      <c r="F4" s="301">
        <v>42736</v>
      </c>
      <c r="G4" s="301">
        <v>43100</v>
      </c>
      <c r="H4" s="301">
        <v>42736</v>
      </c>
      <c r="I4" s="301">
        <v>2958465</v>
      </c>
    </row>
    <row r="5" spans="1:9">
      <c r="A5" s="300" t="s">
        <v>53</v>
      </c>
      <c r="B5" s="472" t="s">
        <v>54</v>
      </c>
      <c r="F5" s="301">
        <v>42736</v>
      </c>
      <c r="G5" s="301">
        <v>43100</v>
      </c>
      <c r="H5" s="301">
        <v>42736</v>
      </c>
      <c r="I5" s="301">
        <v>2958465</v>
      </c>
    </row>
    <row r="6" spans="1:9">
      <c r="A6" s="300" t="s">
        <v>53</v>
      </c>
      <c r="B6" s="472" t="s">
        <v>55</v>
      </c>
      <c r="F6" s="301">
        <v>42736</v>
      </c>
      <c r="G6" s="301">
        <v>43100</v>
      </c>
      <c r="H6" s="301">
        <v>42736</v>
      </c>
      <c r="I6" s="301">
        <v>2958465</v>
      </c>
    </row>
    <row r="7" spans="1:9">
      <c r="A7" s="300" t="s">
        <v>53</v>
      </c>
      <c r="B7" s="300" t="s">
        <v>56</v>
      </c>
      <c r="F7" s="301">
        <v>42736</v>
      </c>
      <c r="G7" s="301">
        <v>43100</v>
      </c>
      <c r="H7" s="301">
        <v>42736</v>
      </c>
      <c r="I7" s="301">
        <v>2958465</v>
      </c>
    </row>
    <row r="8" spans="1:9">
      <c r="A8" s="300" t="s">
        <v>53</v>
      </c>
      <c r="B8" s="300" t="s">
        <v>57</v>
      </c>
      <c r="F8" s="301">
        <v>42736</v>
      </c>
      <c r="G8" s="301">
        <v>43100</v>
      </c>
      <c r="H8" s="301">
        <v>42736</v>
      </c>
      <c r="I8" s="301">
        <v>2958465</v>
      </c>
    </row>
    <row r="9" spans="1:9">
      <c r="A9" s="300" t="s">
        <v>53</v>
      </c>
      <c r="B9" s="300" t="s">
        <v>58</v>
      </c>
      <c r="F9" s="301">
        <v>42736</v>
      </c>
      <c r="G9" s="301">
        <v>43100</v>
      </c>
      <c r="H9" s="301">
        <v>42736</v>
      </c>
      <c r="I9" s="301">
        <v>2958465</v>
      </c>
    </row>
    <row r="10" spans="1:9">
      <c r="A10" s="300" t="s">
        <v>59</v>
      </c>
      <c r="B10" s="300" t="s">
        <v>60</v>
      </c>
      <c r="F10" s="301">
        <v>42856</v>
      </c>
      <c r="G10" s="301">
        <v>43251</v>
      </c>
      <c r="H10" s="301">
        <v>42856</v>
      </c>
      <c r="I10" s="301">
        <v>43281</v>
      </c>
    </row>
    <row r="11" spans="1:9">
      <c r="A11" s="300" t="s">
        <v>59</v>
      </c>
      <c r="B11" s="300" t="s">
        <v>61</v>
      </c>
      <c r="F11" s="301">
        <v>42856</v>
      </c>
      <c r="G11" s="301">
        <v>43251</v>
      </c>
      <c r="H11" s="301">
        <v>42856</v>
      </c>
      <c r="I11" s="301">
        <v>43281</v>
      </c>
    </row>
    <row r="12" spans="1:9">
      <c r="A12" s="300" t="s">
        <v>59</v>
      </c>
      <c r="B12" s="300" t="s">
        <v>62</v>
      </c>
      <c r="F12" s="301">
        <v>42856</v>
      </c>
      <c r="G12" s="301">
        <v>43251</v>
      </c>
      <c r="H12" s="301">
        <v>42856</v>
      </c>
      <c r="I12" s="301">
        <v>43281</v>
      </c>
    </row>
    <row r="13" spans="1:9">
      <c r="A13" s="300" t="s">
        <v>63</v>
      </c>
      <c r="C13" s="300" t="s">
        <v>64</v>
      </c>
      <c r="D13" s="300" t="s">
        <v>65</v>
      </c>
      <c r="E13" s="300">
        <v>6.9999999999999999E-4</v>
      </c>
      <c r="F13" s="301">
        <v>42370</v>
      </c>
      <c r="G13" s="301">
        <v>2958465</v>
      </c>
      <c r="H13" s="301">
        <v>42736</v>
      </c>
      <c r="I13" s="301">
        <v>2958465</v>
      </c>
    </row>
    <row r="14" spans="1:9">
      <c r="A14" s="300" t="s">
        <v>66</v>
      </c>
      <c r="C14" s="300" t="s">
        <v>67</v>
      </c>
      <c r="D14" s="300" t="s">
        <v>68</v>
      </c>
      <c r="E14" s="300">
        <v>6.9999999999999999E-4</v>
      </c>
      <c r="F14" s="301">
        <v>43101</v>
      </c>
      <c r="G14" s="301">
        <v>2958465</v>
      </c>
      <c r="H14" s="301">
        <v>42736</v>
      </c>
      <c r="I14" s="301">
        <v>2958465</v>
      </c>
    </row>
    <row r="15" spans="1:9">
      <c r="A15" s="300" t="s">
        <v>66</v>
      </c>
      <c r="C15" s="300" t="s">
        <v>69</v>
      </c>
      <c r="D15" s="300" t="s">
        <v>70</v>
      </c>
      <c r="E15" s="300">
        <v>6.9999999999999999E-4</v>
      </c>
      <c r="F15" s="301">
        <v>43101</v>
      </c>
      <c r="G15" s="301">
        <v>2958465</v>
      </c>
      <c r="H15" s="301">
        <v>42736</v>
      </c>
      <c r="I15" s="301">
        <v>2958465</v>
      </c>
    </row>
    <row r="16" spans="1:9">
      <c r="A16" s="300" t="s">
        <v>66</v>
      </c>
      <c r="C16" s="300" t="s">
        <v>71</v>
      </c>
      <c r="D16" s="300" t="s">
        <v>72</v>
      </c>
      <c r="E16" s="300">
        <v>6.9999999999999999E-4</v>
      </c>
      <c r="F16" s="301">
        <v>43101</v>
      </c>
      <c r="G16" s="301">
        <v>2958465</v>
      </c>
      <c r="H16" s="301">
        <v>42736</v>
      </c>
      <c r="I16" s="301">
        <v>2958465</v>
      </c>
    </row>
    <row r="17" spans="1:9">
      <c r="A17" s="300" t="s">
        <v>66</v>
      </c>
      <c r="C17" s="300" t="s">
        <v>73</v>
      </c>
      <c r="D17" s="300" t="s">
        <v>74</v>
      </c>
      <c r="E17" s="300">
        <v>6.9999999999999999E-4</v>
      </c>
      <c r="F17" s="301">
        <v>43101</v>
      </c>
      <c r="G17" s="301">
        <v>2958465</v>
      </c>
      <c r="H17" s="301">
        <v>42736</v>
      </c>
      <c r="I17" s="301">
        <v>2958465</v>
      </c>
    </row>
    <row r="18" spans="1:9">
      <c r="A18" s="300" t="s">
        <v>66</v>
      </c>
      <c r="C18" s="300" t="s">
        <v>75</v>
      </c>
      <c r="D18" s="300" t="s">
        <v>76</v>
      </c>
      <c r="E18" s="300">
        <v>6.9999999999999999E-4</v>
      </c>
      <c r="F18" s="301">
        <v>43101</v>
      </c>
      <c r="G18" s="301">
        <v>2958465</v>
      </c>
      <c r="H18" s="301">
        <v>42736</v>
      </c>
      <c r="I18" s="301">
        <v>2958465</v>
      </c>
    </row>
    <row r="19" spans="1:9">
      <c r="A19" s="300" t="s">
        <v>66</v>
      </c>
      <c r="C19" s="300" t="s">
        <v>77</v>
      </c>
      <c r="D19" s="300" t="s">
        <v>78</v>
      </c>
      <c r="E19" s="300">
        <v>6.9999999999999999E-4</v>
      </c>
      <c r="F19" s="301">
        <v>43101</v>
      </c>
      <c r="G19" s="301">
        <v>2958465</v>
      </c>
      <c r="H19" s="301">
        <v>42736</v>
      </c>
      <c r="I19" s="301">
        <v>2958465</v>
      </c>
    </row>
    <row r="20" spans="1:9">
      <c r="A20" s="300" t="s">
        <v>66</v>
      </c>
      <c r="C20" s="300" t="s">
        <v>79</v>
      </c>
      <c r="D20" s="300" t="s">
        <v>80</v>
      </c>
      <c r="E20" s="300">
        <v>6.9999999999999999E-4</v>
      </c>
      <c r="F20" s="301">
        <v>43101</v>
      </c>
      <c r="G20" s="301">
        <v>2958465</v>
      </c>
      <c r="H20" s="301">
        <v>42736</v>
      </c>
      <c r="I20" s="301">
        <v>2958465</v>
      </c>
    </row>
    <row r="21" spans="1:9">
      <c r="A21" s="300" t="s">
        <v>66</v>
      </c>
      <c r="C21" s="300" t="s">
        <v>81</v>
      </c>
      <c r="D21" s="300" t="s">
        <v>82</v>
      </c>
      <c r="E21" s="300">
        <v>6.9999999999999999E-4</v>
      </c>
      <c r="F21" s="301">
        <v>43101</v>
      </c>
      <c r="G21" s="301">
        <v>2958465</v>
      </c>
      <c r="H21" s="301">
        <v>42736</v>
      </c>
      <c r="I21" s="301">
        <v>2958465</v>
      </c>
    </row>
    <row r="22" spans="1:9">
      <c r="A22" s="300" t="s">
        <v>83</v>
      </c>
      <c r="C22" s="300" t="s">
        <v>67</v>
      </c>
      <c r="D22" s="300" t="s">
        <v>68</v>
      </c>
      <c r="E22" s="300">
        <v>6.9999999999999999E-4</v>
      </c>
      <c r="F22" s="301">
        <v>43102</v>
      </c>
      <c r="G22" s="301">
        <v>2958465</v>
      </c>
      <c r="H22" s="301">
        <v>42736</v>
      </c>
      <c r="I22" s="301">
        <v>2958465</v>
      </c>
    </row>
    <row r="23" spans="1:9">
      <c r="A23" s="300" t="s">
        <v>83</v>
      </c>
      <c r="C23" s="300" t="s">
        <v>69</v>
      </c>
      <c r="D23" s="300" t="s">
        <v>70</v>
      </c>
      <c r="E23" s="300">
        <v>6.9999999999999999E-4</v>
      </c>
      <c r="F23" s="301">
        <v>43102</v>
      </c>
      <c r="G23" s="301">
        <v>2958465</v>
      </c>
      <c r="H23" s="301">
        <v>42736</v>
      </c>
      <c r="I23" s="301">
        <v>2958465</v>
      </c>
    </row>
    <row r="24" spans="1:9">
      <c r="A24" s="300" t="s">
        <v>83</v>
      </c>
      <c r="C24" s="300" t="s">
        <v>71</v>
      </c>
      <c r="D24" s="300" t="s">
        <v>72</v>
      </c>
      <c r="E24" s="300">
        <v>6.9999999999999999E-4</v>
      </c>
      <c r="F24" s="301">
        <v>43102</v>
      </c>
      <c r="G24" s="301">
        <v>2958465</v>
      </c>
      <c r="H24" s="301">
        <v>42736</v>
      </c>
      <c r="I24" s="301">
        <v>2958465</v>
      </c>
    </row>
    <row r="25" spans="1:9">
      <c r="A25" s="300" t="s">
        <v>83</v>
      </c>
      <c r="C25" s="300" t="s">
        <v>73</v>
      </c>
      <c r="D25" s="300" t="s">
        <v>74</v>
      </c>
      <c r="E25" s="300">
        <v>6.9999999999999999E-4</v>
      </c>
      <c r="F25" s="301">
        <v>43102</v>
      </c>
      <c r="G25" s="301">
        <v>2958465</v>
      </c>
      <c r="H25" s="301">
        <v>42736</v>
      </c>
      <c r="I25" s="301">
        <v>2958465</v>
      </c>
    </row>
    <row r="26" spans="1:9">
      <c r="A26" s="300" t="s">
        <v>83</v>
      </c>
      <c r="C26" s="300" t="s">
        <v>75</v>
      </c>
      <c r="D26" s="300" t="s">
        <v>76</v>
      </c>
      <c r="E26" s="300">
        <v>6.9999999999999999E-4</v>
      </c>
      <c r="F26" s="301">
        <v>43102</v>
      </c>
      <c r="G26" s="301">
        <v>2958465</v>
      </c>
      <c r="H26" s="301">
        <v>42736</v>
      </c>
      <c r="I26" s="301">
        <v>2958465</v>
      </c>
    </row>
    <row r="27" spans="1:9">
      <c r="A27" s="300" t="s">
        <v>83</v>
      </c>
      <c r="C27" s="300" t="s">
        <v>77</v>
      </c>
      <c r="D27" s="300" t="s">
        <v>78</v>
      </c>
      <c r="E27" s="300">
        <v>6.9999999999999999E-4</v>
      </c>
      <c r="F27" s="301">
        <v>43102</v>
      </c>
      <c r="G27" s="301">
        <v>2958465</v>
      </c>
      <c r="H27" s="301">
        <v>42736</v>
      </c>
      <c r="I27" s="301">
        <v>2958465</v>
      </c>
    </row>
    <row r="28" spans="1:9">
      <c r="A28" s="300" t="s">
        <v>83</v>
      </c>
      <c r="C28" s="300" t="s">
        <v>79</v>
      </c>
      <c r="D28" s="300" t="s">
        <v>80</v>
      </c>
      <c r="E28" s="300">
        <v>6.9999999999999999E-4</v>
      </c>
      <c r="F28" s="301">
        <v>43102</v>
      </c>
      <c r="G28" s="301">
        <v>2958465</v>
      </c>
      <c r="H28" s="301">
        <v>42736</v>
      </c>
      <c r="I28" s="301">
        <v>2958465</v>
      </c>
    </row>
    <row r="29" spans="1:9">
      <c r="A29" s="300" t="s">
        <v>83</v>
      </c>
      <c r="C29" s="300" t="s">
        <v>81</v>
      </c>
      <c r="D29" s="300" t="s">
        <v>82</v>
      </c>
      <c r="E29" s="300">
        <v>6.9999999999999999E-4</v>
      </c>
      <c r="F29" s="301">
        <v>43102</v>
      </c>
      <c r="G29" s="301">
        <v>2958465</v>
      </c>
      <c r="H29" s="301">
        <v>42736</v>
      </c>
      <c r="I29" s="301">
        <v>2958465</v>
      </c>
    </row>
  </sheetData>
  <phoneticPr fontId="57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11"/>
  </sheetPr>
  <dimension ref="A3:AB572"/>
  <sheetViews>
    <sheetView zoomScale="110" zoomScaleNormal="110" workbookViewId="0">
      <pane xSplit="5" ySplit="4" topLeftCell="M450" activePane="bottomRight" state="frozen"/>
      <selection pane="topRight"/>
      <selection pane="bottomLeft"/>
      <selection pane="bottomRight" activeCell="Z1" sqref="Z1:Z1048576"/>
    </sheetView>
  </sheetViews>
  <sheetFormatPr defaultColWidth="9" defaultRowHeight="15.6"/>
  <cols>
    <col min="1" max="1" width="6.69921875" customWidth="1"/>
    <col min="2" max="2" width="11.8984375" style="391" customWidth="1"/>
    <col min="3" max="3" width="5" customWidth="1"/>
    <col min="4" max="4" width="14.3984375" customWidth="1"/>
    <col min="5" max="5" width="11.3984375" customWidth="1"/>
    <col min="6" max="6" width="13" style="392" customWidth="1"/>
    <col min="7" max="7" width="10.09765625" style="391" customWidth="1"/>
    <col min="8" max="8" width="5.5" customWidth="1"/>
    <col min="9" max="9" width="12.8984375" style="391" customWidth="1"/>
    <col min="10" max="10" width="9.59765625" customWidth="1"/>
    <col min="11" max="12" width="12.69921875" customWidth="1"/>
    <col min="14" max="14" width="14.5" customWidth="1"/>
    <col min="16" max="16" width="5" customWidth="1"/>
    <col min="17" max="17" width="8" customWidth="1"/>
    <col min="18" max="18" width="11.69921875" style="393" customWidth="1"/>
    <col min="19" max="19" width="11.19921875" style="393" customWidth="1"/>
    <col min="20" max="20" width="8" style="394" customWidth="1"/>
    <col min="21" max="21" width="9.59765625" customWidth="1"/>
    <col min="22" max="22" width="14.09765625" customWidth="1"/>
    <col min="23" max="24" width="14" style="395" customWidth="1"/>
    <col min="25" max="25" width="9" style="396"/>
    <col min="26" max="26" width="9.3984375"/>
  </cols>
  <sheetData>
    <row r="3" spans="1:28" s="383" customFormat="1" ht="12.15" customHeight="1">
      <c r="A3" s="397" t="s">
        <v>84</v>
      </c>
      <c r="B3" s="398" t="s">
        <v>85</v>
      </c>
      <c r="C3" s="397" t="s">
        <v>41</v>
      </c>
      <c r="D3" s="397" t="s">
        <v>42</v>
      </c>
      <c r="E3" s="399" t="s">
        <v>86</v>
      </c>
      <c r="F3" s="400" t="s">
        <v>87</v>
      </c>
      <c r="G3" s="398" t="s">
        <v>88</v>
      </c>
      <c r="H3" s="401" t="s">
        <v>89</v>
      </c>
      <c r="I3" s="398" t="s">
        <v>90</v>
      </c>
      <c r="J3" s="423" t="s">
        <v>91</v>
      </c>
      <c r="K3" s="399" t="s">
        <v>92</v>
      </c>
      <c r="L3" s="424" t="s">
        <v>93</v>
      </c>
      <c r="M3" s="425" t="s">
        <v>94</v>
      </c>
      <c r="N3" s="425" t="s">
        <v>95</v>
      </c>
      <c r="O3" s="426" t="s">
        <v>96</v>
      </c>
      <c r="P3" s="425" t="s">
        <v>97</v>
      </c>
      <c r="Q3" s="439" t="s">
        <v>98</v>
      </c>
      <c r="R3" s="439" t="s">
        <v>99</v>
      </c>
      <c r="S3" s="439" t="s">
        <v>100</v>
      </c>
      <c r="T3" s="439" t="s">
        <v>101</v>
      </c>
      <c r="U3" s="426" t="s">
        <v>102</v>
      </c>
      <c r="V3" s="440" t="s">
        <v>103</v>
      </c>
      <c r="W3" s="441" t="s">
        <v>104</v>
      </c>
      <c r="X3" s="442" t="s">
        <v>40</v>
      </c>
      <c r="Y3" s="448" t="s">
        <v>105</v>
      </c>
      <c r="Z3" s="449" t="s">
        <v>106</v>
      </c>
    </row>
    <row r="4" spans="1:28" s="181" customFormat="1" ht="12.15" customHeight="1">
      <c r="A4" s="402" t="s">
        <v>107</v>
      </c>
      <c r="B4" s="403">
        <v>43062</v>
      </c>
      <c r="C4" s="404" t="s">
        <v>108</v>
      </c>
      <c r="D4" s="404" t="s">
        <v>109</v>
      </c>
      <c r="E4" s="405">
        <v>10480</v>
      </c>
      <c r="F4" s="406" t="s">
        <v>110</v>
      </c>
      <c r="G4" s="403">
        <v>43152</v>
      </c>
      <c r="H4" s="404">
        <v>90</v>
      </c>
      <c r="I4" s="403" t="s">
        <v>111</v>
      </c>
      <c r="J4" s="427">
        <v>10479</v>
      </c>
      <c r="K4" s="405">
        <v>0</v>
      </c>
      <c r="L4" s="405">
        <v>842</v>
      </c>
      <c r="M4" s="404" t="s">
        <v>112</v>
      </c>
      <c r="N4" s="404" t="s">
        <v>113</v>
      </c>
      <c r="O4" s="428">
        <v>4</v>
      </c>
      <c r="P4" s="429" t="s">
        <v>114</v>
      </c>
      <c r="Q4" s="429">
        <v>2620</v>
      </c>
      <c r="R4" s="429">
        <v>10480</v>
      </c>
      <c r="S4" s="404" t="s">
        <v>115</v>
      </c>
      <c r="T4" s="429">
        <v>170</v>
      </c>
      <c r="U4" s="428">
        <v>679.94</v>
      </c>
      <c r="V4" s="404" t="s">
        <v>116</v>
      </c>
      <c r="W4" s="403">
        <v>43006</v>
      </c>
      <c r="X4" s="443" t="s">
        <v>117</v>
      </c>
      <c r="Y4" s="450">
        <v>0.17</v>
      </c>
      <c r="Z4" s="181">
        <v>170.94</v>
      </c>
      <c r="AA4" s="181">
        <v>3.9996183206106899</v>
      </c>
      <c r="AB4" s="181">
        <v>679.93511450381698</v>
      </c>
    </row>
    <row r="5" spans="1:28" s="384" customFormat="1" ht="12.15" customHeight="1">
      <c r="A5" s="407" t="s">
        <v>107</v>
      </c>
      <c r="B5" s="408">
        <v>43115</v>
      </c>
      <c r="C5" s="409" t="s">
        <v>108</v>
      </c>
      <c r="D5" s="409" t="s">
        <v>109</v>
      </c>
      <c r="E5" s="410">
        <v>2620</v>
      </c>
      <c r="F5" s="406" t="s">
        <v>118</v>
      </c>
      <c r="G5" s="408">
        <v>43205</v>
      </c>
      <c r="H5" s="409">
        <v>90</v>
      </c>
      <c r="I5" s="430">
        <v>43279</v>
      </c>
      <c r="J5" s="431">
        <v>1</v>
      </c>
      <c r="K5" s="432">
        <v>2619</v>
      </c>
      <c r="L5" s="433">
        <v>302</v>
      </c>
      <c r="M5" s="409" t="s">
        <v>119</v>
      </c>
      <c r="N5" s="409" t="s">
        <v>113</v>
      </c>
      <c r="O5" s="434">
        <v>0</v>
      </c>
      <c r="P5" s="433" t="s">
        <v>114</v>
      </c>
      <c r="Q5" s="444">
        <v>2620</v>
      </c>
      <c r="R5" s="444">
        <v>2620</v>
      </c>
      <c r="S5" s="409" t="s">
        <v>115</v>
      </c>
      <c r="T5" s="433">
        <v>170</v>
      </c>
      <c r="U5" s="445">
        <v>0.06</v>
      </c>
      <c r="V5" s="409" t="s">
        <v>120</v>
      </c>
      <c r="W5" s="408">
        <v>43055</v>
      </c>
      <c r="X5" s="433" t="s">
        <v>117</v>
      </c>
      <c r="Y5" s="451">
        <v>0.17</v>
      </c>
      <c r="AA5" s="384">
        <v>3.8167938931297699E-4</v>
      </c>
      <c r="AB5" s="384">
        <v>6.4885496183206104E-2</v>
      </c>
    </row>
    <row r="6" spans="1:28" s="181" customFormat="1" ht="12.15" customHeight="1">
      <c r="A6" s="402" t="s">
        <v>107</v>
      </c>
      <c r="B6" s="403">
        <v>43062</v>
      </c>
      <c r="C6" s="404" t="s">
        <v>108</v>
      </c>
      <c r="D6" s="404" t="s">
        <v>109</v>
      </c>
      <c r="E6" s="405">
        <v>2620</v>
      </c>
      <c r="F6" s="406" t="s">
        <v>110</v>
      </c>
      <c r="G6" s="403">
        <v>43152</v>
      </c>
      <c r="H6" s="404">
        <v>90</v>
      </c>
      <c r="I6" s="403">
        <v>43279</v>
      </c>
      <c r="J6" s="427">
        <v>2620</v>
      </c>
      <c r="K6" s="405">
        <v>0</v>
      </c>
      <c r="L6" s="405">
        <v>842</v>
      </c>
      <c r="M6" s="404" t="s">
        <v>112</v>
      </c>
      <c r="N6" s="404" t="s">
        <v>113</v>
      </c>
      <c r="O6" s="428">
        <v>1</v>
      </c>
      <c r="P6" s="429" t="s">
        <v>114</v>
      </c>
      <c r="Q6" s="429">
        <v>2620</v>
      </c>
      <c r="R6" s="429">
        <v>2620</v>
      </c>
      <c r="S6" s="404" t="s">
        <v>115</v>
      </c>
      <c r="T6" s="429">
        <v>170</v>
      </c>
      <c r="U6" s="428">
        <v>170</v>
      </c>
      <c r="V6" s="404" t="s">
        <v>121</v>
      </c>
      <c r="W6" s="403">
        <v>43019</v>
      </c>
      <c r="X6" s="443"/>
      <c r="Y6" s="450">
        <v>0.17</v>
      </c>
    </row>
    <row r="7" spans="1:28" s="181" customFormat="1" ht="12.15" customHeight="1">
      <c r="A7" s="402" t="s">
        <v>107</v>
      </c>
      <c r="B7" s="403">
        <v>43062</v>
      </c>
      <c r="C7" s="404" t="s">
        <v>108</v>
      </c>
      <c r="D7" s="404" t="s">
        <v>109</v>
      </c>
      <c r="E7" s="405">
        <v>5240</v>
      </c>
      <c r="F7" s="406" t="s">
        <v>110</v>
      </c>
      <c r="G7" s="403">
        <v>43152</v>
      </c>
      <c r="H7" s="404">
        <v>90</v>
      </c>
      <c r="I7" s="403">
        <v>43279</v>
      </c>
      <c r="J7" s="427">
        <v>5240</v>
      </c>
      <c r="K7" s="405">
        <v>0</v>
      </c>
      <c r="L7" s="405">
        <v>842</v>
      </c>
      <c r="M7" s="404" t="s">
        <v>112</v>
      </c>
      <c r="N7" s="404" t="s">
        <v>113</v>
      </c>
      <c r="O7" s="428">
        <v>2</v>
      </c>
      <c r="P7" s="429" t="s">
        <v>114</v>
      </c>
      <c r="Q7" s="429">
        <v>2620</v>
      </c>
      <c r="R7" s="429">
        <v>5240</v>
      </c>
      <c r="S7" s="404" t="s">
        <v>115</v>
      </c>
      <c r="T7" s="429">
        <v>170</v>
      </c>
      <c r="U7" s="428">
        <v>340</v>
      </c>
      <c r="V7" s="404" t="s">
        <v>122</v>
      </c>
      <c r="W7" s="403">
        <v>43029</v>
      </c>
      <c r="X7" s="443"/>
      <c r="Y7" s="450">
        <v>0.17</v>
      </c>
    </row>
    <row r="8" spans="1:28" s="181" customFormat="1" ht="12.15" customHeight="1">
      <c r="A8" s="402" t="s">
        <v>107</v>
      </c>
      <c r="B8" s="403">
        <v>43062</v>
      </c>
      <c r="C8" s="404" t="s">
        <v>108</v>
      </c>
      <c r="D8" s="404" t="s">
        <v>109</v>
      </c>
      <c r="E8" s="405">
        <v>10480</v>
      </c>
      <c r="F8" s="406" t="s">
        <v>110</v>
      </c>
      <c r="G8" s="403">
        <v>43152</v>
      </c>
      <c r="H8" s="404">
        <v>90</v>
      </c>
      <c r="I8" s="403">
        <v>43279</v>
      </c>
      <c r="J8" s="427">
        <v>10480</v>
      </c>
      <c r="K8" s="405">
        <v>0</v>
      </c>
      <c r="L8" s="405">
        <v>842</v>
      </c>
      <c r="M8" s="404" t="s">
        <v>112</v>
      </c>
      <c r="N8" s="404" t="s">
        <v>113</v>
      </c>
      <c r="O8" s="428">
        <v>4</v>
      </c>
      <c r="P8" s="429" t="s">
        <v>114</v>
      </c>
      <c r="Q8" s="429">
        <v>2620</v>
      </c>
      <c r="R8" s="429">
        <v>10480</v>
      </c>
      <c r="S8" s="404" t="s">
        <v>115</v>
      </c>
      <c r="T8" s="429">
        <v>170</v>
      </c>
      <c r="U8" s="428">
        <v>680</v>
      </c>
      <c r="V8" s="404" t="s">
        <v>123</v>
      </c>
      <c r="W8" s="403">
        <v>43036</v>
      </c>
      <c r="X8" s="443"/>
      <c r="Y8" s="450">
        <v>0.17</v>
      </c>
    </row>
    <row r="9" spans="1:28" s="181" customFormat="1" ht="12.15" customHeight="1">
      <c r="A9" s="402" t="s">
        <v>107</v>
      </c>
      <c r="B9" s="403">
        <v>43241</v>
      </c>
      <c r="C9" s="404" t="s">
        <v>124</v>
      </c>
      <c r="D9" s="404" t="s">
        <v>125</v>
      </c>
      <c r="E9" s="405">
        <v>2700</v>
      </c>
      <c r="F9" s="406" t="s">
        <v>126</v>
      </c>
      <c r="G9" s="403">
        <v>43271</v>
      </c>
      <c r="H9" s="404">
        <v>30</v>
      </c>
      <c r="I9" s="403">
        <v>43264</v>
      </c>
      <c r="J9" s="427">
        <v>2700</v>
      </c>
      <c r="K9" s="405">
        <v>0</v>
      </c>
      <c r="L9" s="405">
        <v>441</v>
      </c>
      <c r="M9" s="404" t="s">
        <v>127</v>
      </c>
      <c r="N9" s="404" t="s">
        <v>128</v>
      </c>
      <c r="O9" s="428">
        <v>0.17</v>
      </c>
      <c r="P9" s="429" t="s">
        <v>129</v>
      </c>
      <c r="Q9" s="429">
        <v>15882.352941176499</v>
      </c>
      <c r="R9" s="429">
        <v>2700</v>
      </c>
      <c r="S9" s="404" t="s">
        <v>130</v>
      </c>
      <c r="T9" s="429">
        <v>170</v>
      </c>
      <c r="U9" s="428">
        <v>170</v>
      </c>
      <c r="V9" s="404" t="s">
        <v>131</v>
      </c>
      <c r="W9" s="403">
        <v>43241</v>
      </c>
      <c r="X9" s="443"/>
      <c r="Y9" s="450">
        <v>0.16</v>
      </c>
    </row>
    <row r="10" spans="1:28" s="181" customFormat="1" ht="12.15" customHeight="1">
      <c r="A10" s="402" t="s">
        <v>107</v>
      </c>
      <c r="B10" s="403">
        <v>43172</v>
      </c>
      <c r="C10" s="404" t="s">
        <v>132</v>
      </c>
      <c r="D10" s="404" t="s">
        <v>133</v>
      </c>
      <c r="E10" s="405">
        <v>400</v>
      </c>
      <c r="F10" s="406" t="s">
        <v>134</v>
      </c>
      <c r="G10" s="403">
        <v>43262</v>
      </c>
      <c r="H10" s="404">
        <v>90</v>
      </c>
      <c r="I10" s="403">
        <v>43276</v>
      </c>
      <c r="J10" s="427">
        <v>400</v>
      </c>
      <c r="K10" s="405">
        <v>0</v>
      </c>
      <c r="L10" s="405">
        <v>365</v>
      </c>
      <c r="M10" s="404" t="s">
        <v>135</v>
      </c>
      <c r="N10" s="404" t="s">
        <v>136</v>
      </c>
      <c r="O10" s="428">
        <v>1</v>
      </c>
      <c r="P10" s="429" t="s">
        <v>114</v>
      </c>
      <c r="Q10" s="429">
        <v>400</v>
      </c>
      <c r="R10" s="429">
        <v>400</v>
      </c>
      <c r="S10" s="404" t="s">
        <v>137</v>
      </c>
      <c r="T10" s="429">
        <v>17</v>
      </c>
      <c r="U10" s="428">
        <v>17</v>
      </c>
      <c r="V10" s="404" t="s">
        <v>138</v>
      </c>
      <c r="W10" s="403">
        <v>43161</v>
      </c>
      <c r="X10" s="443"/>
      <c r="Y10" s="450">
        <v>0.17</v>
      </c>
    </row>
    <row r="11" spans="1:28" s="181" customFormat="1" ht="12.15" customHeight="1">
      <c r="A11" s="402" t="s">
        <v>107</v>
      </c>
      <c r="B11" s="403">
        <v>43063</v>
      </c>
      <c r="C11" s="404" t="s">
        <v>139</v>
      </c>
      <c r="D11" s="404" t="s">
        <v>140</v>
      </c>
      <c r="E11" s="405">
        <v>2700</v>
      </c>
      <c r="F11" s="406" t="s">
        <v>141</v>
      </c>
      <c r="G11" s="403">
        <v>43063</v>
      </c>
      <c r="H11" s="404" t="s">
        <v>142</v>
      </c>
      <c r="I11" s="403">
        <v>43276</v>
      </c>
      <c r="J11" s="427">
        <v>2700</v>
      </c>
      <c r="K11" s="405">
        <v>0</v>
      </c>
      <c r="L11" s="405">
        <v>866</v>
      </c>
      <c r="M11" s="404" t="s">
        <v>143</v>
      </c>
      <c r="N11" s="404" t="s">
        <v>144</v>
      </c>
      <c r="O11" s="428">
        <v>1</v>
      </c>
      <c r="P11" s="429" t="s">
        <v>114</v>
      </c>
      <c r="Q11" s="429">
        <v>2700</v>
      </c>
      <c r="R11" s="429">
        <v>2700</v>
      </c>
      <c r="S11" s="404" t="s">
        <v>145</v>
      </c>
      <c r="T11" s="429">
        <v>180</v>
      </c>
      <c r="U11" s="428">
        <v>180</v>
      </c>
      <c r="V11" s="404" t="s">
        <v>146</v>
      </c>
      <c r="W11" s="403">
        <v>43064</v>
      </c>
      <c r="X11" s="443"/>
      <c r="Y11" s="450">
        <v>0.17</v>
      </c>
    </row>
    <row r="12" spans="1:28" s="181" customFormat="1" ht="12.15" customHeight="1">
      <c r="A12" s="402" t="s">
        <v>107</v>
      </c>
      <c r="B12" s="403">
        <v>43063</v>
      </c>
      <c r="C12" s="404" t="s">
        <v>139</v>
      </c>
      <c r="D12" s="404" t="s">
        <v>140</v>
      </c>
      <c r="E12" s="405">
        <v>370</v>
      </c>
      <c r="F12" s="406" t="s">
        <v>141</v>
      </c>
      <c r="G12" s="403">
        <v>43063</v>
      </c>
      <c r="H12" s="404" t="s">
        <v>142</v>
      </c>
      <c r="I12" s="403">
        <v>43276</v>
      </c>
      <c r="J12" s="427">
        <v>370</v>
      </c>
      <c r="K12" s="405">
        <v>0</v>
      </c>
      <c r="L12" s="405">
        <v>866</v>
      </c>
      <c r="M12" s="404" t="s">
        <v>147</v>
      </c>
      <c r="N12" s="404" t="s">
        <v>148</v>
      </c>
      <c r="O12" s="428">
        <v>1</v>
      </c>
      <c r="P12" s="429" t="s">
        <v>114</v>
      </c>
      <c r="Q12" s="429">
        <v>370</v>
      </c>
      <c r="R12" s="429">
        <v>370</v>
      </c>
      <c r="S12" s="404" t="s">
        <v>149</v>
      </c>
      <c r="T12" s="429">
        <v>17</v>
      </c>
      <c r="U12" s="428">
        <v>17</v>
      </c>
      <c r="V12" s="404" t="s">
        <v>146</v>
      </c>
      <c r="W12" s="403">
        <v>43064</v>
      </c>
      <c r="X12" s="443"/>
      <c r="Y12" s="450">
        <v>0.17</v>
      </c>
    </row>
    <row r="13" spans="1:28" s="181" customFormat="1" ht="12.15" customHeight="1">
      <c r="A13" s="402" t="s">
        <v>107</v>
      </c>
      <c r="B13" s="403">
        <v>43096</v>
      </c>
      <c r="C13" s="404" t="s">
        <v>139</v>
      </c>
      <c r="D13" s="404" t="s">
        <v>140</v>
      </c>
      <c r="E13" s="405">
        <v>2600</v>
      </c>
      <c r="F13" s="406" t="s">
        <v>150</v>
      </c>
      <c r="G13" s="403">
        <v>43096</v>
      </c>
      <c r="H13" s="404" t="s">
        <v>142</v>
      </c>
      <c r="I13" s="403">
        <v>43276</v>
      </c>
      <c r="J13" s="427">
        <v>2600</v>
      </c>
      <c r="K13" s="405">
        <v>0</v>
      </c>
      <c r="L13" s="405">
        <v>741</v>
      </c>
      <c r="M13" s="404" t="s">
        <v>151</v>
      </c>
      <c r="N13" s="404" t="s">
        <v>152</v>
      </c>
      <c r="O13" s="428">
        <v>1</v>
      </c>
      <c r="P13" s="429" t="s">
        <v>114</v>
      </c>
      <c r="Q13" s="429">
        <v>2600</v>
      </c>
      <c r="R13" s="429">
        <v>2600</v>
      </c>
      <c r="S13" s="404" t="s">
        <v>153</v>
      </c>
      <c r="T13" s="429">
        <v>170</v>
      </c>
      <c r="U13" s="428">
        <v>170</v>
      </c>
      <c r="V13" s="404" t="s">
        <v>154</v>
      </c>
      <c r="W13" s="403">
        <v>43097</v>
      </c>
      <c r="X13" s="443"/>
      <c r="Y13" s="450">
        <v>0.17</v>
      </c>
    </row>
    <row r="14" spans="1:28" s="181" customFormat="1" ht="12.15" customHeight="1">
      <c r="A14" s="402" t="s">
        <v>107</v>
      </c>
      <c r="B14" s="403">
        <v>43117</v>
      </c>
      <c r="C14" s="404" t="s">
        <v>139</v>
      </c>
      <c r="D14" s="404" t="s">
        <v>140</v>
      </c>
      <c r="E14" s="405">
        <v>2600</v>
      </c>
      <c r="F14" s="406" t="s">
        <v>155</v>
      </c>
      <c r="G14" s="403">
        <v>43117</v>
      </c>
      <c r="H14" s="404" t="s">
        <v>142</v>
      </c>
      <c r="I14" s="403">
        <v>43276</v>
      </c>
      <c r="J14" s="427">
        <v>2600</v>
      </c>
      <c r="K14" s="405">
        <v>0</v>
      </c>
      <c r="L14" s="405">
        <v>348</v>
      </c>
      <c r="M14" s="404" t="s">
        <v>156</v>
      </c>
      <c r="N14" s="404" t="s">
        <v>152</v>
      </c>
      <c r="O14" s="428">
        <v>1</v>
      </c>
      <c r="P14" s="429" t="s">
        <v>114</v>
      </c>
      <c r="Q14" s="429">
        <v>2600</v>
      </c>
      <c r="R14" s="429">
        <v>2600</v>
      </c>
      <c r="S14" s="404" t="s">
        <v>153</v>
      </c>
      <c r="T14" s="429">
        <v>170</v>
      </c>
      <c r="U14" s="428">
        <v>170</v>
      </c>
      <c r="V14" s="404" t="s">
        <v>157</v>
      </c>
      <c r="W14" s="403">
        <v>43118</v>
      </c>
      <c r="X14" s="443"/>
      <c r="Y14" s="450">
        <v>0.17</v>
      </c>
    </row>
    <row r="15" spans="1:28" s="181" customFormat="1" ht="12.15" customHeight="1">
      <c r="A15" s="402" t="s">
        <v>107</v>
      </c>
      <c r="B15" s="403">
        <v>43117</v>
      </c>
      <c r="C15" s="404" t="s">
        <v>139</v>
      </c>
      <c r="D15" s="404" t="s">
        <v>140</v>
      </c>
      <c r="E15" s="405">
        <v>2700</v>
      </c>
      <c r="F15" s="406" t="s">
        <v>155</v>
      </c>
      <c r="G15" s="403">
        <v>43117</v>
      </c>
      <c r="H15" s="404" t="s">
        <v>142</v>
      </c>
      <c r="I15" s="403">
        <v>43276</v>
      </c>
      <c r="J15" s="427">
        <v>2700</v>
      </c>
      <c r="K15" s="405">
        <v>0</v>
      </c>
      <c r="L15" s="405">
        <v>348</v>
      </c>
      <c r="M15" s="404" t="s">
        <v>158</v>
      </c>
      <c r="N15" s="404" t="s">
        <v>144</v>
      </c>
      <c r="O15" s="428">
        <v>1</v>
      </c>
      <c r="P15" s="429" t="s">
        <v>114</v>
      </c>
      <c r="Q15" s="429">
        <v>2700</v>
      </c>
      <c r="R15" s="429">
        <v>2700</v>
      </c>
      <c r="S15" s="404" t="s">
        <v>145</v>
      </c>
      <c r="T15" s="429">
        <v>180</v>
      </c>
      <c r="U15" s="428">
        <v>180</v>
      </c>
      <c r="V15" s="404" t="s">
        <v>157</v>
      </c>
      <c r="W15" s="403">
        <v>43118</v>
      </c>
      <c r="X15" s="443"/>
      <c r="Y15" s="450">
        <v>0.17</v>
      </c>
    </row>
    <row r="16" spans="1:28" s="181" customFormat="1" ht="12.15" customHeight="1">
      <c r="A16" s="402" t="s">
        <v>107</v>
      </c>
      <c r="B16" s="403">
        <v>43111</v>
      </c>
      <c r="C16" s="404" t="s">
        <v>159</v>
      </c>
      <c r="D16" s="404" t="s">
        <v>160</v>
      </c>
      <c r="E16" s="405">
        <v>2450</v>
      </c>
      <c r="F16" s="406" t="s">
        <v>161</v>
      </c>
      <c r="G16" s="403">
        <v>43231</v>
      </c>
      <c r="H16" s="404">
        <v>120</v>
      </c>
      <c r="I16" s="403">
        <v>43259</v>
      </c>
      <c r="J16" s="427">
        <v>2450</v>
      </c>
      <c r="K16" s="405">
        <v>0</v>
      </c>
      <c r="L16" s="405">
        <v>267</v>
      </c>
      <c r="M16" s="404" t="s">
        <v>162</v>
      </c>
      <c r="N16" s="404" t="s">
        <v>152</v>
      </c>
      <c r="O16" s="428">
        <v>1</v>
      </c>
      <c r="P16" s="429" t="s">
        <v>114</v>
      </c>
      <c r="Q16" s="429">
        <v>2450</v>
      </c>
      <c r="R16" s="429">
        <v>2450</v>
      </c>
      <c r="S16" s="404" t="s">
        <v>153</v>
      </c>
      <c r="T16" s="429">
        <v>170</v>
      </c>
      <c r="U16" s="428">
        <v>170</v>
      </c>
      <c r="V16" s="404" t="s">
        <v>163</v>
      </c>
      <c r="W16" s="403">
        <v>43064</v>
      </c>
      <c r="X16" s="443" t="s">
        <v>164</v>
      </c>
      <c r="Y16" s="450">
        <v>0.17</v>
      </c>
    </row>
    <row r="17" spans="1:25" s="181" customFormat="1" ht="12.15" customHeight="1">
      <c r="A17" s="402" t="s">
        <v>107</v>
      </c>
      <c r="B17" s="403">
        <v>43111</v>
      </c>
      <c r="C17" s="404" t="s">
        <v>159</v>
      </c>
      <c r="D17" s="404" t="s">
        <v>160</v>
      </c>
      <c r="E17" s="405">
        <v>7470</v>
      </c>
      <c r="F17" s="406" t="s">
        <v>161</v>
      </c>
      <c r="G17" s="403">
        <v>43231</v>
      </c>
      <c r="H17" s="404">
        <v>120</v>
      </c>
      <c r="I17" s="403">
        <v>43259</v>
      </c>
      <c r="J17" s="427">
        <v>7470</v>
      </c>
      <c r="K17" s="405">
        <v>0</v>
      </c>
      <c r="L17" s="405">
        <v>267</v>
      </c>
      <c r="M17" s="404" t="s">
        <v>165</v>
      </c>
      <c r="N17" s="404" t="s">
        <v>166</v>
      </c>
      <c r="O17" s="428">
        <v>3</v>
      </c>
      <c r="P17" s="429" t="s">
        <v>114</v>
      </c>
      <c r="Q17" s="429">
        <v>2490</v>
      </c>
      <c r="R17" s="429">
        <v>7470</v>
      </c>
      <c r="S17" s="404" t="s">
        <v>167</v>
      </c>
      <c r="T17" s="429">
        <v>170</v>
      </c>
      <c r="U17" s="428">
        <v>510</v>
      </c>
      <c r="V17" s="404" t="s">
        <v>168</v>
      </c>
      <c r="W17" s="403">
        <v>43008</v>
      </c>
      <c r="X17" s="443" t="s">
        <v>169</v>
      </c>
      <c r="Y17" s="450">
        <v>0.17</v>
      </c>
    </row>
    <row r="18" spans="1:25" s="385" customFormat="1" ht="12">
      <c r="A18" s="411" t="s">
        <v>107</v>
      </c>
      <c r="B18" s="412">
        <v>43111</v>
      </c>
      <c r="C18" s="413" t="s">
        <v>159</v>
      </c>
      <c r="D18" s="413" t="s">
        <v>160</v>
      </c>
      <c r="E18" s="414">
        <v>19760</v>
      </c>
      <c r="F18" s="411" t="s">
        <v>161</v>
      </c>
      <c r="G18" s="415">
        <v>43231</v>
      </c>
      <c r="H18" s="411">
        <v>120</v>
      </c>
      <c r="I18" s="412">
        <v>43259</v>
      </c>
      <c r="J18" s="413">
        <v>19760</v>
      </c>
      <c r="K18" s="413">
        <v>0</v>
      </c>
      <c r="L18" s="411">
        <v>267</v>
      </c>
      <c r="M18" s="413" t="s">
        <v>165</v>
      </c>
      <c r="N18" s="413" t="s">
        <v>166</v>
      </c>
      <c r="O18" s="413">
        <v>8</v>
      </c>
      <c r="P18" s="413" t="s">
        <v>114</v>
      </c>
      <c r="Q18" s="413">
        <v>2470</v>
      </c>
      <c r="R18" s="413">
        <v>19760</v>
      </c>
      <c r="S18" s="413" t="s">
        <v>167</v>
      </c>
      <c r="T18" s="413">
        <v>170</v>
      </c>
      <c r="U18" s="413">
        <v>1360</v>
      </c>
      <c r="V18" s="413" t="s">
        <v>170</v>
      </c>
      <c r="W18" s="415">
        <v>43066</v>
      </c>
      <c r="X18" s="413" t="s">
        <v>169</v>
      </c>
      <c r="Y18" s="452">
        <v>0.17</v>
      </c>
    </row>
    <row r="19" spans="1:25" s="385" customFormat="1" ht="12.15" customHeight="1">
      <c r="A19" s="411" t="s">
        <v>107</v>
      </c>
      <c r="B19" s="412">
        <v>43111</v>
      </c>
      <c r="C19" s="413" t="s">
        <v>159</v>
      </c>
      <c r="D19" s="413" t="s">
        <v>160</v>
      </c>
      <c r="E19" s="414">
        <v>19760</v>
      </c>
      <c r="F19" s="411" t="s">
        <v>171</v>
      </c>
      <c r="G19" s="415">
        <v>43231</v>
      </c>
      <c r="H19" s="411">
        <v>120</v>
      </c>
      <c r="I19" s="412">
        <v>43259</v>
      </c>
      <c r="J19" s="413">
        <v>19760</v>
      </c>
      <c r="K19" s="413">
        <v>0</v>
      </c>
      <c r="L19" s="411">
        <v>267</v>
      </c>
      <c r="M19" s="413" t="s">
        <v>165</v>
      </c>
      <c r="N19" s="413" t="s">
        <v>166</v>
      </c>
      <c r="O19" s="413">
        <v>8</v>
      </c>
      <c r="P19" s="413" t="s">
        <v>114</v>
      </c>
      <c r="Q19" s="413">
        <v>2470</v>
      </c>
      <c r="R19" s="413">
        <v>19760</v>
      </c>
      <c r="S19" s="413" t="s">
        <v>167</v>
      </c>
      <c r="T19" s="413">
        <v>170</v>
      </c>
      <c r="U19" s="413">
        <v>1360</v>
      </c>
      <c r="V19" s="413" t="s">
        <v>172</v>
      </c>
      <c r="W19" s="415">
        <v>43073</v>
      </c>
      <c r="X19" s="413" t="s">
        <v>169</v>
      </c>
      <c r="Y19" s="452">
        <v>0.17</v>
      </c>
    </row>
    <row r="20" spans="1:25" s="385" customFormat="1" ht="12.15" customHeight="1">
      <c r="A20" s="411" t="s">
        <v>107</v>
      </c>
      <c r="B20" s="412">
        <v>43111</v>
      </c>
      <c r="C20" s="413" t="s">
        <v>159</v>
      </c>
      <c r="D20" s="413" t="s">
        <v>160</v>
      </c>
      <c r="E20" s="414">
        <v>14820</v>
      </c>
      <c r="F20" s="411" t="s">
        <v>171</v>
      </c>
      <c r="G20" s="415">
        <v>43231</v>
      </c>
      <c r="H20" s="411">
        <v>120</v>
      </c>
      <c r="I20" s="412">
        <v>43259</v>
      </c>
      <c r="J20" s="413">
        <v>14820</v>
      </c>
      <c r="K20" s="413">
        <v>0</v>
      </c>
      <c r="L20" s="411">
        <v>267</v>
      </c>
      <c r="M20" s="413" t="s">
        <v>165</v>
      </c>
      <c r="N20" s="413" t="s">
        <v>166</v>
      </c>
      <c r="O20" s="413">
        <v>6</v>
      </c>
      <c r="P20" s="413" t="s">
        <v>114</v>
      </c>
      <c r="Q20" s="413">
        <v>2470</v>
      </c>
      <c r="R20" s="413">
        <v>14820</v>
      </c>
      <c r="S20" s="413" t="s">
        <v>167</v>
      </c>
      <c r="T20" s="413">
        <v>170</v>
      </c>
      <c r="U20" s="413">
        <v>1020</v>
      </c>
      <c r="V20" s="413" t="s">
        <v>173</v>
      </c>
      <c r="W20" s="415">
        <v>43080</v>
      </c>
      <c r="X20" s="413" t="s">
        <v>169</v>
      </c>
      <c r="Y20" s="452">
        <v>0.17</v>
      </c>
    </row>
    <row r="21" spans="1:25" s="181" customFormat="1" ht="12.15" customHeight="1">
      <c r="A21" s="402" t="s">
        <v>107</v>
      </c>
      <c r="B21" s="403">
        <v>43111</v>
      </c>
      <c r="C21" s="404" t="s">
        <v>159</v>
      </c>
      <c r="D21" s="404" t="s">
        <v>160</v>
      </c>
      <c r="E21" s="405">
        <v>2260</v>
      </c>
      <c r="F21" s="406" t="s">
        <v>174</v>
      </c>
      <c r="G21" s="403">
        <v>43231</v>
      </c>
      <c r="H21" s="404">
        <v>120</v>
      </c>
      <c r="I21" s="403">
        <v>43259</v>
      </c>
      <c r="J21" s="427">
        <v>2260</v>
      </c>
      <c r="K21" s="405">
        <v>0</v>
      </c>
      <c r="L21" s="405">
        <v>267</v>
      </c>
      <c r="M21" s="404" t="s">
        <v>175</v>
      </c>
      <c r="N21" s="404" t="s">
        <v>176</v>
      </c>
      <c r="O21" s="428">
        <v>1</v>
      </c>
      <c r="P21" s="429" t="s">
        <v>114</v>
      </c>
      <c r="Q21" s="429">
        <v>2260</v>
      </c>
      <c r="R21" s="429">
        <v>2260</v>
      </c>
      <c r="S21" s="404" t="s">
        <v>177</v>
      </c>
      <c r="T21" s="429">
        <v>170</v>
      </c>
      <c r="U21" s="428">
        <v>170</v>
      </c>
      <c r="V21" s="404" t="s">
        <v>178</v>
      </c>
      <c r="W21" s="403">
        <v>43080</v>
      </c>
      <c r="X21" s="443" t="s">
        <v>169</v>
      </c>
      <c r="Y21" s="450">
        <v>0.17</v>
      </c>
    </row>
    <row r="22" spans="1:25" s="181" customFormat="1" ht="12.15" customHeight="1">
      <c r="A22" s="402" t="s">
        <v>107</v>
      </c>
      <c r="B22" s="403">
        <v>43111</v>
      </c>
      <c r="C22" s="404" t="s">
        <v>159</v>
      </c>
      <c r="D22" s="404" t="s">
        <v>160</v>
      </c>
      <c r="E22" s="405">
        <v>2470</v>
      </c>
      <c r="F22" s="406" t="s">
        <v>174</v>
      </c>
      <c r="G22" s="403">
        <v>43231</v>
      </c>
      <c r="H22" s="404">
        <v>120</v>
      </c>
      <c r="I22" s="403">
        <v>43259</v>
      </c>
      <c r="J22" s="427">
        <v>2470</v>
      </c>
      <c r="K22" s="405">
        <v>0</v>
      </c>
      <c r="L22" s="405">
        <v>267</v>
      </c>
      <c r="M22" s="404" t="s">
        <v>165</v>
      </c>
      <c r="N22" s="404" t="s">
        <v>166</v>
      </c>
      <c r="O22" s="428">
        <v>1</v>
      </c>
      <c r="P22" s="429" t="s">
        <v>114</v>
      </c>
      <c r="Q22" s="429">
        <v>2470</v>
      </c>
      <c r="R22" s="429">
        <v>2470</v>
      </c>
      <c r="S22" s="404" t="s">
        <v>167</v>
      </c>
      <c r="T22" s="429">
        <v>170</v>
      </c>
      <c r="U22" s="428">
        <v>170</v>
      </c>
      <c r="V22" s="404" t="s">
        <v>178</v>
      </c>
      <c r="W22" s="403">
        <v>43080</v>
      </c>
      <c r="X22" s="443" t="s">
        <v>169</v>
      </c>
      <c r="Y22" s="450">
        <v>0.17</v>
      </c>
    </row>
    <row r="23" spans="1:25" s="181" customFormat="1" ht="12.15" customHeight="1">
      <c r="A23" s="402" t="s">
        <v>107</v>
      </c>
      <c r="B23" s="403">
        <v>43111</v>
      </c>
      <c r="C23" s="404" t="s">
        <v>159</v>
      </c>
      <c r="D23" s="404" t="s">
        <v>160</v>
      </c>
      <c r="E23" s="405">
        <v>19760</v>
      </c>
      <c r="F23" s="406" t="s">
        <v>179</v>
      </c>
      <c r="G23" s="403">
        <v>43231</v>
      </c>
      <c r="H23" s="404">
        <v>120</v>
      </c>
      <c r="I23" s="403">
        <v>43259</v>
      </c>
      <c r="J23" s="427">
        <v>19760</v>
      </c>
      <c r="K23" s="405">
        <v>0</v>
      </c>
      <c r="L23" s="405">
        <v>267</v>
      </c>
      <c r="M23" s="404" t="s">
        <v>165</v>
      </c>
      <c r="N23" s="404" t="s">
        <v>166</v>
      </c>
      <c r="O23" s="428">
        <v>8</v>
      </c>
      <c r="P23" s="429" t="s">
        <v>114</v>
      </c>
      <c r="Q23" s="429">
        <v>2470</v>
      </c>
      <c r="R23" s="429">
        <v>19760</v>
      </c>
      <c r="S23" s="404" t="s">
        <v>167</v>
      </c>
      <c r="T23" s="429">
        <v>170</v>
      </c>
      <c r="U23" s="428">
        <v>1360</v>
      </c>
      <c r="V23" s="404" t="s">
        <v>180</v>
      </c>
      <c r="W23" s="403">
        <v>43087</v>
      </c>
      <c r="X23" s="443" t="s">
        <v>169</v>
      </c>
      <c r="Y23" s="450">
        <v>0.17</v>
      </c>
    </row>
    <row r="24" spans="1:25" s="181" customFormat="1" ht="12.15" customHeight="1">
      <c r="A24" s="402" t="s">
        <v>107</v>
      </c>
      <c r="B24" s="403">
        <v>43111</v>
      </c>
      <c r="C24" s="404" t="s">
        <v>159</v>
      </c>
      <c r="D24" s="404" t="s">
        <v>160</v>
      </c>
      <c r="E24" s="405">
        <v>2360</v>
      </c>
      <c r="F24" s="406" t="s">
        <v>161</v>
      </c>
      <c r="G24" s="403">
        <v>43231</v>
      </c>
      <c r="H24" s="404">
        <v>120</v>
      </c>
      <c r="I24" s="403">
        <v>43259</v>
      </c>
      <c r="J24" s="427">
        <v>2360</v>
      </c>
      <c r="K24" s="405">
        <v>0</v>
      </c>
      <c r="L24" s="405">
        <v>267</v>
      </c>
      <c r="M24" s="404" t="s">
        <v>181</v>
      </c>
      <c r="N24" s="404" t="s">
        <v>128</v>
      </c>
      <c r="O24" s="428">
        <v>1</v>
      </c>
      <c r="P24" s="429" t="s">
        <v>114</v>
      </c>
      <c r="Q24" s="429">
        <v>2360</v>
      </c>
      <c r="R24" s="429">
        <v>2360</v>
      </c>
      <c r="S24" s="404" t="s">
        <v>182</v>
      </c>
      <c r="T24" s="429">
        <v>170</v>
      </c>
      <c r="U24" s="428">
        <v>170</v>
      </c>
      <c r="V24" s="404" t="s">
        <v>183</v>
      </c>
      <c r="W24" s="403">
        <v>43066</v>
      </c>
      <c r="X24" s="443" t="s">
        <v>184</v>
      </c>
      <c r="Y24" s="450">
        <v>0.17</v>
      </c>
    </row>
    <row r="25" spans="1:25" s="181" customFormat="1" ht="12.15" customHeight="1">
      <c r="A25" s="402" t="s">
        <v>107</v>
      </c>
      <c r="B25" s="403">
        <v>43111</v>
      </c>
      <c r="C25" s="404" t="s">
        <v>159</v>
      </c>
      <c r="D25" s="404" t="s">
        <v>160</v>
      </c>
      <c r="E25" s="405">
        <v>2520</v>
      </c>
      <c r="F25" s="406" t="s">
        <v>174</v>
      </c>
      <c r="G25" s="403">
        <v>43231</v>
      </c>
      <c r="H25" s="404">
        <v>120</v>
      </c>
      <c r="I25" s="403">
        <v>43259</v>
      </c>
      <c r="J25" s="427">
        <v>2520</v>
      </c>
      <c r="K25" s="405">
        <v>0</v>
      </c>
      <c r="L25" s="405">
        <v>267</v>
      </c>
      <c r="M25" s="404" t="s">
        <v>185</v>
      </c>
      <c r="N25" s="404" t="s">
        <v>186</v>
      </c>
      <c r="O25" s="428">
        <v>8</v>
      </c>
      <c r="P25" s="429" t="s">
        <v>114</v>
      </c>
      <c r="Q25" s="429">
        <v>315</v>
      </c>
      <c r="R25" s="429">
        <v>2520</v>
      </c>
      <c r="S25" s="404" t="s">
        <v>187</v>
      </c>
      <c r="T25" s="429">
        <v>15</v>
      </c>
      <c r="U25" s="428">
        <v>120</v>
      </c>
      <c r="V25" s="404" t="s">
        <v>188</v>
      </c>
      <c r="W25" s="403">
        <v>43080</v>
      </c>
      <c r="X25" s="443" t="s">
        <v>184</v>
      </c>
      <c r="Y25" s="450">
        <v>0.17</v>
      </c>
    </row>
    <row r="26" spans="1:25" s="181" customFormat="1" ht="12.15" customHeight="1">
      <c r="A26" s="402" t="s">
        <v>107</v>
      </c>
      <c r="B26" s="403">
        <v>43111</v>
      </c>
      <c r="C26" s="404" t="s">
        <v>159</v>
      </c>
      <c r="D26" s="404" t="s">
        <v>160</v>
      </c>
      <c r="E26" s="405">
        <v>2360</v>
      </c>
      <c r="F26" s="416" t="s">
        <v>179</v>
      </c>
      <c r="G26" s="403">
        <v>43231</v>
      </c>
      <c r="H26" s="404">
        <v>120</v>
      </c>
      <c r="I26" s="403">
        <v>43259</v>
      </c>
      <c r="J26" s="427">
        <v>2360</v>
      </c>
      <c r="K26" s="405">
        <v>0</v>
      </c>
      <c r="L26" s="405">
        <v>267</v>
      </c>
      <c r="M26" s="404" t="s">
        <v>181</v>
      </c>
      <c r="N26" s="404" t="s">
        <v>128</v>
      </c>
      <c r="O26" s="428">
        <v>1</v>
      </c>
      <c r="P26" s="435" t="s">
        <v>114</v>
      </c>
      <c r="Q26" s="429">
        <v>2360</v>
      </c>
      <c r="R26" s="422">
        <v>2360</v>
      </c>
      <c r="S26" s="446" t="s">
        <v>182</v>
      </c>
      <c r="T26" s="429">
        <v>170</v>
      </c>
      <c r="U26" s="428">
        <v>170</v>
      </c>
      <c r="V26" s="404" t="s">
        <v>189</v>
      </c>
      <c r="W26" s="403">
        <v>43087</v>
      </c>
      <c r="X26" s="443" t="s">
        <v>184</v>
      </c>
      <c r="Y26" s="450">
        <v>0.17</v>
      </c>
    </row>
    <row r="27" spans="1:25" s="181" customFormat="1" ht="12.15" customHeight="1">
      <c r="A27" s="402" t="s">
        <v>107</v>
      </c>
      <c r="B27" s="403">
        <v>43111</v>
      </c>
      <c r="C27" s="404" t="s">
        <v>159</v>
      </c>
      <c r="D27" s="404" t="s">
        <v>160</v>
      </c>
      <c r="E27" s="405">
        <v>9880</v>
      </c>
      <c r="F27" s="416" t="s">
        <v>161</v>
      </c>
      <c r="G27" s="403">
        <v>43231</v>
      </c>
      <c r="H27" s="404">
        <v>120</v>
      </c>
      <c r="I27" s="403">
        <v>43259</v>
      </c>
      <c r="J27" s="427">
        <v>9880</v>
      </c>
      <c r="K27" s="405">
        <v>0</v>
      </c>
      <c r="L27" s="405">
        <v>267</v>
      </c>
      <c r="M27" s="404" t="s">
        <v>165</v>
      </c>
      <c r="N27" s="404" t="s">
        <v>166</v>
      </c>
      <c r="O27" s="428">
        <v>4</v>
      </c>
      <c r="P27" s="435" t="s">
        <v>114</v>
      </c>
      <c r="Q27" s="429">
        <v>2470</v>
      </c>
      <c r="R27" s="422">
        <v>9880</v>
      </c>
      <c r="S27" s="446" t="s">
        <v>167</v>
      </c>
      <c r="T27" s="429">
        <v>170</v>
      </c>
      <c r="U27" s="428">
        <v>680</v>
      </c>
      <c r="V27" s="404" t="s">
        <v>190</v>
      </c>
      <c r="W27" s="403">
        <v>43063</v>
      </c>
      <c r="X27" s="443" t="s">
        <v>191</v>
      </c>
      <c r="Y27" s="450">
        <v>0.17</v>
      </c>
    </row>
    <row r="28" spans="1:25" s="181" customFormat="1" ht="12.15" customHeight="1">
      <c r="A28" s="402" t="s">
        <v>107</v>
      </c>
      <c r="B28" s="403">
        <v>43111</v>
      </c>
      <c r="C28" s="404" t="s">
        <v>159</v>
      </c>
      <c r="D28" s="404" t="s">
        <v>160</v>
      </c>
      <c r="E28" s="405">
        <v>2470</v>
      </c>
      <c r="F28" s="416" t="s">
        <v>161</v>
      </c>
      <c r="G28" s="403">
        <v>43231</v>
      </c>
      <c r="H28" s="404">
        <v>120</v>
      </c>
      <c r="I28" s="403">
        <v>43259</v>
      </c>
      <c r="J28" s="427">
        <v>2470</v>
      </c>
      <c r="K28" s="405">
        <v>0</v>
      </c>
      <c r="L28" s="405">
        <v>267</v>
      </c>
      <c r="M28" s="404" t="s">
        <v>165</v>
      </c>
      <c r="N28" s="404" t="s">
        <v>166</v>
      </c>
      <c r="O28" s="428">
        <v>1</v>
      </c>
      <c r="P28" s="435" t="s">
        <v>114</v>
      </c>
      <c r="Q28" s="429">
        <v>2470</v>
      </c>
      <c r="R28" s="422">
        <v>2470</v>
      </c>
      <c r="S28" s="446" t="s">
        <v>167</v>
      </c>
      <c r="T28" s="429">
        <v>170</v>
      </c>
      <c r="U28" s="428">
        <v>170</v>
      </c>
      <c r="V28" s="446" t="s">
        <v>192</v>
      </c>
      <c r="W28" s="403">
        <v>43064</v>
      </c>
      <c r="X28" s="443" t="s">
        <v>191</v>
      </c>
      <c r="Y28" s="450">
        <v>0.17</v>
      </c>
    </row>
    <row r="29" spans="1:25" s="181" customFormat="1" ht="12.15" customHeight="1">
      <c r="A29" s="404" t="s">
        <v>107</v>
      </c>
      <c r="B29" s="417">
        <v>43111</v>
      </c>
      <c r="C29" s="404" t="s">
        <v>159</v>
      </c>
      <c r="D29" s="418" t="s">
        <v>160</v>
      </c>
      <c r="E29" s="419">
        <v>2260</v>
      </c>
      <c r="F29" s="416" t="s">
        <v>161</v>
      </c>
      <c r="G29" s="403">
        <v>43231</v>
      </c>
      <c r="H29" s="420">
        <v>120</v>
      </c>
      <c r="I29" s="403">
        <v>43259</v>
      </c>
      <c r="J29" s="427">
        <v>2260</v>
      </c>
      <c r="K29" s="405">
        <v>0</v>
      </c>
      <c r="L29" s="405">
        <v>267</v>
      </c>
      <c r="M29" s="418" t="s">
        <v>175</v>
      </c>
      <c r="N29" s="418" t="s">
        <v>176</v>
      </c>
      <c r="O29" s="428">
        <v>1</v>
      </c>
      <c r="P29" s="436" t="s">
        <v>114</v>
      </c>
      <c r="Q29" s="419">
        <v>2260</v>
      </c>
      <c r="R29" s="419">
        <v>2260</v>
      </c>
      <c r="S29" s="446" t="s">
        <v>177</v>
      </c>
      <c r="T29" s="429">
        <v>170</v>
      </c>
      <c r="U29" s="428">
        <v>170</v>
      </c>
      <c r="V29" s="446" t="s">
        <v>193</v>
      </c>
      <c r="W29" s="403">
        <v>43063</v>
      </c>
      <c r="X29" s="443" t="s">
        <v>191</v>
      </c>
      <c r="Y29" s="450">
        <v>0.17</v>
      </c>
    </row>
    <row r="30" spans="1:25" s="181" customFormat="1" ht="12.15" customHeight="1">
      <c r="A30" s="402" t="s">
        <v>107</v>
      </c>
      <c r="B30" s="417">
        <v>43111</v>
      </c>
      <c r="C30" s="404" t="s">
        <v>159</v>
      </c>
      <c r="D30" s="418" t="s">
        <v>160</v>
      </c>
      <c r="E30" s="419">
        <v>9090</v>
      </c>
      <c r="F30" s="416" t="s">
        <v>171</v>
      </c>
      <c r="G30" s="403">
        <v>43231</v>
      </c>
      <c r="H30" s="404">
        <v>120</v>
      </c>
      <c r="I30" s="403">
        <v>43259</v>
      </c>
      <c r="J30" s="427">
        <v>9090</v>
      </c>
      <c r="K30" s="405">
        <v>0</v>
      </c>
      <c r="L30" s="405">
        <v>267</v>
      </c>
      <c r="M30" s="418" t="s">
        <v>194</v>
      </c>
      <c r="N30" s="418" t="s">
        <v>195</v>
      </c>
      <c r="O30" s="428">
        <v>3</v>
      </c>
      <c r="P30" s="436" t="s">
        <v>114</v>
      </c>
      <c r="Q30" s="419">
        <v>3030</v>
      </c>
      <c r="R30" s="419">
        <v>9090</v>
      </c>
      <c r="S30" s="446" t="s">
        <v>196</v>
      </c>
      <c r="T30" s="429">
        <v>170</v>
      </c>
      <c r="U30" s="428">
        <v>510</v>
      </c>
      <c r="V30" s="446" t="s">
        <v>197</v>
      </c>
      <c r="W30" s="403">
        <v>43063</v>
      </c>
      <c r="X30" s="443" t="s">
        <v>191</v>
      </c>
      <c r="Y30" s="450">
        <v>0.17</v>
      </c>
    </row>
    <row r="31" spans="1:25" s="181" customFormat="1" ht="12.15" customHeight="1">
      <c r="A31" s="402" t="s">
        <v>107</v>
      </c>
      <c r="B31" s="417">
        <v>43111</v>
      </c>
      <c r="C31" s="404" t="s">
        <v>159</v>
      </c>
      <c r="D31" s="418" t="s">
        <v>160</v>
      </c>
      <c r="E31" s="419">
        <v>9090</v>
      </c>
      <c r="F31" s="416" t="s">
        <v>171</v>
      </c>
      <c r="G31" s="403">
        <v>43231</v>
      </c>
      <c r="H31" s="404">
        <v>120</v>
      </c>
      <c r="I31" s="403">
        <v>43259</v>
      </c>
      <c r="J31" s="427">
        <v>9090</v>
      </c>
      <c r="K31" s="405">
        <v>0</v>
      </c>
      <c r="L31" s="405">
        <v>267</v>
      </c>
      <c r="M31" s="418" t="s">
        <v>194</v>
      </c>
      <c r="N31" s="418" t="s">
        <v>195</v>
      </c>
      <c r="O31" s="428">
        <v>3</v>
      </c>
      <c r="P31" s="436" t="s">
        <v>114</v>
      </c>
      <c r="Q31" s="419">
        <v>3030</v>
      </c>
      <c r="R31" s="419">
        <v>9090</v>
      </c>
      <c r="S31" s="446" t="s">
        <v>196</v>
      </c>
      <c r="T31" s="429">
        <v>170</v>
      </c>
      <c r="U31" s="428">
        <v>510</v>
      </c>
      <c r="V31" s="446" t="s">
        <v>197</v>
      </c>
      <c r="W31" s="403">
        <v>43063</v>
      </c>
      <c r="X31" s="443" t="s">
        <v>191</v>
      </c>
      <c r="Y31" s="450">
        <v>0.17</v>
      </c>
    </row>
    <row r="32" spans="1:25" s="181" customFormat="1" ht="12.15" customHeight="1">
      <c r="A32" s="402" t="s">
        <v>107</v>
      </c>
      <c r="B32" s="417">
        <v>43111</v>
      </c>
      <c r="C32" s="404" t="s">
        <v>159</v>
      </c>
      <c r="D32" s="418" t="s">
        <v>160</v>
      </c>
      <c r="E32" s="419">
        <v>4740</v>
      </c>
      <c r="F32" s="416" t="s">
        <v>171</v>
      </c>
      <c r="G32" s="403">
        <v>43231</v>
      </c>
      <c r="H32" s="404">
        <v>120</v>
      </c>
      <c r="I32" s="403">
        <v>43259</v>
      </c>
      <c r="J32" s="427">
        <v>4740</v>
      </c>
      <c r="K32" s="405">
        <v>0</v>
      </c>
      <c r="L32" s="405">
        <v>267</v>
      </c>
      <c r="M32" s="418" t="s">
        <v>198</v>
      </c>
      <c r="N32" s="418" t="s">
        <v>199</v>
      </c>
      <c r="O32" s="428">
        <v>2</v>
      </c>
      <c r="P32" s="436" t="s">
        <v>114</v>
      </c>
      <c r="Q32" s="419">
        <v>2370</v>
      </c>
      <c r="R32" s="419">
        <v>4740</v>
      </c>
      <c r="S32" s="446" t="s">
        <v>200</v>
      </c>
      <c r="T32" s="429">
        <v>170</v>
      </c>
      <c r="U32" s="428">
        <v>340</v>
      </c>
      <c r="V32" s="446" t="s">
        <v>197</v>
      </c>
      <c r="W32" s="403">
        <v>43063</v>
      </c>
      <c r="X32" s="443" t="s">
        <v>191</v>
      </c>
      <c r="Y32" s="450">
        <v>0.17</v>
      </c>
    </row>
    <row r="33" spans="1:25" s="181" customFormat="1" ht="12.15" customHeight="1">
      <c r="A33" s="404" t="s">
        <v>107</v>
      </c>
      <c r="B33" s="417">
        <v>43111</v>
      </c>
      <c r="C33" s="404" t="s">
        <v>159</v>
      </c>
      <c r="D33" s="418" t="s">
        <v>160</v>
      </c>
      <c r="E33" s="419">
        <v>12120</v>
      </c>
      <c r="F33" s="416" t="s">
        <v>171</v>
      </c>
      <c r="G33" s="403">
        <v>43231</v>
      </c>
      <c r="H33" s="404">
        <v>120</v>
      </c>
      <c r="I33" s="403">
        <v>43259</v>
      </c>
      <c r="J33" s="427">
        <v>12120</v>
      </c>
      <c r="K33" s="405">
        <v>0</v>
      </c>
      <c r="L33" s="405">
        <v>267</v>
      </c>
      <c r="M33" s="418" t="s">
        <v>194</v>
      </c>
      <c r="N33" s="418" t="s">
        <v>195</v>
      </c>
      <c r="O33" s="428">
        <v>4</v>
      </c>
      <c r="P33" s="436" t="s">
        <v>114</v>
      </c>
      <c r="Q33" s="419">
        <v>3030</v>
      </c>
      <c r="R33" s="419">
        <v>12120</v>
      </c>
      <c r="S33" s="446" t="s">
        <v>196</v>
      </c>
      <c r="T33" s="429">
        <v>170</v>
      </c>
      <c r="U33" s="447">
        <v>680</v>
      </c>
      <c r="V33" s="446" t="s">
        <v>201</v>
      </c>
      <c r="W33" s="403">
        <v>43073</v>
      </c>
      <c r="X33" s="443" t="s">
        <v>191</v>
      </c>
      <c r="Y33" s="450">
        <v>0.17</v>
      </c>
    </row>
    <row r="34" spans="1:25" s="181" customFormat="1" ht="12.15" customHeight="1">
      <c r="A34" s="402" t="s">
        <v>107</v>
      </c>
      <c r="B34" s="403">
        <v>43111</v>
      </c>
      <c r="C34" s="404" t="s">
        <v>159</v>
      </c>
      <c r="D34" s="404" t="s">
        <v>160</v>
      </c>
      <c r="E34" s="405">
        <v>7410</v>
      </c>
      <c r="F34" s="416" t="s">
        <v>171</v>
      </c>
      <c r="G34" s="403">
        <v>43231</v>
      </c>
      <c r="H34" s="404">
        <v>120</v>
      </c>
      <c r="I34" s="403">
        <v>43259</v>
      </c>
      <c r="J34" s="427">
        <v>7410</v>
      </c>
      <c r="K34" s="405">
        <v>0</v>
      </c>
      <c r="L34" s="405">
        <v>267</v>
      </c>
      <c r="M34" s="418" t="s">
        <v>165</v>
      </c>
      <c r="N34" s="418" t="s">
        <v>166</v>
      </c>
      <c r="O34" s="437">
        <v>3</v>
      </c>
      <c r="P34" s="436" t="s">
        <v>114</v>
      </c>
      <c r="Q34" s="419">
        <v>2470</v>
      </c>
      <c r="R34" s="419">
        <v>7410</v>
      </c>
      <c r="S34" s="446" t="s">
        <v>167</v>
      </c>
      <c r="T34" s="429">
        <v>170</v>
      </c>
      <c r="U34" s="447">
        <v>510</v>
      </c>
      <c r="V34" s="446" t="s">
        <v>201</v>
      </c>
      <c r="W34" s="403">
        <v>43073</v>
      </c>
      <c r="X34" s="443" t="s">
        <v>191</v>
      </c>
      <c r="Y34" s="450">
        <v>0.17</v>
      </c>
    </row>
    <row r="35" spans="1:25" s="181" customFormat="1" ht="12.15" customHeight="1">
      <c r="A35" s="402" t="s">
        <v>107</v>
      </c>
      <c r="B35" s="403">
        <v>43111</v>
      </c>
      <c r="C35" s="404" t="s">
        <v>159</v>
      </c>
      <c r="D35" s="404" t="s">
        <v>160</v>
      </c>
      <c r="E35" s="405">
        <v>6060</v>
      </c>
      <c r="F35" s="406" t="s">
        <v>174</v>
      </c>
      <c r="G35" s="403">
        <v>43231</v>
      </c>
      <c r="H35" s="404">
        <v>120</v>
      </c>
      <c r="I35" s="403">
        <v>43259</v>
      </c>
      <c r="J35" s="427">
        <v>6060</v>
      </c>
      <c r="K35" s="405">
        <v>0</v>
      </c>
      <c r="L35" s="405">
        <v>267</v>
      </c>
      <c r="M35" s="404" t="s">
        <v>194</v>
      </c>
      <c r="N35" s="404" t="s">
        <v>195</v>
      </c>
      <c r="O35" s="428">
        <v>2</v>
      </c>
      <c r="P35" s="429" t="s">
        <v>114</v>
      </c>
      <c r="Q35" s="429">
        <v>3030</v>
      </c>
      <c r="R35" s="429">
        <v>6060</v>
      </c>
      <c r="S35" s="404" t="s">
        <v>196</v>
      </c>
      <c r="T35" s="429">
        <v>170</v>
      </c>
      <c r="U35" s="428">
        <v>340</v>
      </c>
      <c r="V35" s="404" t="s">
        <v>202</v>
      </c>
      <c r="W35" s="403">
        <v>43078</v>
      </c>
      <c r="X35" s="443" t="s">
        <v>191</v>
      </c>
      <c r="Y35" s="450">
        <v>0.17</v>
      </c>
    </row>
    <row r="36" spans="1:25" s="181" customFormat="1" ht="12.15" customHeight="1">
      <c r="A36" s="402" t="s">
        <v>107</v>
      </c>
      <c r="B36" s="417">
        <v>43111</v>
      </c>
      <c r="C36" s="404" t="s">
        <v>159</v>
      </c>
      <c r="D36" s="421" t="s">
        <v>160</v>
      </c>
      <c r="E36" s="405">
        <v>7410</v>
      </c>
      <c r="F36" s="416" t="s">
        <v>174</v>
      </c>
      <c r="G36" s="403">
        <v>43231</v>
      </c>
      <c r="H36" s="404">
        <v>120</v>
      </c>
      <c r="I36" s="403">
        <v>43259</v>
      </c>
      <c r="J36" s="427">
        <v>7410</v>
      </c>
      <c r="K36" s="405">
        <v>0</v>
      </c>
      <c r="L36" s="405">
        <v>267</v>
      </c>
      <c r="M36" s="404" t="s">
        <v>165</v>
      </c>
      <c r="N36" s="404" t="s">
        <v>166</v>
      </c>
      <c r="O36" s="428">
        <v>3</v>
      </c>
      <c r="P36" s="429" t="s">
        <v>114</v>
      </c>
      <c r="Q36" s="429">
        <v>2470</v>
      </c>
      <c r="R36" s="429">
        <v>7410</v>
      </c>
      <c r="S36" s="404" t="s">
        <v>167</v>
      </c>
      <c r="T36" s="429">
        <v>170</v>
      </c>
      <c r="U36" s="428">
        <v>510</v>
      </c>
      <c r="V36" s="404" t="s">
        <v>202</v>
      </c>
      <c r="W36" s="403">
        <v>43078</v>
      </c>
      <c r="X36" s="443" t="s">
        <v>191</v>
      </c>
      <c r="Y36" s="450">
        <v>0.17</v>
      </c>
    </row>
    <row r="37" spans="1:25" s="181" customFormat="1" ht="12.15" customHeight="1">
      <c r="A37" s="402" t="s">
        <v>107</v>
      </c>
      <c r="B37" s="403">
        <v>43111</v>
      </c>
      <c r="C37" s="404" t="s">
        <v>159</v>
      </c>
      <c r="D37" s="404" t="s">
        <v>160</v>
      </c>
      <c r="E37" s="405">
        <v>2370</v>
      </c>
      <c r="F37" s="406" t="s">
        <v>174</v>
      </c>
      <c r="G37" s="403">
        <v>43231</v>
      </c>
      <c r="H37" s="404">
        <v>120</v>
      </c>
      <c r="I37" s="403">
        <v>43259</v>
      </c>
      <c r="J37" s="427">
        <v>2370</v>
      </c>
      <c r="K37" s="405">
        <v>0</v>
      </c>
      <c r="L37" s="405">
        <v>267</v>
      </c>
      <c r="M37" s="404" t="s">
        <v>198</v>
      </c>
      <c r="N37" s="404" t="s">
        <v>199</v>
      </c>
      <c r="O37" s="428">
        <v>1</v>
      </c>
      <c r="P37" s="429" t="s">
        <v>114</v>
      </c>
      <c r="Q37" s="429">
        <v>2370</v>
      </c>
      <c r="R37" s="429">
        <v>2370</v>
      </c>
      <c r="S37" s="404" t="s">
        <v>200</v>
      </c>
      <c r="T37" s="429">
        <v>170</v>
      </c>
      <c r="U37" s="428">
        <v>170</v>
      </c>
      <c r="V37" s="404" t="s">
        <v>202</v>
      </c>
      <c r="W37" s="403">
        <v>43078</v>
      </c>
      <c r="X37" s="443" t="s">
        <v>191</v>
      </c>
      <c r="Y37" s="450">
        <v>0.17</v>
      </c>
    </row>
    <row r="38" spans="1:25" s="181" customFormat="1" ht="12.15" customHeight="1">
      <c r="A38" s="402" t="s">
        <v>107</v>
      </c>
      <c r="B38" s="403">
        <v>43111</v>
      </c>
      <c r="C38" s="404" t="s">
        <v>159</v>
      </c>
      <c r="D38" s="404" t="s">
        <v>160</v>
      </c>
      <c r="E38" s="405">
        <v>12350</v>
      </c>
      <c r="F38" s="406" t="s">
        <v>203</v>
      </c>
      <c r="G38" s="403">
        <v>43231</v>
      </c>
      <c r="H38" s="404">
        <v>120</v>
      </c>
      <c r="I38" s="403">
        <v>43259</v>
      </c>
      <c r="J38" s="427">
        <v>12350</v>
      </c>
      <c r="K38" s="405">
        <v>0</v>
      </c>
      <c r="L38" s="405">
        <v>267</v>
      </c>
      <c r="M38" s="404" t="s">
        <v>165</v>
      </c>
      <c r="N38" s="404" t="s">
        <v>166</v>
      </c>
      <c r="O38" s="428">
        <v>5</v>
      </c>
      <c r="P38" s="429" t="s">
        <v>114</v>
      </c>
      <c r="Q38" s="429">
        <v>2470</v>
      </c>
      <c r="R38" s="429">
        <v>12350</v>
      </c>
      <c r="S38" s="404" t="s">
        <v>167</v>
      </c>
      <c r="T38" s="429">
        <v>170</v>
      </c>
      <c r="U38" s="428">
        <v>850</v>
      </c>
      <c r="V38" s="404" t="s">
        <v>204</v>
      </c>
      <c r="W38" s="403">
        <v>43082</v>
      </c>
      <c r="X38" s="443" t="s">
        <v>191</v>
      </c>
      <c r="Y38" s="450">
        <v>0.17</v>
      </c>
    </row>
    <row r="39" spans="1:25" s="181" customFormat="1" ht="12.15" customHeight="1">
      <c r="A39" s="402" t="s">
        <v>107</v>
      </c>
      <c r="B39" s="403">
        <v>43111</v>
      </c>
      <c r="C39" s="404" t="s">
        <v>159</v>
      </c>
      <c r="D39" s="404" t="s">
        <v>160</v>
      </c>
      <c r="E39" s="405">
        <v>9480</v>
      </c>
      <c r="F39" s="406" t="s">
        <v>203</v>
      </c>
      <c r="G39" s="403">
        <v>43231</v>
      </c>
      <c r="H39" s="404">
        <v>120</v>
      </c>
      <c r="I39" s="403">
        <v>43259</v>
      </c>
      <c r="J39" s="427">
        <v>9480</v>
      </c>
      <c r="K39" s="405">
        <v>0</v>
      </c>
      <c r="L39" s="405">
        <v>267</v>
      </c>
      <c r="M39" s="404" t="s">
        <v>198</v>
      </c>
      <c r="N39" s="404" t="s">
        <v>199</v>
      </c>
      <c r="O39" s="428">
        <v>4</v>
      </c>
      <c r="P39" s="429" t="s">
        <v>114</v>
      </c>
      <c r="Q39" s="429">
        <v>2370</v>
      </c>
      <c r="R39" s="429">
        <v>9480</v>
      </c>
      <c r="S39" s="404" t="s">
        <v>200</v>
      </c>
      <c r="T39" s="429">
        <v>170</v>
      </c>
      <c r="U39" s="428">
        <v>680</v>
      </c>
      <c r="V39" s="404" t="s">
        <v>204</v>
      </c>
      <c r="W39" s="403">
        <v>43082</v>
      </c>
      <c r="X39" s="443" t="s">
        <v>191</v>
      </c>
      <c r="Y39" s="450">
        <v>0.17</v>
      </c>
    </row>
    <row r="40" spans="1:25" s="181" customFormat="1" ht="12.15" customHeight="1">
      <c r="A40" s="402" t="s">
        <v>107</v>
      </c>
      <c r="B40" s="403">
        <v>43111</v>
      </c>
      <c r="C40" s="404" t="s">
        <v>159</v>
      </c>
      <c r="D40" s="404" t="s">
        <v>160</v>
      </c>
      <c r="E40" s="405">
        <v>6060</v>
      </c>
      <c r="F40" s="406" t="s">
        <v>203</v>
      </c>
      <c r="G40" s="403">
        <v>43231</v>
      </c>
      <c r="H40" s="404">
        <v>120</v>
      </c>
      <c r="I40" s="403">
        <v>43259</v>
      </c>
      <c r="J40" s="427">
        <v>6060</v>
      </c>
      <c r="K40" s="405">
        <v>0</v>
      </c>
      <c r="L40" s="405">
        <v>267</v>
      </c>
      <c r="M40" s="404" t="s">
        <v>194</v>
      </c>
      <c r="N40" s="404" t="s">
        <v>195</v>
      </c>
      <c r="O40" s="428">
        <v>2</v>
      </c>
      <c r="P40" s="429" t="s">
        <v>114</v>
      </c>
      <c r="Q40" s="429">
        <v>3030</v>
      </c>
      <c r="R40" s="429">
        <v>6060</v>
      </c>
      <c r="S40" s="404" t="s">
        <v>196</v>
      </c>
      <c r="T40" s="429">
        <v>170</v>
      </c>
      <c r="U40" s="428">
        <v>340</v>
      </c>
      <c r="V40" s="404" t="s">
        <v>205</v>
      </c>
      <c r="W40" s="403">
        <v>43084</v>
      </c>
      <c r="X40" s="443" t="s">
        <v>191</v>
      </c>
      <c r="Y40" s="450">
        <v>0.17</v>
      </c>
    </row>
    <row r="41" spans="1:25" s="181" customFormat="1" ht="12.15" customHeight="1">
      <c r="A41" s="402" t="s">
        <v>107</v>
      </c>
      <c r="B41" s="403">
        <v>43111</v>
      </c>
      <c r="C41" s="404" t="s">
        <v>159</v>
      </c>
      <c r="D41" s="404" t="s">
        <v>160</v>
      </c>
      <c r="E41" s="405">
        <v>2260</v>
      </c>
      <c r="F41" s="406" t="s">
        <v>203</v>
      </c>
      <c r="G41" s="403">
        <v>43231</v>
      </c>
      <c r="H41" s="404">
        <v>120</v>
      </c>
      <c r="I41" s="403">
        <v>43259</v>
      </c>
      <c r="J41" s="427">
        <v>2260</v>
      </c>
      <c r="K41" s="405">
        <v>0</v>
      </c>
      <c r="L41" s="405">
        <v>267</v>
      </c>
      <c r="M41" s="404" t="s">
        <v>175</v>
      </c>
      <c r="N41" s="404" t="s">
        <v>176</v>
      </c>
      <c r="O41" s="428">
        <v>1</v>
      </c>
      <c r="P41" s="429" t="s">
        <v>114</v>
      </c>
      <c r="Q41" s="429">
        <v>2260</v>
      </c>
      <c r="R41" s="429">
        <v>2260</v>
      </c>
      <c r="S41" s="404" t="s">
        <v>177</v>
      </c>
      <c r="T41" s="429">
        <v>170</v>
      </c>
      <c r="U41" s="428">
        <v>170</v>
      </c>
      <c r="V41" s="404" t="s">
        <v>205</v>
      </c>
      <c r="W41" s="403">
        <v>43084</v>
      </c>
      <c r="X41" s="443" t="s">
        <v>191</v>
      </c>
      <c r="Y41" s="450">
        <v>0.17</v>
      </c>
    </row>
    <row r="42" spans="1:25" s="181" customFormat="1" ht="12.15" customHeight="1">
      <c r="A42" s="402" t="s">
        <v>107</v>
      </c>
      <c r="B42" s="403">
        <v>43111</v>
      </c>
      <c r="C42" s="404" t="s">
        <v>159</v>
      </c>
      <c r="D42" s="404" t="s">
        <v>160</v>
      </c>
      <c r="E42" s="405">
        <v>7820</v>
      </c>
      <c r="F42" s="406" t="s">
        <v>179</v>
      </c>
      <c r="G42" s="403">
        <v>43231</v>
      </c>
      <c r="H42" s="404">
        <v>120</v>
      </c>
      <c r="I42" s="403">
        <v>43259</v>
      </c>
      <c r="J42" s="427">
        <v>7820</v>
      </c>
      <c r="K42" s="405">
        <v>0</v>
      </c>
      <c r="L42" s="405">
        <v>267</v>
      </c>
      <c r="M42" s="404" t="s">
        <v>194</v>
      </c>
      <c r="N42" s="404" t="s">
        <v>206</v>
      </c>
      <c r="O42" s="428">
        <v>2</v>
      </c>
      <c r="P42" s="429" t="s">
        <v>114</v>
      </c>
      <c r="Q42" s="429">
        <v>3910</v>
      </c>
      <c r="R42" s="429">
        <v>7820</v>
      </c>
      <c r="S42" s="404" t="s">
        <v>207</v>
      </c>
      <c r="T42" s="429">
        <v>170</v>
      </c>
      <c r="U42" s="428">
        <v>340</v>
      </c>
      <c r="V42" s="404" t="s">
        <v>208</v>
      </c>
      <c r="W42" s="403">
        <v>43085</v>
      </c>
      <c r="X42" s="443" t="s">
        <v>191</v>
      </c>
      <c r="Y42" s="450">
        <v>0.17</v>
      </c>
    </row>
    <row r="43" spans="1:25" s="181" customFormat="1" ht="12.15" customHeight="1">
      <c r="A43" s="402" t="s">
        <v>107</v>
      </c>
      <c r="B43" s="403">
        <v>43111</v>
      </c>
      <c r="C43" s="404" t="s">
        <v>159</v>
      </c>
      <c r="D43" s="404" t="s">
        <v>160</v>
      </c>
      <c r="E43" s="422">
        <v>2730</v>
      </c>
      <c r="F43" s="406" t="s">
        <v>179</v>
      </c>
      <c r="G43" s="403">
        <v>43231</v>
      </c>
      <c r="H43" s="404">
        <v>120</v>
      </c>
      <c r="I43" s="403">
        <v>43259</v>
      </c>
      <c r="J43" s="427">
        <v>2730</v>
      </c>
      <c r="K43" s="405">
        <v>0</v>
      </c>
      <c r="L43" s="405">
        <v>267</v>
      </c>
      <c r="M43" s="404" t="s">
        <v>209</v>
      </c>
      <c r="N43" s="404" t="s">
        <v>210</v>
      </c>
      <c r="O43" s="428">
        <v>1</v>
      </c>
      <c r="P43" s="429" t="s">
        <v>114</v>
      </c>
      <c r="Q43" s="422">
        <v>2730</v>
      </c>
      <c r="R43" s="422">
        <v>2730</v>
      </c>
      <c r="S43" s="446" t="s">
        <v>211</v>
      </c>
      <c r="T43" s="429">
        <v>170</v>
      </c>
      <c r="U43" s="428">
        <v>170</v>
      </c>
      <c r="V43" s="446" t="s">
        <v>212</v>
      </c>
      <c r="W43" s="403">
        <v>43087</v>
      </c>
      <c r="X43" s="443" t="s">
        <v>191</v>
      </c>
      <c r="Y43" s="450">
        <v>0.17</v>
      </c>
    </row>
    <row r="44" spans="1:25" s="181" customFormat="1" ht="12.15" customHeight="1">
      <c r="A44" s="402" t="s">
        <v>107</v>
      </c>
      <c r="B44" s="417">
        <v>43111</v>
      </c>
      <c r="C44" s="404" t="s">
        <v>159</v>
      </c>
      <c r="D44" s="418" t="s">
        <v>160</v>
      </c>
      <c r="E44" s="405">
        <v>9090</v>
      </c>
      <c r="F44" s="416" t="s">
        <v>213</v>
      </c>
      <c r="G44" s="403">
        <v>43231</v>
      </c>
      <c r="H44" s="404">
        <v>120</v>
      </c>
      <c r="I44" s="403">
        <v>43259</v>
      </c>
      <c r="J44" s="427">
        <v>9090</v>
      </c>
      <c r="K44" s="405">
        <v>0</v>
      </c>
      <c r="L44" s="405">
        <v>267</v>
      </c>
      <c r="M44" s="404" t="s">
        <v>194</v>
      </c>
      <c r="N44" s="404" t="s">
        <v>195</v>
      </c>
      <c r="O44" s="428">
        <v>3</v>
      </c>
      <c r="P44" s="429" t="s">
        <v>114</v>
      </c>
      <c r="Q44" s="422">
        <v>3030</v>
      </c>
      <c r="R44" s="429">
        <v>9090</v>
      </c>
      <c r="S44" s="446" t="s">
        <v>196</v>
      </c>
      <c r="T44" s="429">
        <v>170</v>
      </c>
      <c r="U44" s="428">
        <v>510</v>
      </c>
      <c r="V44" s="446" t="s">
        <v>214</v>
      </c>
      <c r="W44" s="403">
        <v>43091</v>
      </c>
      <c r="X44" s="443" t="s">
        <v>191</v>
      </c>
      <c r="Y44" s="450">
        <v>0.17</v>
      </c>
    </row>
    <row r="45" spans="1:25" s="181" customFormat="1" ht="12.15" customHeight="1">
      <c r="A45" s="402" t="s">
        <v>107</v>
      </c>
      <c r="B45" s="403">
        <v>43111</v>
      </c>
      <c r="C45" s="404" t="s">
        <v>159</v>
      </c>
      <c r="D45" s="418" t="s">
        <v>160</v>
      </c>
      <c r="E45" s="422">
        <v>2860</v>
      </c>
      <c r="F45" s="416" t="s">
        <v>213</v>
      </c>
      <c r="G45" s="403">
        <v>43231</v>
      </c>
      <c r="H45" s="404">
        <v>120</v>
      </c>
      <c r="I45" s="403">
        <v>43259</v>
      </c>
      <c r="J45" s="427">
        <v>2860</v>
      </c>
      <c r="K45" s="405">
        <v>0</v>
      </c>
      <c r="L45" s="405">
        <v>267</v>
      </c>
      <c r="M45" s="404" t="s">
        <v>215</v>
      </c>
      <c r="N45" s="404" t="s">
        <v>216</v>
      </c>
      <c r="O45" s="428">
        <v>1</v>
      </c>
      <c r="P45" s="429" t="s">
        <v>114</v>
      </c>
      <c r="Q45" s="422">
        <v>2860</v>
      </c>
      <c r="R45" s="422">
        <v>2860</v>
      </c>
      <c r="S45" s="446" t="s">
        <v>217</v>
      </c>
      <c r="T45" s="429">
        <v>170</v>
      </c>
      <c r="U45" s="428">
        <v>170</v>
      </c>
      <c r="V45" s="446" t="s">
        <v>214</v>
      </c>
      <c r="W45" s="403">
        <v>43091</v>
      </c>
      <c r="X45" s="443" t="s">
        <v>191</v>
      </c>
      <c r="Y45" s="450">
        <v>0.17</v>
      </c>
    </row>
    <row r="46" spans="1:25" s="181" customFormat="1" ht="12.15" customHeight="1">
      <c r="A46" s="402" t="s">
        <v>107</v>
      </c>
      <c r="B46" s="403">
        <v>43111</v>
      </c>
      <c r="C46" s="404" t="s">
        <v>159</v>
      </c>
      <c r="D46" s="418" t="s">
        <v>160</v>
      </c>
      <c r="E46" s="422">
        <v>4940</v>
      </c>
      <c r="F46" s="416" t="s">
        <v>161</v>
      </c>
      <c r="G46" s="403">
        <v>43231</v>
      </c>
      <c r="H46" s="404">
        <v>120</v>
      </c>
      <c r="I46" s="403">
        <v>43259</v>
      </c>
      <c r="J46" s="427">
        <v>4940</v>
      </c>
      <c r="K46" s="405">
        <v>0</v>
      </c>
      <c r="L46" s="405">
        <v>267</v>
      </c>
      <c r="M46" s="404" t="s">
        <v>165</v>
      </c>
      <c r="N46" s="404" t="s">
        <v>166</v>
      </c>
      <c r="O46" s="428">
        <v>2</v>
      </c>
      <c r="P46" s="429" t="s">
        <v>114</v>
      </c>
      <c r="Q46" s="422">
        <v>2470</v>
      </c>
      <c r="R46" s="422">
        <v>4940</v>
      </c>
      <c r="S46" s="446" t="s">
        <v>167</v>
      </c>
      <c r="T46" s="429">
        <v>170</v>
      </c>
      <c r="U46" s="428">
        <v>340</v>
      </c>
      <c r="V46" s="446" t="s">
        <v>218</v>
      </c>
      <c r="W46" s="403">
        <v>43070</v>
      </c>
      <c r="X46" s="443" t="s">
        <v>219</v>
      </c>
      <c r="Y46" s="450">
        <v>0.17</v>
      </c>
    </row>
    <row r="47" spans="1:25" s="181" customFormat="1" ht="12.15" customHeight="1">
      <c r="A47" s="402" t="s">
        <v>107</v>
      </c>
      <c r="B47" s="403">
        <v>43111</v>
      </c>
      <c r="C47" s="404" t="s">
        <v>159</v>
      </c>
      <c r="D47" s="404" t="s">
        <v>160</v>
      </c>
      <c r="E47" s="405">
        <v>4940</v>
      </c>
      <c r="F47" s="416" t="s">
        <v>171</v>
      </c>
      <c r="G47" s="403">
        <v>43231</v>
      </c>
      <c r="H47" s="404">
        <v>120</v>
      </c>
      <c r="I47" s="403">
        <v>43259</v>
      </c>
      <c r="J47" s="427">
        <v>4940</v>
      </c>
      <c r="K47" s="405">
        <v>0</v>
      </c>
      <c r="L47" s="405">
        <v>267</v>
      </c>
      <c r="M47" s="404" t="s">
        <v>165</v>
      </c>
      <c r="N47" s="404" t="s">
        <v>166</v>
      </c>
      <c r="O47" s="428">
        <v>2</v>
      </c>
      <c r="P47" s="435" t="s">
        <v>114</v>
      </c>
      <c r="Q47" s="429">
        <v>2470</v>
      </c>
      <c r="R47" s="422">
        <v>4940</v>
      </c>
      <c r="S47" s="446" t="s">
        <v>167</v>
      </c>
      <c r="T47" s="429">
        <v>170</v>
      </c>
      <c r="U47" s="428">
        <v>340</v>
      </c>
      <c r="V47" s="446" t="s">
        <v>220</v>
      </c>
      <c r="W47" s="403">
        <v>43073</v>
      </c>
      <c r="X47" s="443" t="s">
        <v>219</v>
      </c>
      <c r="Y47" s="450">
        <v>0.17</v>
      </c>
    </row>
    <row r="48" spans="1:25" s="181" customFormat="1" ht="12.15" customHeight="1">
      <c r="A48" s="404" t="s">
        <v>107</v>
      </c>
      <c r="B48" s="417">
        <v>43111</v>
      </c>
      <c r="C48" s="404" t="s">
        <v>159</v>
      </c>
      <c r="D48" s="404" t="s">
        <v>160</v>
      </c>
      <c r="E48" s="422">
        <v>7410</v>
      </c>
      <c r="F48" s="416" t="s">
        <v>174</v>
      </c>
      <c r="G48" s="403">
        <v>43231</v>
      </c>
      <c r="H48" s="404">
        <v>120</v>
      </c>
      <c r="I48" s="403">
        <v>43259</v>
      </c>
      <c r="J48" s="427">
        <v>7410</v>
      </c>
      <c r="K48" s="405">
        <v>0</v>
      </c>
      <c r="L48" s="405">
        <v>267</v>
      </c>
      <c r="M48" s="404" t="s">
        <v>165</v>
      </c>
      <c r="N48" s="404" t="s">
        <v>166</v>
      </c>
      <c r="O48" s="428">
        <v>3</v>
      </c>
      <c r="P48" s="429" t="s">
        <v>114</v>
      </c>
      <c r="Q48" s="429">
        <v>2470</v>
      </c>
      <c r="R48" s="429">
        <v>7410</v>
      </c>
      <c r="S48" s="404" t="s">
        <v>167</v>
      </c>
      <c r="T48" s="429">
        <v>170</v>
      </c>
      <c r="U48" s="428">
        <v>510</v>
      </c>
      <c r="V48" s="404" t="s">
        <v>221</v>
      </c>
      <c r="W48" s="403">
        <v>43077</v>
      </c>
      <c r="X48" s="443" t="s">
        <v>219</v>
      </c>
      <c r="Y48" s="450">
        <v>0.17</v>
      </c>
    </row>
    <row r="49" spans="1:25" s="181" customFormat="1" ht="12.15" customHeight="1">
      <c r="A49" s="402" t="s">
        <v>107</v>
      </c>
      <c r="B49" s="403">
        <v>43111</v>
      </c>
      <c r="C49" s="404" t="s">
        <v>159</v>
      </c>
      <c r="D49" s="418" t="s">
        <v>160</v>
      </c>
      <c r="E49" s="419">
        <v>7820</v>
      </c>
      <c r="F49" s="416" t="s">
        <v>174</v>
      </c>
      <c r="G49" s="403">
        <v>43231</v>
      </c>
      <c r="H49" s="404">
        <v>120</v>
      </c>
      <c r="I49" s="403">
        <v>43259</v>
      </c>
      <c r="J49" s="427">
        <v>7820</v>
      </c>
      <c r="K49" s="405">
        <v>0</v>
      </c>
      <c r="L49" s="405">
        <v>267</v>
      </c>
      <c r="M49" s="418" t="s">
        <v>194</v>
      </c>
      <c r="N49" s="418" t="s">
        <v>206</v>
      </c>
      <c r="O49" s="437">
        <v>2</v>
      </c>
      <c r="P49" s="436" t="s">
        <v>114</v>
      </c>
      <c r="Q49" s="419">
        <v>3910</v>
      </c>
      <c r="R49" s="419">
        <v>7820</v>
      </c>
      <c r="S49" s="446" t="s">
        <v>207</v>
      </c>
      <c r="T49" s="429">
        <v>170</v>
      </c>
      <c r="U49" s="447">
        <v>340</v>
      </c>
      <c r="V49" s="446" t="s">
        <v>221</v>
      </c>
      <c r="W49" s="403">
        <v>43077</v>
      </c>
      <c r="X49" s="443" t="s">
        <v>219</v>
      </c>
      <c r="Y49" s="450">
        <v>0.17</v>
      </c>
    </row>
    <row r="50" spans="1:25" s="181" customFormat="1" ht="12.15" customHeight="1">
      <c r="A50" s="402" t="s">
        <v>107</v>
      </c>
      <c r="B50" s="403">
        <v>43111</v>
      </c>
      <c r="C50" s="404" t="s">
        <v>159</v>
      </c>
      <c r="D50" s="418" t="s">
        <v>160</v>
      </c>
      <c r="E50" s="419">
        <v>3910</v>
      </c>
      <c r="F50" s="416" t="s">
        <v>203</v>
      </c>
      <c r="G50" s="403">
        <v>43231</v>
      </c>
      <c r="H50" s="404">
        <v>120</v>
      </c>
      <c r="I50" s="403">
        <v>43259</v>
      </c>
      <c r="J50" s="427">
        <v>3910</v>
      </c>
      <c r="K50" s="405">
        <v>0</v>
      </c>
      <c r="L50" s="405">
        <v>267</v>
      </c>
      <c r="M50" s="418" t="s">
        <v>194</v>
      </c>
      <c r="N50" s="418" t="s">
        <v>206</v>
      </c>
      <c r="O50" s="437">
        <v>1</v>
      </c>
      <c r="P50" s="436" t="s">
        <v>114</v>
      </c>
      <c r="Q50" s="419">
        <v>3910</v>
      </c>
      <c r="R50" s="419">
        <v>3910</v>
      </c>
      <c r="S50" s="446" t="s">
        <v>207</v>
      </c>
      <c r="T50" s="429">
        <v>170</v>
      </c>
      <c r="U50" s="447">
        <v>170</v>
      </c>
      <c r="V50" s="446" t="s">
        <v>222</v>
      </c>
      <c r="W50" s="403">
        <v>43084</v>
      </c>
      <c r="X50" s="443" t="s">
        <v>219</v>
      </c>
      <c r="Y50" s="450">
        <v>0.17</v>
      </c>
    </row>
    <row r="51" spans="1:25" s="181" customFormat="1" ht="12.15" customHeight="1">
      <c r="A51" s="404" t="s">
        <v>107</v>
      </c>
      <c r="B51" s="417">
        <v>43111</v>
      </c>
      <c r="C51" s="404" t="s">
        <v>159</v>
      </c>
      <c r="D51" s="418" t="s">
        <v>160</v>
      </c>
      <c r="E51" s="419">
        <v>7410</v>
      </c>
      <c r="F51" s="416" t="s">
        <v>203</v>
      </c>
      <c r="G51" s="403">
        <v>43231</v>
      </c>
      <c r="H51" s="404">
        <v>120</v>
      </c>
      <c r="I51" s="403">
        <v>43259</v>
      </c>
      <c r="J51" s="427">
        <v>7410</v>
      </c>
      <c r="K51" s="405">
        <v>0</v>
      </c>
      <c r="L51" s="405">
        <v>267</v>
      </c>
      <c r="M51" s="418" t="s">
        <v>165</v>
      </c>
      <c r="N51" s="418" t="s">
        <v>166</v>
      </c>
      <c r="O51" s="437">
        <v>3</v>
      </c>
      <c r="P51" s="436" t="s">
        <v>114</v>
      </c>
      <c r="Q51" s="419">
        <v>2470</v>
      </c>
      <c r="R51" s="419">
        <v>7410</v>
      </c>
      <c r="S51" s="446" t="s">
        <v>167</v>
      </c>
      <c r="T51" s="429">
        <v>170</v>
      </c>
      <c r="U51" s="447">
        <v>510</v>
      </c>
      <c r="V51" s="446" t="s">
        <v>222</v>
      </c>
      <c r="W51" s="403">
        <v>43084</v>
      </c>
      <c r="X51" s="443" t="s">
        <v>219</v>
      </c>
      <c r="Y51" s="450">
        <v>0.17</v>
      </c>
    </row>
    <row r="52" spans="1:25" s="181" customFormat="1" ht="12.15" customHeight="1">
      <c r="A52" s="404" t="s">
        <v>107</v>
      </c>
      <c r="B52" s="417">
        <v>43111</v>
      </c>
      <c r="C52" s="404" t="s">
        <v>159</v>
      </c>
      <c r="D52" s="418" t="s">
        <v>160</v>
      </c>
      <c r="E52" s="419">
        <v>2360</v>
      </c>
      <c r="F52" s="416" t="s">
        <v>203</v>
      </c>
      <c r="G52" s="403">
        <v>43231</v>
      </c>
      <c r="H52" s="404">
        <v>120</v>
      </c>
      <c r="I52" s="403">
        <v>43259</v>
      </c>
      <c r="J52" s="427">
        <v>2360</v>
      </c>
      <c r="K52" s="405">
        <v>0</v>
      </c>
      <c r="L52" s="405">
        <v>267</v>
      </c>
      <c r="M52" s="418" t="s">
        <v>181</v>
      </c>
      <c r="N52" s="418" t="s">
        <v>128</v>
      </c>
      <c r="O52" s="437">
        <v>1</v>
      </c>
      <c r="P52" s="436" t="s">
        <v>114</v>
      </c>
      <c r="Q52" s="419">
        <v>2360</v>
      </c>
      <c r="R52" s="419">
        <v>2360</v>
      </c>
      <c r="S52" s="446" t="s">
        <v>182</v>
      </c>
      <c r="T52" s="429">
        <v>170</v>
      </c>
      <c r="U52" s="428">
        <v>170</v>
      </c>
      <c r="V52" s="446" t="s">
        <v>222</v>
      </c>
      <c r="W52" s="403">
        <v>43084</v>
      </c>
      <c r="X52" s="443" t="s">
        <v>219</v>
      </c>
      <c r="Y52" s="450">
        <v>0.17</v>
      </c>
    </row>
    <row r="53" spans="1:25" s="181" customFormat="1" ht="12.15" customHeight="1">
      <c r="A53" s="404" t="s">
        <v>107</v>
      </c>
      <c r="B53" s="417">
        <v>43111</v>
      </c>
      <c r="C53" s="404" t="s">
        <v>159</v>
      </c>
      <c r="D53" s="418" t="s">
        <v>160</v>
      </c>
      <c r="E53" s="419">
        <v>2370</v>
      </c>
      <c r="F53" s="416" t="s">
        <v>203</v>
      </c>
      <c r="G53" s="403">
        <v>43231</v>
      </c>
      <c r="H53" s="404">
        <v>120</v>
      </c>
      <c r="I53" s="403">
        <v>43259</v>
      </c>
      <c r="J53" s="427">
        <v>2370</v>
      </c>
      <c r="K53" s="405">
        <v>0</v>
      </c>
      <c r="L53" s="405">
        <v>267</v>
      </c>
      <c r="M53" s="418" t="s">
        <v>198</v>
      </c>
      <c r="N53" s="418" t="s">
        <v>199</v>
      </c>
      <c r="O53" s="437">
        <v>1</v>
      </c>
      <c r="P53" s="436" t="s">
        <v>114</v>
      </c>
      <c r="Q53" s="419">
        <v>2370</v>
      </c>
      <c r="R53" s="419">
        <v>2370</v>
      </c>
      <c r="S53" s="446" t="s">
        <v>200</v>
      </c>
      <c r="T53" s="429">
        <v>170</v>
      </c>
      <c r="U53" s="447">
        <v>170</v>
      </c>
      <c r="V53" s="446" t="s">
        <v>223</v>
      </c>
      <c r="W53" s="403">
        <v>43085</v>
      </c>
      <c r="X53" s="443" t="s">
        <v>219</v>
      </c>
      <c r="Y53" s="450">
        <v>0.17</v>
      </c>
    </row>
    <row r="54" spans="1:25" s="181" customFormat="1" ht="12.15" customHeight="1">
      <c r="A54" s="402" t="s">
        <v>107</v>
      </c>
      <c r="B54" s="403">
        <v>43111</v>
      </c>
      <c r="C54" s="404" t="s">
        <v>159</v>
      </c>
      <c r="D54" s="404" t="s">
        <v>160</v>
      </c>
      <c r="E54" s="405">
        <v>4940</v>
      </c>
      <c r="F54" s="406" t="s">
        <v>179</v>
      </c>
      <c r="G54" s="403">
        <v>43231</v>
      </c>
      <c r="H54" s="404">
        <v>120</v>
      </c>
      <c r="I54" s="403">
        <v>43259</v>
      </c>
      <c r="J54" s="438">
        <v>4940</v>
      </c>
      <c r="K54" s="405">
        <v>0</v>
      </c>
      <c r="L54" s="405">
        <v>267</v>
      </c>
      <c r="M54" s="404" t="s">
        <v>165</v>
      </c>
      <c r="N54" s="404" t="s">
        <v>166</v>
      </c>
      <c r="O54" s="428">
        <v>2</v>
      </c>
      <c r="P54" s="429" t="s">
        <v>114</v>
      </c>
      <c r="Q54" s="429">
        <v>2470</v>
      </c>
      <c r="R54" s="429">
        <v>4940</v>
      </c>
      <c r="S54" s="404" t="s">
        <v>167</v>
      </c>
      <c r="T54" s="429">
        <v>170</v>
      </c>
      <c r="U54" s="428">
        <v>340</v>
      </c>
      <c r="V54" s="404" t="s">
        <v>224</v>
      </c>
      <c r="W54" s="403">
        <v>43091</v>
      </c>
      <c r="X54" s="443" t="s">
        <v>219</v>
      </c>
      <c r="Y54" s="450">
        <v>0.17</v>
      </c>
    </row>
    <row r="55" spans="1:25" s="181" customFormat="1" ht="12.15" customHeight="1">
      <c r="A55" s="402" t="s">
        <v>107</v>
      </c>
      <c r="B55" s="403">
        <v>43111</v>
      </c>
      <c r="C55" s="404" t="s">
        <v>159</v>
      </c>
      <c r="D55" s="404" t="s">
        <v>160</v>
      </c>
      <c r="E55" s="405">
        <v>2730</v>
      </c>
      <c r="F55" s="406" t="s">
        <v>179</v>
      </c>
      <c r="G55" s="403">
        <v>43231</v>
      </c>
      <c r="H55" s="404">
        <v>120</v>
      </c>
      <c r="I55" s="403">
        <v>43259</v>
      </c>
      <c r="J55" s="427">
        <v>2730</v>
      </c>
      <c r="K55" s="405">
        <v>0</v>
      </c>
      <c r="L55" s="405">
        <v>267</v>
      </c>
      <c r="M55" s="404" t="s">
        <v>209</v>
      </c>
      <c r="N55" s="404" t="s">
        <v>210</v>
      </c>
      <c r="O55" s="428">
        <v>1</v>
      </c>
      <c r="P55" s="429" t="s">
        <v>114</v>
      </c>
      <c r="Q55" s="429">
        <v>2730</v>
      </c>
      <c r="R55" s="429">
        <v>2730</v>
      </c>
      <c r="S55" s="404" t="s">
        <v>211</v>
      </c>
      <c r="T55" s="429">
        <v>170</v>
      </c>
      <c r="U55" s="428">
        <v>170</v>
      </c>
      <c r="V55" s="404" t="s">
        <v>224</v>
      </c>
      <c r="W55" s="403">
        <v>43091</v>
      </c>
      <c r="X55" s="443" t="s">
        <v>219</v>
      </c>
      <c r="Y55" s="450">
        <v>0.17</v>
      </c>
    </row>
    <row r="56" spans="1:25" s="181" customFormat="1" ht="12.15" customHeight="1">
      <c r="A56" s="402" t="s">
        <v>107</v>
      </c>
      <c r="B56" s="403">
        <v>43111</v>
      </c>
      <c r="C56" s="404" t="s">
        <v>159</v>
      </c>
      <c r="D56" s="404" t="s">
        <v>160</v>
      </c>
      <c r="E56" s="405">
        <v>2370</v>
      </c>
      <c r="F56" s="406" t="s">
        <v>179</v>
      </c>
      <c r="G56" s="403">
        <v>43231</v>
      </c>
      <c r="H56" s="404">
        <v>120</v>
      </c>
      <c r="I56" s="403">
        <v>43259</v>
      </c>
      <c r="J56" s="427">
        <v>2370</v>
      </c>
      <c r="K56" s="405">
        <v>0</v>
      </c>
      <c r="L56" s="405">
        <v>267</v>
      </c>
      <c r="M56" s="404" t="s">
        <v>198</v>
      </c>
      <c r="N56" s="404" t="s">
        <v>199</v>
      </c>
      <c r="O56" s="428">
        <v>1</v>
      </c>
      <c r="P56" s="429" t="s">
        <v>114</v>
      </c>
      <c r="Q56" s="429">
        <v>2370</v>
      </c>
      <c r="R56" s="429">
        <v>2370</v>
      </c>
      <c r="S56" s="404" t="s">
        <v>200</v>
      </c>
      <c r="T56" s="429">
        <v>170</v>
      </c>
      <c r="U56" s="428">
        <v>170</v>
      </c>
      <c r="V56" s="404" t="s">
        <v>224</v>
      </c>
      <c r="W56" s="403">
        <v>43091</v>
      </c>
      <c r="X56" s="443" t="s">
        <v>219</v>
      </c>
      <c r="Y56" s="450">
        <v>0.17</v>
      </c>
    </row>
    <row r="57" spans="1:25" s="181" customFormat="1" ht="12.15" customHeight="1">
      <c r="A57" s="402" t="s">
        <v>107</v>
      </c>
      <c r="B57" s="403">
        <v>43206</v>
      </c>
      <c r="C57" s="404" t="s">
        <v>225</v>
      </c>
      <c r="D57" s="404" t="s">
        <v>226</v>
      </c>
      <c r="E57" s="405">
        <v>2400</v>
      </c>
      <c r="F57" s="406" t="s">
        <v>227</v>
      </c>
      <c r="G57" s="403">
        <v>43206</v>
      </c>
      <c r="H57" s="404" t="s">
        <v>228</v>
      </c>
      <c r="I57" s="403">
        <v>43257</v>
      </c>
      <c r="J57" s="427">
        <v>2400</v>
      </c>
      <c r="K57" s="405">
        <v>0</v>
      </c>
      <c r="L57" s="405">
        <v>363</v>
      </c>
      <c r="M57" s="404" t="s">
        <v>229</v>
      </c>
      <c r="N57" s="404" t="s">
        <v>230</v>
      </c>
      <c r="O57" s="428">
        <v>0.17</v>
      </c>
      <c r="P57" s="429" t="s">
        <v>129</v>
      </c>
      <c r="Q57" s="429">
        <v>14117.647058823501</v>
      </c>
      <c r="R57" s="429">
        <v>2400</v>
      </c>
      <c r="S57" s="404" t="s">
        <v>231</v>
      </c>
      <c r="T57" s="429">
        <v>170</v>
      </c>
      <c r="U57" s="428">
        <v>170</v>
      </c>
      <c r="V57" s="404" t="s">
        <v>232</v>
      </c>
      <c r="W57" s="403">
        <v>43207</v>
      </c>
      <c r="X57" s="443"/>
      <c r="Y57" s="450">
        <v>0.17</v>
      </c>
    </row>
    <row r="58" spans="1:25" s="181" customFormat="1" ht="12.15" customHeight="1">
      <c r="A58" s="402" t="s">
        <v>107</v>
      </c>
      <c r="B58" s="403">
        <v>43090</v>
      </c>
      <c r="C58" s="404" t="s">
        <v>233</v>
      </c>
      <c r="D58" s="404" t="s">
        <v>234</v>
      </c>
      <c r="E58" s="405">
        <v>700</v>
      </c>
      <c r="F58" s="406" t="s">
        <v>235</v>
      </c>
      <c r="G58" s="403">
        <v>43150</v>
      </c>
      <c r="H58" s="404">
        <v>60</v>
      </c>
      <c r="I58" s="403">
        <v>43265</v>
      </c>
      <c r="J58" s="427">
        <v>700</v>
      </c>
      <c r="K58" s="405">
        <v>0</v>
      </c>
      <c r="L58" s="405">
        <v>542</v>
      </c>
      <c r="M58" s="404" t="s">
        <v>236</v>
      </c>
      <c r="N58" s="404" t="s">
        <v>199</v>
      </c>
      <c r="O58" s="428">
        <v>2</v>
      </c>
      <c r="P58" s="429" t="s">
        <v>114</v>
      </c>
      <c r="Q58" s="429">
        <v>350</v>
      </c>
      <c r="R58" s="429">
        <v>700</v>
      </c>
      <c r="S58" s="404" t="s">
        <v>200</v>
      </c>
      <c r="T58" s="429">
        <v>17</v>
      </c>
      <c r="U58" s="428">
        <v>34</v>
      </c>
      <c r="V58" s="404" t="s">
        <v>237</v>
      </c>
      <c r="W58" s="403">
        <v>43091</v>
      </c>
      <c r="X58" s="443"/>
      <c r="Y58" s="450">
        <v>0.17</v>
      </c>
    </row>
    <row r="59" spans="1:25" s="181" customFormat="1" ht="12.15" customHeight="1">
      <c r="A59" s="402" t="s">
        <v>107</v>
      </c>
      <c r="B59" s="403">
        <v>43090</v>
      </c>
      <c r="C59" s="404" t="s">
        <v>233</v>
      </c>
      <c r="D59" s="404" t="s">
        <v>234</v>
      </c>
      <c r="E59" s="405">
        <v>7500</v>
      </c>
      <c r="F59" s="406" t="s">
        <v>235</v>
      </c>
      <c r="G59" s="403">
        <v>43150</v>
      </c>
      <c r="H59" s="404">
        <v>60</v>
      </c>
      <c r="I59" s="403">
        <v>43265</v>
      </c>
      <c r="J59" s="427">
        <v>7500</v>
      </c>
      <c r="K59" s="405">
        <v>0</v>
      </c>
      <c r="L59" s="405">
        <v>542</v>
      </c>
      <c r="M59" s="404" t="s">
        <v>151</v>
      </c>
      <c r="N59" s="404" t="s">
        <v>152</v>
      </c>
      <c r="O59" s="428">
        <v>3</v>
      </c>
      <c r="P59" s="429" t="s">
        <v>114</v>
      </c>
      <c r="Q59" s="429">
        <v>2500</v>
      </c>
      <c r="R59" s="429">
        <v>7500</v>
      </c>
      <c r="S59" s="404" t="s">
        <v>153</v>
      </c>
      <c r="T59" s="429">
        <v>170</v>
      </c>
      <c r="U59" s="428">
        <v>510</v>
      </c>
      <c r="V59" s="404" t="s">
        <v>237</v>
      </c>
      <c r="W59" s="403">
        <v>43091</v>
      </c>
      <c r="X59" s="443"/>
      <c r="Y59" s="450">
        <v>0.17</v>
      </c>
    </row>
    <row r="60" spans="1:25" s="181" customFormat="1" ht="12.15" customHeight="1">
      <c r="A60" s="402" t="s">
        <v>107</v>
      </c>
      <c r="B60" s="403">
        <v>43090</v>
      </c>
      <c r="C60" s="404" t="s">
        <v>233</v>
      </c>
      <c r="D60" s="404" t="s">
        <v>234</v>
      </c>
      <c r="E60" s="405">
        <v>640</v>
      </c>
      <c r="F60" s="406" t="s">
        <v>235</v>
      </c>
      <c r="G60" s="403">
        <v>43150</v>
      </c>
      <c r="H60" s="404">
        <v>60</v>
      </c>
      <c r="I60" s="403">
        <v>43265</v>
      </c>
      <c r="J60" s="427">
        <v>640</v>
      </c>
      <c r="K60" s="405">
        <v>0</v>
      </c>
      <c r="L60" s="405">
        <v>542</v>
      </c>
      <c r="M60" s="404" t="s">
        <v>238</v>
      </c>
      <c r="N60" s="404" t="s">
        <v>230</v>
      </c>
      <c r="O60" s="428">
        <v>2</v>
      </c>
      <c r="P60" s="429" t="s">
        <v>114</v>
      </c>
      <c r="Q60" s="429">
        <v>320</v>
      </c>
      <c r="R60" s="429">
        <v>640</v>
      </c>
      <c r="S60" s="404" t="s">
        <v>231</v>
      </c>
      <c r="T60" s="429">
        <v>17</v>
      </c>
      <c r="U60" s="428">
        <v>34</v>
      </c>
      <c r="V60" s="404" t="s">
        <v>237</v>
      </c>
      <c r="W60" s="403">
        <v>43091</v>
      </c>
      <c r="X60" s="443"/>
      <c r="Y60" s="450">
        <v>0.17</v>
      </c>
    </row>
    <row r="61" spans="1:25" s="181" customFormat="1" ht="12.15" customHeight="1">
      <c r="A61" s="402" t="s">
        <v>107</v>
      </c>
      <c r="B61" s="403">
        <v>43125</v>
      </c>
      <c r="C61" s="404" t="s">
        <v>239</v>
      </c>
      <c r="D61" s="404" t="s">
        <v>240</v>
      </c>
      <c r="E61" s="405">
        <v>14000</v>
      </c>
      <c r="F61" s="406" t="s">
        <v>241</v>
      </c>
      <c r="G61" s="403">
        <v>43215</v>
      </c>
      <c r="H61" s="404">
        <v>90</v>
      </c>
      <c r="I61" s="403">
        <v>43266</v>
      </c>
      <c r="J61" s="427">
        <v>14000</v>
      </c>
      <c r="K61" s="405">
        <v>0</v>
      </c>
      <c r="L61" s="405">
        <v>550</v>
      </c>
      <c r="M61" s="404" t="s">
        <v>242</v>
      </c>
      <c r="N61" s="404" t="s">
        <v>243</v>
      </c>
      <c r="O61" s="428">
        <v>7</v>
      </c>
      <c r="P61" s="429" t="s">
        <v>114</v>
      </c>
      <c r="Q61" s="429">
        <v>2000</v>
      </c>
      <c r="R61" s="429">
        <v>14000</v>
      </c>
      <c r="S61" s="404" t="s">
        <v>244</v>
      </c>
      <c r="T61" s="429">
        <v>170</v>
      </c>
      <c r="U61" s="428">
        <v>1190</v>
      </c>
      <c r="V61" s="404" t="s">
        <v>245</v>
      </c>
      <c r="W61" s="403">
        <v>43077</v>
      </c>
      <c r="X61" s="443"/>
      <c r="Y61" s="450">
        <v>0.17</v>
      </c>
    </row>
    <row r="62" spans="1:25" s="181" customFormat="1" ht="12.15" customHeight="1">
      <c r="A62" s="402" t="s">
        <v>107</v>
      </c>
      <c r="B62" s="403">
        <v>43125</v>
      </c>
      <c r="C62" s="404" t="s">
        <v>239</v>
      </c>
      <c r="D62" s="404" t="s">
        <v>240</v>
      </c>
      <c r="E62" s="405">
        <v>32400</v>
      </c>
      <c r="F62" s="406" t="s">
        <v>241</v>
      </c>
      <c r="G62" s="403">
        <v>43215</v>
      </c>
      <c r="H62" s="404">
        <v>90</v>
      </c>
      <c r="I62" s="403">
        <v>43266</v>
      </c>
      <c r="J62" s="427">
        <v>32400</v>
      </c>
      <c r="K62" s="405">
        <v>0</v>
      </c>
      <c r="L62" s="405">
        <v>550</v>
      </c>
      <c r="M62" s="404" t="s">
        <v>119</v>
      </c>
      <c r="N62" s="404" t="s">
        <v>246</v>
      </c>
      <c r="O62" s="428">
        <v>12</v>
      </c>
      <c r="P62" s="429" t="s">
        <v>114</v>
      </c>
      <c r="Q62" s="429">
        <v>2700</v>
      </c>
      <c r="R62" s="429">
        <v>32400</v>
      </c>
      <c r="S62" s="404" t="s">
        <v>247</v>
      </c>
      <c r="T62" s="429">
        <v>170</v>
      </c>
      <c r="U62" s="428">
        <v>2040</v>
      </c>
      <c r="V62" s="404" t="s">
        <v>245</v>
      </c>
      <c r="W62" s="403">
        <v>43077</v>
      </c>
      <c r="X62" s="443"/>
      <c r="Y62" s="450">
        <v>0.17</v>
      </c>
    </row>
    <row r="63" spans="1:25" s="181" customFormat="1" ht="12.15" customHeight="1">
      <c r="A63" s="402" t="s">
        <v>107</v>
      </c>
      <c r="B63" s="403">
        <v>43125</v>
      </c>
      <c r="C63" s="404" t="s">
        <v>239</v>
      </c>
      <c r="D63" s="404" t="s">
        <v>240</v>
      </c>
      <c r="E63" s="405">
        <v>1800</v>
      </c>
      <c r="F63" s="406" t="s">
        <v>241</v>
      </c>
      <c r="G63" s="403">
        <v>43215</v>
      </c>
      <c r="H63" s="404">
        <v>90</v>
      </c>
      <c r="I63" s="403">
        <v>43266</v>
      </c>
      <c r="J63" s="427">
        <v>1800</v>
      </c>
      <c r="K63" s="405">
        <v>0</v>
      </c>
      <c r="L63" s="405">
        <v>550</v>
      </c>
      <c r="M63" s="404" t="s">
        <v>248</v>
      </c>
      <c r="N63" s="404" t="s">
        <v>249</v>
      </c>
      <c r="O63" s="428">
        <v>4</v>
      </c>
      <c r="P63" s="429" t="s">
        <v>114</v>
      </c>
      <c r="Q63" s="429">
        <v>450</v>
      </c>
      <c r="R63" s="429">
        <v>1800</v>
      </c>
      <c r="S63" s="404" t="s">
        <v>250</v>
      </c>
      <c r="T63" s="429">
        <v>17</v>
      </c>
      <c r="U63" s="428">
        <v>68</v>
      </c>
      <c r="V63" s="404" t="s">
        <v>251</v>
      </c>
      <c r="W63" s="403">
        <v>43082</v>
      </c>
      <c r="X63" s="443"/>
      <c r="Y63" s="450">
        <v>0.17</v>
      </c>
    </row>
    <row r="64" spans="1:25" s="181" customFormat="1" ht="12.15" customHeight="1">
      <c r="A64" s="402" t="s">
        <v>107</v>
      </c>
      <c r="B64" s="403">
        <v>43125</v>
      </c>
      <c r="C64" s="404" t="s">
        <v>239</v>
      </c>
      <c r="D64" s="404" t="s">
        <v>240</v>
      </c>
      <c r="E64" s="405">
        <v>10800</v>
      </c>
      <c r="F64" s="406" t="s">
        <v>252</v>
      </c>
      <c r="G64" s="403">
        <v>43215</v>
      </c>
      <c r="H64" s="404">
        <v>90</v>
      </c>
      <c r="I64" s="403">
        <v>43266</v>
      </c>
      <c r="J64" s="427">
        <v>10800</v>
      </c>
      <c r="K64" s="405">
        <v>0</v>
      </c>
      <c r="L64" s="405">
        <v>550</v>
      </c>
      <c r="M64" s="404" t="s">
        <v>119</v>
      </c>
      <c r="N64" s="404" t="s">
        <v>246</v>
      </c>
      <c r="O64" s="428">
        <v>4</v>
      </c>
      <c r="P64" s="429" t="s">
        <v>114</v>
      </c>
      <c r="Q64" s="429">
        <v>2700</v>
      </c>
      <c r="R64" s="429">
        <v>10800</v>
      </c>
      <c r="S64" s="404" t="s">
        <v>247</v>
      </c>
      <c r="T64" s="429">
        <v>170</v>
      </c>
      <c r="U64" s="428">
        <v>680</v>
      </c>
      <c r="V64" s="404" t="s">
        <v>253</v>
      </c>
      <c r="W64" s="403">
        <v>43098</v>
      </c>
      <c r="X64" s="443"/>
      <c r="Y64" s="450">
        <v>0.17</v>
      </c>
    </row>
    <row r="65" spans="1:28" s="181" customFormat="1" ht="12.15" customHeight="1">
      <c r="A65" s="402" t="s">
        <v>107</v>
      </c>
      <c r="B65" s="403">
        <v>43125</v>
      </c>
      <c r="C65" s="404" t="s">
        <v>239</v>
      </c>
      <c r="D65" s="404" t="s">
        <v>240</v>
      </c>
      <c r="E65" s="405">
        <v>37800</v>
      </c>
      <c r="F65" s="406" t="s">
        <v>252</v>
      </c>
      <c r="G65" s="403">
        <v>43215</v>
      </c>
      <c r="H65" s="404">
        <v>90</v>
      </c>
      <c r="I65" s="403">
        <v>43266</v>
      </c>
      <c r="J65" s="427">
        <v>37800</v>
      </c>
      <c r="K65" s="405">
        <v>0</v>
      </c>
      <c r="L65" s="405">
        <v>550</v>
      </c>
      <c r="M65" s="404" t="s">
        <v>119</v>
      </c>
      <c r="N65" s="404" t="s">
        <v>246</v>
      </c>
      <c r="O65" s="428">
        <v>14</v>
      </c>
      <c r="P65" s="429" t="s">
        <v>114</v>
      </c>
      <c r="Q65" s="429">
        <v>2700</v>
      </c>
      <c r="R65" s="429">
        <v>37800</v>
      </c>
      <c r="S65" s="404" t="s">
        <v>247</v>
      </c>
      <c r="T65" s="429">
        <v>170</v>
      </c>
      <c r="U65" s="428">
        <v>2380</v>
      </c>
      <c r="V65" s="404" t="s">
        <v>254</v>
      </c>
      <c r="W65" s="403">
        <v>43102</v>
      </c>
      <c r="X65" s="443"/>
      <c r="Y65" s="450">
        <v>0.17</v>
      </c>
    </row>
    <row r="66" spans="1:28" s="181" customFormat="1" ht="12.15" customHeight="1">
      <c r="A66" s="402" t="s">
        <v>107</v>
      </c>
      <c r="B66" s="403">
        <v>43125</v>
      </c>
      <c r="C66" s="404" t="s">
        <v>239</v>
      </c>
      <c r="D66" s="404" t="s">
        <v>240</v>
      </c>
      <c r="E66" s="405">
        <v>26000</v>
      </c>
      <c r="F66" s="406" t="s">
        <v>252</v>
      </c>
      <c r="G66" s="403">
        <v>43215</v>
      </c>
      <c r="H66" s="404">
        <v>90</v>
      </c>
      <c r="I66" s="403">
        <v>43266</v>
      </c>
      <c r="J66" s="427">
        <v>26000</v>
      </c>
      <c r="K66" s="405">
        <v>0</v>
      </c>
      <c r="L66" s="405">
        <v>550</v>
      </c>
      <c r="M66" s="404" t="s">
        <v>242</v>
      </c>
      <c r="N66" s="404" t="s">
        <v>243</v>
      </c>
      <c r="O66" s="428">
        <v>13</v>
      </c>
      <c r="P66" s="429" t="s">
        <v>114</v>
      </c>
      <c r="Q66" s="429">
        <v>2000</v>
      </c>
      <c r="R66" s="429">
        <v>26000</v>
      </c>
      <c r="S66" s="404" t="s">
        <v>244</v>
      </c>
      <c r="T66" s="429">
        <v>170</v>
      </c>
      <c r="U66" s="428">
        <v>2210</v>
      </c>
      <c r="V66" s="404" t="s">
        <v>254</v>
      </c>
      <c r="W66" s="403">
        <v>43102</v>
      </c>
      <c r="X66" s="443"/>
      <c r="Y66" s="450">
        <v>0.17</v>
      </c>
    </row>
    <row r="67" spans="1:28" s="181" customFormat="1" ht="12.15" customHeight="1">
      <c r="A67" s="402" t="s">
        <v>107</v>
      </c>
      <c r="B67" s="403">
        <v>43125</v>
      </c>
      <c r="C67" s="404" t="s">
        <v>239</v>
      </c>
      <c r="D67" s="404" t="s">
        <v>240</v>
      </c>
      <c r="E67" s="405">
        <v>2700</v>
      </c>
      <c r="F67" s="406" t="s">
        <v>252</v>
      </c>
      <c r="G67" s="403">
        <v>43215</v>
      </c>
      <c r="H67" s="404">
        <v>90</v>
      </c>
      <c r="I67" s="403">
        <v>43266</v>
      </c>
      <c r="J67" s="427">
        <v>2700</v>
      </c>
      <c r="K67" s="405">
        <v>0</v>
      </c>
      <c r="L67" s="405">
        <v>550</v>
      </c>
      <c r="M67" s="404" t="s">
        <v>119</v>
      </c>
      <c r="N67" s="404" t="s">
        <v>246</v>
      </c>
      <c r="O67" s="428">
        <v>1</v>
      </c>
      <c r="P67" s="429" t="s">
        <v>114</v>
      </c>
      <c r="Q67" s="429">
        <v>2700</v>
      </c>
      <c r="R67" s="429">
        <v>2700</v>
      </c>
      <c r="S67" s="404" t="s">
        <v>247</v>
      </c>
      <c r="T67" s="429">
        <v>170</v>
      </c>
      <c r="U67" s="428">
        <v>170</v>
      </c>
      <c r="V67" s="404" t="s">
        <v>254</v>
      </c>
      <c r="W67" s="403">
        <v>43102</v>
      </c>
      <c r="X67" s="443"/>
      <c r="Y67" s="450">
        <v>0.17</v>
      </c>
    </row>
    <row r="68" spans="1:28" s="181" customFormat="1" ht="12.15" customHeight="1">
      <c r="A68" s="402" t="s">
        <v>107</v>
      </c>
      <c r="B68" s="403">
        <v>43277</v>
      </c>
      <c r="C68" s="404" t="s">
        <v>255</v>
      </c>
      <c r="D68" s="404" t="s">
        <v>256</v>
      </c>
      <c r="E68" s="405">
        <v>3000</v>
      </c>
      <c r="F68" s="406" t="s">
        <v>257</v>
      </c>
      <c r="G68" s="403">
        <v>43337</v>
      </c>
      <c r="H68" s="404">
        <v>60</v>
      </c>
      <c r="I68" s="403">
        <v>43278</v>
      </c>
      <c r="J68" s="427">
        <v>3000</v>
      </c>
      <c r="K68" s="405">
        <v>0</v>
      </c>
      <c r="L68" s="405">
        <v>563</v>
      </c>
      <c r="M68" s="404" t="s">
        <v>258</v>
      </c>
      <c r="N68" s="404" t="s">
        <v>113</v>
      </c>
      <c r="O68" s="428">
        <v>1</v>
      </c>
      <c r="P68" s="429" t="s">
        <v>114</v>
      </c>
      <c r="Q68" s="429">
        <v>3000</v>
      </c>
      <c r="R68" s="429">
        <v>3000</v>
      </c>
      <c r="S68" s="404" t="s">
        <v>115</v>
      </c>
      <c r="T68" s="429">
        <v>170</v>
      </c>
      <c r="U68" s="428">
        <v>170</v>
      </c>
      <c r="V68" s="404" t="s">
        <v>259</v>
      </c>
      <c r="W68" s="403">
        <v>43277</v>
      </c>
      <c r="X68" s="443"/>
      <c r="Y68" s="450">
        <v>0.15999860800167001</v>
      </c>
    </row>
    <row r="69" spans="1:28" s="181" customFormat="1" ht="12.15" customHeight="1">
      <c r="A69" s="402" t="s">
        <v>107</v>
      </c>
      <c r="B69" s="403">
        <v>43172</v>
      </c>
      <c r="C69" s="404" t="s">
        <v>260</v>
      </c>
      <c r="D69" s="404" t="s">
        <v>261</v>
      </c>
      <c r="E69" s="405">
        <v>5000</v>
      </c>
      <c r="F69" s="406" t="s">
        <v>262</v>
      </c>
      <c r="G69" s="403">
        <v>43262</v>
      </c>
      <c r="H69" s="404">
        <v>90</v>
      </c>
      <c r="I69" s="403">
        <v>43280</v>
      </c>
      <c r="J69" s="427">
        <v>5000</v>
      </c>
      <c r="K69" s="405">
        <v>0</v>
      </c>
      <c r="L69" s="405">
        <v>333</v>
      </c>
      <c r="M69" s="404" t="s">
        <v>263</v>
      </c>
      <c r="N69" s="404" t="s">
        <v>152</v>
      </c>
      <c r="O69" s="428">
        <v>2</v>
      </c>
      <c r="P69" s="429" t="s">
        <v>114</v>
      </c>
      <c r="Q69" s="429">
        <v>2500</v>
      </c>
      <c r="R69" s="429">
        <v>5000</v>
      </c>
      <c r="S69" s="404" t="s">
        <v>153</v>
      </c>
      <c r="T69" s="429">
        <v>170</v>
      </c>
      <c r="U69" s="428">
        <v>340</v>
      </c>
      <c r="V69" s="404" t="s">
        <v>264</v>
      </c>
      <c r="W69" s="403">
        <v>43169</v>
      </c>
      <c r="X69" s="443"/>
      <c r="Y69" s="450">
        <v>0.17</v>
      </c>
    </row>
    <row r="70" spans="1:28" s="181" customFormat="1" ht="12.15" customHeight="1">
      <c r="A70" s="402" t="s">
        <v>107</v>
      </c>
      <c r="B70" s="403">
        <v>43073</v>
      </c>
      <c r="C70" s="404" t="s">
        <v>265</v>
      </c>
      <c r="D70" s="404" t="s">
        <v>266</v>
      </c>
      <c r="E70" s="405">
        <v>7500</v>
      </c>
      <c r="F70" s="406" t="s">
        <v>267</v>
      </c>
      <c r="G70" s="403">
        <v>43133</v>
      </c>
      <c r="H70" s="404">
        <v>60</v>
      </c>
      <c r="I70" s="403" t="s">
        <v>268</v>
      </c>
      <c r="J70" s="427">
        <v>2500</v>
      </c>
      <c r="K70" s="405">
        <v>0</v>
      </c>
      <c r="L70" s="405">
        <v>217</v>
      </c>
      <c r="M70" s="404" t="s">
        <v>269</v>
      </c>
      <c r="N70" s="404" t="s">
        <v>270</v>
      </c>
      <c r="O70" s="428">
        <v>1</v>
      </c>
      <c r="P70" s="429" t="s">
        <v>114</v>
      </c>
      <c r="Q70" s="429">
        <v>2500</v>
      </c>
      <c r="R70" s="429">
        <v>7500</v>
      </c>
      <c r="S70" s="404" t="s">
        <v>167</v>
      </c>
      <c r="T70" s="429">
        <v>170</v>
      </c>
      <c r="U70" s="428">
        <v>170</v>
      </c>
      <c r="V70" s="404" t="s">
        <v>271</v>
      </c>
      <c r="W70" s="403">
        <v>43073</v>
      </c>
      <c r="X70" s="443" t="s">
        <v>117</v>
      </c>
      <c r="Y70" s="450">
        <v>0.17</v>
      </c>
      <c r="AA70" s="181">
        <v>1</v>
      </c>
      <c r="AB70" s="181">
        <v>170</v>
      </c>
    </row>
    <row r="71" spans="1:28" s="181" customFormat="1" ht="12.15" customHeight="1">
      <c r="A71" s="402" t="s">
        <v>107</v>
      </c>
      <c r="B71" s="403">
        <v>43132</v>
      </c>
      <c r="C71" s="404" t="s">
        <v>265</v>
      </c>
      <c r="D71" s="404" t="s">
        <v>266</v>
      </c>
      <c r="E71" s="405">
        <v>5000</v>
      </c>
      <c r="F71" s="406" t="s">
        <v>272</v>
      </c>
      <c r="G71" s="403">
        <v>43192</v>
      </c>
      <c r="H71" s="404">
        <v>60</v>
      </c>
      <c r="I71" s="403">
        <v>43257</v>
      </c>
      <c r="J71" s="427">
        <v>5000</v>
      </c>
      <c r="K71" s="405">
        <v>0</v>
      </c>
      <c r="L71" s="405">
        <v>120</v>
      </c>
      <c r="M71" s="404" t="s">
        <v>165</v>
      </c>
      <c r="N71" s="404" t="s">
        <v>270</v>
      </c>
      <c r="O71" s="428">
        <v>2</v>
      </c>
      <c r="P71" s="429" t="s">
        <v>114</v>
      </c>
      <c r="Q71" s="429">
        <v>2500</v>
      </c>
      <c r="R71" s="429">
        <v>5000</v>
      </c>
      <c r="S71" s="404" t="s">
        <v>167</v>
      </c>
      <c r="T71" s="429">
        <v>170</v>
      </c>
      <c r="U71" s="428">
        <v>340</v>
      </c>
      <c r="V71" s="404" t="s">
        <v>273</v>
      </c>
      <c r="W71" s="403">
        <v>43133</v>
      </c>
      <c r="X71" s="443"/>
      <c r="Y71" s="450">
        <v>0.17</v>
      </c>
    </row>
    <row r="72" spans="1:28" s="181" customFormat="1" ht="12.15" customHeight="1">
      <c r="A72" s="402" t="s">
        <v>107</v>
      </c>
      <c r="B72" s="403">
        <v>43129</v>
      </c>
      <c r="C72" s="404" t="s">
        <v>274</v>
      </c>
      <c r="D72" s="404" t="s">
        <v>275</v>
      </c>
      <c r="E72" s="405">
        <v>3300</v>
      </c>
      <c r="F72" s="406" t="s">
        <v>276</v>
      </c>
      <c r="G72" s="403">
        <v>43189</v>
      </c>
      <c r="H72" s="404">
        <v>60</v>
      </c>
      <c r="I72" s="403">
        <v>43264</v>
      </c>
      <c r="J72" s="427">
        <v>3300</v>
      </c>
      <c r="K72" s="405">
        <v>0</v>
      </c>
      <c r="L72" s="405">
        <v>698</v>
      </c>
      <c r="M72" s="404" t="s">
        <v>277</v>
      </c>
      <c r="N72" s="404" t="s">
        <v>278</v>
      </c>
      <c r="O72" s="428">
        <v>1</v>
      </c>
      <c r="P72" s="429" t="s">
        <v>114</v>
      </c>
      <c r="Q72" s="429">
        <v>3300</v>
      </c>
      <c r="R72" s="429">
        <v>3300</v>
      </c>
      <c r="S72" s="404" t="s">
        <v>149</v>
      </c>
      <c r="T72" s="429">
        <v>170</v>
      </c>
      <c r="U72" s="428">
        <v>170</v>
      </c>
      <c r="V72" s="404" t="s">
        <v>279</v>
      </c>
      <c r="W72" s="403">
        <v>43106</v>
      </c>
      <c r="X72" s="443"/>
      <c r="Y72" s="450">
        <v>0.17</v>
      </c>
    </row>
    <row r="73" spans="1:28" s="181" customFormat="1" ht="12.15" customHeight="1">
      <c r="A73" s="402" t="s">
        <v>107</v>
      </c>
      <c r="B73" s="403">
        <v>43252</v>
      </c>
      <c r="C73" s="404" t="s">
        <v>280</v>
      </c>
      <c r="D73" s="404" t="s">
        <v>281</v>
      </c>
      <c r="E73" s="405">
        <v>4800</v>
      </c>
      <c r="F73" s="406" t="s">
        <v>282</v>
      </c>
      <c r="G73" s="403">
        <v>43252</v>
      </c>
      <c r="H73" s="404" t="s">
        <v>283</v>
      </c>
      <c r="I73" s="403">
        <v>43279</v>
      </c>
      <c r="J73" s="427">
        <v>4800</v>
      </c>
      <c r="K73" s="405">
        <v>0</v>
      </c>
      <c r="L73" s="405">
        <v>6</v>
      </c>
      <c r="M73" s="404" t="s">
        <v>284</v>
      </c>
      <c r="N73" s="404" t="s">
        <v>166</v>
      </c>
      <c r="O73" s="428">
        <v>2</v>
      </c>
      <c r="P73" s="429" t="s">
        <v>114</v>
      </c>
      <c r="Q73" s="429">
        <v>2400</v>
      </c>
      <c r="R73" s="429">
        <v>4800</v>
      </c>
      <c r="S73" s="404" t="s">
        <v>285</v>
      </c>
      <c r="T73" s="429">
        <v>170</v>
      </c>
      <c r="U73" s="428">
        <v>340</v>
      </c>
      <c r="V73" s="404" t="s">
        <v>286</v>
      </c>
      <c r="W73" s="403">
        <v>43253</v>
      </c>
      <c r="X73" s="443"/>
      <c r="Y73" s="450">
        <v>0.16000029000007199</v>
      </c>
    </row>
    <row r="74" spans="1:28" s="181" customFormat="1" ht="12.15" customHeight="1">
      <c r="A74" s="402" t="s">
        <v>107</v>
      </c>
      <c r="B74" s="403">
        <v>43004</v>
      </c>
      <c r="C74" s="404" t="s">
        <v>287</v>
      </c>
      <c r="D74" s="404" t="s">
        <v>288</v>
      </c>
      <c r="E74" s="405">
        <v>8000</v>
      </c>
      <c r="F74" s="406" t="s">
        <v>289</v>
      </c>
      <c r="G74" s="403">
        <v>43094</v>
      </c>
      <c r="H74" s="404">
        <v>90</v>
      </c>
      <c r="I74" s="403" t="s">
        <v>290</v>
      </c>
      <c r="J74" s="427">
        <v>500</v>
      </c>
      <c r="K74" s="405">
        <v>0</v>
      </c>
      <c r="L74" s="405">
        <v>860</v>
      </c>
      <c r="M74" s="404" t="s">
        <v>291</v>
      </c>
      <c r="N74" s="404" t="s">
        <v>243</v>
      </c>
      <c r="O74" s="428">
        <v>0.25</v>
      </c>
      <c r="P74" s="429" t="s">
        <v>114</v>
      </c>
      <c r="Q74" s="429">
        <v>2000</v>
      </c>
      <c r="R74" s="429">
        <v>8000</v>
      </c>
      <c r="S74" s="404" t="s">
        <v>244</v>
      </c>
      <c r="T74" s="429">
        <v>170</v>
      </c>
      <c r="U74" s="428">
        <v>42.5</v>
      </c>
      <c r="V74" s="404" t="s">
        <v>292</v>
      </c>
      <c r="W74" s="403">
        <v>43004</v>
      </c>
      <c r="X74" s="443" t="s">
        <v>117</v>
      </c>
      <c r="Y74" s="450">
        <v>0.17</v>
      </c>
      <c r="AA74" s="181">
        <v>0.25</v>
      </c>
      <c r="AB74" s="181">
        <v>42.5</v>
      </c>
    </row>
    <row r="75" spans="1:28" s="181" customFormat="1" ht="12.15" customHeight="1">
      <c r="A75" s="402" t="s">
        <v>107</v>
      </c>
      <c r="B75" s="403">
        <v>43094</v>
      </c>
      <c r="C75" s="404" t="s">
        <v>287</v>
      </c>
      <c r="D75" s="404" t="s">
        <v>288</v>
      </c>
      <c r="E75" s="405">
        <v>10000</v>
      </c>
      <c r="F75" s="406" t="s">
        <v>293</v>
      </c>
      <c r="G75" s="403">
        <v>43184</v>
      </c>
      <c r="H75" s="404">
        <v>90</v>
      </c>
      <c r="I75" s="403">
        <v>43256</v>
      </c>
      <c r="J75" s="427">
        <v>9500</v>
      </c>
      <c r="K75" s="405">
        <v>500</v>
      </c>
      <c r="L75" s="405">
        <v>613</v>
      </c>
      <c r="M75" s="404" t="s">
        <v>291</v>
      </c>
      <c r="N75" s="404" t="s">
        <v>243</v>
      </c>
      <c r="O75" s="428">
        <v>4.75</v>
      </c>
      <c r="P75" s="429" t="s">
        <v>114</v>
      </c>
      <c r="Q75" s="429">
        <v>2000</v>
      </c>
      <c r="R75" s="429">
        <v>10000</v>
      </c>
      <c r="S75" s="404" t="s">
        <v>244</v>
      </c>
      <c r="T75" s="429">
        <v>205</v>
      </c>
      <c r="U75" s="428">
        <v>807.5</v>
      </c>
      <c r="V75" s="404" t="s">
        <v>294</v>
      </c>
      <c r="W75" s="403">
        <v>43074</v>
      </c>
      <c r="X75" s="443" t="s">
        <v>117</v>
      </c>
      <c r="Y75" s="450">
        <v>0.17</v>
      </c>
      <c r="AA75" s="181">
        <v>4.75</v>
      </c>
      <c r="AB75" s="181">
        <v>807.5</v>
      </c>
    </row>
    <row r="76" spans="1:28" s="181" customFormat="1" ht="12.15" customHeight="1">
      <c r="A76" s="402" t="s">
        <v>107</v>
      </c>
      <c r="B76" s="403">
        <v>43052</v>
      </c>
      <c r="C76" s="404" t="s">
        <v>287</v>
      </c>
      <c r="D76" s="404" t="s">
        <v>288</v>
      </c>
      <c r="E76" s="405">
        <v>10000</v>
      </c>
      <c r="F76" s="406" t="s">
        <v>295</v>
      </c>
      <c r="G76" s="403">
        <v>43142</v>
      </c>
      <c r="H76" s="404">
        <v>90</v>
      </c>
      <c r="I76" s="403">
        <v>43256</v>
      </c>
      <c r="J76" s="427">
        <v>10000</v>
      </c>
      <c r="K76" s="405">
        <v>0</v>
      </c>
      <c r="L76" s="405">
        <v>404</v>
      </c>
      <c r="M76" s="404" t="s">
        <v>291</v>
      </c>
      <c r="N76" s="404" t="s">
        <v>243</v>
      </c>
      <c r="O76" s="428">
        <v>5</v>
      </c>
      <c r="P76" s="429" t="s">
        <v>114</v>
      </c>
      <c r="Q76" s="429">
        <v>2000</v>
      </c>
      <c r="R76" s="429">
        <v>10000</v>
      </c>
      <c r="S76" s="404" t="s">
        <v>244</v>
      </c>
      <c r="T76" s="429">
        <v>170</v>
      </c>
      <c r="U76" s="428">
        <v>850</v>
      </c>
      <c r="V76" s="404" t="s">
        <v>296</v>
      </c>
      <c r="W76" s="403">
        <v>43029</v>
      </c>
      <c r="X76" s="443"/>
      <c r="Y76" s="450">
        <v>0.17</v>
      </c>
    </row>
    <row r="77" spans="1:28" s="181" customFormat="1" ht="12.15" customHeight="1">
      <c r="A77" s="402" t="s">
        <v>107</v>
      </c>
      <c r="B77" s="403">
        <v>43094</v>
      </c>
      <c r="C77" s="404" t="s">
        <v>287</v>
      </c>
      <c r="D77" s="404" t="s">
        <v>288</v>
      </c>
      <c r="E77" s="405">
        <v>10000</v>
      </c>
      <c r="F77" s="406" t="s">
        <v>293</v>
      </c>
      <c r="G77" s="403">
        <v>43184</v>
      </c>
      <c r="H77" s="404">
        <v>90</v>
      </c>
      <c r="I77" s="403">
        <v>43256</v>
      </c>
      <c r="J77" s="427">
        <v>10000</v>
      </c>
      <c r="K77" s="405">
        <v>0</v>
      </c>
      <c r="L77" s="405">
        <v>613</v>
      </c>
      <c r="M77" s="404" t="s">
        <v>291</v>
      </c>
      <c r="N77" s="404" t="s">
        <v>243</v>
      </c>
      <c r="O77" s="428">
        <v>5</v>
      </c>
      <c r="P77" s="429" t="s">
        <v>114</v>
      </c>
      <c r="Q77" s="429">
        <v>2000</v>
      </c>
      <c r="R77" s="429">
        <v>10000</v>
      </c>
      <c r="S77" s="404" t="s">
        <v>244</v>
      </c>
      <c r="T77" s="429">
        <v>204</v>
      </c>
      <c r="U77" s="428">
        <v>850</v>
      </c>
      <c r="V77" s="404" t="s">
        <v>297</v>
      </c>
      <c r="W77" s="403">
        <v>43056</v>
      </c>
      <c r="X77" s="443"/>
      <c r="Y77" s="450">
        <v>0.17</v>
      </c>
    </row>
    <row r="78" spans="1:28" s="181" customFormat="1" ht="12.15" customHeight="1">
      <c r="A78" s="402" t="s">
        <v>107</v>
      </c>
      <c r="B78" s="403">
        <v>43266</v>
      </c>
      <c r="C78" s="404" t="s">
        <v>298</v>
      </c>
      <c r="D78" s="404" t="s">
        <v>299</v>
      </c>
      <c r="E78" s="405">
        <v>4400</v>
      </c>
      <c r="F78" s="406" t="s">
        <v>300</v>
      </c>
      <c r="G78" s="403">
        <v>43356</v>
      </c>
      <c r="H78" s="404">
        <v>90</v>
      </c>
      <c r="I78" s="403">
        <v>43267</v>
      </c>
      <c r="J78" s="427">
        <v>4400</v>
      </c>
      <c r="K78" s="405">
        <v>0</v>
      </c>
      <c r="L78" s="405">
        <v>441</v>
      </c>
      <c r="M78" s="404" t="s">
        <v>301</v>
      </c>
      <c r="N78" s="404" t="s">
        <v>152</v>
      </c>
      <c r="O78" s="428">
        <v>2</v>
      </c>
      <c r="P78" s="429" t="s">
        <v>114</v>
      </c>
      <c r="Q78" s="429">
        <v>2200</v>
      </c>
      <c r="R78" s="429">
        <v>4400</v>
      </c>
      <c r="S78" s="404" t="s">
        <v>153</v>
      </c>
      <c r="T78" s="429">
        <v>170</v>
      </c>
      <c r="U78" s="428">
        <v>340</v>
      </c>
      <c r="V78" s="404" t="s">
        <v>302</v>
      </c>
      <c r="W78" s="403">
        <v>43265</v>
      </c>
      <c r="X78" s="443"/>
      <c r="Y78" s="450">
        <v>0.160001054546413</v>
      </c>
    </row>
    <row r="79" spans="1:28" s="181" customFormat="1" ht="12.15" customHeight="1">
      <c r="A79" s="402" t="s">
        <v>107</v>
      </c>
      <c r="B79" s="403">
        <v>43005</v>
      </c>
      <c r="C79" s="404" t="s">
        <v>303</v>
      </c>
      <c r="D79" s="404" t="s">
        <v>304</v>
      </c>
      <c r="E79" s="405">
        <v>2700</v>
      </c>
      <c r="F79" s="406" t="s">
        <v>305</v>
      </c>
      <c r="G79" s="403">
        <v>43035</v>
      </c>
      <c r="H79" s="404">
        <v>30</v>
      </c>
      <c r="I79" s="403">
        <v>43258</v>
      </c>
      <c r="J79" s="427">
        <v>2700</v>
      </c>
      <c r="K79" s="405">
        <v>0</v>
      </c>
      <c r="L79" s="405">
        <v>955</v>
      </c>
      <c r="M79" s="404" t="s">
        <v>147</v>
      </c>
      <c r="N79" s="404" t="s">
        <v>306</v>
      </c>
      <c r="O79" s="428">
        <v>1</v>
      </c>
      <c r="P79" s="429" t="s">
        <v>114</v>
      </c>
      <c r="Q79" s="429">
        <v>2700</v>
      </c>
      <c r="R79" s="429">
        <v>2700</v>
      </c>
      <c r="S79" s="404" t="s">
        <v>307</v>
      </c>
      <c r="T79" s="429">
        <v>170</v>
      </c>
      <c r="U79" s="428">
        <v>170</v>
      </c>
      <c r="V79" s="404" t="s">
        <v>308</v>
      </c>
      <c r="W79" s="403">
        <v>43006</v>
      </c>
      <c r="X79" s="443"/>
      <c r="Y79" s="450">
        <v>0.17</v>
      </c>
    </row>
    <row r="80" spans="1:28" s="181" customFormat="1" ht="12.15" customHeight="1">
      <c r="A80" s="402" t="s">
        <v>107</v>
      </c>
      <c r="B80" s="403">
        <v>43277</v>
      </c>
      <c r="C80" s="404" t="s">
        <v>309</v>
      </c>
      <c r="D80" s="404" t="s">
        <v>310</v>
      </c>
      <c r="E80" s="405">
        <v>1300</v>
      </c>
      <c r="F80" s="406" t="s">
        <v>311</v>
      </c>
      <c r="G80" s="403">
        <v>43337</v>
      </c>
      <c r="H80" s="404">
        <v>60</v>
      </c>
      <c r="I80" s="403">
        <v>43280</v>
      </c>
      <c r="J80" s="427">
        <v>600</v>
      </c>
      <c r="K80" s="405">
        <v>700</v>
      </c>
      <c r="L80" s="405">
        <v>595</v>
      </c>
      <c r="M80" s="404" t="s">
        <v>312</v>
      </c>
      <c r="N80" s="404" t="s">
        <v>313</v>
      </c>
      <c r="O80" s="428">
        <v>0.92</v>
      </c>
      <c r="P80" s="429" t="s">
        <v>114</v>
      </c>
      <c r="Q80" s="429">
        <v>650</v>
      </c>
      <c r="R80" s="429">
        <v>1300</v>
      </c>
      <c r="S80" s="404" t="s">
        <v>314</v>
      </c>
      <c r="T80" s="429">
        <v>18</v>
      </c>
      <c r="U80" s="428">
        <v>16.62</v>
      </c>
      <c r="V80" s="404" t="s">
        <v>315</v>
      </c>
      <c r="W80" s="403">
        <v>43278</v>
      </c>
      <c r="X80" s="443" t="s">
        <v>117</v>
      </c>
      <c r="Y80" s="450">
        <v>0.15999964307703299</v>
      </c>
      <c r="AA80" s="181">
        <v>0.92307692307692302</v>
      </c>
      <c r="AB80" s="181">
        <v>16.615384615384599</v>
      </c>
    </row>
    <row r="81" spans="1:28" s="181" customFormat="1" ht="12.15" customHeight="1">
      <c r="A81" s="402" t="s">
        <v>107</v>
      </c>
      <c r="B81" s="403">
        <v>43201</v>
      </c>
      <c r="C81" s="404" t="s">
        <v>309</v>
      </c>
      <c r="D81" s="404" t="s">
        <v>310</v>
      </c>
      <c r="E81" s="422">
        <v>1300</v>
      </c>
      <c r="F81" s="406" t="s">
        <v>316</v>
      </c>
      <c r="G81" s="403">
        <v>43261</v>
      </c>
      <c r="H81" s="404">
        <v>60</v>
      </c>
      <c r="I81" s="403">
        <v>43280</v>
      </c>
      <c r="J81" s="427">
        <v>1300</v>
      </c>
      <c r="K81" s="405">
        <v>0</v>
      </c>
      <c r="L81" s="405">
        <v>312</v>
      </c>
      <c r="M81" s="404" t="s">
        <v>312</v>
      </c>
      <c r="N81" s="404" t="s">
        <v>313</v>
      </c>
      <c r="O81" s="428">
        <v>2</v>
      </c>
      <c r="P81" s="429" t="s">
        <v>114</v>
      </c>
      <c r="Q81" s="422">
        <v>650</v>
      </c>
      <c r="R81" s="422">
        <v>1300</v>
      </c>
      <c r="S81" s="446" t="s">
        <v>314</v>
      </c>
      <c r="T81" s="429">
        <v>18</v>
      </c>
      <c r="U81" s="428">
        <v>36</v>
      </c>
      <c r="V81" s="446" t="s">
        <v>317</v>
      </c>
      <c r="W81" s="403">
        <v>43201</v>
      </c>
      <c r="X81" s="443"/>
      <c r="Y81" s="450">
        <v>0.17</v>
      </c>
    </row>
    <row r="82" spans="1:28" s="181" customFormat="1" ht="12.15" customHeight="1">
      <c r="A82" s="402" t="s">
        <v>107</v>
      </c>
      <c r="B82" s="403">
        <v>43158</v>
      </c>
      <c r="C82" s="404" t="s">
        <v>318</v>
      </c>
      <c r="D82" s="418" t="s">
        <v>319</v>
      </c>
      <c r="E82" s="422">
        <v>35250</v>
      </c>
      <c r="F82" s="416" t="s">
        <v>320</v>
      </c>
      <c r="G82" s="403">
        <v>43248</v>
      </c>
      <c r="H82" s="404">
        <v>90</v>
      </c>
      <c r="I82" s="403">
        <v>43257</v>
      </c>
      <c r="J82" s="427">
        <v>35250</v>
      </c>
      <c r="K82" s="405">
        <v>0</v>
      </c>
      <c r="L82" s="405">
        <v>239</v>
      </c>
      <c r="M82" s="404" t="s">
        <v>321</v>
      </c>
      <c r="N82" s="404" t="s">
        <v>270</v>
      </c>
      <c r="O82" s="428">
        <v>15</v>
      </c>
      <c r="P82" s="435" t="s">
        <v>114</v>
      </c>
      <c r="Q82" s="429">
        <v>2350</v>
      </c>
      <c r="R82" s="422">
        <v>35250</v>
      </c>
      <c r="S82" s="446" t="s">
        <v>167</v>
      </c>
      <c r="T82" s="429">
        <v>170</v>
      </c>
      <c r="U82" s="428">
        <v>2550</v>
      </c>
      <c r="V82" s="446" t="s">
        <v>322</v>
      </c>
      <c r="W82" s="403">
        <v>43158</v>
      </c>
      <c r="X82" s="443"/>
      <c r="Y82" s="450">
        <v>0.17</v>
      </c>
    </row>
    <row r="83" spans="1:28" s="181" customFormat="1" ht="12.15" customHeight="1">
      <c r="A83" s="402" t="s">
        <v>107</v>
      </c>
      <c r="B83" s="403">
        <v>43158</v>
      </c>
      <c r="C83" s="404" t="s">
        <v>318</v>
      </c>
      <c r="D83" s="418" t="s">
        <v>319</v>
      </c>
      <c r="E83" s="422">
        <v>600</v>
      </c>
      <c r="F83" s="416" t="s">
        <v>320</v>
      </c>
      <c r="G83" s="403">
        <v>43248</v>
      </c>
      <c r="H83" s="404">
        <v>90</v>
      </c>
      <c r="I83" s="403">
        <v>43257</v>
      </c>
      <c r="J83" s="427">
        <v>600</v>
      </c>
      <c r="K83" s="405">
        <v>0</v>
      </c>
      <c r="L83" s="405">
        <v>239</v>
      </c>
      <c r="M83" s="404" t="s">
        <v>323</v>
      </c>
      <c r="N83" s="404" t="s">
        <v>324</v>
      </c>
      <c r="O83" s="428">
        <v>1</v>
      </c>
      <c r="P83" s="435" t="s">
        <v>114</v>
      </c>
      <c r="Q83" s="428">
        <v>600</v>
      </c>
      <c r="R83" s="422">
        <v>600</v>
      </c>
      <c r="S83" s="446" t="s">
        <v>325</v>
      </c>
      <c r="T83" s="429">
        <v>18</v>
      </c>
      <c r="U83" s="447">
        <v>18</v>
      </c>
      <c r="V83" s="446" t="s">
        <v>326</v>
      </c>
      <c r="W83" s="403">
        <v>43159</v>
      </c>
      <c r="X83" s="443"/>
      <c r="Y83" s="450">
        <v>0.17</v>
      </c>
    </row>
    <row r="84" spans="1:28" s="181" customFormat="1" ht="12.15" customHeight="1">
      <c r="A84" s="402" t="s">
        <v>107</v>
      </c>
      <c r="B84" s="403">
        <v>43180</v>
      </c>
      <c r="C84" s="404" t="s">
        <v>318</v>
      </c>
      <c r="D84" s="404" t="s">
        <v>319</v>
      </c>
      <c r="E84" s="405">
        <v>2350</v>
      </c>
      <c r="F84" s="406" t="s">
        <v>327</v>
      </c>
      <c r="G84" s="403">
        <v>43270</v>
      </c>
      <c r="H84" s="404">
        <v>90</v>
      </c>
      <c r="I84" s="403">
        <v>43257</v>
      </c>
      <c r="J84" s="427">
        <v>2350</v>
      </c>
      <c r="K84" s="405">
        <v>0</v>
      </c>
      <c r="L84" s="405">
        <v>502</v>
      </c>
      <c r="M84" s="404" t="s">
        <v>328</v>
      </c>
      <c r="N84" s="404" t="s">
        <v>270</v>
      </c>
      <c r="O84" s="428">
        <v>1</v>
      </c>
      <c r="P84" s="429" t="s">
        <v>114</v>
      </c>
      <c r="Q84" s="429">
        <v>2350</v>
      </c>
      <c r="R84" s="429">
        <v>2350</v>
      </c>
      <c r="S84" s="404" t="s">
        <v>167</v>
      </c>
      <c r="T84" s="429">
        <v>170</v>
      </c>
      <c r="U84" s="428">
        <v>170</v>
      </c>
      <c r="V84" s="404" t="s">
        <v>329</v>
      </c>
      <c r="W84" s="403">
        <v>43174</v>
      </c>
      <c r="X84" s="443"/>
      <c r="Y84" s="450">
        <v>0.17</v>
      </c>
    </row>
    <row r="85" spans="1:28" s="181" customFormat="1" ht="12.15" customHeight="1">
      <c r="A85" s="402" t="s">
        <v>107</v>
      </c>
      <c r="B85" s="403">
        <v>43272</v>
      </c>
      <c r="C85" s="404" t="s">
        <v>330</v>
      </c>
      <c r="D85" s="404" t="s">
        <v>331</v>
      </c>
      <c r="E85" s="405">
        <v>500</v>
      </c>
      <c r="F85" s="406" t="s">
        <v>332</v>
      </c>
      <c r="G85" s="403"/>
      <c r="H85" s="404"/>
      <c r="I85" s="403">
        <v>43279</v>
      </c>
      <c r="J85" s="427">
        <v>500</v>
      </c>
      <c r="K85" s="405">
        <v>0</v>
      </c>
      <c r="L85" s="405"/>
      <c r="M85" s="404" t="s">
        <v>236</v>
      </c>
      <c r="N85" s="404" t="s">
        <v>199</v>
      </c>
      <c r="O85" s="428">
        <v>2</v>
      </c>
      <c r="P85" s="429" t="s">
        <v>114</v>
      </c>
      <c r="Q85" s="429"/>
      <c r="R85" s="429"/>
      <c r="S85" s="404" t="s">
        <v>200</v>
      </c>
      <c r="T85" s="429">
        <v>17</v>
      </c>
      <c r="U85" s="428">
        <v>34</v>
      </c>
      <c r="V85" s="404" t="s">
        <v>333</v>
      </c>
      <c r="W85" s="403">
        <v>43272</v>
      </c>
      <c r="X85" s="443"/>
      <c r="Y85" s="450"/>
    </row>
    <row r="86" spans="1:28" s="181" customFormat="1" ht="12.15" customHeight="1">
      <c r="A86" s="402" t="s">
        <v>107</v>
      </c>
      <c r="B86" s="403">
        <v>43272</v>
      </c>
      <c r="C86" s="404" t="s">
        <v>330</v>
      </c>
      <c r="D86" s="404" t="s">
        <v>331</v>
      </c>
      <c r="E86" s="405">
        <v>500</v>
      </c>
      <c r="F86" s="416" t="s">
        <v>332</v>
      </c>
      <c r="G86" s="403"/>
      <c r="H86" s="404"/>
      <c r="I86" s="403">
        <v>43279</v>
      </c>
      <c r="J86" s="427">
        <v>500</v>
      </c>
      <c r="K86" s="405">
        <v>0</v>
      </c>
      <c r="L86" s="405"/>
      <c r="M86" s="404" t="s">
        <v>334</v>
      </c>
      <c r="N86" s="404" t="s">
        <v>195</v>
      </c>
      <c r="O86" s="428">
        <v>2</v>
      </c>
      <c r="P86" s="429" t="s">
        <v>114</v>
      </c>
      <c r="Q86" s="429"/>
      <c r="R86" s="422"/>
      <c r="S86" s="446" t="s">
        <v>335</v>
      </c>
      <c r="T86" s="429">
        <v>17</v>
      </c>
      <c r="U86" s="428">
        <v>34</v>
      </c>
      <c r="V86" s="404" t="s">
        <v>333</v>
      </c>
      <c r="W86" s="403">
        <v>43272</v>
      </c>
      <c r="X86" s="443"/>
      <c r="Y86" s="450"/>
    </row>
    <row r="87" spans="1:28" s="181" customFormat="1" ht="12.15" customHeight="1">
      <c r="A87" s="402" t="s">
        <v>336</v>
      </c>
      <c r="B87" s="417">
        <v>42977</v>
      </c>
      <c r="C87" s="404" t="s">
        <v>337</v>
      </c>
      <c r="D87" s="418" t="s">
        <v>338</v>
      </c>
      <c r="E87" s="419">
        <v>15000</v>
      </c>
      <c r="F87" s="416" t="s">
        <v>339</v>
      </c>
      <c r="G87" s="403">
        <v>43007</v>
      </c>
      <c r="H87" s="404">
        <v>30</v>
      </c>
      <c r="I87" s="403" t="s">
        <v>340</v>
      </c>
      <c r="J87" s="427">
        <v>6253</v>
      </c>
      <c r="K87" s="405">
        <v>0</v>
      </c>
      <c r="L87" s="405">
        <v>1079</v>
      </c>
      <c r="M87" s="418" t="s">
        <v>341</v>
      </c>
      <c r="N87" s="418" t="s">
        <v>342</v>
      </c>
      <c r="O87" s="428">
        <v>4.17</v>
      </c>
      <c r="P87" s="436" t="s">
        <v>114</v>
      </c>
      <c r="Q87" s="419">
        <v>1500</v>
      </c>
      <c r="R87" s="419">
        <v>15000</v>
      </c>
      <c r="S87" s="446" t="s">
        <v>343</v>
      </c>
      <c r="T87" s="429">
        <v>200</v>
      </c>
      <c r="U87" s="428">
        <v>833.73</v>
      </c>
      <c r="V87" s="446" t="s">
        <v>344</v>
      </c>
      <c r="W87" s="403">
        <v>42958</v>
      </c>
      <c r="X87" s="443" t="s">
        <v>117</v>
      </c>
      <c r="Y87" s="450">
        <v>0.17</v>
      </c>
      <c r="AA87" s="181">
        <v>4.1686666666666703</v>
      </c>
      <c r="AB87" s="181">
        <v>833.73333333333301</v>
      </c>
    </row>
    <row r="88" spans="1:28" s="181" customFormat="1" ht="12.15" customHeight="1">
      <c r="A88" s="404" t="s">
        <v>336</v>
      </c>
      <c r="B88" s="417">
        <v>42990</v>
      </c>
      <c r="C88" s="404" t="s">
        <v>337</v>
      </c>
      <c r="D88" s="404" t="s">
        <v>338</v>
      </c>
      <c r="E88" s="419">
        <v>23200</v>
      </c>
      <c r="F88" s="416" t="s">
        <v>345</v>
      </c>
      <c r="G88" s="403">
        <v>43020</v>
      </c>
      <c r="H88" s="404">
        <v>30</v>
      </c>
      <c r="I88" s="403" t="s">
        <v>346</v>
      </c>
      <c r="J88" s="427">
        <v>23200</v>
      </c>
      <c r="K88" s="405">
        <v>0</v>
      </c>
      <c r="L88" s="405">
        <v>234</v>
      </c>
      <c r="M88" s="418" t="s">
        <v>347</v>
      </c>
      <c r="N88" s="418" t="s">
        <v>348</v>
      </c>
      <c r="O88" s="437">
        <v>2</v>
      </c>
      <c r="P88" s="436" t="s">
        <v>129</v>
      </c>
      <c r="Q88" s="419">
        <v>11600</v>
      </c>
      <c r="R88" s="419">
        <v>23200</v>
      </c>
      <c r="S88" s="404" t="s">
        <v>343</v>
      </c>
      <c r="T88" s="429">
        <v>200</v>
      </c>
      <c r="U88" s="457">
        <v>2000</v>
      </c>
      <c r="V88" s="446" t="s">
        <v>349</v>
      </c>
      <c r="W88" s="458">
        <v>42979</v>
      </c>
      <c r="X88" s="459" t="s">
        <v>117</v>
      </c>
      <c r="Y88" s="450">
        <v>0.17</v>
      </c>
      <c r="AA88" s="181">
        <v>2</v>
      </c>
      <c r="AB88" s="181">
        <v>2000</v>
      </c>
    </row>
    <row r="89" spans="1:28" s="386" customFormat="1" ht="12.15" customHeight="1">
      <c r="A89" s="402" t="s">
        <v>336</v>
      </c>
      <c r="B89" s="403">
        <v>42977</v>
      </c>
      <c r="C89" s="404" t="s">
        <v>337</v>
      </c>
      <c r="D89" s="404" t="s">
        <v>338</v>
      </c>
      <c r="E89" s="405">
        <v>34800</v>
      </c>
      <c r="F89" s="406" t="s">
        <v>339</v>
      </c>
      <c r="G89" s="403">
        <v>43007</v>
      </c>
      <c r="H89" s="404">
        <v>30</v>
      </c>
      <c r="I89" s="403">
        <v>43276</v>
      </c>
      <c r="J89" s="427">
        <v>34800</v>
      </c>
      <c r="K89" s="405">
        <v>0</v>
      </c>
      <c r="L89" s="405">
        <v>1079</v>
      </c>
      <c r="M89" s="404" t="s">
        <v>347</v>
      </c>
      <c r="N89" s="404" t="s">
        <v>348</v>
      </c>
      <c r="O89" s="428">
        <v>3</v>
      </c>
      <c r="P89" s="429" t="s">
        <v>129</v>
      </c>
      <c r="Q89" s="429">
        <v>11600</v>
      </c>
      <c r="R89" s="429">
        <v>34800</v>
      </c>
      <c r="S89" s="404" t="s">
        <v>350</v>
      </c>
      <c r="T89" s="429">
        <v>1000</v>
      </c>
      <c r="U89" s="428">
        <v>3000</v>
      </c>
      <c r="V89" s="404" t="s">
        <v>351</v>
      </c>
      <c r="W89" s="403">
        <v>42963</v>
      </c>
      <c r="X89" s="443"/>
      <c r="Y89" s="461">
        <v>0.17</v>
      </c>
    </row>
    <row r="90" spans="1:28" s="181" customFormat="1" ht="12.15" customHeight="1">
      <c r="A90" s="402" t="s">
        <v>336</v>
      </c>
      <c r="B90" s="403">
        <v>42990</v>
      </c>
      <c r="C90" s="404" t="s">
        <v>337</v>
      </c>
      <c r="D90" s="404" t="s">
        <v>338</v>
      </c>
      <c r="E90" s="405">
        <v>15000</v>
      </c>
      <c r="F90" s="406" t="s">
        <v>345</v>
      </c>
      <c r="G90" s="403">
        <v>43020</v>
      </c>
      <c r="H90" s="404">
        <v>30</v>
      </c>
      <c r="I90" s="403">
        <v>43276</v>
      </c>
      <c r="J90" s="427">
        <v>15000</v>
      </c>
      <c r="K90" s="405">
        <v>0</v>
      </c>
      <c r="L90" s="405">
        <v>234</v>
      </c>
      <c r="M90" s="404" t="s">
        <v>341</v>
      </c>
      <c r="N90" s="404" t="s">
        <v>342</v>
      </c>
      <c r="O90" s="428">
        <v>10</v>
      </c>
      <c r="P90" s="429" t="s">
        <v>114</v>
      </c>
      <c r="Q90" s="429">
        <v>1500</v>
      </c>
      <c r="R90" s="429">
        <v>15000</v>
      </c>
      <c r="S90" s="404" t="s">
        <v>350</v>
      </c>
      <c r="T90" s="429">
        <v>1000</v>
      </c>
      <c r="U90" s="428">
        <v>2000</v>
      </c>
      <c r="V90" s="404" t="s">
        <v>352</v>
      </c>
      <c r="W90" s="403">
        <v>42976</v>
      </c>
      <c r="X90" s="443"/>
      <c r="Y90" s="450">
        <v>0.17</v>
      </c>
    </row>
    <row r="91" spans="1:28" s="181" customFormat="1" ht="12.15" customHeight="1">
      <c r="A91" s="402" t="s">
        <v>353</v>
      </c>
      <c r="B91" s="403">
        <v>43192</v>
      </c>
      <c r="C91" s="404" t="s">
        <v>354</v>
      </c>
      <c r="D91" s="404" t="s">
        <v>355</v>
      </c>
      <c r="E91" s="405">
        <v>8640</v>
      </c>
      <c r="F91" s="406" t="s">
        <v>356</v>
      </c>
      <c r="G91" s="403">
        <v>43252</v>
      </c>
      <c r="H91" s="404">
        <v>60</v>
      </c>
      <c r="I91" s="403">
        <v>43280</v>
      </c>
      <c r="J91" s="427">
        <v>8640</v>
      </c>
      <c r="K91" s="405">
        <v>0</v>
      </c>
      <c r="L91" s="405">
        <v>120</v>
      </c>
      <c r="M91" s="404" t="s">
        <v>357</v>
      </c>
      <c r="N91" s="404" t="s">
        <v>358</v>
      </c>
      <c r="O91" s="428">
        <v>4</v>
      </c>
      <c r="P91" s="429" t="s">
        <v>114</v>
      </c>
      <c r="Q91" s="429">
        <v>2160</v>
      </c>
      <c r="R91" s="429">
        <v>8640</v>
      </c>
      <c r="S91" s="404" t="s">
        <v>359</v>
      </c>
      <c r="T91" s="429">
        <v>180</v>
      </c>
      <c r="U91" s="428">
        <v>720</v>
      </c>
      <c r="V91" s="404" t="s">
        <v>360</v>
      </c>
      <c r="W91" s="403">
        <v>43180</v>
      </c>
      <c r="X91" s="443"/>
      <c r="Y91" s="450">
        <v>0.17</v>
      </c>
      <c r="Z91" s="181">
        <v>128.21</v>
      </c>
    </row>
    <row r="92" spans="1:28" s="181" customFormat="1" ht="12.15" customHeight="1">
      <c r="A92" s="402" t="s">
        <v>353</v>
      </c>
      <c r="B92" s="403">
        <v>43211</v>
      </c>
      <c r="C92" s="404" t="s">
        <v>354</v>
      </c>
      <c r="D92" s="404" t="s">
        <v>355</v>
      </c>
      <c r="E92" s="405">
        <v>11480</v>
      </c>
      <c r="F92" s="406" t="s">
        <v>361</v>
      </c>
      <c r="G92" s="403">
        <v>43271</v>
      </c>
      <c r="H92" s="404">
        <v>60</v>
      </c>
      <c r="I92" s="403">
        <v>43280</v>
      </c>
      <c r="J92" s="427">
        <v>11480</v>
      </c>
      <c r="K92" s="405">
        <v>0</v>
      </c>
      <c r="L92" s="405">
        <v>557</v>
      </c>
      <c r="M92" s="404" t="s">
        <v>362</v>
      </c>
      <c r="N92" s="404" t="s">
        <v>306</v>
      </c>
      <c r="O92" s="428">
        <v>4</v>
      </c>
      <c r="P92" s="429" t="s">
        <v>114</v>
      </c>
      <c r="Q92" s="429">
        <v>2870</v>
      </c>
      <c r="R92" s="429">
        <v>11480</v>
      </c>
      <c r="S92" s="404" t="s">
        <v>307</v>
      </c>
      <c r="T92" s="429">
        <v>175</v>
      </c>
      <c r="U92" s="428">
        <v>680</v>
      </c>
      <c r="V92" s="404" t="s">
        <v>363</v>
      </c>
      <c r="W92" s="403">
        <v>43213</v>
      </c>
      <c r="X92" s="443"/>
      <c r="Y92" s="450">
        <v>0.17</v>
      </c>
    </row>
    <row r="93" spans="1:28" s="181" customFormat="1" ht="12.15" customHeight="1">
      <c r="A93" s="402" t="s">
        <v>353</v>
      </c>
      <c r="B93" s="403">
        <v>43213</v>
      </c>
      <c r="C93" s="404" t="s">
        <v>354</v>
      </c>
      <c r="D93" s="404" t="s">
        <v>355</v>
      </c>
      <c r="E93" s="405">
        <v>960</v>
      </c>
      <c r="F93" s="406" t="s">
        <v>364</v>
      </c>
      <c r="G93" s="403">
        <v>43273</v>
      </c>
      <c r="H93" s="404">
        <v>60</v>
      </c>
      <c r="I93" s="403">
        <v>43280</v>
      </c>
      <c r="J93" s="427">
        <v>960</v>
      </c>
      <c r="K93" s="405">
        <v>0</v>
      </c>
      <c r="L93" s="405">
        <v>574</v>
      </c>
      <c r="M93" s="404" t="s">
        <v>357</v>
      </c>
      <c r="N93" s="404" t="s">
        <v>358</v>
      </c>
      <c r="O93" s="428">
        <v>4</v>
      </c>
      <c r="P93" s="429" t="s">
        <v>114</v>
      </c>
      <c r="Q93" s="429">
        <v>240</v>
      </c>
      <c r="R93" s="429">
        <v>960</v>
      </c>
      <c r="S93" s="404" t="s">
        <v>359</v>
      </c>
      <c r="T93" s="429">
        <v>20</v>
      </c>
      <c r="U93" s="428">
        <v>80</v>
      </c>
      <c r="V93" s="404" t="s">
        <v>365</v>
      </c>
      <c r="W93" s="403">
        <v>43214</v>
      </c>
      <c r="X93" s="443"/>
      <c r="Y93" s="450">
        <v>0.17</v>
      </c>
    </row>
    <row r="94" spans="1:28" s="181" customFormat="1" ht="12.15" customHeight="1">
      <c r="A94" s="402" t="s">
        <v>353</v>
      </c>
      <c r="B94" s="403">
        <v>43213</v>
      </c>
      <c r="C94" s="404" t="s">
        <v>354</v>
      </c>
      <c r="D94" s="404" t="s">
        <v>355</v>
      </c>
      <c r="E94" s="405">
        <v>15600</v>
      </c>
      <c r="F94" s="406" t="s">
        <v>366</v>
      </c>
      <c r="G94" s="403">
        <v>43273</v>
      </c>
      <c r="H94" s="404">
        <v>60</v>
      </c>
      <c r="I94" s="403">
        <v>43280</v>
      </c>
      <c r="J94" s="427">
        <v>15600</v>
      </c>
      <c r="K94" s="405">
        <v>0</v>
      </c>
      <c r="L94" s="405">
        <v>574</v>
      </c>
      <c r="M94" s="404" t="s">
        <v>367</v>
      </c>
      <c r="N94" s="404" t="s">
        <v>368</v>
      </c>
      <c r="O94" s="428">
        <v>6</v>
      </c>
      <c r="P94" s="429" t="s">
        <v>114</v>
      </c>
      <c r="Q94" s="429">
        <v>2600</v>
      </c>
      <c r="R94" s="429">
        <v>15600</v>
      </c>
      <c r="S94" s="404" t="s">
        <v>369</v>
      </c>
      <c r="T94" s="429">
        <v>170</v>
      </c>
      <c r="U94" s="428">
        <v>1020</v>
      </c>
      <c r="V94" s="404" t="s">
        <v>365</v>
      </c>
      <c r="W94" s="403">
        <v>43214</v>
      </c>
      <c r="X94" s="443"/>
      <c r="Y94" s="450">
        <v>0.17</v>
      </c>
    </row>
    <row r="95" spans="1:28" s="181" customFormat="1" ht="12.15" customHeight="1">
      <c r="A95" s="402" t="s">
        <v>353</v>
      </c>
      <c r="B95" s="403">
        <v>43126</v>
      </c>
      <c r="C95" s="404" t="s">
        <v>370</v>
      </c>
      <c r="D95" s="404" t="s">
        <v>371</v>
      </c>
      <c r="E95" s="405">
        <v>6300</v>
      </c>
      <c r="F95" s="406" t="s">
        <v>372</v>
      </c>
      <c r="G95" s="403">
        <v>43186</v>
      </c>
      <c r="H95" s="404">
        <v>60</v>
      </c>
      <c r="I95" s="403">
        <v>43256</v>
      </c>
      <c r="J95" s="427">
        <v>2750</v>
      </c>
      <c r="K95" s="405">
        <v>3550</v>
      </c>
      <c r="L95" s="405">
        <v>578</v>
      </c>
      <c r="M95" s="404" t="s">
        <v>194</v>
      </c>
      <c r="N95" s="404" t="s">
        <v>206</v>
      </c>
      <c r="O95" s="428">
        <v>0.87</v>
      </c>
      <c r="P95" s="429" t="s">
        <v>114</v>
      </c>
      <c r="Q95" s="429">
        <v>3150</v>
      </c>
      <c r="R95" s="429">
        <v>6300</v>
      </c>
      <c r="S95" s="404" t="s">
        <v>207</v>
      </c>
      <c r="T95" s="429">
        <v>170</v>
      </c>
      <c r="U95" s="428">
        <v>148.41</v>
      </c>
      <c r="V95" s="404" t="s">
        <v>373</v>
      </c>
      <c r="W95" s="403">
        <v>43127</v>
      </c>
      <c r="X95" s="443" t="s">
        <v>117</v>
      </c>
      <c r="Y95" s="450">
        <v>0.17</v>
      </c>
      <c r="AA95" s="181">
        <v>0.87301587301587302</v>
      </c>
      <c r="AB95" s="181">
        <v>148.41269841269801</v>
      </c>
    </row>
    <row r="96" spans="1:28" s="181" customFormat="1" ht="12.15" customHeight="1">
      <c r="A96" s="402" t="s">
        <v>353</v>
      </c>
      <c r="B96" s="403">
        <v>43111</v>
      </c>
      <c r="C96" s="404" t="s">
        <v>370</v>
      </c>
      <c r="D96" s="404" t="s">
        <v>371</v>
      </c>
      <c r="E96" s="405">
        <v>3150</v>
      </c>
      <c r="F96" s="406" t="s">
        <v>374</v>
      </c>
      <c r="G96" s="403">
        <v>43171</v>
      </c>
      <c r="H96" s="404">
        <v>60</v>
      </c>
      <c r="I96" s="403">
        <v>43256</v>
      </c>
      <c r="J96" s="427">
        <v>3150</v>
      </c>
      <c r="K96" s="405">
        <v>0</v>
      </c>
      <c r="L96" s="405">
        <v>217</v>
      </c>
      <c r="M96" s="404" t="s">
        <v>194</v>
      </c>
      <c r="N96" s="404" t="s">
        <v>206</v>
      </c>
      <c r="O96" s="428">
        <v>1</v>
      </c>
      <c r="P96" s="429" t="s">
        <v>114</v>
      </c>
      <c r="Q96" s="429">
        <v>3150</v>
      </c>
      <c r="R96" s="429">
        <v>3150</v>
      </c>
      <c r="S96" s="404" t="s">
        <v>207</v>
      </c>
      <c r="T96" s="429">
        <v>170</v>
      </c>
      <c r="U96" s="428">
        <v>170</v>
      </c>
      <c r="V96" s="404" t="s">
        <v>375</v>
      </c>
      <c r="W96" s="403">
        <v>43110</v>
      </c>
      <c r="X96" s="443"/>
      <c r="Y96" s="450">
        <v>0.17</v>
      </c>
    </row>
    <row r="97" spans="1:26" s="181" customFormat="1" ht="12.15" customHeight="1">
      <c r="A97" s="402" t="s">
        <v>353</v>
      </c>
      <c r="B97" s="403">
        <v>43243</v>
      </c>
      <c r="C97" s="404" t="s">
        <v>376</v>
      </c>
      <c r="D97" s="404" t="s">
        <v>377</v>
      </c>
      <c r="E97" s="405">
        <v>600</v>
      </c>
      <c r="F97" s="406" t="s">
        <v>378</v>
      </c>
      <c r="G97" s="403">
        <v>43243</v>
      </c>
      <c r="H97" s="404" t="s">
        <v>379</v>
      </c>
      <c r="I97" s="403">
        <v>43278</v>
      </c>
      <c r="J97" s="427">
        <v>600</v>
      </c>
      <c r="K97" s="405">
        <v>0</v>
      </c>
      <c r="L97" s="405">
        <v>717</v>
      </c>
      <c r="M97" s="404" t="s">
        <v>357</v>
      </c>
      <c r="N97" s="404" t="s">
        <v>144</v>
      </c>
      <c r="O97" s="428">
        <v>2</v>
      </c>
      <c r="P97" s="429" t="s">
        <v>114</v>
      </c>
      <c r="Q97" s="429">
        <v>300</v>
      </c>
      <c r="R97" s="429">
        <v>600</v>
      </c>
      <c r="S97" s="404" t="s">
        <v>145</v>
      </c>
      <c r="T97" s="429">
        <v>18</v>
      </c>
      <c r="U97" s="428">
        <v>36</v>
      </c>
      <c r="V97" s="404" t="s">
        <v>380</v>
      </c>
      <c r="W97" s="403">
        <v>43243</v>
      </c>
      <c r="X97" s="443"/>
      <c r="Y97" s="450">
        <v>0.160003093341582</v>
      </c>
    </row>
    <row r="98" spans="1:26" s="181" customFormat="1" ht="12.15" customHeight="1">
      <c r="A98" s="402" t="s">
        <v>353</v>
      </c>
      <c r="B98" s="403">
        <v>43188</v>
      </c>
      <c r="C98" s="404" t="s">
        <v>381</v>
      </c>
      <c r="D98" s="404" t="s">
        <v>382</v>
      </c>
      <c r="E98" s="405">
        <v>6000</v>
      </c>
      <c r="F98" s="406" t="s">
        <v>383</v>
      </c>
      <c r="G98" s="403">
        <v>43218</v>
      </c>
      <c r="H98" s="404">
        <v>30</v>
      </c>
      <c r="I98" s="403">
        <v>43257</v>
      </c>
      <c r="J98" s="427">
        <v>6000</v>
      </c>
      <c r="K98" s="405">
        <v>0</v>
      </c>
      <c r="L98" s="405">
        <v>730</v>
      </c>
      <c r="M98" s="404" t="s">
        <v>135</v>
      </c>
      <c r="N98" s="404" t="s">
        <v>384</v>
      </c>
      <c r="O98" s="428">
        <v>2</v>
      </c>
      <c r="P98" s="429" t="s">
        <v>114</v>
      </c>
      <c r="Q98" s="429">
        <v>3000</v>
      </c>
      <c r="R98" s="429">
        <v>6000</v>
      </c>
      <c r="S98" s="404" t="s">
        <v>335</v>
      </c>
      <c r="T98" s="429">
        <v>170</v>
      </c>
      <c r="U98" s="428">
        <v>340</v>
      </c>
      <c r="V98" s="404" t="s">
        <v>385</v>
      </c>
      <c r="W98" s="403">
        <v>43189</v>
      </c>
      <c r="X98" s="443"/>
      <c r="Y98" s="450">
        <v>0.17</v>
      </c>
    </row>
    <row r="99" spans="1:26" s="181" customFormat="1" ht="12.15" customHeight="1">
      <c r="A99" s="402" t="s">
        <v>353</v>
      </c>
      <c r="B99" s="403">
        <v>43277</v>
      </c>
      <c r="C99" s="404" t="s">
        <v>386</v>
      </c>
      <c r="D99" s="404" t="s">
        <v>387</v>
      </c>
      <c r="E99" s="405">
        <v>2900</v>
      </c>
      <c r="F99" s="406" t="s">
        <v>388</v>
      </c>
      <c r="G99" s="403">
        <v>43307</v>
      </c>
      <c r="H99" s="404">
        <v>30</v>
      </c>
      <c r="I99" s="403">
        <v>43279</v>
      </c>
      <c r="J99" s="427">
        <v>2900</v>
      </c>
      <c r="K99" s="405">
        <v>0</v>
      </c>
      <c r="L99" s="405">
        <v>575</v>
      </c>
      <c r="M99" s="404" t="s">
        <v>389</v>
      </c>
      <c r="N99" s="404" t="s">
        <v>390</v>
      </c>
      <c r="O99" s="428">
        <v>1</v>
      </c>
      <c r="P99" s="429" t="s">
        <v>114</v>
      </c>
      <c r="Q99" s="429">
        <v>2900</v>
      </c>
      <c r="R99" s="429">
        <v>2900</v>
      </c>
      <c r="S99" s="404" t="s">
        <v>307</v>
      </c>
      <c r="T99" s="429">
        <v>170</v>
      </c>
      <c r="U99" s="428">
        <v>170</v>
      </c>
      <c r="V99" s="404" t="s">
        <v>391</v>
      </c>
      <c r="W99" s="403">
        <v>43277</v>
      </c>
      <c r="X99" s="443"/>
      <c r="Y99" s="450">
        <v>0.16</v>
      </c>
    </row>
    <row r="100" spans="1:26" s="181" customFormat="1" ht="12.15" customHeight="1">
      <c r="A100" s="402" t="s">
        <v>353</v>
      </c>
      <c r="B100" s="403">
        <v>43279</v>
      </c>
      <c r="C100" s="404" t="s">
        <v>392</v>
      </c>
      <c r="D100" s="404" t="s">
        <v>393</v>
      </c>
      <c r="E100" s="405">
        <v>500</v>
      </c>
      <c r="F100" s="406" t="s">
        <v>332</v>
      </c>
      <c r="G100" s="403"/>
      <c r="H100" s="404"/>
      <c r="I100" s="403">
        <v>43279</v>
      </c>
      <c r="J100" s="427">
        <v>500</v>
      </c>
      <c r="K100" s="405">
        <v>0</v>
      </c>
      <c r="L100" s="405"/>
      <c r="M100" s="404" t="s">
        <v>334</v>
      </c>
      <c r="N100" s="404" t="s">
        <v>195</v>
      </c>
      <c r="O100" s="428">
        <v>2</v>
      </c>
      <c r="P100" s="429" t="s">
        <v>114</v>
      </c>
      <c r="Q100" s="429"/>
      <c r="R100" s="429"/>
      <c r="S100" s="404" t="s">
        <v>335</v>
      </c>
      <c r="T100" s="429">
        <v>17</v>
      </c>
      <c r="U100" s="428">
        <v>34</v>
      </c>
      <c r="V100" s="404" t="s">
        <v>394</v>
      </c>
      <c r="W100" s="403">
        <v>43279</v>
      </c>
      <c r="X100" s="443"/>
      <c r="Y100" s="450"/>
    </row>
    <row r="101" spans="1:26" s="181" customFormat="1" ht="12.15" customHeight="1">
      <c r="A101" s="402" t="s">
        <v>395</v>
      </c>
      <c r="B101" s="403">
        <v>43210</v>
      </c>
      <c r="C101" s="404" t="s">
        <v>396</v>
      </c>
      <c r="D101" s="404" t="s">
        <v>397</v>
      </c>
      <c r="E101" s="405">
        <v>14040</v>
      </c>
      <c r="F101" s="406" t="s">
        <v>398</v>
      </c>
      <c r="G101" s="403">
        <v>43300</v>
      </c>
      <c r="H101" s="404">
        <v>90</v>
      </c>
      <c r="I101" s="403">
        <v>43277</v>
      </c>
      <c r="J101" s="427">
        <v>14040</v>
      </c>
      <c r="K101" s="405">
        <v>0</v>
      </c>
      <c r="L101" s="405">
        <v>542</v>
      </c>
      <c r="M101" s="404" t="s">
        <v>399</v>
      </c>
      <c r="N101" s="404" t="s">
        <v>368</v>
      </c>
      <c r="O101" s="428">
        <v>3</v>
      </c>
      <c r="P101" s="429" t="s">
        <v>114</v>
      </c>
      <c r="Q101" s="429">
        <v>4680</v>
      </c>
      <c r="R101" s="429">
        <v>14040</v>
      </c>
      <c r="S101" s="404" t="s">
        <v>369</v>
      </c>
      <c r="T101" s="429">
        <v>170</v>
      </c>
      <c r="U101" s="428">
        <v>510</v>
      </c>
      <c r="V101" s="404" t="s">
        <v>400</v>
      </c>
      <c r="W101" s="403">
        <v>43211</v>
      </c>
      <c r="X101" s="443"/>
      <c r="Y101" s="450">
        <v>0.17</v>
      </c>
      <c r="Z101" s="181">
        <v>2307.69</v>
      </c>
    </row>
    <row r="102" spans="1:26" s="181" customFormat="1" ht="12.15" customHeight="1">
      <c r="A102" s="402" t="s">
        <v>395</v>
      </c>
      <c r="B102" s="403">
        <v>43181</v>
      </c>
      <c r="C102" s="404" t="s">
        <v>401</v>
      </c>
      <c r="D102" s="404" t="s">
        <v>402</v>
      </c>
      <c r="E102" s="405">
        <v>9600</v>
      </c>
      <c r="F102" s="406" t="s">
        <v>403</v>
      </c>
      <c r="G102" s="403">
        <v>43271</v>
      </c>
      <c r="H102" s="404">
        <v>90</v>
      </c>
      <c r="I102" s="403">
        <v>43263</v>
      </c>
      <c r="J102" s="427">
        <v>9600</v>
      </c>
      <c r="K102" s="405">
        <v>0</v>
      </c>
      <c r="L102" s="405">
        <v>528</v>
      </c>
      <c r="M102" s="404" t="s">
        <v>404</v>
      </c>
      <c r="N102" s="404" t="s">
        <v>368</v>
      </c>
      <c r="O102" s="428">
        <v>2</v>
      </c>
      <c r="P102" s="429" t="s">
        <v>114</v>
      </c>
      <c r="Q102" s="429">
        <v>4800</v>
      </c>
      <c r="R102" s="429">
        <v>9600</v>
      </c>
      <c r="S102" s="404" t="s">
        <v>369</v>
      </c>
      <c r="T102" s="429">
        <v>170</v>
      </c>
      <c r="U102" s="428">
        <v>340</v>
      </c>
      <c r="V102" s="404" t="s">
        <v>405</v>
      </c>
      <c r="W102" s="403">
        <v>43182</v>
      </c>
      <c r="X102" s="443"/>
      <c r="Y102" s="450">
        <v>0.17</v>
      </c>
    </row>
    <row r="103" spans="1:26" s="181" customFormat="1" ht="12.15" customHeight="1">
      <c r="A103" s="402" t="s">
        <v>395</v>
      </c>
      <c r="B103" s="403">
        <v>43250</v>
      </c>
      <c r="C103" s="404" t="s">
        <v>406</v>
      </c>
      <c r="D103" s="404" t="s">
        <v>407</v>
      </c>
      <c r="E103" s="405">
        <v>1160</v>
      </c>
      <c r="F103" s="406" t="s">
        <v>408</v>
      </c>
      <c r="G103" s="403">
        <v>43280</v>
      </c>
      <c r="H103" s="404">
        <v>30</v>
      </c>
      <c r="I103" s="403">
        <v>43280</v>
      </c>
      <c r="J103" s="427">
        <v>1160</v>
      </c>
      <c r="K103" s="405">
        <v>0</v>
      </c>
      <c r="L103" s="405">
        <v>866</v>
      </c>
      <c r="M103" s="404" t="s">
        <v>229</v>
      </c>
      <c r="N103" s="404" t="s">
        <v>128</v>
      </c>
      <c r="O103" s="428">
        <v>6.8000000000000005E-2</v>
      </c>
      <c r="P103" s="429" t="s">
        <v>129</v>
      </c>
      <c r="Q103" s="429">
        <v>17058.823529411799</v>
      </c>
      <c r="R103" s="429">
        <v>1160</v>
      </c>
      <c r="S103" s="404" t="s">
        <v>182</v>
      </c>
      <c r="T103" s="429">
        <v>17</v>
      </c>
      <c r="U103" s="428">
        <v>68</v>
      </c>
      <c r="V103" s="404" t="s">
        <v>409</v>
      </c>
      <c r="W103" s="403">
        <v>43251</v>
      </c>
      <c r="X103" s="443"/>
      <c r="Y103" s="450">
        <v>0.16</v>
      </c>
    </row>
    <row r="104" spans="1:26" s="181" customFormat="1" ht="12.15" customHeight="1">
      <c r="A104" s="402" t="s">
        <v>395</v>
      </c>
      <c r="B104" s="403">
        <v>43266</v>
      </c>
      <c r="C104" s="404" t="s">
        <v>406</v>
      </c>
      <c r="D104" s="404" t="s">
        <v>407</v>
      </c>
      <c r="E104" s="405">
        <v>2700</v>
      </c>
      <c r="F104" s="406" t="s">
        <v>410</v>
      </c>
      <c r="G104" s="403">
        <v>43296</v>
      </c>
      <c r="H104" s="404">
        <v>30</v>
      </c>
      <c r="I104" s="403">
        <v>43280</v>
      </c>
      <c r="J104" s="427">
        <v>2700</v>
      </c>
      <c r="K104" s="405">
        <v>0</v>
      </c>
      <c r="L104" s="405">
        <v>437</v>
      </c>
      <c r="M104" s="404" t="s">
        <v>411</v>
      </c>
      <c r="N104" s="404" t="s">
        <v>152</v>
      </c>
      <c r="O104" s="428">
        <v>1</v>
      </c>
      <c r="P104" s="429" t="s">
        <v>114</v>
      </c>
      <c r="Q104" s="429">
        <v>2700</v>
      </c>
      <c r="R104" s="429">
        <v>2700</v>
      </c>
      <c r="S104" s="404" t="s">
        <v>153</v>
      </c>
      <c r="T104" s="429">
        <v>170</v>
      </c>
      <c r="U104" s="428">
        <v>170</v>
      </c>
      <c r="V104" s="404" t="s">
        <v>412</v>
      </c>
      <c r="W104" s="403">
        <v>43265</v>
      </c>
      <c r="X104" s="443"/>
      <c r="Y104" s="450">
        <v>0.15999810963270999</v>
      </c>
    </row>
    <row r="105" spans="1:26" s="181" customFormat="1" ht="12.15" customHeight="1">
      <c r="A105" s="402" t="s">
        <v>395</v>
      </c>
      <c r="B105" s="403">
        <v>43111</v>
      </c>
      <c r="C105" s="404" t="s">
        <v>413</v>
      </c>
      <c r="D105" s="404" t="s">
        <v>414</v>
      </c>
      <c r="E105" s="405">
        <v>7600</v>
      </c>
      <c r="F105" s="406" t="s">
        <v>415</v>
      </c>
      <c r="G105" s="403">
        <v>43171</v>
      </c>
      <c r="H105" s="404">
        <v>60</v>
      </c>
      <c r="I105" s="403">
        <v>43258</v>
      </c>
      <c r="J105" s="427">
        <v>7600</v>
      </c>
      <c r="K105" s="405">
        <v>0</v>
      </c>
      <c r="L105" s="405">
        <v>246</v>
      </c>
      <c r="M105" s="404" t="s">
        <v>119</v>
      </c>
      <c r="N105" s="404" t="s">
        <v>113</v>
      </c>
      <c r="O105" s="428">
        <v>20</v>
      </c>
      <c r="P105" s="429" t="s">
        <v>114</v>
      </c>
      <c r="Q105" s="429">
        <v>380</v>
      </c>
      <c r="R105" s="429">
        <v>7600</v>
      </c>
      <c r="S105" s="404" t="s">
        <v>115</v>
      </c>
      <c r="T105" s="429">
        <v>17</v>
      </c>
      <c r="U105" s="428">
        <v>340</v>
      </c>
      <c r="V105" s="404" t="s">
        <v>416</v>
      </c>
      <c r="W105" s="403">
        <v>43109</v>
      </c>
      <c r="X105" s="443"/>
      <c r="Y105" s="450">
        <v>0.17</v>
      </c>
    </row>
    <row r="106" spans="1:26" s="181" customFormat="1" ht="12.15" customHeight="1">
      <c r="A106" s="402" t="s">
        <v>395</v>
      </c>
      <c r="B106" s="403">
        <v>43173</v>
      </c>
      <c r="C106" s="404" t="s">
        <v>417</v>
      </c>
      <c r="D106" s="404" t="s">
        <v>418</v>
      </c>
      <c r="E106" s="405">
        <v>16500</v>
      </c>
      <c r="F106" s="406" t="s">
        <v>419</v>
      </c>
      <c r="G106" s="403">
        <v>43263</v>
      </c>
      <c r="H106" s="404">
        <v>90</v>
      </c>
      <c r="I106" s="403">
        <v>43279</v>
      </c>
      <c r="J106" s="427">
        <v>16500</v>
      </c>
      <c r="K106" s="405">
        <v>0</v>
      </c>
      <c r="L106" s="405">
        <v>398</v>
      </c>
      <c r="M106" s="404" t="s">
        <v>420</v>
      </c>
      <c r="N106" s="404" t="s">
        <v>390</v>
      </c>
      <c r="O106" s="428">
        <v>5</v>
      </c>
      <c r="P106" s="429" t="s">
        <v>114</v>
      </c>
      <c r="Q106" s="429">
        <v>3300</v>
      </c>
      <c r="R106" s="429">
        <v>16500</v>
      </c>
      <c r="S106" s="404" t="s">
        <v>421</v>
      </c>
      <c r="T106" s="429">
        <v>180</v>
      </c>
      <c r="U106" s="428">
        <v>900</v>
      </c>
      <c r="V106" s="404" t="s">
        <v>422</v>
      </c>
      <c r="W106" s="403">
        <v>43161</v>
      </c>
      <c r="X106" s="443"/>
      <c r="Y106" s="450">
        <v>0.17</v>
      </c>
    </row>
    <row r="107" spans="1:26" s="181" customFormat="1" ht="12.15" customHeight="1">
      <c r="A107" s="402" t="s">
        <v>395</v>
      </c>
      <c r="B107" s="403">
        <v>43227</v>
      </c>
      <c r="C107" s="404" t="s">
        <v>423</v>
      </c>
      <c r="D107" s="404" t="s">
        <v>424</v>
      </c>
      <c r="E107" s="405">
        <v>540</v>
      </c>
      <c r="F107" s="406" t="s">
        <v>425</v>
      </c>
      <c r="G107" s="403">
        <v>43227</v>
      </c>
      <c r="H107" s="404" t="s">
        <v>228</v>
      </c>
      <c r="I107" s="403">
        <v>43266</v>
      </c>
      <c r="J107" s="427">
        <v>540</v>
      </c>
      <c r="K107" s="405">
        <v>0</v>
      </c>
      <c r="L107" s="405">
        <v>79</v>
      </c>
      <c r="M107" s="404" t="s">
        <v>127</v>
      </c>
      <c r="N107" s="404" t="s">
        <v>199</v>
      </c>
      <c r="O107" s="428">
        <v>3.4000000000000002E-2</v>
      </c>
      <c r="P107" s="429" t="s">
        <v>129</v>
      </c>
      <c r="Q107" s="429">
        <v>15882.352941176499</v>
      </c>
      <c r="R107" s="429">
        <v>540</v>
      </c>
      <c r="S107" s="404" t="s">
        <v>200</v>
      </c>
      <c r="T107" s="429">
        <v>17</v>
      </c>
      <c r="U107" s="428">
        <v>34</v>
      </c>
      <c r="V107" s="404" t="s">
        <v>426</v>
      </c>
      <c r="W107" s="403">
        <v>43228</v>
      </c>
      <c r="X107" s="443"/>
      <c r="Y107" s="450">
        <v>0.15999312596666099</v>
      </c>
    </row>
    <row r="108" spans="1:26" s="181" customFormat="1" ht="12.15" customHeight="1">
      <c r="A108" s="402" t="s">
        <v>395</v>
      </c>
      <c r="B108" s="417">
        <v>43227</v>
      </c>
      <c r="C108" s="404" t="s">
        <v>423</v>
      </c>
      <c r="D108" s="404" t="s">
        <v>424</v>
      </c>
      <c r="E108" s="419">
        <v>260</v>
      </c>
      <c r="F108" s="416" t="s">
        <v>427</v>
      </c>
      <c r="G108" s="403">
        <v>43227</v>
      </c>
      <c r="H108" s="404" t="s">
        <v>228</v>
      </c>
      <c r="I108" s="403">
        <v>43266</v>
      </c>
      <c r="J108" s="427">
        <v>260</v>
      </c>
      <c r="K108" s="405">
        <v>0</v>
      </c>
      <c r="L108" s="405">
        <v>79</v>
      </c>
      <c r="M108" s="404" t="s">
        <v>428</v>
      </c>
      <c r="N108" s="404" t="s">
        <v>429</v>
      </c>
      <c r="O108" s="428">
        <v>1</v>
      </c>
      <c r="P108" s="429" t="s">
        <v>114</v>
      </c>
      <c r="Q108" s="422">
        <v>260</v>
      </c>
      <c r="R108" s="422">
        <v>260</v>
      </c>
      <c r="S108" s="446" t="s">
        <v>430</v>
      </c>
      <c r="T108" s="429">
        <v>18</v>
      </c>
      <c r="U108" s="428">
        <v>18</v>
      </c>
      <c r="V108" s="404" t="s">
        <v>426</v>
      </c>
      <c r="W108" s="403">
        <v>43228</v>
      </c>
      <c r="X108" s="443"/>
      <c r="Y108" s="450">
        <v>0.15998929240653201</v>
      </c>
    </row>
    <row r="109" spans="1:26" s="181" customFormat="1" ht="12.15" customHeight="1">
      <c r="A109" s="402" t="s">
        <v>395</v>
      </c>
      <c r="B109" s="403">
        <v>43208</v>
      </c>
      <c r="C109" s="404" t="s">
        <v>431</v>
      </c>
      <c r="D109" s="421" t="s">
        <v>432</v>
      </c>
      <c r="E109" s="422">
        <v>3300</v>
      </c>
      <c r="F109" s="406" t="s">
        <v>433</v>
      </c>
      <c r="G109" s="403">
        <v>43253</v>
      </c>
      <c r="H109" s="404">
        <v>45</v>
      </c>
      <c r="I109" s="403">
        <v>43281</v>
      </c>
      <c r="J109" s="427">
        <v>3300</v>
      </c>
      <c r="K109" s="405">
        <v>0</v>
      </c>
      <c r="L109" s="405">
        <v>438</v>
      </c>
      <c r="M109" s="404" t="s">
        <v>434</v>
      </c>
      <c r="N109" s="404" t="s">
        <v>435</v>
      </c>
      <c r="O109" s="428">
        <v>1</v>
      </c>
      <c r="P109" s="429" t="s">
        <v>114</v>
      </c>
      <c r="Q109" s="422">
        <v>3300</v>
      </c>
      <c r="R109" s="422">
        <v>3300</v>
      </c>
      <c r="S109" s="446" t="s">
        <v>436</v>
      </c>
      <c r="T109" s="429">
        <v>170</v>
      </c>
      <c r="U109" s="428">
        <v>170</v>
      </c>
      <c r="V109" s="404" t="s">
        <v>437</v>
      </c>
      <c r="W109" s="403">
        <v>43209</v>
      </c>
      <c r="X109" s="443"/>
      <c r="Y109" s="450">
        <v>0.17</v>
      </c>
    </row>
    <row r="110" spans="1:26" s="181" customFormat="1" ht="12.15" customHeight="1">
      <c r="A110" s="402" t="s">
        <v>395</v>
      </c>
      <c r="B110" s="403">
        <v>43158</v>
      </c>
      <c r="C110" s="404" t="s">
        <v>438</v>
      </c>
      <c r="D110" s="404" t="s">
        <v>439</v>
      </c>
      <c r="E110" s="405">
        <v>3000</v>
      </c>
      <c r="F110" s="416" t="s">
        <v>440</v>
      </c>
      <c r="G110" s="403">
        <v>43218</v>
      </c>
      <c r="H110" s="404">
        <v>60</v>
      </c>
      <c r="I110" s="403">
        <v>43273</v>
      </c>
      <c r="J110" s="427">
        <v>3000</v>
      </c>
      <c r="K110" s="405">
        <v>0</v>
      </c>
      <c r="L110" s="405">
        <v>253</v>
      </c>
      <c r="M110" s="404" t="s">
        <v>441</v>
      </c>
      <c r="N110" s="404" t="s">
        <v>113</v>
      </c>
      <c r="O110" s="428">
        <v>1</v>
      </c>
      <c r="P110" s="435" t="s">
        <v>114</v>
      </c>
      <c r="Q110" s="429">
        <v>3000</v>
      </c>
      <c r="R110" s="422">
        <v>3000</v>
      </c>
      <c r="S110" s="446" t="s">
        <v>115</v>
      </c>
      <c r="T110" s="429">
        <v>170</v>
      </c>
      <c r="U110" s="428">
        <v>170</v>
      </c>
      <c r="V110" s="446" t="s">
        <v>442</v>
      </c>
      <c r="W110" s="403">
        <v>43159</v>
      </c>
      <c r="X110" s="443"/>
      <c r="Y110" s="450">
        <v>0.17</v>
      </c>
    </row>
    <row r="111" spans="1:26" s="181" customFormat="1" ht="12.15" customHeight="1">
      <c r="A111" s="402" t="s">
        <v>395</v>
      </c>
      <c r="B111" s="417">
        <v>43255</v>
      </c>
      <c r="C111" s="404" t="s">
        <v>443</v>
      </c>
      <c r="D111" s="418" t="s">
        <v>444</v>
      </c>
      <c r="E111" s="419">
        <v>3000</v>
      </c>
      <c r="F111" s="416" t="s">
        <v>445</v>
      </c>
      <c r="G111" s="403">
        <v>43285</v>
      </c>
      <c r="H111" s="404">
        <v>30</v>
      </c>
      <c r="I111" s="403">
        <v>43254</v>
      </c>
      <c r="J111" s="427">
        <v>3000</v>
      </c>
      <c r="K111" s="405">
        <v>0</v>
      </c>
      <c r="L111" s="405">
        <v>33</v>
      </c>
      <c r="M111" s="418" t="s">
        <v>258</v>
      </c>
      <c r="N111" s="418" t="s">
        <v>113</v>
      </c>
      <c r="O111" s="428">
        <v>1</v>
      </c>
      <c r="P111" s="436" t="s">
        <v>114</v>
      </c>
      <c r="Q111" s="419">
        <v>3000</v>
      </c>
      <c r="R111" s="419">
        <v>3000</v>
      </c>
      <c r="S111" s="404" t="s">
        <v>115</v>
      </c>
      <c r="T111" s="429">
        <v>170</v>
      </c>
      <c r="U111" s="428">
        <v>170</v>
      </c>
      <c r="V111" s="446" t="s">
        <v>446</v>
      </c>
      <c r="W111" s="403">
        <v>43255</v>
      </c>
      <c r="X111" s="443"/>
      <c r="Y111" s="450">
        <v>0.15999860800167001</v>
      </c>
    </row>
    <row r="112" spans="1:26" s="181" customFormat="1" ht="12.15" customHeight="1">
      <c r="A112" s="402" t="s">
        <v>395</v>
      </c>
      <c r="B112" s="417">
        <v>43255</v>
      </c>
      <c r="C112" s="404" t="s">
        <v>443</v>
      </c>
      <c r="D112" s="418" t="s">
        <v>444</v>
      </c>
      <c r="E112" s="419">
        <v>540</v>
      </c>
      <c r="F112" s="416" t="s">
        <v>447</v>
      </c>
      <c r="G112" s="403">
        <v>43285</v>
      </c>
      <c r="H112" s="404">
        <v>30</v>
      </c>
      <c r="I112" s="403">
        <v>43254</v>
      </c>
      <c r="J112" s="427">
        <v>540</v>
      </c>
      <c r="K112" s="405">
        <v>0</v>
      </c>
      <c r="L112" s="405">
        <v>33</v>
      </c>
      <c r="M112" s="418" t="s">
        <v>127</v>
      </c>
      <c r="N112" s="418" t="s">
        <v>199</v>
      </c>
      <c r="O112" s="428">
        <v>3.4000000000000002E-2</v>
      </c>
      <c r="P112" s="436" t="s">
        <v>129</v>
      </c>
      <c r="Q112" s="419">
        <v>15882.352941176499</v>
      </c>
      <c r="R112" s="419">
        <v>540</v>
      </c>
      <c r="S112" s="446" t="s">
        <v>200</v>
      </c>
      <c r="T112" s="429">
        <v>17</v>
      </c>
      <c r="U112" s="428">
        <v>34</v>
      </c>
      <c r="V112" s="446" t="s">
        <v>446</v>
      </c>
      <c r="W112" s="403">
        <v>43255</v>
      </c>
      <c r="X112" s="443"/>
      <c r="Y112" s="450">
        <v>0.15999312596666099</v>
      </c>
    </row>
    <row r="113" spans="1:28" s="181" customFormat="1" ht="12.15" customHeight="1">
      <c r="A113" s="404" t="s">
        <v>448</v>
      </c>
      <c r="B113" s="417">
        <v>43204</v>
      </c>
      <c r="C113" s="404" t="s">
        <v>449</v>
      </c>
      <c r="D113" s="418" t="s">
        <v>450</v>
      </c>
      <c r="E113" s="419">
        <v>36855</v>
      </c>
      <c r="F113" s="416" t="s">
        <v>451</v>
      </c>
      <c r="G113" s="403">
        <v>43277</v>
      </c>
      <c r="H113" s="404">
        <v>60</v>
      </c>
      <c r="I113" s="403">
        <v>43278</v>
      </c>
      <c r="J113" s="427">
        <v>36855</v>
      </c>
      <c r="K113" s="405">
        <v>0</v>
      </c>
      <c r="L113" s="405">
        <v>353</v>
      </c>
      <c r="M113" s="418" t="s">
        <v>389</v>
      </c>
      <c r="N113" s="418" t="s">
        <v>452</v>
      </c>
      <c r="O113" s="428">
        <v>15</v>
      </c>
      <c r="P113" s="436" t="s">
        <v>114</v>
      </c>
      <c r="Q113" s="419">
        <v>2457</v>
      </c>
      <c r="R113" s="419">
        <v>36855</v>
      </c>
      <c r="S113" s="446" t="s">
        <v>453</v>
      </c>
      <c r="T113" s="429">
        <v>180</v>
      </c>
      <c r="U113" s="447">
        <v>2700</v>
      </c>
      <c r="V113" s="446" t="s">
        <v>454</v>
      </c>
      <c r="W113" s="403">
        <v>43188</v>
      </c>
      <c r="X113" s="443" t="s">
        <v>455</v>
      </c>
      <c r="Y113" s="450">
        <v>0.17</v>
      </c>
    </row>
    <row r="114" spans="1:28" s="181" customFormat="1" ht="12.15" customHeight="1">
      <c r="A114" s="402" t="s">
        <v>30</v>
      </c>
      <c r="B114" s="403">
        <v>43172</v>
      </c>
      <c r="C114" s="404" t="s">
        <v>456</v>
      </c>
      <c r="D114" s="404" t="s">
        <v>457</v>
      </c>
      <c r="E114" s="405">
        <v>3500</v>
      </c>
      <c r="F114" s="416" t="s">
        <v>458</v>
      </c>
      <c r="G114" s="403">
        <v>43172</v>
      </c>
      <c r="H114" s="404" t="s">
        <v>459</v>
      </c>
      <c r="I114" s="403" t="s">
        <v>460</v>
      </c>
      <c r="J114" s="427">
        <v>3000</v>
      </c>
      <c r="K114" s="405">
        <v>0</v>
      </c>
      <c r="L114" s="405">
        <v>357</v>
      </c>
      <c r="M114" s="418" t="s">
        <v>461</v>
      </c>
      <c r="N114" s="418" t="s">
        <v>462</v>
      </c>
      <c r="O114" s="437">
        <v>0.86</v>
      </c>
      <c r="P114" s="436" t="s">
        <v>114</v>
      </c>
      <c r="Q114" s="419">
        <v>3500</v>
      </c>
      <c r="R114" s="419">
        <v>3500</v>
      </c>
      <c r="S114" s="446" t="s">
        <v>463</v>
      </c>
      <c r="T114" s="429">
        <v>180</v>
      </c>
      <c r="U114" s="447">
        <v>154.29</v>
      </c>
      <c r="V114" s="446" t="s">
        <v>464</v>
      </c>
      <c r="W114" s="403">
        <v>43161</v>
      </c>
      <c r="X114" s="443" t="s">
        <v>117</v>
      </c>
      <c r="Y114" s="450">
        <v>0.17</v>
      </c>
      <c r="Z114" s="181">
        <v>341.88</v>
      </c>
      <c r="AA114" s="181">
        <v>0.85714285714285698</v>
      </c>
      <c r="AB114" s="181">
        <v>154.28571428571399</v>
      </c>
    </row>
    <row r="115" spans="1:28" s="181" customFormat="1" ht="12.15" customHeight="1">
      <c r="A115" s="402" t="s">
        <v>30</v>
      </c>
      <c r="B115" s="403">
        <v>43175</v>
      </c>
      <c r="C115" s="404" t="s">
        <v>456</v>
      </c>
      <c r="D115" s="404" t="s">
        <v>457</v>
      </c>
      <c r="E115" s="405">
        <v>7000</v>
      </c>
      <c r="F115" s="416" t="s">
        <v>465</v>
      </c>
      <c r="G115" s="403">
        <v>43175</v>
      </c>
      <c r="H115" s="404" t="s">
        <v>459</v>
      </c>
      <c r="I115" s="403">
        <v>43266</v>
      </c>
      <c r="J115" s="427">
        <v>4000</v>
      </c>
      <c r="K115" s="405">
        <v>3000</v>
      </c>
      <c r="L115" s="405">
        <v>456</v>
      </c>
      <c r="M115" s="418" t="s">
        <v>461</v>
      </c>
      <c r="N115" s="418" t="s">
        <v>462</v>
      </c>
      <c r="O115" s="437">
        <v>1.1399999999999999</v>
      </c>
      <c r="P115" s="436" t="s">
        <v>114</v>
      </c>
      <c r="Q115" s="419">
        <v>3500</v>
      </c>
      <c r="R115" s="419">
        <v>7000</v>
      </c>
      <c r="S115" s="446" t="s">
        <v>463</v>
      </c>
      <c r="T115" s="429">
        <v>180</v>
      </c>
      <c r="U115" s="447">
        <v>205.71</v>
      </c>
      <c r="V115" s="446" t="s">
        <v>466</v>
      </c>
      <c r="W115" s="403">
        <v>43176</v>
      </c>
      <c r="X115" s="443" t="s">
        <v>117</v>
      </c>
      <c r="Y115" s="450">
        <v>0.17</v>
      </c>
      <c r="AA115" s="181">
        <v>1.1428571428571399</v>
      </c>
      <c r="AB115" s="181">
        <v>205.71428571428601</v>
      </c>
    </row>
    <row r="116" spans="1:28" s="181" customFormat="1" ht="12.15" customHeight="1">
      <c r="A116" s="402" t="s">
        <v>30</v>
      </c>
      <c r="B116" s="403">
        <v>43172</v>
      </c>
      <c r="C116" s="404" t="s">
        <v>467</v>
      </c>
      <c r="D116" s="404" t="s">
        <v>468</v>
      </c>
      <c r="E116" s="405">
        <v>700</v>
      </c>
      <c r="F116" s="416" t="s">
        <v>469</v>
      </c>
      <c r="G116" s="403">
        <v>43232</v>
      </c>
      <c r="H116" s="404">
        <v>60</v>
      </c>
      <c r="I116" s="403">
        <v>43259</v>
      </c>
      <c r="J116" s="427">
        <v>700</v>
      </c>
      <c r="K116" s="405">
        <v>0</v>
      </c>
      <c r="L116" s="405">
        <v>367</v>
      </c>
      <c r="M116" s="418" t="s">
        <v>470</v>
      </c>
      <c r="N116" s="418" t="s">
        <v>471</v>
      </c>
      <c r="O116" s="437">
        <v>2</v>
      </c>
      <c r="P116" s="436" t="s">
        <v>114</v>
      </c>
      <c r="Q116" s="419">
        <v>350</v>
      </c>
      <c r="R116" s="419">
        <v>700</v>
      </c>
      <c r="S116" s="446" t="s">
        <v>472</v>
      </c>
      <c r="T116" s="429">
        <v>25</v>
      </c>
      <c r="U116" s="447">
        <v>50</v>
      </c>
      <c r="V116" s="446" t="s">
        <v>473</v>
      </c>
      <c r="W116" s="403">
        <v>43162</v>
      </c>
      <c r="X116" s="443"/>
      <c r="Y116" s="450">
        <v>0.17</v>
      </c>
    </row>
    <row r="117" spans="1:28" s="181" customFormat="1" ht="12.15" customHeight="1">
      <c r="A117" s="402" t="s">
        <v>30</v>
      </c>
      <c r="B117" s="417">
        <v>43172</v>
      </c>
      <c r="C117" s="404" t="s">
        <v>467</v>
      </c>
      <c r="D117" s="418" t="s">
        <v>468</v>
      </c>
      <c r="E117" s="419">
        <v>2300</v>
      </c>
      <c r="F117" s="416" t="s">
        <v>469</v>
      </c>
      <c r="G117" s="403">
        <v>43232</v>
      </c>
      <c r="H117" s="404">
        <v>60</v>
      </c>
      <c r="I117" s="403">
        <v>43259</v>
      </c>
      <c r="J117" s="427">
        <v>2300</v>
      </c>
      <c r="K117" s="405">
        <v>0</v>
      </c>
      <c r="L117" s="405">
        <v>367</v>
      </c>
      <c r="M117" s="404" t="s">
        <v>474</v>
      </c>
      <c r="N117" s="404" t="s">
        <v>199</v>
      </c>
      <c r="O117" s="428">
        <v>1</v>
      </c>
      <c r="P117" s="429" t="s">
        <v>114</v>
      </c>
      <c r="Q117" s="429">
        <v>2300</v>
      </c>
      <c r="R117" s="429">
        <v>2300</v>
      </c>
      <c r="S117" s="404" t="s">
        <v>475</v>
      </c>
      <c r="T117" s="429">
        <v>170</v>
      </c>
      <c r="U117" s="429">
        <v>170</v>
      </c>
      <c r="V117" s="460" t="s">
        <v>473</v>
      </c>
      <c r="W117" s="403">
        <v>43162</v>
      </c>
      <c r="X117" s="443"/>
      <c r="Y117" s="450">
        <v>0.17</v>
      </c>
    </row>
    <row r="118" spans="1:28" s="181" customFormat="1" ht="12.15" customHeight="1">
      <c r="A118" s="404" t="s">
        <v>30</v>
      </c>
      <c r="B118" s="417">
        <v>43181</v>
      </c>
      <c r="C118" s="404" t="s">
        <v>467</v>
      </c>
      <c r="D118" s="418" t="s">
        <v>468</v>
      </c>
      <c r="E118" s="419">
        <v>700</v>
      </c>
      <c r="F118" s="416" t="s">
        <v>476</v>
      </c>
      <c r="G118" s="403">
        <v>43241</v>
      </c>
      <c r="H118" s="404">
        <v>60</v>
      </c>
      <c r="I118" s="403">
        <v>43259</v>
      </c>
      <c r="J118" s="427">
        <v>700</v>
      </c>
      <c r="K118" s="405">
        <v>0</v>
      </c>
      <c r="L118" s="405">
        <v>521</v>
      </c>
      <c r="M118" s="418" t="s">
        <v>470</v>
      </c>
      <c r="N118" s="418" t="s">
        <v>471</v>
      </c>
      <c r="O118" s="437">
        <v>2</v>
      </c>
      <c r="P118" s="436" t="s">
        <v>114</v>
      </c>
      <c r="Q118" s="419">
        <v>350</v>
      </c>
      <c r="R118" s="419">
        <v>700</v>
      </c>
      <c r="S118" s="446" t="s">
        <v>472</v>
      </c>
      <c r="T118" s="429">
        <v>25</v>
      </c>
      <c r="U118" s="447">
        <v>50</v>
      </c>
      <c r="V118" s="446" t="s">
        <v>477</v>
      </c>
      <c r="W118" s="403">
        <v>43182</v>
      </c>
      <c r="X118" s="443"/>
      <c r="Y118" s="450">
        <v>0.17</v>
      </c>
    </row>
    <row r="119" spans="1:28" s="181" customFormat="1" ht="12.15" customHeight="1">
      <c r="A119" s="404" t="s">
        <v>30</v>
      </c>
      <c r="B119" s="417">
        <v>43181</v>
      </c>
      <c r="C119" s="404" t="s">
        <v>467</v>
      </c>
      <c r="D119" s="418" t="s">
        <v>468</v>
      </c>
      <c r="E119" s="419">
        <v>2300</v>
      </c>
      <c r="F119" s="416" t="s">
        <v>476</v>
      </c>
      <c r="G119" s="403">
        <v>43241</v>
      </c>
      <c r="H119" s="404">
        <v>60</v>
      </c>
      <c r="I119" s="403">
        <v>43259</v>
      </c>
      <c r="J119" s="427">
        <v>2300</v>
      </c>
      <c r="K119" s="405">
        <v>0</v>
      </c>
      <c r="L119" s="405">
        <v>521</v>
      </c>
      <c r="M119" s="418" t="s">
        <v>474</v>
      </c>
      <c r="N119" s="418" t="s">
        <v>199</v>
      </c>
      <c r="O119" s="437">
        <v>1</v>
      </c>
      <c r="P119" s="436" t="s">
        <v>114</v>
      </c>
      <c r="Q119" s="419">
        <v>2300</v>
      </c>
      <c r="R119" s="419">
        <v>2300</v>
      </c>
      <c r="S119" s="446" t="s">
        <v>475</v>
      </c>
      <c r="T119" s="429">
        <v>170</v>
      </c>
      <c r="U119" s="447">
        <v>170</v>
      </c>
      <c r="V119" s="446" t="s">
        <v>477</v>
      </c>
      <c r="W119" s="403">
        <v>43182</v>
      </c>
      <c r="X119" s="443"/>
      <c r="Y119" s="450">
        <v>0.17</v>
      </c>
    </row>
    <row r="120" spans="1:28" s="181" customFormat="1" ht="12.15" customHeight="1">
      <c r="A120" s="404" t="s">
        <v>30</v>
      </c>
      <c r="B120" s="417">
        <v>43213</v>
      </c>
      <c r="C120" s="404" t="s">
        <v>478</v>
      </c>
      <c r="D120" s="404" t="s">
        <v>479</v>
      </c>
      <c r="E120" s="419">
        <v>2850</v>
      </c>
      <c r="F120" s="416" t="s">
        <v>480</v>
      </c>
      <c r="G120" s="403">
        <v>43273</v>
      </c>
      <c r="H120" s="404">
        <v>60</v>
      </c>
      <c r="I120" s="403" t="s">
        <v>481</v>
      </c>
      <c r="J120" s="427">
        <v>2729.6</v>
      </c>
      <c r="K120" s="405">
        <v>0</v>
      </c>
      <c r="L120" s="405">
        <v>583</v>
      </c>
      <c r="M120" s="418" t="s">
        <v>482</v>
      </c>
      <c r="N120" s="418" t="s">
        <v>483</v>
      </c>
      <c r="O120" s="437">
        <v>0.96</v>
      </c>
      <c r="P120" s="436" t="s">
        <v>114</v>
      </c>
      <c r="Q120" s="419">
        <v>2850</v>
      </c>
      <c r="R120" s="419">
        <v>2850</v>
      </c>
      <c r="S120" s="446" t="s">
        <v>484</v>
      </c>
      <c r="T120" s="429">
        <v>170</v>
      </c>
      <c r="U120" s="447">
        <v>162.82</v>
      </c>
      <c r="V120" s="446" t="s">
        <v>485</v>
      </c>
      <c r="W120" s="403">
        <v>43193</v>
      </c>
      <c r="X120" s="443" t="s">
        <v>117</v>
      </c>
      <c r="Y120" s="450">
        <v>0.17</v>
      </c>
      <c r="AA120" s="181">
        <v>0.95775438596491203</v>
      </c>
      <c r="AB120" s="181">
        <v>162.81824561403499</v>
      </c>
    </row>
    <row r="121" spans="1:28" s="181" customFormat="1" ht="12.15" customHeight="1">
      <c r="A121" s="402" t="s">
        <v>30</v>
      </c>
      <c r="B121" s="403">
        <v>43250</v>
      </c>
      <c r="C121" s="404" t="s">
        <v>478</v>
      </c>
      <c r="D121" s="404" t="s">
        <v>479</v>
      </c>
      <c r="E121" s="405">
        <v>6028</v>
      </c>
      <c r="F121" s="406" t="s">
        <v>486</v>
      </c>
      <c r="G121" s="403">
        <v>43310</v>
      </c>
      <c r="H121" s="404">
        <v>60</v>
      </c>
      <c r="I121" s="403">
        <v>43280</v>
      </c>
      <c r="J121" s="427">
        <v>120.4</v>
      </c>
      <c r="K121" s="405">
        <v>5907.6</v>
      </c>
      <c r="L121" s="405">
        <v>860</v>
      </c>
      <c r="M121" s="404" t="s">
        <v>367</v>
      </c>
      <c r="N121" s="404" t="s">
        <v>487</v>
      </c>
      <c r="O121" s="428">
        <v>0.04</v>
      </c>
      <c r="P121" s="429" t="s">
        <v>114</v>
      </c>
      <c r="Q121" s="429">
        <v>3014</v>
      </c>
      <c r="R121" s="429">
        <v>6028</v>
      </c>
      <c r="S121" s="404" t="s">
        <v>488</v>
      </c>
      <c r="T121" s="429">
        <v>170</v>
      </c>
      <c r="U121" s="428">
        <v>6.79</v>
      </c>
      <c r="V121" s="404" t="s">
        <v>489</v>
      </c>
      <c r="W121" s="403">
        <v>43234</v>
      </c>
      <c r="X121" s="443" t="s">
        <v>117</v>
      </c>
      <c r="Y121" s="450">
        <v>0.16000038487073201</v>
      </c>
      <c r="AA121" s="181">
        <v>3.9946914399469097E-2</v>
      </c>
      <c r="AB121" s="181">
        <v>6.7909754479097604</v>
      </c>
    </row>
    <row r="122" spans="1:28" s="181" customFormat="1" ht="12.15" customHeight="1">
      <c r="A122" s="453" t="s">
        <v>30</v>
      </c>
      <c r="B122" s="454">
        <v>43213</v>
      </c>
      <c r="C122" s="404" t="s">
        <v>478</v>
      </c>
      <c r="D122" s="404" t="s">
        <v>479</v>
      </c>
      <c r="E122" s="405">
        <v>6080</v>
      </c>
      <c r="F122" s="406" t="s">
        <v>480</v>
      </c>
      <c r="G122" s="403">
        <v>43273</v>
      </c>
      <c r="H122" s="404">
        <v>60</v>
      </c>
      <c r="I122" s="403">
        <v>43280</v>
      </c>
      <c r="J122" s="438">
        <v>6080</v>
      </c>
      <c r="K122" s="405">
        <v>0</v>
      </c>
      <c r="L122" s="405">
        <v>583</v>
      </c>
      <c r="M122" s="455" t="s">
        <v>367</v>
      </c>
      <c r="N122" s="456" t="s">
        <v>487</v>
      </c>
      <c r="O122" s="428">
        <v>2</v>
      </c>
      <c r="P122" s="436" t="s">
        <v>114</v>
      </c>
      <c r="Q122" s="429">
        <v>3040</v>
      </c>
      <c r="R122" s="429">
        <v>6080</v>
      </c>
      <c r="S122" s="404" t="s">
        <v>488</v>
      </c>
      <c r="T122" s="429">
        <v>170</v>
      </c>
      <c r="U122" s="428">
        <v>340</v>
      </c>
      <c r="V122" s="404" t="s">
        <v>485</v>
      </c>
      <c r="W122" s="403">
        <v>43193</v>
      </c>
      <c r="X122" s="443"/>
      <c r="Y122" s="450">
        <v>0.17</v>
      </c>
    </row>
    <row r="123" spans="1:28" s="181" customFormat="1" ht="12.15" customHeight="1">
      <c r="A123" s="402" t="s">
        <v>30</v>
      </c>
      <c r="B123" s="403">
        <v>43232</v>
      </c>
      <c r="C123" s="404" t="s">
        <v>490</v>
      </c>
      <c r="D123" s="404" t="s">
        <v>491</v>
      </c>
      <c r="E123" s="405">
        <v>2528.1999999999998</v>
      </c>
      <c r="F123" s="406" t="s">
        <v>492</v>
      </c>
      <c r="G123" s="403">
        <v>43262</v>
      </c>
      <c r="H123" s="404">
        <v>30</v>
      </c>
      <c r="I123" s="403">
        <v>43272</v>
      </c>
      <c r="J123" s="427">
        <v>2528.1999999999998</v>
      </c>
      <c r="K123" s="405">
        <v>0</v>
      </c>
      <c r="L123" s="405">
        <v>256</v>
      </c>
      <c r="M123" s="404" t="s">
        <v>127</v>
      </c>
      <c r="N123" s="404" t="s">
        <v>199</v>
      </c>
      <c r="O123" s="428">
        <v>0.17</v>
      </c>
      <c r="P123" s="429" t="s">
        <v>129</v>
      </c>
      <c r="Q123" s="429">
        <v>14871.7647058824</v>
      </c>
      <c r="R123" s="429">
        <v>2528.1999999999998</v>
      </c>
      <c r="S123" s="404" t="s">
        <v>200</v>
      </c>
      <c r="T123" s="429">
        <v>170</v>
      </c>
      <c r="U123" s="428">
        <v>170</v>
      </c>
      <c r="V123" s="404" t="s">
        <v>493</v>
      </c>
      <c r="W123" s="403">
        <v>43234</v>
      </c>
      <c r="X123" s="443"/>
      <c r="Y123" s="450">
        <v>0.16000146824013101</v>
      </c>
    </row>
    <row r="124" spans="1:28" s="181" customFormat="1" ht="12.15" customHeight="1">
      <c r="A124" s="402" t="s">
        <v>30</v>
      </c>
      <c r="B124" s="417">
        <v>43232</v>
      </c>
      <c r="C124" s="404" t="s">
        <v>490</v>
      </c>
      <c r="D124" s="421" t="s">
        <v>491</v>
      </c>
      <c r="E124" s="405">
        <v>3569.2</v>
      </c>
      <c r="F124" s="416" t="s">
        <v>494</v>
      </c>
      <c r="G124" s="403">
        <v>43262</v>
      </c>
      <c r="H124" s="404">
        <v>30</v>
      </c>
      <c r="I124" s="403">
        <v>43272</v>
      </c>
      <c r="J124" s="427">
        <v>3569.2</v>
      </c>
      <c r="K124" s="405">
        <v>0</v>
      </c>
      <c r="L124" s="405">
        <v>256</v>
      </c>
      <c r="M124" s="404" t="s">
        <v>428</v>
      </c>
      <c r="N124" s="404" t="s">
        <v>495</v>
      </c>
      <c r="O124" s="428">
        <v>1</v>
      </c>
      <c r="P124" s="429" t="s">
        <v>114</v>
      </c>
      <c r="Q124" s="429">
        <v>3569.2</v>
      </c>
      <c r="R124" s="429">
        <v>3569.2</v>
      </c>
      <c r="S124" s="404" t="s">
        <v>145</v>
      </c>
      <c r="T124" s="429">
        <v>180</v>
      </c>
      <c r="U124" s="428">
        <v>180</v>
      </c>
      <c r="V124" s="404" t="s">
        <v>493</v>
      </c>
      <c r="W124" s="403">
        <v>43234</v>
      </c>
      <c r="X124" s="443"/>
      <c r="Y124" s="450">
        <v>0.15999869999024999</v>
      </c>
    </row>
    <row r="125" spans="1:28" s="181" customFormat="1" ht="12.15" customHeight="1">
      <c r="A125" s="402" t="s">
        <v>30</v>
      </c>
      <c r="B125" s="403">
        <v>43181</v>
      </c>
      <c r="C125" s="404" t="s">
        <v>496</v>
      </c>
      <c r="D125" s="404" t="s">
        <v>497</v>
      </c>
      <c r="E125" s="405">
        <v>8100</v>
      </c>
      <c r="F125" s="406" t="s">
        <v>498</v>
      </c>
      <c r="G125" s="403">
        <v>43271</v>
      </c>
      <c r="H125" s="404">
        <v>90</v>
      </c>
      <c r="I125" s="403">
        <v>43276</v>
      </c>
      <c r="J125" s="427">
        <v>8100</v>
      </c>
      <c r="K125" s="405">
        <v>0</v>
      </c>
      <c r="L125" s="405">
        <v>527</v>
      </c>
      <c r="M125" s="404" t="s">
        <v>499</v>
      </c>
      <c r="N125" s="404" t="s">
        <v>199</v>
      </c>
      <c r="O125" s="428">
        <v>3</v>
      </c>
      <c r="P125" s="429" t="s">
        <v>114</v>
      </c>
      <c r="Q125" s="429">
        <v>2700</v>
      </c>
      <c r="R125" s="429">
        <v>8100</v>
      </c>
      <c r="S125" s="404" t="s">
        <v>200</v>
      </c>
      <c r="T125" s="429">
        <v>170</v>
      </c>
      <c r="U125" s="428">
        <v>510</v>
      </c>
      <c r="V125" s="404" t="s">
        <v>500</v>
      </c>
      <c r="W125" s="403">
        <v>43182</v>
      </c>
      <c r="X125" s="443"/>
      <c r="Y125" s="450">
        <v>0.17</v>
      </c>
    </row>
    <row r="126" spans="1:28" s="387" customFormat="1" ht="12.15" customHeight="1">
      <c r="A126" s="402" t="s">
        <v>30</v>
      </c>
      <c r="B126" s="403">
        <v>43232</v>
      </c>
      <c r="C126" s="404" t="s">
        <v>501</v>
      </c>
      <c r="D126" s="404" t="s">
        <v>502</v>
      </c>
      <c r="E126" s="405">
        <v>5651</v>
      </c>
      <c r="F126" s="406" t="s">
        <v>503</v>
      </c>
      <c r="G126" s="403">
        <v>43322</v>
      </c>
      <c r="H126" s="404">
        <v>90</v>
      </c>
      <c r="I126" s="403">
        <v>43277</v>
      </c>
      <c r="J126" s="427">
        <v>5651</v>
      </c>
      <c r="K126" s="405">
        <v>0</v>
      </c>
      <c r="L126" s="405">
        <v>255</v>
      </c>
      <c r="M126" s="404" t="s">
        <v>504</v>
      </c>
      <c r="N126" s="404" t="s">
        <v>505</v>
      </c>
      <c r="O126" s="428">
        <v>1</v>
      </c>
      <c r="P126" s="429" t="s">
        <v>114</v>
      </c>
      <c r="Q126" s="429">
        <v>5651</v>
      </c>
      <c r="R126" s="429">
        <v>5651</v>
      </c>
      <c r="S126" s="404" t="s">
        <v>506</v>
      </c>
      <c r="T126" s="429">
        <v>170</v>
      </c>
      <c r="U126" s="428">
        <v>170</v>
      </c>
      <c r="V126" s="404" t="s">
        <v>507</v>
      </c>
      <c r="W126" s="403">
        <v>43234</v>
      </c>
      <c r="X126" s="443"/>
      <c r="Y126" s="462">
        <v>0.16000041054695099</v>
      </c>
    </row>
    <row r="127" spans="1:28" s="387" customFormat="1" ht="12.15" customHeight="1">
      <c r="A127" s="402" t="s">
        <v>30</v>
      </c>
      <c r="B127" s="403">
        <v>43214</v>
      </c>
      <c r="C127" s="404" t="s">
        <v>508</v>
      </c>
      <c r="D127" s="404" t="s">
        <v>509</v>
      </c>
      <c r="E127" s="405">
        <v>2400</v>
      </c>
      <c r="F127" s="406" t="s">
        <v>510</v>
      </c>
      <c r="G127" s="403">
        <v>43304</v>
      </c>
      <c r="H127" s="404">
        <v>90</v>
      </c>
      <c r="I127" s="403">
        <v>43278</v>
      </c>
      <c r="J127" s="427">
        <v>2400</v>
      </c>
      <c r="K127" s="405">
        <v>0</v>
      </c>
      <c r="L127" s="405">
        <v>594</v>
      </c>
      <c r="M127" s="404" t="s">
        <v>511</v>
      </c>
      <c r="N127" s="404" t="s">
        <v>512</v>
      </c>
      <c r="O127" s="428">
        <v>1</v>
      </c>
      <c r="P127" s="429" t="s">
        <v>114</v>
      </c>
      <c r="Q127" s="429">
        <v>2400</v>
      </c>
      <c r="R127" s="429">
        <v>2400</v>
      </c>
      <c r="S127" s="404" t="s">
        <v>513</v>
      </c>
      <c r="T127" s="429">
        <v>170</v>
      </c>
      <c r="U127" s="428">
        <v>170</v>
      </c>
      <c r="V127" s="404" t="s">
        <v>514</v>
      </c>
      <c r="W127" s="403">
        <v>43215</v>
      </c>
      <c r="X127" s="443"/>
      <c r="Y127" s="462">
        <v>0.17</v>
      </c>
    </row>
    <row r="128" spans="1:28" s="181" customFormat="1" ht="12.15" customHeight="1">
      <c r="A128" s="402" t="s">
        <v>30</v>
      </c>
      <c r="B128" s="403">
        <v>43214</v>
      </c>
      <c r="C128" s="404" t="s">
        <v>508</v>
      </c>
      <c r="D128" s="404" t="s">
        <v>509</v>
      </c>
      <c r="E128" s="405">
        <v>2500</v>
      </c>
      <c r="F128" s="406" t="s">
        <v>515</v>
      </c>
      <c r="G128" s="403">
        <v>43304</v>
      </c>
      <c r="H128" s="404">
        <v>90</v>
      </c>
      <c r="I128" s="403">
        <v>43278</v>
      </c>
      <c r="J128" s="427">
        <v>2500</v>
      </c>
      <c r="K128" s="405">
        <v>0</v>
      </c>
      <c r="L128" s="405">
        <v>594</v>
      </c>
      <c r="M128" s="404" t="s">
        <v>127</v>
      </c>
      <c r="N128" s="404" t="s">
        <v>199</v>
      </c>
      <c r="O128" s="428">
        <v>0.17</v>
      </c>
      <c r="P128" s="429" t="s">
        <v>129</v>
      </c>
      <c r="Q128" s="429">
        <v>14705.8823529412</v>
      </c>
      <c r="R128" s="429">
        <v>2500</v>
      </c>
      <c r="S128" s="404" t="s">
        <v>200</v>
      </c>
      <c r="T128" s="429">
        <v>170</v>
      </c>
      <c r="U128" s="428">
        <v>170</v>
      </c>
      <c r="V128" s="404" t="s">
        <v>514</v>
      </c>
      <c r="W128" s="403">
        <v>43215</v>
      </c>
      <c r="X128" s="443"/>
      <c r="Y128" s="450">
        <v>0.17</v>
      </c>
    </row>
    <row r="129" spans="1:28" s="181" customFormat="1" ht="12.15" customHeight="1">
      <c r="A129" s="402" t="s">
        <v>30</v>
      </c>
      <c r="B129" s="403">
        <v>43241</v>
      </c>
      <c r="C129" s="404" t="s">
        <v>508</v>
      </c>
      <c r="D129" s="404" t="s">
        <v>509</v>
      </c>
      <c r="E129" s="405">
        <v>320</v>
      </c>
      <c r="F129" s="406" t="s">
        <v>516</v>
      </c>
      <c r="G129" s="403">
        <v>43331</v>
      </c>
      <c r="H129" s="404">
        <v>90</v>
      </c>
      <c r="I129" s="403">
        <v>43278</v>
      </c>
      <c r="J129" s="427">
        <v>320</v>
      </c>
      <c r="K129" s="405">
        <v>0</v>
      </c>
      <c r="L129" s="405">
        <v>435</v>
      </c>
      <c r="M129" s="404" t="s">
        <v>482</v>
      </c>
      <c r="N129" s="404" t="s">
        <v>195</v>
      </c>
      <c r="O129" s="428">
        <v>1</v>
      </c>
      <c r="P129" s="429" t="s">
        <v>114</v>
      </c>
      <c r="Q129" s="429">
        <v>320</v>
      </c>
      <c r="R129" s="429">
        <v>320</v>
      </c>
      <c r="S129" s="404" t="s">
        <v>335</v>
      </c>
      <c r="T129" s="429">
        <v>17</v>
      </c>
      <c r="U129" s="428">
        <v>17</v>
      </c>
      <c r="V129" s="404" t="s">
        <v>517</v>
      </c>
      <c r="W129" s="403">
        <v>43242</v>
      </c>
      <c r="X129" s="443"/>
      <c r="Y129" s="450">
        <v>0.16000870006525</v>
      </c>
    </row>
    <row r="130" spans="1:28" s="181" customFormat="1" ht="12.15" customHeight="1">
      <c r="A130" s="402" t="s">
        <v>30</v>
      </c>
      <c r="B130" s="403">
        <v>43137</v>
      </c>
      <c r="C130" s="404" t="s">
        <v>518</v>
      </c>
      <c r="D130" s="404" t="s">
        <v>519</v>
      </c>
      <c r="E130" s="405">
        <v>7497</v>
      </c>
      <c r="F130" s="406" t="s">
        <v>520</v>
      </c>
      <c r="G130" s="403">
        <v>43257</v>
      </c>
      <c r="H130" s="404">
        <v>120</v>
      </c>
      <c r="I130" s="403">
        <v>43276</v>
      </c>
      <c r="J130" s="427">
        <v>7497</v>
      </c>
      <c r="K130" s="405">
        <v>0</v>
      </c>
      <c r="L130" s="405">
        <v>129</v>
      </c>
      <c r="M130" s="404" t="s">
        <v>198</v>
      </c>
      <c r="N130" s="404" t="s">
        <v>199</v>
      </c>
      <c r="O130" s="428">
        <v>510</v>
      </c>
      <c r="P130" s="429" t="s">
        <v>521</v>
      </c>
      <c r="Q130" s="429">
        <v>14.7</v>
      </c>
      <c r="R130" s="429">
        <v>7497</v>
      </c>
      <c r="S130" s="404" t="s">
        <v>200</v>
      </c>
      <c r="T130" s="429">
        <v>170</v>
      </c>
      <c r="U130" s="428">
        <v>510</v>
      </c>
      <c r="V130" s="404" t="s">
        <v>522</v>
      </c>
      <c r="W130" s="403">
        <v>43112</v>
      </c>
      <c r="X130" s="443"/>
      <c r="Y130" s="450">
        <v>0.17</v>
      </c>
    </row>
    <row r="131" spans="1:28" s="181" customFormat="1" ht="12.15" customHeight="1">
      <c r="A131" s="402" t="s">
        <v>30</v>
      </c>
      <c r="B131" s="403">
        <v>43137</v>
      </c>
      <c r="C131" s="404" t="s">
        <v>518</v>
      </c>
      <c r="D131" s="404" t="s">
        <v>519</v>
      </c>
      <c r="E131" s="405">
        <v>9996</v>
      </c>
      <c r="F131" s="406" t="s">
        <v>520</v>
      </c>
      <c r="G131" s="403">
        <v>43257</v>
      </c>
      <c r="H131" s="404">
        <v>120</v>
      </c>
      <c r="I131" s="403">
        <v>43276</v>
      </c>
      <c r="J131" s="427">
        <v>9996</v>
      </c>
      <c r="K131" s="405">
        <v>0</v>
      </c>
      <c r="L131" s="405">
        <v>129</v>
      </c>
      <c r="M131" s="404" t="s">
        <v>198</v>
      </c>
      <c r="N131" s="404" t="s">
        <v>199</v>
      </c>
      <c r="O131" s="428">
        <v>680</v>
      </c>
      <c r="P131" s="429" t="s">
        <v>521</v>
      </c>
      <c r="Q131" s="429">
        <v>14.7</v>
      </c>
      <c r="R131" s="429">
        <v>9996</v>
      </c>
      <c r="S131" s="404" t="s">
        <v>200</v>
      </c>
      <c r="T131" s="429">
        <v>170</v>
      </c>
      <c r="U131" s="428">
        <v>680</v>
      </c>
      <c r="V131" s="404" t="s">
        <v>523</v>
      </c>
      <c r="W131" s="403">
        <v>43119</v>
      </c>
      <c r="X131" s="443"/>
      <c r="Y131" s="450">
        <v>0.17</v>
      </c>
    </row>
    <row r="132" spans="1:28" s="181" customFormat="1" ht="12.15" customHeight="1">
      <c r="A132" s="402" t="s">
        <v>30</v>
      </c>
      <c r="B132" s="403">
        <v>43172</v>
      </c>
      <c r="C132" s="404" t="s">
        <v>524</v>
      </c>
      <c r="D132" s="404" t="s">
        <v>525</v>
      </c>
      <c r="E132" s="422">
        <v>5900</v>
      </c>
      <c r="F132" s="406" t="s">
        <v>526</v>
      </c>
      <c r="G132" s="403">
        <v>43262</v>
      </c>
      <c r="H132" s="404">
        <v>90</v>
      </c>
      <c r="I132" s="403">
        <v>43252</v>
      </c>
      <c r="J132" s="427">
        <v>5900</v>
      </c>
      <c r="K132" s="405">
        <v>0</v>
      </c>
      <c r="L132" s="405">
        <v>327</v>
      </c>
      <c r="M132" s="404" t="s">
        <v>135</v>
      </c>
      <c r="N132" s="404" t="s">
        <v>195</v>
      </c>
      <c r="O132" s="428">
        <v>2</v>
      </c>
      <c r="P132" s="429" t="s">
        <v>114</v>
      </c>
      <c r="Q132" s="429">
        <v>2950</v>
      </c>
      <c r="R132" s="429">
        <v>5900</v>
      </c>
      <c r="S132" s="404" t="s">
        <v>335</v>
      </c>
      <c r="T132" s="429">
        <v>170</v>
      </c>
      <c r="U132" s="428">
        <v>340</v>
      </c>
      <c r="V132" s="404" t="s">
        <v>527</v>
      </c>
      <c r="W132" s="403">
        <v>43164</v>
      </c>
      <c r="X132" s="443"/>
      <c r="Y132" s="450">
        <v>0.17</v>
      </c>
    </row>
    <row r="133" spans="1:28" s="181" customFormat="1" ht="12.15" customHeight="1">
      <c r="A133" s="402" t="s">
        <v>30</v>
      </c>
      <c r="B133" s="403">
        <v>43112</v>
      </c>
      <c r="C133" s="404" t="s">
        <v>528</v>
      </c>
      <c r="D133" s="404" t="s">
        <v>529</v>
      </c>
      <c r="E133" s="422">
        <v>5800</v>
      </c>
      <c r="F133" s="406" t="s">
        <v>530</v>
      </c>
      <c r="G133" s="403">
        <v>43172</v>
      </c>
      <c r="H133" s="404">
        <v>60</v>
      </c>
      <c r="I133" s="403">
        <v>43255</v>
      </c>
      <c r="J133" s="427">
        <v>5800</v>
      </c>
      <c r="K133" s="405">
        <v>0</v>
      </c>
      <c r="L133" s="405">
        <v>285</v>
      </c>
      <c r="M133" s="404" t="s">
        <v>119</v>
      </c>
      <c r="N133" s="404" t="s">
        <v>113</v>
      </c>
      <c r="O133" s="428">
        <v>2</v>
      </c>
      <c r="P133" s="429" t="s">
        <v>114</v>
      </c>
      <c r="Q133" s="429">
        <v>2900</v>
      </c>
      <c r="R133" s="429">
        <v>5800</v>
      </c>
      <c r="S133" s="404" t="s">
        <v>115</v>
      </c>
      <c r="T133" s="429">
        <v>170</v>
      </c>
      <c r="U133" s="428">
        <v>340</v>
      </c>
      <c r="V133" s="404" t="s">
        <v>531</v>
      </c>
      <c r="W133" s="403">
        <v>43113</v>
      </c>
      <c r="X133" s="443"/>
      <c r="Y133" s="450">
        <v>0.17</v>
      </c>
    </row>
    <row r="134" spans="1:28" s="181" customFormat="1" ht="12.15" customHeight="1">
      <c r="A134" s="402" t="s">
        <v>30</v>
      </c>
      <c r="B134" s="403">
        <v>43132</v>
      </c>
      <c r="C134" s="404" t="s">
        <v>528</v>
      </c>
      <c r="D134" s="404" t="s">
        <v>529</v>
      </c>
      <c r="E134" s="405">
        <v>5800</v>
      </c>
      <c r="F134" s="406" t="s">
        <v>532</v>
      </c>
      <c r="G134" s="403">
        <v>43192</v>
      </c>
      <c r="H134" s="404">
        <v>60</v>
      </c>
      <c r="I134" s="403">
        <v>43280</v>
      </c>
      <c r="J134" s="427">
        <v>5800</v>
      </c>
      <c r="K134" s="405">
        <v>0</v>
      </c>
      <c r="L134" s="405">
        <v>116</v>
      </c>
      <c r="M134" s="404" t="s">
        <v>119</v>
      </c>
      <c r="N134" s="404" t="s">
        <v>113</v>
      </c>
      <c r="O134" s="428">
        <v>2</v>
      </c>
      <c r="P134" s="429" t="s">
        <v>114</v>
      </c>
      <c r="Q134" s="429">
        <v>2900</v>
      </c>
      <c r="R134" s="429">
        <v>5800</v>
      </c>
      <c r="S134" s="404" t="s">
        <v>115</v>
      </c>
      <c r="T134" s="429">
        <v>170</v>
      </c>
      <c r="U134" s="428">
        <v>340</v>
      </c>
      <c r="V134" s="404" t="s">
        <v>533</v>
      </c>
      <c r="W134" s="403">
        <v>43133</v>
      </c>
      <c r="X134" s="443"/>
      <c r="Y134" s="450">
        <v>0.17</v>
      </c>
    </row>
    <row r="135" spans="1:28" s="181" customFormat="1" ht="12.15" customHeight="1">
      <c r="A135" s="402" t="s">
        <v>30</v>
      </c>
      <c r="B135" s="403">
        <v>43156</v>
      </c>
      <c r="C135" s="404" t="s">
        <v>64</v>
      </c>
      <c r="D135" s="404" t="s">
        <v>65</v>
      </c>
      <c r="E135" s="405">
        <v>114000</v>
      </c>
      <c r="F135" s="406" t="s">
        <v>534</v>
      </c>
      <c r="G135" s="403">
        <v>43276</v>
      </c>
      <c r="H135" s="404">
        <v>120</v>
      </c>
      <c r="I135" s="403">
        <v>43276</v>
      </c>
      <c r="J135" s="427">
        <v>112569</v>
      </c>
      <c r="K135" s="405">
        <v>1431</v>
      </c>
      <c r="L135" s="405">
        <v>199</v>
      </c>
      <c r="M135" s="404" t="s">
        <v>535</v>
      </c>
      <c r="N135" s="404" t="s">
        <v>390</v>
      </c>
      <c r="O135" s="428">
        <v>7504.6</v>
      </c>
      <c r="P135" s="429" t="s">
        <v>521</v>
      </c>
      <c r="Q135" s="429">
        <v>15</v>
      </c>
      <c r="R135" s="429">
        <v>114000</v>
      </c>
      <c r="S135" s="404" t="s">
        <v>421</v>
      </c>
      <c r="T135" s="429">
        <v>950</v>
      </c>
      <c r="U135" s="428">
        <v>7504.6</v>
      </c>
      <c r="V135" s="404" t="s">
        <v>536</v>
      </c>
      <c r="W135" s="403">
        <v>43136</v>
      </c>
      <c r="X135" s="443" t="s">
        <v>117</v>
      </c>
      <c r="Y135" s="450">
        <v>0.17</v>
      </c>
      <c r="AA135" s="181">
        <v>7504.6</v>
      </c>
      <c r="AB135" s="181">
        <v>7504.6</v>
      </c>
    </row>
    <row r="136" spans="1:28" s="181" customFormat="1" ht="12.15" customHeight="1">
      <c r="A136" s="402" t="s">
        <v>30</v>
      </c>
      <c r="B136" s="403">
        <v>43156</v>
      </c>
      <c r="C136" s="404" t="s">
        <v>64</v>
      </c>
      <c r="D136" s="404" t="s">
        <v>65</v>
      </c>
      <c r="E136" s="405">
        <v>14994</v>
      </c>
      <c r="F136" s="406" t="s">
        <v>537</v>
      </c>
      <c r="G136" s="403">
        <v>43276</v>
      </c>
      <c r="H136" s="404">
        <v>120</v>
      </c>
      <c r="I136" s="403">
        <v>43276</v>
      </c>
      <c r="J136" s="427">
        <v>14994</v>
      </c>
      <c r="K136" s="405">
        <v>0</v>
      </c>
      <c r="L136" s="405">
        <v>199</v>
      </c>
      <c r="M136" s="404" t="s">
        <v>198</v>
      </c>
      <c r="N136" s="404" t="s">
        <v>199</v>
      </c>
      <c r="O136" s="428">
        <v>1020</v>
      </c>
      <c r="P136" s="429" t="s">
        <v>521</v>
      </c>
      <c r="Q136" s="429">
        <v>14.7</v>
      </c>
      <c r="R136" s="429">
        <v>14994</v>
      </c>
      <c r="S136" s="404" t="s">
        <v>200</v>
      </c>
      <c r="T136" s="429">
        <v>170</v>
      </c>
      <c r="U136" s="428">
        <v>1020</v>
      </c>
      <c r="V136" s="404" t="s">
        <v>538</v>
      </c>
      <c r="W136" s="403">
        <v>43124</v>
      </c>
      <c r="X136" s="443"/>
      <c r="Y136" s="450">
        <v>0.17</v>
      </c>
    </row>
    <row r="137" spans="1:28" s="181" customFormat="1" ht="12.15" customHeight="1">
      <c r="A137" s="402" t="s">
        <v>30</v>
      </c>
      <c r="B137" s="403">
        <v>43156</v>
      </c>
      <c r="C137" s="404" t="s">
        <v>64</v>
      </c>
      <c r="D137" s="404" t="s">
        <v>65</v>
      </c>
      <c r="E137" s="405">
        <v>19992</v>
      </c>
      <c r="F137" s="406" t="s">
        <v>537</v>
      </c>
      <c r="G137" s="403">
        <v>43276</v>
      </c>
      <c r="H137" s="404">
        <v>120</v>
      </c>
      <c r="I137" s="403">
        <v>43276</v>
      </c>
      <c r="J137" s="427">
        <v>19992</v>
      </c>
      <c r="K137" s="405">
        <v>0</v>
      </c>
      <c r="L137" s="405">
        <v>199</v>
      </c>
      <c r="M137" s="404" t="s">
        <v>198</v>
      </c>
      <c r="N137" s="404" t="s">
        <v>199</v>
      </c>
      <c r="O137" s="428">
        <v>1360</v>
      </c>
      <c r="P137" s="429" t="s">
        <v>521</v>
      </c>
      <c r="Q137" s="429">
        <v>14.7</v>
      </c>
      <c r="R137" s="429">
        <v>19992</v>
      </c>
      <c r="S137" s="404" t="s">
        <v>200</v>
      </c>
      <c r="T137" s="429">
        <v>170</v>
      </c>
      <c r="U137" s="428">
        <v>1360</v>
      </c>
      <c r="V137" s="404" t="s">
        <v>539</v>
      </c>
      <c r="W137" s="403">
        <v>43127</v>
      </c>
      <c r="X137" s="443"/>
      <c r="Y137" s="450">
        <v>0.17</v>
      </c>
    </row>
    <row r="138" spans="1:28" s="181" customFormat="1" ht="12.15" customHeight="1">
      <c r="A138" s="402" t="s">
        <v>30</v>
      </c>
      <c r="B138" s="403">
        <v>43156</v>
      </c>
      <c r="C138" s="404" t="s">
        <v>64</v>
      </c>
      <c r="D138" s="404" t="s">
        <v>65</v>
      </c>
      <c r="E138" s="405">
        <v>2499</v>
      </c>
      <c r="F138" s="406" t="s">
        <v>537</v>
      </c>
      <c r="G138" s="403">
        <v>43276</v>
      </c>
      <c r="H138" s="404">
        <v>120</v>
      </c>
      <c r="I138" s="403">
        <v>43276</v>
      </c>
      <c r="J138" s="427">
        <v>2499</v>
      </c>
      <c r="K138" s="405">
        <v>0</v>
      </c>
      <c r="L138" s="405">
        <v>199</v>
      </c>
      <c r="M138" s="404" t="s">
        <v>198</v>
      </c>
      <c r="N138" s="404" t="s">
        <v>199</v>
      </c>
      <c r="O138" s="428">
        <v>170</v>
      </c>
      <c r="P138" s="429" t="s">
        <v>521</v>
      </c>
      <c r="Q138" s="429">
        <v>14.7</v>
      </c>
      <c r="R138" s="429">
        <v>2499</v>
      </c>
      <c r="S138" s="404" t="s">
        <v>200</v>
      </c>
      <c r="T138" s="429">
        <v>170</v>
      </c>
      <c r="U138" s="428">
        <v>170</v>
      </c>
      <c r="V138" s="404" t="s">
        <v>539</v>
      </c>
      <c r="W138" s="403">
        <v>43127</v>
      </c>
      <c r="X138" s="443"/>
      <c r="Y138" s="450">
        <v>0.17</v>
      </c>
    </row>
    <row r="139" spans="1:28" s="181" customFormat="1" ht="12.15" customHeight="1">
      <c r="A139" s="402" t="s">
        <v>30</v>
      </c>
      <c r="B139" s="403">
        <v>43156</v>
      </c>
      <c r="C139" s="404" t="s">
        <v>64</v>
      </c>
      <c r="D139" s="404" t="s">
        <v>65</v>
      </c>
      <c r="E139" s="405">
        <v>34986</v>
      </c>
      <c r="F139" s="406" t="s">
        <v>537</v>
      </c>
      <c r="G139" s="403">
        <v>43276</v>
      </c>
      <c r="H139" s="404">
        <v>120</v>
      </c>
      <c r="I139" s="403">
        <v>43276</v>
      </c>
      <c r="J139" s="427">
        <v>34986</v>
      </c>
      <c r="K139" s="405">
        <v>0</v>
      </c>
      <c r="L139" s="405">
        <v>199</v>
      </c>
      <c r="M139" s="404" t="s">
        <v>198</v>
      </c>
      <c r="N139" s="404" t="s">
        <v>199</v>
      </c>
      <c r="O139" s="428">
        <v>2380</v>
      </c>
      <c r="P139" s="429" t="s">
        <v>521</v>
      </c>
      <c r="Q139" s="429">
        <v>14.7</v>
      </c>
      <c r="R139" s="429">
        <v>34986</v>
      </c>
      <c r="S139" s="404" t="s">
        <v>200</v>
      </c>
      <c r="T139" s="429">
        <v>170</v>
      </c>
      <c r="U139" s="428">
        <v>2380</v>
      </c>
      <c r="V139" s="404" t="s">
        <v>540</v>
      </c>
      <c r="W139" s="403">
        <v>43131</v>
      </c>
      <c r="X139" s="443"/>
      <c r="Y139" s="450">
        <v>0.17</v>
      </c>
    </row>
    <row r="140" spans="1:28" s="181" customFormat="1" ht="12.15" customHeight="1">
      <c r="A140" s="402" t="s">
        <v>30</v>
      </c>
      <c r="B140" s="403">
        <v>43156</v>
      </c>
      <c r="C140" s="404" t="s">
        <v>64</v>
      </c>
      <c r="D140" s="404" t="s">
        <v>65</v>
      </c>
      <c r="E140" s="405">
        <v>14994</v>
      </c>
      <c r="F140" s="406" t="s">
        <v>541</v>
      </c>
      <c r="G140" s="403">
        <v>43276</v>
      </c>
      <c r="H140" s="404">
        <v>120</v>
      </c>
      <c r="I140" s="403">
        <v>43276</v>
      </c>
      <c r="J140" s="427">
        <v>14994</v>
      </c>
      <c r="K140" s="405">
        <v>0</v>
      </c>
      <c r="L140" s="405">
        <v>199</v>
      </c>
      <c r="M140" s="404" t="s">
        <v>198</v>
      </c>
      <c r="N140" s="404" t="s">
        <v>199</v>
      </c>
      <c r="O140" s="428">
        <v>1020</v>
      </c>
      <c r="P140" s="429" t="s">
        <v>521</v>
      </c>
      <c r="Q140" s="429">
        <v>14.7</v>
      </c>
      <c r="R140" s="429">
        <v>14994</v>
      </c>
      <c r="S140" s="404" t="s">
        <v>200</v>
      </c>
      <c r="T140" s="429">
        <v>170</v>
      </c>
      <c r="U140" s="428">
        <v>1020</v>
      </c>
      <c r="V140" s="404" t="s">
        <v>542</v>
      </c>
      <c r="W140" s="403">
        <v>43137</v>
      </c>
      <c r="X140" s="443"/>
      <c r="Y140" s="450">
        <v>0.17</v>
      </c>
    </row>
    <row r="141" spans="1:28" s="181" customFormat="1" ht="12.15" customHeight="1">
      <c r="A141" s="402" t="s">
        <v>30</v>
      </c>
      <c r="B141" s="403">
        <v>43156</v>
      </c>
      <c r="C141" s="404" t="s">
        <v>64</v>
      </c>
      <c r="D141" s="404" t="s">
        <v>65</v>
      </c>
      <c r="E141" s="405">
        <v>34986</v>
      </c>
      <c r="F141" s="406" t="s">
        <v>541</v>
      </c>
      <c r="G141" s="403">
        <v>43276</v>
      </c>
      <c r="H141" s="404">
        <v>120</v>
      </c>
      <c r="I141" s="403">
        <v>43276</v>
      </c>
      <c r="J141" s="427">
        <v>34986</v>
      </c>
      <c r="K141" s="405">
        <v>0</v>
      </c>
      <c r="L141" s="405">
        <v>199</v>
      </c>
      <c r="M141" s="404" t="s">
        <v>198</v>
      </c>
      <c r="N141" s="404" t="s">
        <v>199</v>
      </c>
      <c r="O141" s="428">
        <v>2380</v>
      </c>
      <c r="P141" s="429" t="s">
        <v>521</v>
      </c>
      <c r="Q141" s="429">
        <v>14.7</v>
      </c>
      <c r="R141" s="429">
        <v>34986</v>
      </c>
      <c r="S141" s="404" t="s">
        <v>200</v>
      </c>
      <c r="T141" s="429">
        <v>170</v>
      </c>
      <c r="U141" s="428">
        <v>2380</v>
      </c>
      <c r="V141" s="404" t="s">
        <v>543</v>
      </c>
      <c r="W141" s="403">
        <v>43138</v>
      </c>
      <c r="X141" s="443"/>
      <c r="Y141" s="450">
        <v>0.17</v>
      </c>
    </row>
    <row r="142" spans="1:28" s="181" customFormat="1" ht="12.15" customHeight="1">
      <c r="A142" s="402" t="s">
        <v>30</v>
      </c>
      <c r="B142" s="403">
        <v>43156</v>
      </c>
      <c r="C142" s="404" t="s">
        <v>64</v>
      </c>
      <c r="D142" s="404" t="s">
        <v>65</v>
      </c>
      <c r="E142" s="405">
        <v>49980</v>
      </c>
      <c r="F142" s="406" t="s">
        <v>541</v>
      </c>
      <c r="G142" s="403">
        <v>43276</v>
      </c>
      <c r="H142" s="404">
        <v>120</v>
      </c>
      <c r="I142" s="403">
        <v>43276</v>
      </c>
      <c r="J142" s="427">
        <v>49980</v>
      </c>
      <c r="K142" s="405">
        <v>0</v>
      </c>
      <c r="L142" s="405">
        <v>199</v>
      </c>
      <c r="M142" s="404" t="s">
        <v>198</v>
      </c>
      <c r="N142" s="404" t="s">
        <v>199</v>
      </c>
      <c r="O142" s="428">
        <v>3400</v>
      </c>
      <c r="P142" s="429" t="s">
        <v>521</v>
      </c>
      <c r="Q142" s="429">
        <v>14.7</v>
      </c>
      <c r="R142" s="429">
        <v>49980</v>
      </c>
      <c r="S142" s="404" t="s">
        <v>200</v>
      </c>
      <c r="T142" s="429">
        <v>170</v>
      </c>
      <c r="U142" s="428">
        <v>3400</v>
      </c>
      <c r="V142" s="404" t="s">
        <v>544</v>
      </c>
      <c r="W142" s="403">
        <v>43139</v>
      </c>
      <c r="X142" s="443"/>
      <c r="Y142" s="450">
        <v>0.17</v>
      </c>
    </row>
    <row r="143" spans="1:28" s="181" customFormat="1" ht="12.15" customHeight="1">
      <c r="A143" s="402" t="s">
        <v>30</v>
      </c>
      <c r="B143" s="403">
        <v>43156</v>
      </c>
      <c r="C143" s="404" t="s">
        <v>64</v>
      </c>
      <c r="D143" s="404" t="s">
        <v>65</v>
      </c>
      <c r="E143" s="405">
        <v>45360</v>
      </c>
      <c r="F143" s="406" t="s">
        <v>545</v>
      </c>
      <c r="G143" s="403">
        <v>43276</v>
      </c>
      <c r="H143" s="404">
        <v>120</v>
      </c>
      <c r="I143" s="403">
        <v>43276</v>
      </c>
      <c r="J143" s="427">
        <v>45360</v>
      </c>
      <c r="K143" s="405">
        <v>0</v>
      </c>
      <c r="L143" s="405">
        <v>199</v>
      </c>
      <c r="M143" s="404" t="s">
        <v>546</v>
      </c>
      <c r="N143" s="404" t="s">
        <v>547</v>
      </c>
      <c r="O143" s="428">
        <v>2700</v>
      </c>
      <c r="P143" s="429" t="s">
        <v>521</v>
      </c>
      <c r="Q143" s="429">
        <v>16.8</v>
      </c>
      <c r="R143" s="429">
        <v>45360</v>
      </c>
      <c r="S143" s="404" t="s">
        <v>548</v>
      </c>
      <c r="T143" s="429">
        <v>180</v>
      </c>
      <c r="U143" s="428">
        <v>2700</v>
      </c>
      <c r="V143" s="404" t="s">
        <v>549</v>
      </c>
      <c r="W143" s="403">
        <v>43097</v>
      </c>
      <c r="X143" s="443"/>
      <c r="Y143" s="450">
        <v>0.17</v>
      </c>
    </row>
    <row r="144" spans="1:28" s="181" customFormat="1" ht="12.15" customHeight="1">
      <c r="A144" s="402" t="s">
        <v>30</v>
      </c>
      <c r="B144" s="403">
        <v>43156</v>
      </c>
      <c r="C144" s="404" t="s">
        <v>64</v>
      </c>
      <c r="D144" s="404" t="s">
        <v>65</v>
      </c>
      <c r="E144" s="405">
        <v>24192</v>
      </c>
      <c r="F144" s="406" t="s">
        <v>550</v>
      </c>
      <c r="G144" s="403">
        <v>43276</v>
      </c>
      <c r="H144" s="404">
        <v>120</v>
      </c>
      <c r="I144" s="403">
        <v>43276</v>
      </c>
      <c r="J144" s="427">
        <v>24192</v>
      </c>
      <c r="K144" s="405">
        <v>0</v>
      </c>
      <c r="L144" s="405">
        <v>199</v>
      </c>
      <c r="M144" s="404" t="s">
        <v>546</v>
      </c>
      <c r="N144" s="404" t="s">
        <v>547</v>
      </c>
      <c r="O144" s="428">
        <v>1440</v>
      </c>
      <c r="P144" s="429" t="s">
        <v>521</v>
      </c>
      <c r="Q144" s="429">
        <v>16.8</v>
      </c>
      <c r="R144" s="429">
        <v>24192</v>
      </c>
      <c r="S144" s="404" t="s">
        <v>548</v>
      </c>
      <c r="T144" s="429">
        <v>180</v>
      </c>
      <c r="U144" s="428">
        <v>1440</v>
      </c>
      <c r="V144" s="404" t="s">
        <v>551</v>
      </c>
      <c r="W144" s="403">
        <v>43109</v>
      </c>
      <c r="X144" s="443"/>
      <c r="Y144" s="450">
        <v>0.17</v>
      </c>
    </row>
    <row r="145" spans="1:25" s="388" customFormat="1" ht="12.15" customHeight="1">
      <c r="A145" s="402" t="s">
        <v>30</v>
      </c>
      <c r="B145" s="403">
        <v>43156</v>
      </c>
      <c r="C145" s="404" t="s">
        <v>64</v>
      </c>
      <c r="D145" s="404" t="s">
        <v>65</v>
      </c>
      <c r="E145" s="405">
        <v>9072</v>
      </c>
      <c r="F145" s="406" t="s">
        <v>550</v>
      </c>
      <c r="G145" s="403">
        <v>43276</v>
      </c>
      <c r="H145" s="404">
        <v>120</v>
      </c>
      <c r="I145" s="403">
        <v>43276</v>
      </c>
      <c r="J145" s="427">
        <v>9072</v>
      </c>
      <c r="K145" s="405">
        <v>0</v>
      </c>
      <c r="L145" s="405">
        <v>199</v>
      </c>
      <c r="M145" s="404" t="s">
        <v>546</v>
      </c>
      <c r="N145" s="404" t="s">
        <v>547</v>
      </c>
      <c r="O145" s="428">
        <v>540</v>
      </c>
      <c r="P145" s="429" t="s">
        <v>521</v>
      </c>
      <c r="Q145" s="429">
        <v>16.8</v>
      </c>
      <c r="R145" s="429">
        <v>9072</v>
      </c>
      <c r="S145" s="404" t="s">
        <v>548</v>
      </c>
      <c r="T145" s="429">
        <v>180</v>
      </c>
      <c r="U145" s="428">
        <v>540</v>
      </c>
      <c r="V145" s="404" t="s">
        <v>551</v>
      </c>
      <c r="W145" s="403">
        <v>43109</v>
      </c>
      <c r="X145" s="443"/>
      <c r="Y145" s="465">
        <v>0.17</v>
      </c>
    </row>
    <row r="146" spans="1:25" s="181" customFormat="1" ht="12.15" customHeight="1">
      <c r="A146" s="402" t="s">
        <v>30</v>
      </c>
      <c r="B146" s="417">
        <v>43156</v>
      </c>
      <c r="C146" s="404" t="s">
        <v>64</v>
      </c>
      <c r="D146" s="404" t="s">
        <v>65</v>
      </c>
      <c r="E146" s="419">
        <v>45360</v>
      </c>
      <c r="F146" s="416" t="s">
        <v>550</v>
      </c>
      <c r="G146" s="403">
        <v>43276</v>
      </c>
      <c r="H146" s="404">
        <v>120</v>
      </c>
      <c r="I146" s="403">
        <v>43276</v>
      </c>
      <c r="J146" s="427">
        <v>45360</v>
      </c>
      <c r="K146" s="405">
        <v>0</v>
      </c>
      <c r="L146" s="405">
        <v>199</v>
      </c>
      <c r="M146" s="404" t="s">
        <v>546</v>
      </c>
      <c r="N146" s="404" t="s">
        <v>547</v>
      </c>
      <c r="O146" s="428">
        <v>2700</v>
      </c>
      <c r="P146" s="429" t="s">
        <v>521</v>
      </c>
      <c r="Q146" s="422">
        <v>16.8</v>
      </c>
      <c r="R146" s="422">
        <v>45360</v>
      </c>
      <c r="S146" s="446" t="s">
        <v>548</v>
      </c>
      <c r="T146" s="429">
        <v>180</v>
      </c>
      <c r="U146" s="428">
        <v>2700</v>
      </c>
      <c r="V146" s="404" t="s">
        <v>552</v>
      </c>
      <c r="W146" s="403">
        <v>43117</v>
      </c>
      <c r="X146" s="443"/>
      <c r="Y146" s="450">
        <v>0.17</v>
      </c>
    </row>
    <row r="147" spans="1:25" s="181" customFormat="1" ht="12.15" customHeight="1">
      <c r="A147" s="402" t="s">
        <v>30</v>
      </c>
      <c r="B147" s="417">
        <v>43156</v>
      </c>
      <c r="C147" s="404" t="s">
        <v>64</v>
      </c>
      <c r="D147" s="421" t="s">
        <v>65</v>
      </c>
      <c r="E147" s="405">
        <v>6048</v>
      </c>
      <c r="F147" s="416" t="s">
        <v>550</v>
      </c>
      <c r="G147" s="403">
        <v>43276</v>
      </c>
      <c r="H147" s="404">
        <v>120</v>
      </c>
      <c r="I147" s="403">
        <v>43276</v>
      </c>
      <c r="J147" s="427">
        <v>6048</v>
      </c>
      <c r="K147" s="405">
        <v>0</v>
      </c>
      <c r="L147" s="405">
        <v>199</v>
      </c>
      <c r="M147" s="404" t="s">
        <v>546</v>
      </c>
      <c r="N147" s="404" t="s">
        <v>547</v>
      </c>
      <c r="O147" s="428">
        <v>360</v>
      </c>
      <c r="P147" s="429" t="s">
        <v>521</v>
      </c>
      <c r="Q147" s="429">
        <v>16.8</v>
      </c>
      <c r="R147" s="429">
        <v>6048</v>
      </c>
      <c r="S147" s="404" t="s">
        <v>548</v>
      </c>
      <c r="T147" s="429">
        <v>180</v>
      </c>
      <c r="U147" s="428">
        <v>360</v>
      </c>
      <c r="V147" s="404" t="s">
        <v>553</v>
      </c>
      <c r="W147" s="403">
        <v>43127</v>
      </c>
      <c r="X147" s="443"/>
      <c r="Y147" s="450">
        <v>0.17</v>
      </c>
    </row>
    <row r="148" spans="1:25" s="181" customFormat="1" ht="12.15" customHeight="1">
      <c r="A148" s="402" t="s">
        <v>30</v>
      </c>
      <c r="B148" s="403">
        <v>43156</v>
      </c>
      <c r="C148" s="404" t="s">
        <v>64</v>
      </c>
      <c r="D148" s="418" t="s">
        <v>65</v>
      </c>
      <c r="E148" s="422">
        <v>3294</v>
      </c>
      <c r="F148" s="416" t="s">
        <v>554</v>
      </c>
      <c r="G148" s="403">
        <v>43276</v>
      </c>
      <c r="H148" s="404">
        <v>120</v>
      </c>
      <c r="I148" s="403">
        <v>43276</v>
      </c>
      <c r="J148" s="427">
        <v>3294</v>
      </c>
      <c r="K148" s="405">
        <v>0</v>
      </c>
      <c r="L148" s="405">
        <v>199</v>
      </c>
      <c r="M148" s="404" t="s">
        <v>546</v>
      </c>
      <c r="N148" s="404" t="s">
        <v>555</v>
      </c>
      <c r="O148" s="428">
        <v>180</v>
      </c>
      <c r="P148" s="429" t="s">
        <v>521</v>
      </c>
      <c r="Q148" s="422">
        <v>18.3</v>
      </c>
      <c r="R148" s="422">
        <v>3294</v>
      </c>
      <c r="S148" s="446" t="s">
        <v>556</v>
      </c>
      <c r="T148" s="429">
        <v>180</v>
      </c>
      <c r="U148" s="428">
        <v>180</v>
      </c>
      <c r="V148" s="446" t="s">
        <v>557</v>
      </c>
      <c r="W148" s="403">
        <v>43094</v>
      </c>
      <c r="X148" s="443"/>
      <c r="Y148" s="450">
        <v>0.17</v>
      </c>
    </row>
    <row r="149" spans="1:25" s="181" customFormat="1" ht="12.15" customHeight="1">
      <c r="A149" s="402" t="s">
        <v>30</v>
      </c>
      <c r="B149" s="403">
        <v>43156</v>
      </c>
      <c r="C149" s="404" t="s">
        <v>64</v>
      </c>
      <c r="D149" s="418" t="s">
        <v>65</v>
      </c>
      <c r="E149" s="422">
        <v>46116</v>
      </c>
      <c r="F149" s="416" t="s">
        <v>554</v>
      </c>
      <c r="G149" s="403">
        <v>43276</v>
      </c>
      <c r="H149" s="404">
        <v>120</v>
      </c>
      <c r="I149" s="403">
        <v>43276</v>
      </c>
      <c r="J149" s="427">
        <v>46116</v>
      </c>
      <c r="K149" s="405">
        <v>0</v>
      </c>
      <c r="L149" s="405">
        <v>199</v>
      </c>
      <c r="M149" s="404" t="s">
        <v>546</v>
      </c>
      <c r="N149" s="404" t="s">
        <v>555</v>
      </c>
      <c r="O149" s="428">
        <v>2520</v>
      </c>
      <c r="P149" s="429" t="s">
        <v>521</v>
      </c>
      <c r="Q149" s="422">
        <v>18.3</v>
      </c>
      <c r="R149" s="422">
        <v>46116</v>
      </c>
      <c r="S149" s="446" t="s">
        <v>556</v>
      </c>
      <c r="T149" s="429">
        <v>180</v>
      </c>
      <c r="U149" s="428">
        <v>2520</v>
      </c>
      <c r="V149" s="446" t="s">
        <v>557</v>
      </c>
      <c r="W149" s="403">
        <v>43094</v>
      </c>
      <c r="X149" s="443"/>
      <c r="Y149" s="450">
        <v>0.17</v>
      </c>
    </row>
    <row r="150" spans="1:25" s="181" customFormat="1" ht="12.15" customHeight="1">
      <c r="A150" s="402" t="s">
        <v>30</v>
      </c>
      <c r="B150" s="403">
        <v>43156</v>
      </c>
      <c r="C150" s="404" t="s">
        <v>64</v>
      </c>
      <c r="D150" s="404" t="s">
        <v>65</v>
      </c>
      <c r="E150" s="405">
        <v>3294</v>
      </c>
      <c r="F150" s="416" t="s">
        <v>554</v>
      </c>
      <c r="G150" s="403">
        <v>43276</v>
      </c>
      <c r="H150" s="404">
        <v>120</v>
      </c>
      <c r="I150" s="403">
        <v>43276</v>
      </c>
      <c r="J150" s="427">
        <v>3294</v>
      </c>
      <c r="K150" s="405">
        <v>0</v>
      </c>
      <c r="L150" s="405">
        <v>199</v>
      </c>
      <c r="M150" s="404" t="s">
        <v>546</v>
      </c>
      <c r="N150" s="404" t="s">
        <v>555</v>
      </c>
      <c r="O150" s="428">
        <v>180</v>
      </c>
      <c r="P150" s="435" t="s">
        <v>521</v>
      </c>
      <c r="Q150" s="429">
        <v>18.3</v>
      </c>
      <c r="R150" s="422">
        <v>3294</v>
      </c>
      <c r="S150" s="446" t="s">
        <v>556</v>
      </c>
      <c r="T150" s="429">
        <v>180</v>
      </c>
      <c r="U150" s="428">
        <v>180</v>
      </c>
      <c r="V150" s="446" t="s">
        <v>558</v>
      </c>
      <c r="W150" s="403">
        <v>43097</v>
      </c>
      <c r="X150" s="443"/>
      <c r="Y150" s="450">
        <v>0.17</v>
      </c>
    </row>
    <row r="151" spans="1:25" s="181" customFormat="1" ht="12.15" customHeight="1">
      <c r="A151" s="402" t="s">
        <v>30</v>
      </c>
      <c r="B151" s="403">
        <v>43156</v>
      </c>
      <c r="C151" s="404" t="s">
        <v>64</v>
      </c>
      <c r="D151" s="404" t="s">
        <v>65</v>
      </c>
      <c r="E151" s="405">
        <v>13176</v>
      </c>
      <c r="F151" s="416" t="s">
        <v>554</v>
      </c>
      <c r="G151" s="403">
        <v>43276</v>
      </c>
      <c r="H151" s="404">
        <v>120</v>
      </c>
      <c r="I151" s="403">
        <v>43276</v>
      </c>
      <c r="J151" s="427">
        <v>13176</v>
      </c>
      <c r="K151" s="405">
        <v>0</v>
      </c>
      <c r="L151" s="405">
        <v>199</v>
      </c>
      <c r="M151" s="404" t="s">
        <v>546</v>
      </c>
      <c r="N151" s="404" t="s">
        <v>555</v>
      </c>
      <c r="O151" s="428">
        <v>720</v>
      </c>
      <c r="P151" s="435" t="s">
        <v>521</v>
      </c>
      <c r="Q151" s="429">
        <v>18.3</v>
      </c>
      <c r="R151" s="422">
        <v>13176</v>
      </c>
      <c r="S151" s="446" t="s">
        <v>556</v>
      </c>
      <c r="T151" s="429">
        <v>180</v>
      </c>
      <c r="U151" s="428">
        <v>720</v>
      </c>
      <c r="V151" s="446" t="s">
        <v>559</v>
      </c>
      <c r="W151" s="403">
        <v>43112</v>
      </c>
      <c r="X151" s="443"/>
      <c r="Y151" s="450">
        <v>0.17</v>
      </c>
    </row>
    <row r="152" spans="1:25" s="181" customFormat="1" ht="12.15" customHeight="1">
      <c r="A152" s="402" t="s">
        <v>30</v>
      </c>
      <c r="B152" s="403">
        <v>43156</v>
      </c>
      <c r="C152" s="404" t="s">
        <v>64</v>
      </c>
      <c r="D152" s="404" t="s">
        <v>65</v>
      </c>
      <c r="E152" s="405">
        <v>6588</v>
      </c>
      <c r="F152" s="416" t="s">
        <v>554</v>
      </c>
      <c r="G152" s="403">
        <v>43276</v>
      </c>
      <c r="H152" s="404">
        <v>120</v>
      </c>
      <c r="I152" s="403">
        <v>43276</v>
      </c>
      <c r="J152" s="427">
        <v>6588</v>
      </c>
      <c r="K152" s="405">
        <v>0</v>
      </c>
      <c r="L152" s="405">
        <v>199</v>
      </c>
      <c r="M152" s="404" t="s">
        <v>546</v>
      </c>
      <c r="N152" s="404" t="s">
        <v>555</v>
      </c>
      <c r="O152" s="428">
        <v>360</v>
      </c>
      <c r="P152" s="435" t="s">
        <v>521</v>
      </c>
      <c r="Q152" s="429">
        <v>18.3</v>
      </c>
      <c r="R152" s="422">
        <v>6588</v>
      </c>
      <c r="S152" s="446" t="s">
        <v>556</v>
      </c>
      <c r="T152" s="429">
        <v>180</v>
      </c>
      <c r="U152" s="428">
        <v>360</v>
      </c>
      <c r="V152" s="446" t="s">
        <v>560</v>
      </c>
      <c r="W152" s="403">
        <v>43117</v>
      </c>
      <c r="X152" s="443"/>
      <c r="Y152" s="450">
        <v>0.17</v>
      </c>
    </row>
    <row r="153" spans="1:25" s="181" customFormat="1" ht="12.15" customHeight="1">
      <c r="A153" s="404" t="s">
        <v>30</v>
      </c>
      <c r="B153" s="417">
        <v>43156</v>
      </c>
      <c r="C153" s="404" t="s">
        <v>64</v>
      </c>
      <c r="D153" s="404" t="s">
        <v>65</v>
      </c>
      <c r="E153" s="422">
        <v>42822</v>
      </c>
      <c r="F153" s="416" t="s">
        <v>554</v>
      </c>
      <c r="G153" s="403">
        <v>43276</v>
      </c>
      <c r="H153" s="404">
        <v>120</v>
      </c>
      <c r="I153" s="403">
        <v>43276</v>
      </c>
      <c r="J153" s="427">
        <v>42822</v>
      </c>
      <c r="K153" s="405">
        <v>0</v>
      </c>
      <c r="L153" s="405">
        <v>199</v>
      </c>
      <c r="M153" s="404" t="s">
        <v>546</v>
      </c>
      <c r="N153" s="404" t="s">
        <v>555</v>
      </c>
      <c r="O153" s="428">
        <v>2340</v>
      </c>
      <c r="P153" s="429" t="s">
        <v>521</v>
      </c>
      <c r="Q153" s="429">
        <v>18.3</v>
      </c>
      <c r="R153" s="429">
        <v>42822</v>
      </c>
      <c r="S153" s="404" t="s">
        <v>556</v>
      </c>
      <c r="T153" s="429">
        <v>180</v>
      </c>
      <c r="U153" s="428">
        <v>2340</v>
      </c>
      <c r="V153" s="404" t="s">
        <v>560</v>
      </c>
      <c r="W153" s="403">
        <v>43117</v>
      </c>
      <c r="X153" s="443"/>
      <c r="Y153" s="450">
        <v>0.17</v>
      </c>
    </row>
    <row r="154" spans="1:25" s="181" customFormat="1" ht="12.15" customHeight="1">
      <c r="A154" s="402" t="s">
        <v>30</v>
      </c>
      <c r="B154" s="403">
        <v>43156</v>
      </c>
      <c r="C154" s="404" t="s">
        <v>64</v>
      </c>
      <c r="D154" s="404" t="s">
        <v>65</v>
      </c>
      <c r="E154" s="405">
        <v>85500</v>
      </c>
      <c r="F154" s="416" t="s">
        <v>561</v>
      </c>
      <c r="G154" s="403">
        <v>43276</v>
      </c>
      <c r="H154" s="404">
        <v>120</v>
      </c>
      <c r="I154" s="403">
        <v>43276</v>
      </c>
      <c r="J154" s="427">
        <v>85500</v>
      </c>
      <c r="K154" s="405">
        <v>0</v>
      </c>
      <c r="L154" s="405">
        <v>199</v>
      </c>
      <c r="M154" s="418" t="s">
        <v>535</v>
      </c>
      <c r="N154" s="418" t="s">
        <v>390</v>
      </c>
      <c r="O154" s="428">
        <v>5700</v>
      </c>
      <c r="P154" s="436" t="s">
        <v>521</v>
      </c>
      <c r="Q154" s="419">
        <v>15</v>
      </c>
      <c r="R154" s="419">
        <v>85500</v>
      </c>
      <c r="S154" s="446" t="s">
        <v>421</v>
      </c>
      <c r="T154" s="429">
        <v>950</v>
      </c>
      <c r="U154" s="463">
        <v>5700</v>
      </c>
      <c r="V154" s="446" t="s">
        <v>562</v>
      </c>
      <c r="W154" s="403">
        <v>43112</v>
      </c>
      <c r="X154" s="443"/>
      <c r="Y154" s="450">
        <v>0.17</v>
      </c>
    </row>
    <row r="155" spans="1:25" s="181" customFormat="1" ht="12.15" customHeight="1">
      <c r="A155" s="402" t="s">
        <v>30</v>
      </c>
      <c r="B155" s="403">
        <v>43156</v>
      </c>
      <c r="C155" s="404" t="s">
        <v>64</v>
      </c>
      <c r="D155" s="418" t="s">
        <v>65</v>
      </c>
      <c r="E155" s="419">
        <v>28500</v>
      </c>
      <c r="F155" s="416" t="s">
        <v>561</v>
      </c>
      <c r="G155" s="403">
        <v>43276</v>
      </c>
      <c r="H155" s="404">
        <v>120</v>
      </c>
      <c r="I155" s="403">
        <v>43276</v>
      </c>
      <c r="J155" s="427">
        <v>28500</v>
      </c>
      <c r="K155" s="405">
        <v>0</v>
      </c>
      <c r="L155" s="405">
        <v>199</v>
      </c>
      <c r="M155" s="418" t="s">
        <v>535</v>
      </c>
      <c r="N155" s="418" t="s">
        <v>390</v>
      </c>
      <c r="O155" s="437">
        <v>1900</v>
      </c>
      <c r="P155" s="436" t="s">
        <v>521</v>
      </c>
      <c r="Q155" s="419">
        <v>15</v>
      </c>
      <c r="R155" s="419">
        <v>28500</v>
      </c>
      <c r="S155" s="446" t="s">
        <v>421</v>
      </c>
      <c r="T155" s="429">
        <v>950</v>
      </c>
      <c r="U155" s="447">
        <v>1900</v>
      </c>
      <c r="V155" s="446" t="s">
        <v>562</v>
      </c>
      <c r="W155" s="403">
        <v>43112</v>
      </c>
      <c r="X155" s="443"/>
      <c r="Y155" s="450">
        <v>0.17</v>
      </c>
    </row>
    <row r="156" spans="1:25" s="181" customFormat="1" ht="12.15" customHeight="1">
      <c r="A156" s="402" t="s">
        <v>30</v>
      </c>
      <c r="B156" s="403">
        <v>43156</v>
      </c>
      <c r="C156" s="404" t="s">
        <v>64</v>
      </c>
      <c r="D156" s="404" t="s">
        <v>65</v>
      </c>
      <c r="E156" s="405">
        <v>45750</v>
      </c>
      <c r="F156" s="416" t="s">
        <v>563</v>
      </c>
      <c r="G156" s="403">
        <v>43276</v>
      </c>
      <c r="H156" s="404">
        <v>120</v>
      </c>
      <c r="I156" s="403">
        <v>43276</v>
      </c>
      <c r="J156" s="427">
        <v>45750</v>
      </c>
      <c r="K156" s="405">
        <v>0</v>
      </c>
      <c r="L156" s="405">
        <v>199</v>
      </c>
      <c r="M156" s="418" t="s">
        <v>535</v>
      </c>
      <c r="N156" s="418" t="s">
        <v>390</v>
      </c>
      <c r="O156" s="437">
        <v>3050</v>
      </c>
      <c r="P156" s="436" t="s">
        <v>521</v>
      </c>
      <c r="Q156" s="419">
        <v>15</v>
      </c>
      <c r="R156" s="419">
        <v>45750</v>
      </c>
      <c r="S156" s="446" t="s">
        <v>421</v>
      </c>
      <c r="T156" s="429">
        <v>1016.66666666667</v>
      </c>
      <c r="U156" s="447">
        <v>3050</v>
      </c>
      <c r="V156" s="446" t="s">
        <v>564</v>
      </c>
      <c r="W156" s="403">
        <v>43094</v>
      </c>
      <c r="X156" s="443"/>
      <c r="Y156" s="450">
        <v>0.17</v>
      </c>
    </row>
    <row r="157" spans="1:25" s="181" customFormat="1" ht="12.15" customHeight="1">
      <c r="A157" s="402" t="s">
        <v>30</v>
      </c>
      <c r="B157" s="417">
        <v>43156</v>
      </c>
      <c r="C157" s="404" t="s">
        <v>64</v>
      </c>
      <c r="D157" s="418" t="s">
        <v>65</v>
      </c>
      <c r="E157" s="419">
        <v>21480</v>
      </c>
      <c r="F157" s="416" t="s">
        <v>563</v>
      </c>
      <c r="G157" s="403">
        <v>43276</v>
      </c>
      <c r="H157" s="404">
        <v>120</v>
      </c>
      <c r="I157" s="403">
        <v>43276</v>
      </c>
      <c r="J157" s="427">
        <v>21480</v>
      </c>
      <c r="K157" s="405">
        <v>0</v>
      </c>
      <c r="L157" s="405">
        <v>199</v>
      </c>
      <c r="M157" s="418" t="s">
        <v>535</v>
      </c>
      <c r="N157" s="418" t="s">
        <v>390</v>
      </c>
      <c r="O157" s="437">
        <v>1432</v>
      </c>
      <c r="P157" s="436" t="s">
        <v>521</v>
      </c>
      <c r="Q157" s="419">
        <v>15</v>
      </c>
      <c r="R157" s="419">
        <v>21480</v>
      </c>
      <c r="S157" s="446" t="s">
        <v>421</v>
      </c>
      <c r="T157" s="429">
        <v>716</v>
      </c>
      <c r="U157" s="447">
        <v>1432</v>
      </c>
      <c r="V157" s="446" t="s">
        <v>564</v>
      </c>
      <c r="W157" s="403">
        <v>43094</v>
      </c>
      <c r="X157" s="443"/>
      <c r="Y157" s="450">
        <v>0.17</v>
      </c>
    </row>
    <row r="158" spans="1:25" s="181" customFormat="1" ht="12.15" customHeight="1">
      <c r="A158" s="402" t="s">
        <v>30</v>
      </c>
      <c r="B158" s="403">
        <v>43156</v>
      </c>
      <c r="C158" s="404" t="s">
        <v>64</v>
      </c>
      <c r="D158" s="404" t="s">
        <v>65</v>
      </c>
      <c r="E158" s="419">
        <v>4020</v>
      </c>
      <c r="F158" s="416" t="s">
        <v>563</v>
      </c>
      <c r="G158" s="403">
        <v>43276</v>
      </c>
      <c r="H158" s="404">
        <v>120</v>
      </c>
      <c r="I158" s="403">
        <v>43276</v>
      </c>
      <c r="J158" s="427">
        <v>4020</v>
      </c>
      <c r="K158" s="405">
        <v>0</v>
      </c>
      <c r="L158" s="405">
        <v>199</v>
      </c>
      <c r="M158" s="404" t="s">
        <v>535</v>
      </c>
      <c r="N158" s="404" t="s">
        <v>390</v>
      </c>
      <c r="O158" s="428">
        <v>268</v>
      </c>
      <c r="P158" s="429" t="s">
        <v>521</v>
      </c>
      <c r="Q158" s="429">
        <v>15</v>
      </c>
      <c r="R158" s="429">
        <v>4020</v>
      </c>
      <c r="S158" s="404" t="s">
        <v>421</v>
      </c>
      <c r="T158" s="429">
        <v>268</v>
      </c>
      <c r="U158" s="428">
        <v>268</v>
      </c>
      <c r="V158" s="404" t="s">
        <v>564</v>
      </c>
      <c r="W158" s="403">
        <v>43094</v>
      </c>
      <c r="X158" s="443"/>
      <c r="Y158" s="450">
        <v>0.17</v>
      </c>
    </row>
    <row r="159" spans="1:25" s="181" customFormat="1" ht="12.15" customHeight="1">
      <c r="A159" s="404" t="s">
        <v>30</v>
      </c>
      <c r="B159" s="417">
        <v>43156</v>
      </c>
      <c r="C159" s="404" t="s">
        <v>64</v>
      </c>
      <c r="D159" s="404" t="s">
        <v>65</v>
      </c>
      <c r="E159" s="419">
        <v>28500</v>
      </c>
      <c r="F159" s="416" t="s">
        <v>563</v>
      </c>
      <c r="G159" s="403">
        <v>43276</v>
      </c>
      <c r="H159" s="404">
        <v>120</v>
      </c>
      <c r="I159" s="403">
        <v>43276</v>
      </c>
      <c r="J159" s="427">
        <v>28500</v>
      </c>
      <c r="K159" s="405">
        <v>0</v>
      </c>
      <c r="L159" s="405">
        <v>199</v>
      </c>
      <c r="M159" s="418" t="s">
        <v>535</v>
      </c>
      <c r="N159" s="418" t="s">
        <v>390</v>
      </c>
      <c r="O159" s="437">
        <v>1900</v>
      </c>
      <c r="P159" s="436" t="s">
        <v>521</v>
      </c>
      <c r="Q159" s="419">
        <v>15</v>
      </c>
      <c r="R159" s="419">
        <v>28500</v>
      </c>
      <c r="S159" s="446" t="s">
        <v>421</v>
      </c>
      <c r="T159" s="429">
        <v>1900</v>
      </c>
      <c r="U159" s="447">
        <v>1900</v>
      </c>
      <c r="V159" s="446" t="s">
        <v>565</v>
      </c>
      <c r="W159" s="403">
        <v>43127</v>
      </c>
      <c r="X159" s="443"/>
      <c r="Y159" s="450">
        <v>0.17</v>
      </c>
    </row>
    <row r="160" spans="1:25" s="181" customFormat="1" ht="12.15" customHeight="1">
      <c r="A160" s="402" t="s">
        <v>30</v>
      </c>
      <c r="B160" s="403">
        <v>43156</v>
      </c>
      <c r="C160" s="404" t="s">
        <v>64</v>
      </c>
      <c r="D160" s="404" t="s">
        <v>65</v>
      </c>
      <c r="E160" s="405">
        <v>85500</v>
      </c>
      <c r="F160" s="406" t="s">
        <v>566</v>
      </c>
      <c r="G160" s="403">
        <v>43276</v>
      </c>
      <c r="H160" s="404">
        <v>120</v>
      </c>
      <c r="I160" s="403">
        <v>43276</v>
      </c>
      <c r="J160" s="438">
        <v>85500</v>
      </c>
      <c r="K160" s="405">
        <v>0</v>
      </c>
      <c r="L160" s="405">
        <v>199</v>
      </c>
      <c r="M160" s="404" t="s">
        <v>535</v>
      </c>
      <c r="N160" s="404" t="s">
        <v>390</v>
      </c>
      <c r="O160" s="428">
        <v>5700</v>
      </c>
      <c r="P160" s="429" t="s">
        <v>521</v>
      </c>
      <c r="Q160" s="429">
        <v>15</v>
      </c>
      <c r="R160" s="429">
        <v>85500</v>
      </c>
      <c r="S160" s="404" t="s">
        <v>421</v>
      </c>
      <c r="T160" s="429">
        <v>950</v>
      </c>
      <c r="U160" s="428">
        <v>5700</v>
      </c>
      <c r="V160" s="404" t="s">
        <v>567</v>
      </c>
      <c r="W160" s="403">
        <v>43133</v>
      </c>
      <c r="X160" s="443"/>
      <c r="Y160" s="450">
        <v>0.17</v>
      </c>
    </row>
    <row r="161" spans="1:28" s="181" customFormat="1" ht="12.15" customHeight="1">
      <c r="A161" s="402" t="s">
        <v>30</v>
      </c>
      <c r="B161" s="403">
        <v>43156</v>
      </c>
      <c r="C161" s="404" t="s">
        <v>64</v>
      </c>
      <c r="D161" s="404" t="s">
        <v>65</v>
      </c>
      <c r="E161" s="405">
        <v>13800</v>
      </c>
      <c r="F161" s="406" t="s">
        <v>566</v>
      </c>
      <c r="G161" s="403">
        <v>43276</v>
      </c>
      <c r="H161" s="404">
        <v>120</v>
      </c>
      <c r="I161" s="403">
        <v>43276</v>
      </c>
      <c r="J161" s="427">
        <v>13800</v>
      </c>
      <c r="K161" s="405">
        <v>0</v>
      </c>
      <c r="L161" s="405">
        <v>199</v>
      </c>
      <c r="M161" s="404" t="s">
        <v>535</v>
      </c>
      <c r="N161" s="404" t="s">
        <v>390</v>
      </c>
      <c r="O161" s="428">
        <v>920</v>
      </c>
      <c r="P161" s="429" t="s">
        <v>521</v>
      </c>
      <c r="Q161" s="429">
        <v>15</v>
      </c>
      <c r="R161" s="429">
        <v>13800</v>
      </c>
      <c r="S161" s="404" t="s">
        <v>421</v>
      </c>
      <c r="T161" s="429">
        <v>920</v>
      </c>
      <c r="U161" s="428">
        <v>920</v>
      </c>
      <c r="V161" s="404" t="s">
        <v>567</v>
      </c>
      <c r="W161" s="403">
        <v>43133</v>
      </c>
      <c r="X161" s="443"/>
      <c r="Y161" s="450">
        <v>0.17</v>
      </c>
    </row>
    <row r="162" spans="1:28" s="181" customFormat="1" ht="12.15" customHeight="1">
      <c r="A162" s="402" t="s">
        <v>30</v>
      </c>
      <c r="B162" s="403">
        <v>43156</v>
      </c>
      <c r="C162" s="404" t="s">
        <v>64</v>
      </c>
      <c r="D162" s="404" t="s">
        <v>65</v>
      </c>
      <c r="E162" s="405">
        <v>450</v>
      </c>
      <c r="F162" s="406" t="s">
        <v>566</v>
      </c>
      <c r="G162" s="403">
        <v>43276</v>
      </c>
      <c r="H162" s="404">
        <v>120</v>
      </c>
      <c r="I162" s="403">
        <v>43276</v>
      </c>
      <c r="J162" s="427">
        <v>450</v>
      </c>
      <c r="K162" s="405">
        <v>0</v>
      </c>
      <c r="L162" s="405">
        <v>199</v>
      </c>
      <c r="M162" s="404" t="s">
        <v>535</v>
      </c>
      <c r="N162" s="404" t="s">
        <v>390</v>
      </c>
      <c r="O162" s="428">
        <v>30</v>
      </c>
      <c r="P162" s="429" t="s">
        <v>521</v>
      </c>
      <c r="Q162" s="429">
        <v>15</v>
      </c>
      <c r="R162" s="429">
        <v>450</v>
      </c>
      <c r="S162" s="404" t="s">
        <v>421</v>
      </c>
      <c r="T162" s="429">
        <v>30</v>
      </c>
      <c r="U162" s="428">
        <v>30</v>
      </c>
      <c r="V162" s="404" t="s">
        <v>567</v>
      </c>
      <c r="W162" s="403">
        <v>43133</v>
      </c>
      <c r="X162" s="443"/>
      <c r="Y162" s="450">
        <v>0.17</v>
      </c>
    </row>
    <row r="163" spans="1:28" s="181" customFormat="1" ht="12.15" customHeight="1">
      <c r="A163" s="402" t="s">
        <v>30</v>
      </c>
      <c r="B163" s="403">
        <v>43259</v>
      </c>
      <c r="C163" s="404" t="s">
        <v>568</v>
      </c>
      <c r="D163" s="404" t="s">
        <v>569</v>
      </c>
      <c r="E163" s="405">
        <v>6040</v>
      </c>
      <c r="F163" s="416" t="s">
        <v>570</v>
      </c>
      <c r="G163" s="403">
        <v>43259</v>
      </c>
      <c r="H163" s="404" t="s">
        <v>283</v>
      </c>
      <c r="I163" s="403">
        <v>43263</v>
      </c>
      <c r="J163" s="427">
        <v>6040</v>
      </c>
      <c r="K163" s="405">
        <v>0</v>
      </c>
      <c r="L163" s="405">
        <v>117</v>
      </c>
      <c r="M163" s="404" t="s">
        <v>258</v>
      </c>
      <c r="N163" s="404" t="s">
        <v>113</v>
      </c>
      <c r="O163" s="428">
        <v>2</v>
      </c>
      <c r="P163" s="435" t="s">
        <v>114</v>
      </c>
      <c r="Q163" s="429">
        <v>3020</v>
      </c>
      <c r="R163" s="422">
        <v>6040</v>
      </c>
      <c r="S163" s="446" t="s">
        <v>115</v>
      </c>
      <c r="T163" s="429">
        <v>170</v>
      </c>
      <c r="U163" s="428">
        <v>340</v>
      </c>
      <c r="V163" s="446" t="s">
        <v>571</v>
      </c>
      <c r="W163" s="403">
        <v>43260</v>
      </c>
      <c r="X163" s="443"/>
      <c r="Y163" s="450" t="s">
        <v>572</v>
      </c>
    </row>
    <row r="164" spans="1:28" s="181" customFormat="1" ht="12.15" customHeight="1">
      <c r="A164" s="402" t="s">
        <v>30</v>
      </c>
      <c r="B164" s="403">
        <v>43112</v>
      </c>
      <c r="C164" s="404" t="s">
        <v>573</v>
      </c>
      <c r="D164" s="404" t="s">
        <v>574</v>
      </c>
      <c r="E164" s="405">
        <v>8400</v>
      </c>
      <c r="F164" s="406" t="s">
        <v>575</v>
      </c>
      <c r="G164" s="403">
        <v>43112</v>
      </c>
      <c r="H164" s="404" t="s">
        <v>283</v>
      </c>
      <c r="I164" s="403">
        <v>43279</v>
      </c>
      <c r="J164" s="427">
        <v>8400</v>
      </c>
      <c r="K164" s="405">
        <v>0</v>
      </c>
      <c r="L164" s="405">
        <v>286</v>
      </c>
      <c r="M164" s="404" t="s">
        <v>576</v>
      </c>
      <c r="N164" s="404" t="s">
        <v>577</v>
      </c>
      <c r="O164" s="428">
        <v>2</v>
      </c>
      <c r="P164" s="429" t="s">
        <v>114</v>
      </c>
      <c r="Q164" s="429">
        <v>4200</v>
      </c>
      <c r="R164" s="429">
        <v>8400</v>
      </c>
      <c r="S164" s="404" t="s">
        <v>578</v>
      </c>
      <c r="T164" s="429">
        <v>180</v>
      </c>
      <c r="U164" s="428">
        <v>360</v>
      </c>
      <c r="V164" s="404" t="s">
        <v>579</v>
      </c>
      <c r="W164" s="403">
        <v>43113</v>
      </c>
      <c r="X164" s="443"/>
      <c r="Y164" s="450">
        <v>0.17</v>
      </c>
    </row>
    <row r="165" spans="1:28" s="181" customFormat="1" ht="12.15" customHeight="1">
      <c r="A165" s="402" t="s">
        <v>30</v>
      </c>
      <c r="B165" s="403">
        <v>43075</v>
      </c>
      <c r="C165" s="404" t="s">
        <v>580</v>
      </c>
      <c r="D165" s="404" t="s">
        <v>581</v>
      </c>
      <c r="E165" s="405">
        <v>2800</v>
      </c>
      <c r="F165" s="406" t="s">
        <v>582</v>
      </c>
      <c r="G165" s="403">
        <v>43165</v>
      </c>
      <c r="H165" s="404">
        <v>90</v>
      </c>
      <c r="I165" s="403">
        <v>43276</v>
      </c>
      <c r="J165" s="427">
        <v>2800</v>
      </c>
      <c r="K165" s="405">
        <v>0</v>
      </c>
      <c r="L165" s="405">
        <v>261</v>
      </c>
      <c r="M165" s="404" t="s">
        <v>236</v>
      </c>
      <c r="N165" s="404" t="s">
        <v>199</v>
      </c>
      <c r="O165" s="428">
        <v>1</v>
      </c>
      <c r="P165" s="429" t="s">
        <v>114</v>
      </c>
      <c r="Q165" s="429">
        <v>2800</v>
      </c>
      <c r="R165" s="429">
        <v>2800</v>
      </c>
      <c r="S165" s="404" t="s">
        <v>200</v>
      </c>
      <c r="T165" s="429">
        <v>170</v>
      </c>
      <c r="U165" s="428">
        <v>170</v>
      </c>
      <c r="V165" s="404" t="s">
        <v>583</v>
      </c>
      <c r="W165" s="403">
        <v>43076</v>
      </c>
      <c r="X165" s="443"/>
      <c r="Y165" s="450">
        <v>0.17</v>
      </c>
    </row>
    <row r="166" spans="1:28" s="181" customFormat="1" ht="12.15" customHeight="1">
      <c r="A166" s="402" t="s">
        <v>30</v>
      </c>
      <c r="B166" s="403">
        <v>43228</v>
      </c>
      <c r="C166" s="404" t="s">
        <v>584</v>
      </c>
      <c r="D166" s="404" t="s">
        <v>585</v>
      </c>
      <c r="E166" s="405">
        <v>5800</v>
      </c>
      <c r="F166" s="406" t="s">
        <v>586</v>
      </c>
      <c r="G166" s="403">
        <v>43288</v>
      </c>
      <c r="H166" s="404">
        <v>60</v>
      </c>
      <c r="I166" s="403">
        <v>43280</v>
      </c>
      <c r="J166" s="427">
        <v>5800</v>
      </c>
      <c r="K166" s="405">
        <v>0</v>
      </c>
      <c r="L166" s="405">
        <v>105</v>
      </c>
      <c r="M166" s="404" t="s">
        <v>587</v>
      </c>
      <c r="N166" s="404" t="s">
        <v>306</v>
      </c>
      <c r="O166" s="428">
        <v>2</v>
      </c>
      <c r="P166" s="429" t="s">
        <v>114</v>
      </c>
      <c r="Q166" s="429">
        <v>2900</v>
      </c>
      <c r="R166" s="429">
        <v>5800</v>
      </c>
      <c r="S166" s="404" t="s">
        <v>307</v>
      </c>
      <c r="T166" s="429">
        <v>170</v>
      </c>
      <c r="U166" s="428">
        <v>340</v>
      </c>
      <c r="V166" s="404" t="s">
        <v>588</v>
      </c>
      <c r="W166" s="403">
        <v>43229</v>
      </c>
      <c r="X166" s="443"/>
      <c r="Y166" s="450">
        <v>0.16</v>
      </c>
    </row>
    <row r="167" spans="1:28" s="181" customFormat="1" ht="12.15" customHeight="1">
      <c r="A167" s="402" t="s">
        <v>30</v>
      </c>
      <c r="B167" s="403">
        <v>43228</v>
      </c>
      <c r="C167" s="404" t="s">
        <v>589</v>
      </c>
      <c r="D167" s="404" t="s">
        <v>590</v>
      </c>
      <c r="E167" s="405">
        <v>3024</v>
      </c>
      <c r="F167" s="406" t="s">
        <v>591</v>
      </c>
      <c r="G167" s="403">
        <v>43288</v>
      </c>
      <c r="H167" s="404">
        <v>60</v>
      </c>
      <c r="I167" s="403">
        <v>43280</v>
      </c>
      <c r="J167" s="427">
        <v>3024</v>
      </c>
      <c r="K167" s="405">
        <v>0</v>
      </c>
      <c r="L167" s="405">
        <v>99</v>
      </c>
      <c r="M167" s="404" t="s">
        <v>258</v>
      </c>
      <c r="N167" s="404" t="s">
        <v>113</v>
      </c>
      <c r="O167" s="428">
        <v>1</v>
      </c>
      <c r="P167" s="429" t="s">
        <v>114</v>
      </c>
      <c r="Q167" s="429">
        <v>3024</v>
      </c>
      <c r="R167" s="429">
        <v>3024</v>
      </c>
      <c r="S167" s="404" t="s">
        <v>115</v>
      </c>
      <c r="T167" s="429">
        <v>170</v>
      </c>
      <c r="U167" s="428">
        <v>170</v>
      </c>
      <c r="V167" s="404" t="s">
        <v>592</v>
      </c>
      <c r="W167" s="403">
        <v>43229</v>
      </c>
      <c r="X167" s="443"/>
      <c r="Y167" s="450">
        <v>0.15999846561049499</v>
      </c>
    </row>
    <row r="168" spans="1:28" s="181" customFormat="1" ht="12.15" customHeight="1">
      <c r="A168" s="402" t="s">
        <v>30</v>
      </c>
      <c r="B168" s="403">
        <v>42999</v>
      </c>
      <c r="C168" s="404" t="s">
        <v>593</v>
      </c>
      <c r="D168" s="404" t="s">
        <v>594</v>
      </c>
      <c r="E168" s="405">
        <v>9000</v>
      </c>
      <c r="F168" s="406" t="s">
        <v>595</v>
      </c>
      <c r="G168" s="403">
        <v>43089</v>
      </c>
      <c r="H168" s="404">
        <v>90</v>
      </c>
      <c r="I168" s="403" t="s">
        <v>596</v>
      </c>
      <c r="J168" s="427">
        <v>7200</v>
      </c>
      <c r="K168" s="405">
        <v>0</v>
      </c>
      <c r="L168" s="405">
        <v>657</v>
      </c>
      <c r="M168" s="404" t="s">
        <v>597</v>
      </c>
      <c r="N168" s="404" t="s">
        <v>547</v>
      </c>
      <c r="O168" s="428">
        <v>1.6</v>
      </c>
      <c r="P168" s="429" t="s">
        <v>114</v>
      </c>
      <c r="Q168" s="429">
        <v>4500</v>
      </c>
      <c r="R168" s="429">
        <v>9000</v>
      </c>
      <c r="S168" s="404" t="s">
        <v>548</v>
      </c>
      <c r="T168" s="429">
        <v>180</v>
      </c>
      <c r="U168" s="428">
        <v>288</v>
      </c>
      <c r="V168" s="404" t="s">
        <v>598</v>
      </c>
      <c r="W168" s="403">
        <v>42997</v>
      </c>
      <c r="X168" s="443" t="s">
        <v>117</v>
      </c>
      <c r="Y168" s="450">
        <v>0.17</v>
      </c>
      <c r="AA168" s="181">
        <v>1.6</v>
      </c>
      <c r="AB168" s="181">
        <v>288</v>
      </c>
    </row>
    <row r="169" spans="1:28" s="181" customFormat="1" ht="12.15" customHeight="1">
      <c r="A169" s="402" t="s">
        <v>30</v>
      </c>
      <c r="B169" s="403">
        <v>42999</v>
      </c>
      <c r="C169" s="404" t="s">
        <v>593</v>
      </c>
      <c r="D169" s="404" t="s">
        <v>594</v>
      </c>
      <c r="E169" s="405">
        <v>3000</v>
      </c>
      <c r="F169" s="406" t="s">
        <v>595</v>
      </c>
      <c r="G169" s="403">
        <v>43089</v>
      </c>
      <c r="H169" s="404">
        <v>90</v>
      </c>
      <c r="I169" s="403">
        <v>43276</v>
      </c>
      <c r="J169" s="427">
        <v>3000</v>
      </c>
      <c r="K169" s="405">
        <v>0</v>
      </c>
      <c r="L169" s="405">
        <v>657</v>
      </c>
      <c r="M169" s="404" t="s">
        <v>147</v>
      </c>
      <c r="N169" s="404" t="s">
        <v>599</v>
      </c>
      <c r="O169" s="428">
        <v>1</v>
      </c>
      <c r="P169" s="429" t="s">
        <v>114</v>
      </c>
      <c r="Q169" s="429">
        <v>3000</v>
      </c>
      <c r="R169" s="429">
        <v>3000</v>
      </c>
      <c r="S169" s="404" t="s">
        <v>600</v>
      </c>
      <c r="T169" s="429">
        <v>170</v>
      </c>
      <c r="U169" s="428">
        <v>170</v>
      </c>
      <c r="V169" s="404" t="s">
        <v>601</v>
      </c>
      <c r="W169" s="403">
        <v>42999</v>
      </c>
      <c r="X169" s="443"/>
      <c r="Y169" s="450">
        <v>0.17</v>
      </c>
    </row>
    <row r="170" spans="1:28" s="181" customFormat="1" ht="12.15" customHeight="1">
      <c r="A170" s="402" t="s">
        <v>30</v>
      </c>
      <c r="B170" s="403">
        <v>43028</v>
      </c>
      <c r="C170" s="404" t="s">
        <v>593</v>
      </c>
      <c r="D170" s="404" t="s">
        <v>594</v>
      </c>
      <c r="E170" s="405">
        <v>9000</v>
      </c>
      <c r="F170" s="406" t="s">
        <v>602</v>
      </c>
      <c r="G170" s="403">
        <v>43118</v>
      </c>
      <c r="H170" s="404">
        <v>90</v>
      </c>
      <c r="I170" s="403">
        <v>43276</v>
      </c>
      <c r="J170" s="427">
        <v>9000</v>
      </c>
      <c r="K170" s="405">
        <v>0</v>
      </c>
      <c r="L170" s="405">
        <v>378</v>
      </c>
      <c r="M170" s="404" t="s">
        <v>147</v>
      </c>
      <c r="N170" s="404" t="s">
        <v>599</v>
      </c>
      <c r="O170" s="428">
        <v>3</v>
      </c>
      <c r="P170" s="429" t="s">
        <v>114</v>
      </c>
      <c r="Q170" s="429">
        <v>3000</v>
      </c>
      <c r="R170" s="429">
        <v>9000</v>
      </c>
      <c r="S170" s="404" t="s">
        <v>600</v>
      </c>
      <c r="T170" s="429">
        <v>170</v>
      </c>
      <c r="U170" s="428">
        <v>510</v>
      </c>
      <c r="V170" s="404" t="s">
        <v>603</v>
      </c>
      <c r="W170" s="403">
        <v>43018</v>
      </c>
      <c r="X170" s="443"/>
      <c r="Y170" s="450">
        <v>0.17</v>
      </c>
    </row>
    <row r="171" spans="1:28" s="181" customFormat="1" ht="12.15" customHeight="1">
      <c r="A171" s="402" t="s">
        <v>30</v>
      </c>
      <c r="B171" s="403">
        <v>43250</v>
      </c>
      <c r="C171" s="404" t="s">
        <v>604</v>
      </c>
      <c r="D171" s="404" t="s">
        <v>605</v>
      </c>
      <c r="E171" s="405">
        <v>900</v>
      </c>
      <c r="F171" s="406" t="s">
        <v>606</v>
      </c>
      <c r="G171" s="403">
        <v>43250</v>
      </c>
      <c r="H171" s="404" t="s">
        <v>228</v>
      </c>
      <c r="I171" s="403">
        <v>43259</v>
      </c>
      <c r="J171" s="427">
        <v>900</v>
      </c>
      <c r="K171" s="405">
        <v>0</v>
      </c>
      <c r="L171" s="405">
        <v>863</v>
      </c>
      <c r="M171" s="404" t="s">
        <v>607</v>
      </c>
      <c r="N171" s="404" t="s">
        <v>608</v>
      </c>
      <c r="O171" s="428">
        <v>0.03</v>
      </c>
      <c r="P171" s="429" t="s">
        <v>129</v>
      </c>
      <c r="Q171" s="429">
        <v>30000</v>
      </c>
      <c r="R171" s="429">
        <v>900</v>
      </c>
      <c r="S171" s="404" t="s">
        <v>609</v>
      </c>
      <c r="T171" s="429">
        <v>15</v>
      </c>
      <c r="U171" s="428">
        <v>30</v>
      </c>
      <c r="V171" s="404" t="s">
        <v>610</v>
      </c>
      <c r="W171" s="403">
        <v>43250</v>
      </c>
      <c r="X171" s="443"/>
      <c r="Y171" s="450">
        <v>0.160003093341582</v>
      </c>
    </row>
    <row r="172" spans="1:28" s="181" customFormat="1" ht="12.15" customHeight="1">
      <c r="A172" s="402" t="s">
        <v>30</v>
      </c>
      <c r="B172" s="403">
        <v>43273</v>
      </c>
      <c r="C172" s="404" t="s">
        <v>611</v>
      </c>
      <c r="D172" s="404" t="s">
        <v>612</v>
      </c>
      <c r="E172" s="405">
        <v>7600</v>
      </c>
      <c r="F172" s="406" t="s">
        <v>613</v>
      </c>
      <c r="G172" s="403">
        <v>43273</v>
      </c>
      <c r="H172" s="404" t="s">
        <v>459</v>
      </c>
      <c r="I172" s="403">
        <v>43277</v>
      </c>
      <c r="J172" s="427">
        <v>7600</v>
      </c>
      <c r="K172" s="405">
        <v>0</v>
      </c>
      <c r="L172" s="405">
        <v>463</v>
      </c>
      <c r="M172" s="404" t="s">
        <v>284</v>
      </c>
      <c r="N172" s="404" t="s">
        <v>270</v>
      </c>
      <c r="O172" s="428">
        <v>2</v>
      </c>
      <c r="P172" s="429" t="s">
        <v>114</v>
      </c>
      <c r="Q172" s="429">
        <v>3800</v>
      </c>
      <c r="R172" s="429">
        <v>7600</v>
      </c>
      <c r="S172" s="404" t="s">
        <v>167</v>
      </c>
      <c r="T172" s="429">
        <v>170</v>
      </c>
      <c r="U172" s="428">
        <v>340</v>
      </c>
      <c r="V172" s="404" t="s">
        <v>614</v>
      </c>
      <c r="W172" s="403">
        <v>43271</v>
      </c>
      <c r="X172" s="443"/>
      <c r="Y172" s="450">
        <v>0.16000073263204201</v>
      </c>
    </row>
    <row r="173" spans="1:28" s="181" customFormat="1" ht="12.15" customHeight="1">
      <c r="A173" s="402" t="s">
        <v>30</v>
      </c>
      <c r="B173" s="403">
        <v>43174</v>
      </c>
      <c r="C173" s="404" t="s">
        <v>615</v>
      </c>
      <c r="D173" s="404" t="s">
        <v>616</v>
      </c>
      <c r="E173" s="405">
        <v>2900</v>
      </c>
      <c r="F173" s="406" t="s">
        <v>617</v>
      </c>
      <c r="G173" s="403">
        <v>43264</v>
      </c>
      <c r="H173" s="404">
        <v>90</v>
      </c>
      <c r="I173" s="403">
        <v>43252</v>
      </c>
      <c r="J173" s="427">
        <v>2900</v>
      </c>
      <c r="K173" s="405">
        <v>0</v>
      </c>
      <c r="L173" s="405">
        <v>446</v>
      </c>
      <c r="M173" s="404" t="s">
        <v>135</v>
      </c>
      <c r="N173" s="404" t="s">
        <v>195</v>
      </c>
      <c r="O173" s="428">
        <v>1</v>
      </c>
      <c r="P173" s="429" t="s">
        <v>114</v>
      </c>
      <c r="Q173" s="429">
        <v>2900</v>
      </c>
      <c r="R173" s="429">
        <v>2900</v>
      </c>
      <c r="S173" s="404" t="s">
        <v>335</v>
      </c>
      <c r="T173" s="429">
        <v>170</v>
      </c>
      <c r="U173" s="428">
        <v>170</v>
      </c>
      <c r="V173" s="404" t="s">
        <v>618</v>
      </c>
      <c r="W173" s="403">
        <v>43175</v>
      </c>
      <c r="X173" s="443"/>
      <c r="Y173" s="450">
        <v>0.17</v>
      </c>
    </row>
    <row r="174" spans="1:28" s="181" customFormat="1" ht="12.15" customHeight="1">
      <c r="A174" s="402" t="s">
        <v>30</v>
      </c>
      <c r="B174" s="403">
        <v>43186</v>
      </c>
      <c r="C174" s="404" t="s">
        <v>619</v>
      </c>
      <c r="D174" s="404" t="s">
        <v>620</v>
      </c>
      <c r="E174" s="405">
        <v>600</v>
      </c>
      <c r="F174" s="406" t="s">
        <v>332</v>
      </c>
      <c r="G174" s="403"/>
      <c r="H174" s="404"/>
      <c r="I174" s="403">
        <v>43262</v>
      </c>
      <c r="J174" s="427">
        <v>600</v>
      </c>
      <c r="K174" s="405">
        <v>0</v>
      </c>
      <c r="L174" s="405"/>
      <c r="M174" s="404" t="s">
        <v>147</v>
      </c>
      <c r="N174" s="404" t="s">
        <v>306</v>
      </c>
      <c r="O174" s="428">
        <v>2</v>
      </c>
      <c r="P174" s="429" t="s">
        <v>114</v>
      </c>
      <c r="Q174" s="429"/>
      <c r="R174" s="429"/>
      <c r="S174" s="404" t="s">
        <v>307</v>
      </c>
      <c r="T174" s="429">
        <v>17</v>
      </c>
      <c r="U174" s="428">
        <v>34</v>
      </c>
      <c r="V174" s="404" t="s">
        <v>621</v>
      </c>
      <c r="W174" s="403">
        <v>43186</v>
      </c>
      <c r="X174" s="443"/>
      <c r="Y174" s="450"/>
    </row>
    <row r="175" spans="1:28" s="181" customFormat="1" ht="12.15" customHeight="1">
      <c r="A175" s="402" t="s">
        <v>51</v>
      </c>
      <c r="B175" s="403">
        <v>43202</v>
      </c>
      <c r="C175" s="404" t="s">
        <v>449</v>
      </c>
      <c r="D175" s="404" t="s">
        <v>450</v>
      </c>
      <c r="E175" s="405">
        <v>67383.53</v>
      </c>
      <c r="F175" s="406" t="s">
        <v>622</v>
      </c>
      <c r="G175" s="403">
        <v>43277</v>
      </c>
      <c r="H175" s="404">
        <v>60</v>
      </c>
      <c r="I175" s="403">
        <v>43278</v>
      </c>
      <c r="J175" s="427">
        <v>67383.53</v>
      </c>
      <c r="K175" s="405">
        <v>0</v>
      </c>
      <c r="L175" s="405">
        <v>320</v>
      </c>
      <c r="M175" s="404" t="s">
        <v>623</v>
      </c>
      <c r="N175" s="404" t="s">
        <v>624</v>
      </c>
      <c r="O175" s="428">
        <v>37</v>
      </c>
      <c r="P175" s="429" t="s">
        <v>114</v>
      </c>
      <c r="Q175" s="429">
        <v>1821.1764864864899</v>
      </c>
      <c r="R175" s="429">
        <v>67383.53</v>
      </c>
      <c r="S175" s="404" t="s">
        <v>436</v>
      </c>
      <c r="T175" s="429">
        <v>172</v>
      </c>
      <c r="U175" s="428">
        <v>6364</v>
      </c>
      <c r="V175" s="404" t="s">
        <v>625</v>
      </c>
      <c r="W175" s="403">
        <v>43063</v>
      </c>
      <c r="X175" s="443" t="s">
        <v>626</v>
      </c>
      <c r="Y175" s="450">
        <v>0.17</v>
      </c>
    </row>
    <row r="176" spans="1:28" s="181" customFormat="1" ht="12.15" customHeight="1">
      <c r="A176" s="402" t="s">
        <v>51</v>
      </c>
      <c r="B176" s="403">
        <v>43202</v>
      </c>
      <c r="C176" s="404" t="s">
        <v>449</v>
      </c>
      <c r="D176" s="404" t="s">
        <v>450</v>
      </c>
      <c r="E176" s="405">
        <v>18211.759999999998</v>
      </c>
      <c r="F176" s="406" t="s">
        <v>627</v>
      </c>
      <c r="G176" s="403">
        <v>43277</v>
      </c>
      <c r="H176" s="404">
        <v>60</v>
      </c>
      <c r="I176" s="403">
        <v>43278</v>
      </c>
      <c r="J176" s="427">
        <v>18211.759999999998</v>
      </c>
      <c r="K176" s="405">
        <v>0</v>
      </c>
      <c r="L176" s="405">
        <v>320</v>
      </c>
      <c r="M176" s="404" t="s">
        <v>623</v>
      </c>
      <c r="N176" s="404" t="s">
        <v>624</v>
      </c>
      <c r="O176" s="428">
        <v>10</v>
      </c>
      <c r="P176" s="429" t="s">
        <v>114</v>
      </c>
      <c r="Q176" s="429">
        <v>1821.1759999999999</v>
      </c>
      <c r="R176" s="429">
        <v>18211.759999999998</v>
      </c>
      <c r="S176" s="404" t="s">
        <v>436</v>
      </c>
      <c r="T176" s="429">
        <v>172</v>
      </c>
      <c r="U176" s="428">
        <v>1720</v>
      </c>
      <c r="V176" s="404" t="s">
        <v>628</v>
      </c>
      <c r="W176" s="403">
        <v>43077</v>
      </c>
      <c r="X176" s="443" t="s">
        <v>626</v>
      </c>
      <c r="Y176" s="450">
        <v>0.17</v>
      </c>
    </row>
    <row r="177" spans="1:28" s="181" customFormat="1" ht="12.15" customHeight="1">
      <c r="A177" s="402" t="s">
        <v>51</v>
      </c>
      <c r="B177" s="403">
        <v>43202</v>
      </c>
      <c r="C177" s="404" t="s">
        <v>449</v>
      </c>
      <c r="D177" s="404" t="s">
        <v>450</v>
      </c>
      <c r="E177" s="405">
        <v>109270.59</v>
      </c>
      <c r="F177" s="406" t="s">
        <v>629</v>
      </c>
      <c r="G177" s="403">
        <v>43277</v>
      </c>
      <c r="H177" s="404">
        <v>60</v>
      </c>
      <c r="I177" s="403">
        <v>43278</v>
      </c>
      <c r="J177" s="427">
        <v>109270.59</v>
      </c>
      <c r="K177" s="405">
        <v>0</v>
      </c>
      <c r="L177" s="405">
        <v>320</v>
      </c>
      <c r="M177" s="404" t="s">
        <v>623</v>
      </c>
      <c r="N177" s="404" t="s">
        <v>624</v>
      </c>
      <c r="O177" s="428">
        <v>60</v>
      </c>
      <c r="P177" s="429" t="s">
        <v>114</v>
      </c>
      <c r="Q177" s="429">
        <v>1821.1765</v>
      </c>
      <c r="R177" s="429">
        <v>109270.59</v>
      </c>
      <c r="S177" s="404" t="s">
        <v>436</v>
      </c>
      <c r="T177" s="429">
        <v>172</v>
      </c>
      <c r="U177" s="428">
        <v>10320</v>
      </c>
      <c r="V177" s="404" t="s">
        <v>628</v>
      </c>
      <c r="W177" s="403">
        <v>43077</v>
      </c>
      <c r="X177" s="443" t="s">
        <v>626</v>
      </c>
      <c r="Y177" s="450">
        <v>0.17</v>
      </c>
    </row>
    <row r="178" spans="1:28" s="181" customFormat="1" ht="12.15" customHeight="1">
      <c r="A178" s="402" t="s">
        <v>630</v>
      </c>
      <c r="B178" s="403">
        <v>43129</v>
      </c>
      <c r="C178" s="404" t="s">
        <v>631</v>
      </c>
      <c r="D178" s="404" t="s">
        <v>632</v>
      </c>
      <c r="E178" s="405">
        <v>13800</v>
      </c>
      <c r="F178" s="406" t="s">
        <v>633</v>
      </c>
      <c r="G178" s="403">
        <v>43219</v>
      </c>
      <c r="H178" s="404">
        <v>90</v>
      </c>
      <c r="I178" s="403" t="s">
        <v>634</v>
      </c>
      <c r="J178" s="427">
        <v>5250</v>
      </c>
      <c r="K178" s="405">
        <v>0</v>
      </c>
      <c r="L178" s="405">
        <v>713</v>
      </c>
      <c r="M178" s="404" t="s">
        <v>119</v>
      </c>
      <c r="N178" s="404" t="s">
        <v>113</v>
      </c>
      <c r="O178" s="428">
        <v>1.52</v>
      </c>
      <c r="P178" s="429" t="s">
        <v>114</v>
      </c>
      <c r="Q178" s="429">
        <v>3450</v>
      </c>
      <c r="R178" s="429">
        <v>13800</v>
      </c>
      <c r="S178" s="404" t="s">
        <v>115</v>
      </c>
      <c r="T178" s="429">
        <v>170</v>
      </c>
      <c r="U178" s="428">
        <v>258.7</v>
      </c>
      <c r="V178" s="404" t="s">
        <v>635</v>
      </c>
      <c r="W178" s="403">
        <v>43130</v>
      </c>
      <c r="X178" s="443" t="s">
        <v>117</v>
      </c>
      <c r="Y178" s="450">
        <v>0.17</v>
      </c>
      <c r="Z178" s="181">
        <v>57777.78</v>
      </c>
      <c r="AA178" s="181">
        <v>1.52173913043478</v>
      </c>
      <c r="AB178" s="181">
        <v>258.695652173913</v>
      </c>
    </row>
    <row r="179" spans="1:28" s="181" customFormat="1" ht="12.15" customHeight="1">
      <c r="A179" s="402" t="s">
        <v>630</v>
      </c>
      <c r="B179" s="403">
        <v>43200</v>
      </c>
      <c r="C179" s="404" t="s">
        <v>631</v>
      </c>
      <c r="D179" s="404" t="s">
        <v>632</v>
      </c>
      <c r="E179" s="405">
        <v>13800</v>
      </c>
      <c r="F179" s="406" t="s">
        <v>636</v>
      </c>
      <c r="G179" s="403">
        <v>43290</v>
      </c>
      <c r="H179" s="404">
        <v>90</v>
      </c>
      <c r="I179" s="403">
        <v>43259</v>
      </c>
      <c r="J179" s="427">
        <v>8550</v>
      </c>
      <c r="K179" s="405">
        <v>5250</v>
      </c>
      <c r="L179" s="405">
        <v>219</v>
      </c>
      <c r="M179" s="404" t="s">
        <v>258</v>
      </c>
      <c r="N179" s="404" t="s">
        <v>637</v>
      </c>
      <c r="O179" s="428">
        <v>2.48</v>
      </c>
      <c r="P179" s="429" t="s">
        <v>114</v>
      </c>
      <c r="Q179" s="429">
        <v>3450</v>
      </c>
      <c r="R179" s="429">
        <v>13800</v>
      </c>
      <c r="S179" s="404" t="s">
        <v>115</v>
      </c>
      <c r="T179" s="429">
        <v>170</v>
      </c>
      <c r="U179" s="428">
        <v>421.3</v>
      </c>
      <c r="V179" s="404" t="s">
        <v>638</v>
      </c>
      <c r="W179" s="403">
        <v>43201</v>
      </c>
      <c r="X179" s="443" t="s">
        <v>117</v>
      </c>
      <c r="Y179" s="450">
        <v>0.17</v>
      </c>
      <c r="AA179" s="181">
        <v>2.47826086956522</v>
      </c>
      <c r="AB179" s="181">
        <v>421.304347826087</v>
      </c>
    </row>
    <row r="180" spans="1:28" s="387" customFormat="1" ht="12.15" customHeight="1">
      <c r="A180" s="402" t="s">
        <v>630</v>
      </c>
      <c r="B180" s="403">
        <v>43278</v>
      </c>
      <c r="C180" s="404" t="s">
        <v>639</v>
      </c>
      <c r="D180" s="404" t="s">
        <v>640</v>
      </c>
      <c r="E180" s="405">
        <v>17500</v>
      </c>
      <c r="F180" s="406" t="s">
        <v>641</v>
      </c>
      <c r="G180" s="403">
        <v>43338</v>
      </c>
      <c r="H180" s="404">
        <v>60</v>
      </c>
      <c r="I180" s="403">
        <v>43228</v>
      </c>
      <c r="J180" s="427">
        <v>721.99</v>
      </c>
      <c r="K180" s="405">
        <v>16778.009999999998</v>
      </c>
      <c r="L180" s="405">
        <v>636</v>
      </c>
      <c r="M180" s="404" t="s">
        <v>367</v>
      </c>
      <c r="N180" s="404" t="s">
        <v>642</v>
      </c>
      <c r="O180" s="428">
        <v>0.28999999999999998</v>
      </c>
      <c r="P180" s="429" t="s">
        <v>114</v>
      </c>
      <c r="Q180" s="429">
        <v>2500</v>
      </c>
      <c r="R180" s="429">
        <v>17500</v>
      </c>
      <c r="S180" s="404" t="s">
        <v>643</v>
      </c>
      <c r="T180" s="429">
        <v>170</v>
      </c>
      <c r="U180" s="428">
        <v>49.1</v>
      </c>
      <c r="V180" s="404" t="s">
        <v>644</v>
      </c>
      <c r="W180" s="403">
        <v>43279</v>
      </c>
      <c r="X180" s="443" t="s">
        <v>117</v>
      </c>
      <c r="Y180" s="462">
        <v>0.15999976137147801</v>
      </c>
      <c r="AA180" s="387">
        <v>0.288796</v>
      </c>
      <c r="AB180" s="387">
        <v>49.095320000000001</v>
      </c>
    </row>
    <row r="181" spans="1:28" s="181" customFormat="1" ht="12.15" customHeight="1">
      <c r="A181" s="402" t="s">
        <v>630</v>
      </c>
      <c r="B181" s="403">
        <v>43243</v>
      </c>
      <c r="C181" s="404" t="s">
        <v>645</v>
      </c>
      <c r="D181" s="421" t="s">
        <v>646</v>
      </c>
      <c r="E181" s="405">
        <v>12500</v>
      </c>
      <c r="F181" s="406" t="s">
        <v>647</v>
      </c>
      <c r="G181" s="403">
        <v>43273</v>
      </c>
      <c r="H181" s="404">
        <v>30</v>
      </c>
      <c r="I181" s="403">
        <v>43277</v>
      </c>
      <c r="J181" s="427">
        <v>12500</v>
      </c>
      <c r="K181" s="405">
        <v>0</v>
      </c>
      <c r="L181" s="405">
        <v>736</v>
      </c>
      <c r="M181" s="404" t="s">
        <v>428</v>
      </c>
      <c r="N181" s="404" t="s">
        <v>648</v>
      </c>
      <c r="O181" s="428">
        <v>5</v>
      </c>
      <c r="P181" s="429" t="s">
        <v>114</v>
      </c>
      <c r="Q181" s="429">
        <v>2500</v>
      </c>
      <c r="R181" s="429">
        <v>12500</v>
      </c>
      <c r="S181" s="404" t="s">
        <v>649</v>
      </c>
      <c r="T181" s="429">
        <v>180</v>
      </c>
      <c r="U181" s="428">
        <v>900</v>
      </c>
      <c r="V181" s="404" t="s">
        <v>650</v>
      </c>
      <c r="W181" s="403">
        <v>43243</v>
      </c>
      <c r="X181" s="443"/>
      <c r="Y181" s="450">
        <v>0.16000022272004299</v>
      </c>
    </row>
    <row r="182" spans="1:28" s="181" customFormat="1" ht="12.15" customHeight="1">
      <c r="A182" s="404" t="s">
        <v>630</v>
      </c>
      <c r="B182" s="417">
        <v>43214</v>
      </c>
      <c r="C182" s="404" t="s">
        <v>651</v>
      </c>
      <c r="D182" s="404" t="s">
        <v>652</v>
      </c>
      <c r="E182" s="419">
        <v>3000</v>
      </c>
      <c r="F182" s="416" t="s">
        <v>653</v>
      </c>
      <c r="G182" s="403">
        <v>43244</v>
      </c>
      <c r="H182" s="404">
        <v>30</v>
      </c>
      <c r="I182" s="403">
        <v>43258</v>
      </c>
      <c r="J182" s="427">
        <v>3000</v>
      </c>
      <c r="K182" s="405">
        <v>0</v>
      </c>
      <c r="L182" s="405">
        <v>597</v>
      </c>
      <c r="M182" s="418" t="s">
        <v>654</v>
      </c>
      <c r="N182" s="418" t="s">
        <v>655</v>
      </c>
      <c r="O182" s="428">
        <v>5</v>
      </c>
      <c r="P182" s="436" t="s">
        <v>114</v>
      </c>
      <c r="Q182" s="419">
        <v>600</v>
      </c>
      <c r="R182" s="419">
        <v>3000</v>
      </c>
      <c r="S182" s="404" t="s">
        <v>207</v>
      </c>
      <c r="T182" s="464">
        <v>17</v>
      </c>
      <c r="U182" s="428">
        <v>85</v>
      </c>
      <c r="V182" s="446" t="s">
        <v>656</v>
      </c>
      <c r="W182" s="403">
        <v>43215</v>
      </c>
      <c r="X182" s="443"/>
      <c r="Y182" s="450">
        <v>0.17</v>
      </c>
    </row>
    <row r="183" spans="1:28" s="181" customFormat="1" ht="12.15" customHeight="1">
      <c r="A183" s="404" t="s">
        <v>630</v>
      </c>
      <c r="B183" s="417">
        <v>43231</v>
      </c>
      <c r="C183" s="404" t="s">
        <v>651</v>
      </c>
      <c r="D183" s="418" t="s">
        <v>652</v>
      </c>
      <c r="E183" s="422">
        <v>2974.35</v>
      </c>
      <c r="F183" s="416" t="s">
        <v>657</v>
      </c>
      <c r="G183" s="403">
        <v>43261</v>
      </c>
      <c r="H183" s="404">
        <v>30</v>
      </c>
      <c r="I183" s="403">
        <v>43272</v>
      </c>
      <c r="J183" s="427">
        <v>2974.35</v>
      </c>
      <c r="K183" s="405">
        <v>0</v>
      </c>
      <c r="L183" s="405">
        <v>234</v>
      </c>
      <c r="M183" s="404" t="s">
        <v>654</v>
      </c>
      <c r="N183" s="404" t="s">
        <v>655</v>
      </c>
      <c r="O183" s="428">
        <v>5</v>
      </c>
      <c r="P183" s="429" t="s">
        <v>114</v>
      </c>
      <c r="Q183" s="428">
        <v>594.87</v>
      </c>
      <c r="R183" s="422">
        <v>2974.35</v>
      </c>
      <c r="S183" s="446" t="s">
        <v>207</v>
      </c>
      <c r="T183" s="429">
        <v>17</v>
      </c>
      <c r="U183" s="463">
        <v>85</v>
      </c>
      <c r="V183" s="446" t="s">
        <v>658</v>
      </c>
      <c r="W183" s="403">
        <v>43231</v>
      </c>
      <c r="X183" s="443"/>
      <c r="Y183" s="450">
        <v>0.16000218401070199</v>
      </c>
    </row>
    <row r="184" spans="1:28" s="181" customFormat="1" ht="12.15" customHeight="1">
      <c r="A184" s="402" t="s">
        <v>630</v>
      </c>
      <c r="B184" s="403">
        <v>43263</v>
      </c>
      <c r="C184" s="404" t="s">
        <v>659</v>
      </c>
      <c r="D184" s="404" t="s">
        <v>660</v>
      </c>
      <c r="E184" s="405">
        <v>17600</v>
      </c>
      <c r="F184" s="406" t="s">
        <v>661</v>
      </c>
      <c r="G184" s="403">
        <v>43293</v>
      </c>
      <c r="H184" s="404">
        <v>30</v>
      </c>
      <c r="I184" s="403">
        <v>43259</v>
      </c>
      <c r="J184" s="427">
        <v>17600</v>
      </c>
      <c r="K184" s="405">
        <v>0</v>
      </c>
      <c r="L184" s="405">
        <v>250</v>
      </c>
      <c r="M184" s="404" t="s">
        <v>662</v>
      </c>
      <c r="N184" s="404" t="s">
        <v>577</v>
      </c>
      <c r="O184" s="428">
        <v>4</v>
      </c>
      <c r="P184" s="435" t="s">
        <v>114</v>
      </c>
      <c r="Q184" s="428">
        <v>4400</v>
      </c>
      <c r="R184" s="422">
        <v>17600</v>
      </c>
      <c r="S184" s="446" t="s">
        <v>578</v>
      </c>
      <c r="T184" s="429">
        <v>180</v>
      </c>
      <c r="U184" s="447">
        <v>720</v>
      </c>
      <c r="V184" s="404" t="s">
        <v>663</v>
      </c>
      <c r="W184" s="403">
        <v>43264</v>
      </c>
      <c r="X184" s="443"/>
      <c r="Y184" s="450">
        <v>0.16000029000007299</v>
      </c>
    </row>
    <row r="185" spans="1:28" s="181" customFormat="1" ht="12.15" customHeight="1">
      <c r="A185" s="402" t="s">
        <v>630</v>
      </c>
      <c r="B185" s="403">
        <v>43213</v>
      </c>
      <c r="C185" s="404" t="s">
        <v>664</v>
      </c>
      <c r="D185" s="404" t="s">
        <v>665</v>
      </c>
      <c r="E185" s="405">
        <v>28000</v>
      </c>
      <c r="F185" s="406" t="s">
        <v>666</v>
      </c>
      <c r="G185" s="403">
        <v>43243</v>
      </c>
      <c r="H185" s="404">
        <v>30</v>
      </c>
      <c r="I185" s="403">
        <v>43276</v>
      </c>
      <c r="J185" s="427">
        <v>28000</v>
      </c>
      <c r="K185" s="405">
        <v>0</v>
      </c>
      <c r="L185" s="405">
        <v>577</v>
      </c>
      <c r="M185" s="404" t="s">
        <v>667</v>
      </c>
      <c r="N185" s="404" t="s">
        <v>668</v>
      </c>
      <c r="O185" s="428">
        <v>10</v>
      </c>
      <c r="P185" s="429" t="s">
        <v>114</v>
      </c>
      <c r="Q185" s="429">
        <v>2800</v>
      </c>
      <c r="R185" s="429">
        <v>28000</v>
      </c>
      <c r="S185" s="404" t="s">
        <v>669</v>
      </c>
      <c r="T185" s="429">
        <v>170</v>
      </c>
      <c r="U185" s="428">
        <v>1700</v>
      </c>
      <c r="V185" s="404" t="s">
        <v>670</v>
      </c>
      <c r="W185" s="403">
        <v>43214</v>
      </c>
      <c r="X185" s="443"/>
      <c r="Y185" s="450">
        <v>0.17</v>
      </c>
    </row>
    <row r="186" spans="1:28" s="181" customFormat="1" ht="12.15" customHeight="1">
      <c r="A186" s="402" t="s">
        <v>630</v>
      </c>
      <c r="B186" s="403">
        <v>43207</v>
      </c>
      <c r="C186" s="404" t="s">
        <v>671</v>
      </c>
      <c r="D186" s="404" t="s">
        <v>672</v>
      </c>
      <c r="E186" s="405">
        <v>16000</v>
      </c>
      <c r="F186" s="406" t="s">
        <v>673</v>
      </c>
      <c r="G186" s="403">
        <v>43297</v>
      </c>
      <c r="H186" s="404">
        <v>90</v>
      </c>
      <c r="I186" s="403">
        <v>43273</v>
      </c>
      <c r="J186" s="427">
        <v>16000</v>
      </c>
      <c r="K186" s="405">
        <v>0</v>
      </c>
      <c r="L186" s="405">
        <v>389</v>
      </c>
      <c r="M186" s="404" t="s">
        <v>428</v>
      </c>
      <c r="N186" s="404" t="s">
        <v>674</v>
      </c>
      <c r="O186" s="428">
        <v>5</v>
      </c>
      <c r="P186" s="429" t="s">
        <v>114</v>
      </c>
      <c r="Q186" s="429">
        <v>3200</v>
      </c>
      <c r="R186" s="429">
        <v>16000</v>
      </c>
      <c r="S186" s="404" t="s">
        <v>675</v>
      </c>
      <c r="T186" s="429">
        <v>180</v>
      </c>
      <c r="U186" s="428">
        <v>900</v>
      </c>
      <c r="V186" s="404" t="s">
        <v>676</v>
      </c>
      <c r="W186" s="403">
        <v>43207</v>
      </c>
      <c r="X186" s="443"/>
      <c r="Y186" s="450">
        <v>0.17</v>
      </c>
    </row>
    <row r="187" spans="1:28" s="181" customFormat="1" ht="12.15" customHeight="1">
      <c r="A187" s="402" t="s">
        <v>630</v>
      </c>
      <c r="B187" s="403">
        <v>43156</v>
      </c>
      <c r="C187" s="404" t="s">
        <v>677</v>
      </c>
      <c r="D187" s="404" t="s">
        <v>678</v>
      </c>
      <c r="E187" s="405">
        <v>29200</v>
      </c>
      <c r="F187" s="406" t="s">
        <v>679</v>
      </c>
      <c r="G187" s="403">
        <v>43276</v>
      </c>
      <c r="H187" s="404">
        <v>120</v>
      </c>
      <c r="I187" s="403">
        <v>43272</v>
      </c>
      <c r="J187" s="427">
        <v>29200</v>
      </c>
      <c r="K187" s="405">
        <v>0</v>
      </c>
      <c r="L187" s="405">
        <v>203</v>
      </c>
      <c r="M187" s="404" t="s">
        <v>119</v>
      </c>
      <c r="N187" s="404" t="s">
        <v>113</v>
      </c>
      <c r="O187" s="428">
        <v>10</v>
      </c>
      <c r="P187" s="429" t="s">
        <v>114</v>
      </c>
      <c r="Q187" s="429">
        <v>2920</v>
      </c>
      <c r="R187" s="429">
        <v>29200</v>
      </c>
      <c r="S187" s="404" t="s">
        <v>115</v>
      </c>
      <c r="T187" s="429">
        <v>170</v>
      </c>
      <c r="U187" s="428">
        <v>1700</v>
      </c>
      <c r="V187" s="404" t="s">
        <v>680</v>
      </c>
      <c r="W187" s="403">
        <v>43122</v>
      </c>
      <c r="X187" s="443"/>
      <c r="Y187" s="450">
        <v>0.17</v>
      </c>
    </row>
    <row r="188" spans="1:28" s="181" customFormat="1" ht="12.15" customHeight="1">
      <c r="A188" s="402" t="s">
        <v>630</v>
      </c>
      <c r="B188" s="403">
        <v>43156</v>
      </c>
      <c r="C188" s="404" t="s">
        <v>677</v>
      </c>
      <c r="D188" s="404" t="s">
        <v>678</v>
      </c>
      <c r="E188" s="405">
        <v>42450</v>
      </c>
      <c r="F188" s="406" t="s">
        <v>679</v>
      </c>
      <c r="G188" s="403">
        <v>43276</v>
      </c>
      <c r="H188" s="404">
        <v>120</v>
      </c>
      <c r="I188" s="403">
        <v>43272</v>
      </c>
      <c r="J188" s="427">
        <v>42450</v>
      </c>
      <c r="K188" s="405">
        <v>0</v>
      </c>
      <c r="L188" s="405">
        <v>203</v>
      </c>
      <c r="M188" s="404" t="s">
        <v>165</v>
      </c>
      <c r="N188" s="404" t="s">
        <v>681</v>
      </c>
      <c r="O188" s="428">
        <v>15</v>
      </c>
      <c r="P188" s="429" t="s">
        <v>114</v>
      </c>
      <c r="Q188" s="429">
        <v>2830</v>
      </c>
      <c r="R188" s="429">
        <v>42450</v>
      </c>
      <c r="S188" s="404" t="s">
        <v>167</v>
      </c>
      <c r="T188" s="429">
        <v>170</v>
      </c>
      <c r="U188" s="428">
        <v>2550</v>
      </c>
      <c r="V188" s="404" t="s">
        <v>680</v>
      </c>
      <c r="W188" s="403">
        <v>43122</v>
      </c>
      <c r="X188" s="443"/>
      <c r="Y188" s="450">
        <v>0.17</v>
      </c>
    </row>
    <row r="189" spans="1:28" s="181" customFormat="1" ht="12.15" customHeight="1">
      <c r="A189" s="402" t="s">
        <v>630</v>
      </c>
      <c r="B189" s="403">
        <v>43156</v>
      </c>
      <c r="C189" s="404" t="s">
        <v>677</v>
      </c>
      <c r="D189" s="404" t="s">
        <v>678</v>
      </c>
      <c r="E189" s="405">
        <v>42450</v>
      </c>
      <c r="F189" s="406" t="s">
        <v>679</v>
      </c>
      <c r="G189" s="403">
        <v>43276</v>
      </c>
      <c r="H189" s="404">
        <v>120</v>
      </c>
      <c r="I189" s="403">
        <v>43272</v>
      </c>
      <c r="J189" s="427">
        <v>42450</v>
      </c>
      <c r="K189" s="405">
        <v>0</v>
      </c>
      <c r="L189" s="405">
        <v>203</v>
      </c>
      <c r="M189" s="404" t="s">
        <v>165</v>
      </c>
      <c r="N189" s="404" t="s">
        <v>681</v>
      </c>
      <c r="O189" s="428">
        <v>15</v>
      </c>
      <c r="P189" s="429" t="s">
        <v>114</v>
      </c>
      <c r="Q189" s="429">
        <v>2830</v>
      </c>
      <c r="R189" s="429">
        <v>42450</v>
      </c>
      <c r="S189" s="404" t="s">
        <v>167</v>
      </c>
      <c r="T189" s="429">
        <v>170</v>
      </c>
      <c r="U189" s="428">
        <v>2550</v>
      </c>
      <c r="V189" s="404" t="s">
        <v>682</v>
      </c>
      <c r="W189" s="403">
        <v>43124</v>
      </c>
      <c r="X189" s="443"/>
      <c r="Y189" s="450">
        <v>0.17</v>
      </c>
    </row>
    <row r="190" spans="1:28" s="181" customFormat="1" ht="12.15" customHeight="1">
      <c r="A190" s="402" t="s">
        <v>630</v>
      </c>
      <c r="B190" s="403">
        <v>43156</v>
      </c>
      <c r="C190" s="404" t="s">
        <v>677</v>
      </c>
      <c r="D190" s="404" t="s">
        <v>678</v>
      </c>
      <c r="E190" s="405">
        <v>14600</v>
      </c>
      <c r="F190" s="406" t="s">
        <v>683</v>
      </c>
      <c r="G190" s="403">
        <v>43276</v>
      </c>
      <c r="H190" s="404">
        <v>120</v>
      </c>
      <c r="I190" s="403">
        <v>43272</v>
      </c>
      <c r="J190" s="427">
        <v>14600</v>
      </c>
      <c r="K190" s="405">
        <v>0</v>
      </c>
      <c r="L190" s="405">
        <v>203</v>
      </c>
      <c r="M190" s="404" t="s">
        <v>119</v>
      </c>
      <c r="N190" s="404" t="s">
        <v>113</v>
      </c>
      <c r="O190" s="428">
        <v>5</v>
      </c>
      <c r="P190" s="429" t="s">
        <v>114</v>
      </c>
      <c r="Q190" s="429">
        <v>2920</v>
      </c>
      <c r="R190" s="429">
        <v>14600</v>
      </c>
      <c r="S190" s="404" t="s">
        <v>115</v>
      </c>
      <c r="T190" s="429">
        <v>170</v>
      </c>
      <c r="U190" s="428">
        <v>850</v>
      </c>
      <c r="V190" s="404" t="s">
        <v>682</v>
      </c>
      <c r="W190" s="403">
        <v>43124</v>
      </c>
      <c r="X190" s="443"/>
      <c r="Y190" s="450">
        <v>0.17</v>
      </c>
    </row>
    <row r="191" spans="1:28" s="181" customFormat="1" ht="12.15" customHeight="1">
      <c r="A191" s="402" t="s">
        <v>630</v>
      </c>
      <c r="B191" s="403">
        <v>43156</v>
      </c>
      <c r="C191" s="404" t="s">
        <v>677</v>
      </c>
      <c r="D191" s="404" t="s">
        <v>678</v>
      </c>
      <c r="E191" s="405">
        <v>14600</v>
      </c>
      <c r="F191" s="406" t="s">
        <v>683</v>
      </c>
      <c r="G191" s="403">
        <v>43276</v>
      </c>
      <c r="H191" s="404">
        <v>120</v>
      </c>
      <c r="I191" s="403">
        <v>43272</v>
      </c>
      <c r="J191" s="427">
        <v>14600</v>
      </c>
      <c r="K191" s="405">
        <v>0</v>
      </c>
      <c r="L191" s="405">
        <v>203</v>
      </c>
      <c r="M191" s="404" t="s">
        <v>119</v>
      </c>
      <c r="N191" s="404" t="s">
        <v>113</v>
      </c>
      <c r="O191" s="428">
        <v>5</v>
      </c>
      <c r="P191" s="429" t="s">
        <v>114</v>
      </c>
      <c r="Q191" s="429">
        <v>2920</v>
      </c>
      <c r="R191" s="429">
        <v>14600</v>
      </c>
      <c r="S191" s="404" t="s">
        <v>115</v>
      </c>
      <c r="T191" s="429">
        <v>170</v>
      </c>
      <c r="U191" s="428">
        <v>850</v>
      </c>
      <c r="V191" s="404" t="s">
        <v>684</v>
      </c>
      <c r="W191" s="403">
        <v>43127</v>
      </c>
      <c r="X191" s="443"/>
      <c r="Y191" s="450">
        <v>0.17</v>
      </c>
    </row>
    <row r="192" spans="1:28" s="181" customFormat="1" ht="12.15" customHeight="1">
      <c r="A192" s="402" t="s">
        <v>630</v>
      </c>
      <c r="B192" s="403">
        <v>43156</v>
      </c>
      <c r="C192" s="404" t="s">
        <v>677</v>
      </c>
      <c r="D192" s="404" t="s">
        <v>678</v>
      </c>
      <c r="E192" s="405">
        <v>29200</v>
      </c>
      <c r="F192" s="406" t="s">
        <v>683</v>
      </c>
      <c r="G192" s="403">
        <v>43276</v>
      </c>
      <c r="H192" s="404">
        <v>120</v>
      </c>
      <c r="I192" s="403">
        <v>43272</v>
      </c>
      <c r="J192" s="427">
        <v>29200</v>
      </c>
      <c r="K192" s="405">
        <v>0</v>
      </c>
      <c r="L192" s="405">
        <v>203</v>
      </c>
      <c r="M192" s="404" t="s">
        <v>119</v>
      </c>
      <c r="N192" s="404" t="s">
        <v>113</v>
      </c>
      <c r="O192" s="428">
        <v>10</v>
      </c>
      <c r="P192" s="429" t="s">
        <v>114</v>
      </c>
      <c r="Q192" s="429">
        <v>2920</v>
      </c>
      <c r="R192" s="429">
        <v>29200</v>
      </c>
      <c r="S192" s="404" t="s">
        <v>115</v>
      </c>
      <c r="T192" s="429">
        <v>170</v>
      </c>
      <c r="U192" s="428">
        <v>1700</v>
      </c>
      <c r="V192" s="404" t="s">
        <v>684</v>
      </c>
      <c r="W192" s="403">
        <v>43127</v>
      </c>
      <c r="X192" s="443"/>
      <c r="Y192" s="450">
        <v>0.17</v>
      </c>
    </row>
    <row r="193" spans="1:28" s="181" customFormat="1" ht="12.15" customHeight="1">
      <c r="A193" s="402" t="s">
        <v>630</v>
      </c>
      <c r="B193" s="403">
        <v>43156</v>
      </c>
      <c r="C193" s="404" t="s">
        <v>677</v>
      </c>
      <c r="D193" s="404" t="s">
        <v>678</v>
      </c>
      <c r="E193" s="405">
        <v>42450</v>
      </c>
      <c r="F193" s="406" t="s">
        <v>683</v>
      </c>
      <c r="G193" s="403">
        <v>43276</v>
      </c>
      <c r="H193" s="404">
        <v>120</v>
      </c>
      <c r="I193" s="403">
        <v>43272</v>
      </c>
      <c r="J193" s="427">
        <v>42450</v>
      </c>
      <c r="K193" s="405">
        <v>0</v>
      </c>
      <c r="L193" s="405">
        <v>203</v>
      </c>
      <c r="M193" s="404" t="s">
        <v>165</v>
      </c>
      <c r="N193" s="404" t="s">
        <v>681</v>
      </c>
      <c r="O193" s="428">
        <v>15</v>
      </c>
      <c r="P193" s="429" t="s">
        <v>114</v>
      </c>
      <c r="Q193" s="429">
        <v>2830</v>
      </c>
      <c r="R193" s="429">
        <v>42450</v>
      </c>
      <c r="S193" s="404" t="s">
        <v>167</v>
      </c>
      <c r="T193" s="429">
        <v>170</v>
      </c>
      <c r="U193" s="428">
        <v>2550</v>
      </c>
      <c r="V193" s="404" t="s">
        <v>684</v>
      </c>
      <c r="W193" s="403">
        <v>43127</v>
      </c>
      <c r="X193" s="443"/>
      <c r="Y193" s="450">
        <v>0.17</v>
      </c>
    </row>
    <row r="194" spans="1:28" s="181" customFormat="1" ht="12.15" customHeight="1">
      <c r="A194" s="402" t="s">
        <v>630</v>
      </c>
      <c r="B194" s="403">
        <v>43156</v>
      </c>
      <c r="C194" s="404" t="s">
        <v>677</v>
      </c>
      <c r="D194" s="404" t="s">
        <v>678</v>
      </c>
      <c r="E194" s="405">
        <v>29200</v>
      </c>
      <c r="F194" s="406" t="s">
        <v>685</v>
      </c>
      <c r="G194" s="403">
        <v>43276</v>
      </c>
      <c r="H194" s="404">
        <v>120</v>
      </c>
      <c r="I194" s="403">
        <v>43272</v>
      </c>
      <c r="J194" s="427">
        <v>29200</v>
      </c>
      <c r="K194" s="405">
        <v>0</v>
      </c>
      <c r="L194" s="405">
        <v>203</v>
      </c>
      <c r="M194" s="404" t="s">
        <v>119</v>
      </c>
      <c r="N194" s="404" t="s">
        <v>113</v>
      </c>
      <c r="O194" s="428">
        <v>10</v>
      </c>
      <c r="P194" s="429" t="s">
        <v>114</v>
      </c>
      <c r="Q194" s="429">
        <v>2920</v>
      </c>
      <c r="R194" s="429">
        <v>29200</v>
      </c>
      <c r="S194" s="404" t="s">
        <v>115</v>
      </c>
      <c r="T194" s="429">
        <v>170</v>
      </c>
      <c r="U194" s="428">
        <v>1700</v>
      </c>
      <c r="V194" s="404" t="s">
        <v>686</v>
      </c>
      <c r="W194" s="403">
        <v>43130</v>
      </c>
      <c r="X194" s="443"/>
      <c r="Y194" s="450">
        <v>0.17</v>
      </c>
    </row>
    <row r="195" spans="1:28" s="181" customFormat="1" ht="12.15" customHeight="1">
      <c r="A195" s="402" t="s">
        <v>630</v>
      </c>
      <c r="B195" s="403">
        <v>43156</v>
      </c>
      <c r="C195" s="404" t="s">
        <v>677</v>
      </c>
      <c r="D195" s="404" t="s">
        <v>678</v>
      </c>
      <c r="E195" s="405">
        <v>42450</v>
      </c>
      <c r="F195" s="406" t="s">
        <v>685</v>
      </c>
      <c r="G195" s="403">
        <v>43276</v>
      </c>
      <c r="H195" s="404">
        <v>120</v>
      </c>
      <c r="I195" s="403">
        <v>43272</v>
      </c>
      <c r="J195" s="427">
        <v>42450</v>
      </c>
      <c r="K195" s="405">
        <v>0</v>
      </c>
      <c r="L195" s="405">
        <v>203</v>
      </c>
      <c r="M195" s="404" t="s">
        <v>165</v>
      </c>
      <c r="N195" s="404" t="s">
        <v>681</v>
      </c>
      <c r="O195" s="428">
        <v>15</v>
      </c>
      <c r="P195" s="429" t="s">
        <v>114</v>
      </c>
      <c r="Q195" s="429">
        <v>2830</v>
      </c>
      <c r="R195" s="429">
        <v>42450</v>
      </c>
      <c r="S195" s="404" t="s">
        <v>167</v>
      </c>
      <c r="T195" s="429">
        <v>170</v>
      </c>
      <c r="U195" s="428">
        <v>2550</v>
      </c>
      <c r="V195" s="404" t="s">
        <v>686</v>
      </c>
      <c r="W195" s="403">
        <v>43130</v>
      </c>
      <c r="X195" s="443"/>
      <c r="Y195" s="450">
        <v>0.17</v>
      </c>
    </row>
    <row r="196" spans="1:28" s="181" customFormat="1" ht="12.15" customHeight="1">
      <c r="A196" s="402" t="s">
        <v>630</v>
      </c>
      <c r="B196" s="403">
        <v>43156</v>
      </c>
      <c r="C196" s="404" t="s">
        <v>677</v>
      </c>
      <c r="D196" s="404" t="s">
        <v>678</v>
      </c>
      <c r="E196" s="405">
        <v>8640</v>
      </c>
      <c r="F196" s="406" t="s">
        <v>685</v>
      </c>
      <c r="G196" s="403">
        <v>43276</v>
      </c>
      <c r="H196" s="404">
        <v>120</v>
      </c>
      <c r="I196" s="403">
        <v>43272</v>
      </c>
      <c r="J196" s="427">
        <v>8640</v>
      </c>
      <c r="K196" s="405">
        <v>0</v>
      </c>
      <c r="L196" s="405">
        <v>203</v>
      </c>
      <c r="M196" s="404" t="s">
        <v>687</v>
      </c>
      <c r="N196" s="404" t="s">
        <v>688</v>
      </c>
      <c r="O196" s="428">
        <v>3</v>
      </c>
      <c r="P196" s="429" t="s">
        <v>114</v>
      </c>
      <c r="Q196" s="429">
        <v>2880</v>
      </c>
      <c r="R196" s="429">
        <v>8640</v>
      </c>
      <c r="S196" s="404" t="s">
        <v>689</v>
      </c>
      <c r="T196" s="429">
        <v>170</v>
      </c>
      <c r="U196" s="428">
        <v>510</v>
      </c>
      <c r="V196" s="404" t="s">
        <v>686</v>
      </c>
      <c r="W196" s="403">
        <v>43130</v>
      </c>
      <c r="X196" s="443"/>
      <c r="Y196" s="450">
        <v>0.17</v>
      </c>
    </row>
    <row r="197" spans="1:28" s="181" customFormat="1" ht="12.15" customHeight="1">
      <c r="A197" s="402" t="s">
        <v>630</v>
      </c>
      <c r="B197" s="403">
        <v>43156</v>
      </c>
      <c r="C197" s="404" t="s">
        <v>677</v>
      </c>
      <c r="D197" s="404" t="s">
        <v>678</v>
      </c>
      <c r="E197" s="405">
        <v>84900</v>
      </c>
      <c r="F197" s="406" t="s">
        <v>690</v>
      </c>
      <c r="G197" s="403">
        <v>43276</v>
      </c>
      <c r="H197" s="404">
        <v>120</v>
      </c>
      <c r="I197" s="403">
        <v>43272</v>
      </c>
      <c r="J197" s="427">
        <v>84900</v>
      </c>
      <c r="K197" s="405">
        <v>0</v>
      </c>
      <c r="L197" s="405">
        <v>203</v>
      </c>
      <c r="M197" s="404" t="s">
        <v>165</v>
      </c>
      <c r="N197" s="404" t="s">
        <v>681</v>
      </c>
      <c r="O197" s="428">
        <v>30</v>
      </c>
      <c r="P197" s="429" t="s">
        <v>114</v>
      </c>
      <c r="Q197" s="429">
        <v>2830</v>
      </c>
      <c r="R197" s="429">
        <v>84900</v>
      </c>
      <c r="S197" s="404" t="s">
        <v>167</v>
      </c>
      <c r="T197" s="429">
        <v>170</v>
      </c>
      <c r="U197" s="428">
        <v>5100</v>
      </c>
      <c r="V197" s="404" t="s">
        <v>691</v>
      </c>
      <c r="W197" s="403">
        <v>43133</v>
      </c>
      <c r="X197" s="443"/>
      <c r="Y197" s="450">
        <v>0.17</v>
      </c>
    </row>
    <row r="198" spans="1:28" s="181" customFormat="1" ht="12.15" customHeight="1">
      <c r="A198" s="402" t="s">
        <v>630</v>
      </c>
      <c r="B198" s="403">
        <v>43156</v>
      </c>
      <c r="C198" s="404" t="s">
        <v>677</v>
      </c>
      <c r="D198" s="404" t="s">
        <v>678</v>
      </c>
      <c r="E198" s="405">
        <v>16980</v>
      </c>
      <c r="F198" s="406" t="s">
        <v>690</v>
      </c>
      <c r="G198" s="403">
        <v>43276</v>
      </c>
      <c r="H198" s="404">
        <v>120</v>
      </c>
      <c r="I198" s="403">
        <v>43272</v>
      </c>
      <c r="J198" s="427">
        <v>16980</v>
      </c>
      <c r="K198" s="405">
        <v>0</v>
      </c>
      <c r="L198" s="405">
        <v>203</v>
      </c>
      <c r="M198" s="404" t="s">
        <v>165</v>
      </c>
      <c r="N198" s="404" t="s">
        <v>681</v>
      </c>
      <c r="O198" s="428">
        <v>6</v>
      </c>
      <c r="P198" s="429" t="s">
        <v>114</v>
      </c>
      <c r="Q198" s="429">
        <v>2830</v>
      </c>
      <c r="R198" s="429">
        <v>16980</v>
      </c>
      <c r="S198" s="404" t="s">
        <v>167</v>
      </c>
      <c r="T198" s="429">
        <v>170</v>
      </c>
      <c r="U198" s="428">
        <v>1020</v>
      </c>
      <c r="V198" s="404" t="s">
        <v>692</v>
      </c>
      <c r="W198" s="403">
        <v>43136</v>
      </c>
      <c r="X198" s="443"/>
      <c r="Y198" s="450">
        <v>0.17</v>
      </c>
    </row>
    <row r="199" spans="1:28" s="181" customFormat="1" ht="12.15" customHeight="1">
      <c r="A199" s="402" t="s">
        <v>630</v>
      </c>
      <c r="B199" s="403">
        <v>43156</v>
      </c>
      <c r="C199" s="404" t="s">
        <v>677</v>
      </c>
      <c r="D199" s="404" t="s">
        <v>678</v>
      </c>
      <c r="E199" s="405">
        <v>8640</v>
      </c>
      <c r="F199" s="406" t="s">
        <v>690</v>
      </c>
      <c r="G199" s="403">
        <v>43276</v>
      </c>
      <c r="H199" s="404">
        <v>120</v>
      </c>
      <c r="I199" s="403">
        <v>43272</v>
      </c>
      <c r="J199" s="427">
        <v>8640</v>
      </c>
      <c r="K199" s="405">
        <v>0</v>
      </c>
      <c r="L199" s="405">
        <v>203</v>
      </c>
      <c r="M199" s="404" t="s">
        <v>687</v>
      </c>
      <c r="N199" s="404" t="s">
        <v>688</v>
      </c>
      <c r="O199" s="428">
        <v>3</v>
      </c>
      <c r="P199" s="429" t="s">
        <v>114</v>
      </c>
      <c r="Q199" s="429">
        <v>2880</v>
      </c>
      <c r="R199" s="429">
        <v>8640</v>
      </c>
      <c r="S199" s="404" t="s">
        <v>689</v>
      </c>
      <c r="T199" s="429">
        <v>170</v>
      </c>
      <c r="U199" s="428">
        <v>510</v>
      </c>
      <c r="V199" s="404" t="s">
        <v>692</v>
      </c>
      <c r="W199" s="403">
        <v>43136</v>
      </c>
      <c r="X199" s="443"/>
      <c r="Y199" s="450">
        <v>0.17</v>
      </c>
    </row>
    <row r="200" spans="1:28" s="181" customFormat="1" ht="12.15" customHeight="1">
      <c r="A200" s="402" t="s">
        <v>630</v>
      </c>
      <c r="B200" s="403">
        <v>43156</v>
      </c>
      <c r="C200" s="404" t="s">
        <v>677</v>
      </c>
      <c r="D200" s="404" t="s">
        <v>678</v>
      </c>
      <c r="E200" s="405">
        <v>116030</v>
      </c>
      <c r="F200" s="406" t="s">
        <v>693</v>
      </c>
      <c r="G200" s="403">
        <v>43276</v>
      </c>
      <c r="H200" s="404">
        <v>120</v>
      </c>
      <c r="I200" s="403">
        <v>43272</v>
      </c>
      <c r="J200" s="427">
        <v>116030</v>
      </c>
      <c r="K200" s="405">
        <v>0</v>
      </c>
      <c r="L200" s="405">
        <v>203</v>
      </c>
      <c r="M200" s="404" t="s">
        <v>165</v>
      </c>
      <c r="N200" s="404" t="s">
        <v>681</v>
      </c>
      <c r="O200" s="428">
        <v>41</v>
      </c>
      <c r="P200" s="429" t="s">
        <v>114</v>
      </c>
      <c r="Q200" s="429">
        <v>2830</v>
      </c>
      <c r="R200" s="429">
        <v>116030</v>
      </c>
      <c r="S200" s="404" t="s">
        <v>167</v>
      </c>
      <c r="T200" s="429">
        <v>170</v>
      </c>
      <c r="U200" s="428">
        <v>6970</v>
      </c>
      <c r="V200" s="404" t="s">
        <v>692</v>
      </c>
      <c r="W200" s="403">
        <v>43136</v>
      </c>
      <c r="X200" s="443"/>
      <c r="Y200" s="450">
        <v>0.17</v>
      </c>
    </row>
    <row r="201" spans="1:28" s="181" customFormat="1" ht="12.15" customHeight="1">
      <c r="A201" s="402" t="s">
        <v>630</v>
      </c>
      <c r="B201" s="403">
        <v>43156</v>
      </c>
      <c r="C201" s="404" t="s">
        <v>677</v>
      </c>
      <c r="D201" s="404" t="s">
        <v>678</v>
      </c>
      <c r="E201" s="405">
        <v>36790</v>
      </c>
      <c r="F201" s="406" t="s">
        <v>694</v>
      </c>
      <c r="G201" s="403">
        <v>43276</v>
      </c>
      <c r="H201" s="404">
        <v>120</v>
      </c>
      <c r="I201" s="403">
        <v>43272</v>
      </c>
      <c r="J201" s="427">
        <v>36790</v>
      </c>
      <c r="K201" s="405">
        <v>0</v>
      </c>
      <c r="L201" s="405">
        <v>203</v>
      </c>
      <c r="M201" s="404" t="s">
        <v>165</v>
      </c>
      <c r="N201" s="404" t="s">
        <v>681</v>
      </c>
      <c r="O201" s="428">
        <v>13</v>
      </c>
      <c r="P201" s="429" t="s">
        <v>114</v>
      </c>
      <c r="Q201" s="429">
        <v>2830</v>
      </c>
      <c r="R201" s="429">
        <v>36790</v>
      </c>
      <c r="S201" s="404" t="s">
        <v>167</v>
      </c>
      <c r="T201" s="429">
        <v>170</v>
      </c>
      <c r="U201" s="428">
        <v>2210</v>
      </c>
      <c r="V201" s="404" t="s">
        <v>695</v>
      </c>
      <c r="W201" s="403">
        <v>43139</v>
      </c>
      <c r="X201" s="443"/>
      <c r="Y201" s="450">
        <v>0.17</v>
      </c>
    </row>
    <row r="202" spans="1:28" s="181" customFormat="1" ht="12.15" customHeight="1">
      <c r="A202" s="402" t="s">
        <v>630</v>
      </c>
      <c r="B202" s="403">
        <v>43156</v>
      </c>
      <c r="C202" s="404" t="s">
        <v>677</v>
      </c>
      <c r="D202" s="404" t="s">
        <v>678</v>
      </c>
      <c r="E202" s="405">
        <v>84900</v>
      </c>
      <c r="F202" s="406" t="s">
        <v>696</v>
      </c>
      <c r="G202" s="403">
        <v>43276</v>
      </c>
      <c r="H202" s="404">
        <v>120</v>
      </c>
      <c r="I202" s="403">
        <v>43272</v>
      </c>
      <c r="J202" s="427">
        <v>84900</v>
      </c>
      <c r="K202" s="405">
        <v>0</v>
      </c>
      <c r="L202" s="405">
        <v>203</v>
      </c>
      <c r="M202" s="404" t="s">
        <v>165</v>
      </c>
      <c r="N202" s="404" t="s">
        <v>681</v>
      </c>
      <c r="O202" s="428">
        <v>30</v>
      </c>
      <c r="P202" s="429" t="s">
        <v>114</v>
      </c>
      <c r="Q202" s="429">
        <v>2830</v>
      </c>
      <c r="R202" s="429">
        <v>84900</v>
      </c>
      <c r="S202" s="404" t="s">
        <v>167</v>
      </c>
      <c r="T202" s="429">
        <v>170</v>
      </c>
      <c r="U202" s="428">
        <v>5100</v>
      </c>
      <c r="V202" s="404" t="s">
        <v>697</v>
      </c>
      <c r="W202" s="403">
        <v>43156</v>
      </c>
      <c r="X202" s="443"/>
      <c r="Y202" s="450">
        <v>0.17</v>
      </c>
    </row>
    <row r="203" spans="1:28" s="181" customFormat="1" ht="12.15" customHeight="1">
      <c r="A203" s="402" t="s">
        <v>630</v>
      </c>
      <c r="B203" s="403">
        <v>42983</v>
      </c>
      <c r="C203" s="404" t="s">
        <v>698</v>
      </c>
      <c r="D203" s="404" t="s">
        <v>699</v>
      </c>
      <c r="E203" s="405">
        <v>23500</v>
      </c>
      <c r="F203" s="406" t="s">
        <v>700</v>
      </c>
      <c r="G203" s="403">
        <v>43073</v>
      </c>
      <c r="H203" s="404">
        <v>90</v>
      </c>
      <c r="I203" s="403" t="s">
        <v>701</v>
      </c>
      <c r="J203" s="427">
        <v>12300</v>
      </c>
      <c r="K203" s="405">
        <v>0</v>
      </c>
      <c r="L203" s="405">
        <v>87</v>
      </c>
      <c r="M203" s="404" t="s">
        <v>702</v>
      </c>
      <c r="N203" s="404" t="s">
        <v>703</v>
      </c>
      <c r="O203" s="428">
        <v>2.62</v>
      </c>
      <c r="P203" s="429" t="s">
        <v>114</v>
      </c>
      <c r="Q203" s="429">
        <v>4700</v>
      </c>
      <c r="R203" s="429">
        <v>23500</v>
      </c>
      <c r="S203" s="404" t="s">
        <v>704</v>
      </c>
      <c r="T203" s="429">
        <v>170</v>
      </c>
      <c r="U203" s="428">
        <v>444.89</v>
      </c>
      <c r="V203" s="404" t="s">
        <v>705</v>
      </c>
      <c r="W203" s="403">
        <v>42984</v>
      </c>
      <c r="X203" s="443" t="s">
        <v>117</v>
      </c>
      <c r="Y203" s="450">
        <v>0.17</v>
      </c>
      <c r="AA203" s="181">
        <v>2.6170212765957399</v>
      </c>
      <c r="AB203" s="181">
        <v>444.89361702127701</v>
      </c>
    </row>
    <row r="204" spans="1:28" s="181" customFormat="1" ht="12.15" customHeight="1">
      <c r="A204" s="402" t="s">
        <v>630</v>
      </c>
      <c r="B204" s="417">
        <v>43098</v>
      </c>
      <c r="C204" s="404" t="s">
        <v>698</v>
      </c>
      <c r="D204" s="421" t="s">
        <v>699</v>
      </c>
      <c r="E204" s="405">
        <v>18800</v>
      </c>
      <c r="F204" s="416" t="s">
        <v>706</v>
      </c>
      <c r="G204" s="403">
        <v>43188</v>
      </c>
      <c r="H204" s="404">
        <v>90</v>
      </c>
      <c r="I204" s="403">
        <v>43276</v>
      </c>
      <c r="J204" s="427">
        <v>3200</v>
      </c>
      <c r="K204" s="405">
        <v>15600</v>
      </c>
      <c r="L204" s="405">
        <v>844</v>
      </c>
      <c r="M204" s="404" t="s">
        <v>702</v>
      </c>
      <c r="N204" s="404" t="s">
        <v>703</v>
      </c>
      <c r="O204" s="428">
        <v>0.68</v>
      </c>
      <c r="P204" s="429" t="s">
        <v>114</v>
      </c>
      <c r="Q204" s="429">
        <v>4700</v>
      </c>
      <c r="R204" s="429">
        <v>18800</v>
      </c>
      <c r="S204" s="404" t="s">
        <v>704</v>
      </c>
      <c r="T204" s="429">
        <v>170</v>
      </c>
      <c r="U204" s="428">
        <v>115.74</v>
      </c>
      <c r="V204" s="404" t="s">
        <v>707</v>
      </c>
      <c r="W204" s="403">
        <v>43098</v>
      </c>
      <c r="X204" s="443" t="s">
        <v>117</v>
      </c>
      <c r="Y204" s="450">
        <v>0.17</v>
      </c>
      <c r="AA204" s="181">
        <v>0.680851063829787</v>
      </c>
      <c r="AB204" s="181">
        <v>115.744680851064</v>
      </c>
    </row>
    <row r="205" spans="1:28" s="386" customFormat="1" ht="12.15" customHeight="1">
      <c r="A205" s="402" t="s">
        <v>630</v>
      </c>
      <c r="B205" s="417">
        <v>43277</v>
      </c>
      <c r="C205" s="404" t="s">
        <v>708</v>
      </c>
      <c r="D205" s="421" t="s">
        <v>709</v>
      </c>
      <c r="E205" s="405">
        <v>3200</v>
      </c>
      <c r="F205" s="416" t="s">
        <v>710</v>
      </c>
      <c r="G205" s="403">
        <v>43277</v>
      </c>
      <c r="H205" s="404" t="s">
        <v>228</v>
      </c>
      <c r="I205" s="403">
        <v>43277</v>
      </c>
      <c r="J205" s="427">
        <v>3200</v>
      </c>
      <c r="K205" s="405">
        <v>0</v>
      </c>
      <c r="L205" s="405">
        <v>587</v>
      </c>
      <c r="M205" s="404" t="s">
        <v>428</v>
      </c>
      <c r="N205" s="404" t="s">
        <v>711</v>
      </c>
      <c r="O205" s="428">
        <v>4</v>
      </c>
      <c r="P205" s="429" t="s">
        <v>114</v>
      </c>
      <c r="Q205" s="429">
        <v>800</v>
      </c>
      <c r="R205" s="429">
        <v>3200</v>
      </c>
      <c r="S205" s="404" t="s">
        <v>712</v>
      </c>
      <c r="T205" s="429">
        <v>18</v>
      </c>
      <c r="U205" s="428">
        <v>72</v>
      </c>
      <c r="V205" s="404" t="s">
        <v>713</v>
      </c>
      <c r="W205" s="403">
        <v>43277</v>
      </c>
      <c r="X205" s="443"/>
      <c r="Y205" s="461">
        <v>0.16000029000007299</v>
      </c>
    </row>
    <row r="206" spans="1:28" s="181" customFormat="1" ht="12.15" customHeight="1">
      <c r="A206" s="402" t="s">
        <v>630</v>
      </c>
      <c r="B206" s="417">
        <v>43157</v>
      </c>
      <c r="C206" s="404" t="s">
        <v>714</v>
      </c>
      <c r="D206" s="421" t="s">
        <v>715</v>
      </c>
      <c r="E206" s="405">
        <v>8490</v>
      </c>
      <c r="F206" s="416" t="s">
        <v>716</v>
      </c>
      <c r="G206" s="403">
        <v>43277</v>
      </c>
      <c r="H206" s="404">
        <v>120</v>
      </c>
      <c r="I206" s="403">
        <v>43271</v>
      </c>
      <c r="J206" s="427">
        <v>8490</v>
      </c>
      <c r="K206" s="405">
        <v>0</v>
      </c>
      <c r="L206" s="405">
        <v>225</v>
      </c>
      <c r="M206" s="404" t="s">
        <v>321</v>
      </c>
      <c r="N206" s="404" t="s">
        <v>681</v>
      </c>
      <c r="O206" s="428">
        <v>3</v>
      </c>
      <c r="P206" s="429" t="s">
        <v>114</v>
      </c>
      <c r="Q206" s="429">
        <v>2830</v>
      </c>
      <c r="R206" s="429">
        <v>8490</v>
      </c>
      <c r="S206" s="404" t="s">
        <v>167</v>
      </c>
      <c r="T206" s="429">
        <v>170</v>
      </c>
      <c r="U206" s="428">
        <v>510</v>
      </c>
      <c r="V206" s="404" t="s">
        <v>717</v>
      </c>
      <c r="W206" s="403">
        <v>43132</v>
      </c>
      <c r="X206" s="443"/>
      <c r="Y206" s="450">
        <v>0.17</v>
      </c>
    </row>
    <row r="207" spans="1:28" s="181" customFormat="1" ht="12.15" customHeight="1">
      <c r="A207" s="402" t="s">
        <v>630</v>
      </c>
      <c r="B207" s="403">
        <v>43258</v>
      </c>
      <c r="C207" s="404" t="s">
        <v>718</v>
      </c>
      <c r="D207" s="404" t="s">
        <v>719</v>
      </c>
      <c r="E207" s="405">
        <v>4800</v>
      </c>
      <c r="F207" s="406" t="s">
        <v>720</v>
      </c>
      <c r="G207" s="403">
        <v>43258</v>
      </c>
      <c r="H207" s="404" t="s">
        <v>228</v>
      </c>
      <c r="I207" s="403">
        <v>43257</v>
      </c>
      <c r="J207" s="427">
        <v>4800</v>
      </c>
      <c r="K207" s="405">
        <v>0</v>
      </c>
      <c r="L207" s="405">
        <v>114</v>
      </c>
      <c r="M207" s="404" t="s">
        <v>721</v>
      </c>
      <c r="N207" s="404" t="s">
        <v>722</v>
      </c>
      <c r="O207" s="428">
        <v>1</v>
      </c>
      <c r="P207" s="429" t="s">
        <v>114</v>
      </c>
      <c r="Q207" s="429">
        <v>4800</v>
      </c>
      <c r="R207" s="429">
        <v>4800</v>
      </c>
      <c r="S207" s="404" t="s">
        <v>723</v>
      </c>
      <c r="T207" s="429">
        <v>170</v>
      </c>
      <c r="U207" s="428">
        <v>170</v>
      </c>
      <c r="V207" s="404" t="s">
        <v>724</v>
      </c>
      <c r="W207" s="403">
        <v>43258</v>
      </c>
      <c r="X207" s="443"/>
      <c r="Y207" s="450">
        <v>0.16000029000007199</v>
      </c>
    </row>
    <row r="208" spans="1:28" s="181" customFormat="1" ht="12.15" customHeight="1">
      <c r="A208" s="402" t="s">
        <v>630</v>
      </c>
      <c r="B208" s="403">
        <v>43252</v>
      </c>
      <c r="C208" s="404" t="s">
        <v>725</v>
      </c>
      <c r="D208" s="404" t="s">
        <v>726</v>
      </c>
      <c r="E208" s="405">
        <v>900</v>
      </c>
      <c r="F208" s="406" t="s">
        <v>727</v>
      </c>
      <c r="G208" s="403">
        <v>43252</v>
      </c>
      <c r="H208" s="404" t="s">
        <v>228</v>
      </c>
      <c r="I208" s="403">
        <v>43270</v>
      </c>
      <c r="J208" s="427">
        <v>900</v>
      </c>
      <c r="K208" s="405">
        <v>0</v>
      </c>
      <c r="L208" s="405">
        <v>8</v>
      </c>
      <c r="M208" s="404" t="s">
        <v>511</v>
      </c>
      <c r="N208" s="404" t="s">
        <v>512</v>
      </c>
      <c r="O208" s="428">
        <v>3</v>
      </c>
      <c r="P208" s="429" t="s">
        <v>114</v>
      </c>
      <c r="Q208" s="429">
        <v>300</v>
      </c>
      <c r="R208" s="429">
        <v>900</v>
      </c>
      <c r="S208" s="404" t="s">
        <v>513</v>
      </c>
      <c r="T208" s="429">
        <v>17</v>
      </c>
      <c r="U208" s="428">
        <v>51</v>
      </c>
      <c r="V208" s="404" t="s">
        <v>728</v>
      </c>
      <c r="W208" s="403">
        <v>43251</v>
      </c>
      <c r="X208" s="443"/>
      <c r="Y208" s="450">
        <v>0.160003093341582</v>
      </c>
    </row>
    <row r="209" spans="1:28" s="181" customFormat="1" ht="12.15" customHeight="1">
      <c r="A209" s="402" t="s">
        <v>630</v>
      </c>
      <c r="B209" s="403">
        <v>43119</v>
      </c>
      <c r="C209" s="404" t="s">
        <v>729</v>
      </c>
      <c r="D209" s="404" t="s">
        <v>730</v>
      </c>
      <c r="E209" s="405">
        <v>7200</v>
      </c>
      <c r="F209" s="406" t="s">
        <v>731</v>
      </c>
      <c r="G209" s="403">
        <v>43209</v>
      </c>
      <c r="H209" s="404">
        <v>90</v>
      </c>
      <c r="I209" s="403">
        <v>43266</v>
      </c>
      <c r="J209" s="427">
        <v>7200</v>
      </c>
      <c r="K209" s="405">
        <v>0</v>
      </c>
      <c r="L209" s="405">
        <v>450</v>
      </c>
      <c r="M209" s="404" t="s">
        <v>535</v>
      </c>
      <c r="N209" s="404" t="s">
        <v>732</v>
      </c>
      <c r="O209" s="428">
        <v>3</v>
      </c>
      <c r="P209" s="429" t="s">
        <v>114</v>
      </c>
      <c r="Q209" s="429">
        <v>2400</v>
      </c>
      <c r="R209" s="429">
        <v>7200</v>
      </c>
      <c r="S209" s="404" t="s">
        <v>733</v>
      </c>
      <c r="T209" s="429">
        <v>170</v>
      </c>
      <c r="U209" s="428">
        <v>510</v>
      </c>
      <c r="V209" s="404" t="s">
        <v>734</v>
      </c>
      <c r="W209" s="403">
        <v>43092</v>
      </c>
      <c r="X209" s="443"/>
      <c r="Y209" s="450">
        <v>0.17</v>
      </c>
    </row>
    <row r="210" spans="1:28" s="181" customFormat="1" ht="12.15" customHeight="1">
      <c r="A210" s="402" t="s">
        <v>630</v>
      </c>
      <c r="B210" s="403">
        <v>43119</v>
      </c>
      <c r="C210" s="404" t="s">
        <v>729</v>
      </c>
      <c r="D210" s="404" t="s">
        <v>730</v>
      </c>
      <c r="E210" s="405">
        <v>64800</v>
      </c>
      <c r="F210" s="406" t="s">
        <v>731</v>
      </c>
      <c r="G210" s="403">
        <v>43209</v>
      </c>
      <c r="H210" s="404">
        <v>90</v>
      </c>
      <c r="I210" s="403">
        <v>43266</v>
      </c>
      <c r="J210" s="427">
        <v>64800</v>
      </c>
      <c r="K210" s="405">
        <v>0</v>
      </c>
      <c r="L210" s="405">
        <v>450</v>
      </c>
      <c r="M210" s="404" t="s">
        <v>535</v>
      </c>
      <c r="N210" s="404" t="s">
        <v>732</v>
      </c>
      <c r="O210" s="428">
        <v>27</v>
      </c>
      <c r="P210" s="429" t="s">
        <v>114</v>
      </c>
      <c r="Q210" s="429">
        <v>2400</v>
      </c>
      <c r="R210" s="429">
        <v>64800</v>
      </c>
      <c r="S210" s="404" t="s">
        <v>733</v>
      </c>
      <c r="T210" s="429">
        <v>170</v>
      </c>
      <c r="U210" s="428">
        <v>4590</v>
      </c>
      <c r="V210" s="404" t="s">
        <v>735</v>
      </c>
      <c r="W210" s="403">
        <v>43094</v>
      </c>
      <c r="X210" s="443"/>
      <c r="Y210" s="450">
        <v>0.17</v>
      </c>
    </row>
    <row r="211" spans="1:28" s="181" customFormat="1" ht="12.15" customHeight="1">
      <c r="A211" s="402" t="s">
        <v>630</v>
      </c>
      <c r="B211" s="403">
        <v>43119</v>
      </c>
      <c r="C211" s="404" t="s">
        <v>729</v>
      </c>
      <c r="D211" s="404" t="s">
        <v>730</v>
      </c>
      <c r="E211" s="405">
        <v>36000</v>
      </c>
      <c r="F211" s="406" t="s">
        <v>731</v>
      </c>
      <c r="G211" s="403">
        <v>43209</v>
      </c>
      <c r="H211" s="404">
        <v>90</v>
      </c>
      <c r="I211" s="403">
        <v>43266</v>
      </c>
      <c r="J211" s="427">
        <v>36000</v>
      </c>
      <c r="K211" s="405">
        <v>0</v>
      </c>
      <c r="L211" s="405">
        <v>450</v>
      </c>
      <c r="M211" s="404" t="s">
        <v>535</v>
      </c>
      <c r="N211" s="404" t="s">
        <v>732</v>
      </c>
      <c r="O211" s="428">
        <v>15</v>
      </c>
      <c r="P211" s="429" t="s">
        <v>114</v>
      </c>
      <c r="Q211" s="429">
        <v>2400</v>
      </c>
      <c r="R211" s="429">
        <v>36000</v>
      </c>
      <c r="S211" s="404" t="s">
        <v>733</v>
      </c>
      <c r="T211" s="429">
        <v>170</v>
      </c>
      <c r="U211" s="428">
        <v>2550</v>
      </c>
      <c r="V211" s="404" t="s">
        <v>736</v>
      </c>
      <c r="W211" s="403">
        <v>43115</v>
      </c>
      <c r="X211" s="443"/>
      <c r="Y211" s="450">
        <v>0.17</v>
      </c>
    </row>
    <row r="212" spans="1:28" s="181" customFormat="1" ht="12.15" customHeight="1">
      <c r="A212" s="402" t="s">
        <v>630</v>
      </c>
      <c r="B212" s="403">
        <v>43198</v>
      </c>
      <c r="C212" s="404" t="s">
        <v>737</v>
      </c>
      <c r="D212" s="404" t="s">
        <v>738</v>
      </c>
      <c r="E212" s="405">
        <v>7200</v>
      </c>
      <c r="F212" s="406" t="s">
        <v>739</v>
      </c>
      <c r="G212" s="403">
        <v>43288</v>
      </c>
      <c r="H212" s="404">
        <v>90</v>
      </c>
      <c r="I212" s="403">
        <v>43279</v>
      </c>
      <c r="J212" s="427">
        <v>7200</v>
      </c>
      <c r="K212" s="405">
        <v>0</v>
      </c>
      <c r="L212" s="405">
        <v>181</v>
      </c>
      <c r="M212" s="404" t="s">
        <v>482</v>
      </c>
      <c r="N212" s="404" t="s">
        <v>384</v>
      </c>
      <c r="O212" s="428">
        <v>2</v>
      </c>
      <c r="P212" s="429" t="s">
        <v>114</v>
      </c>
      <c r="Q212" s="429">
        <v>3600</v>
      </c>
      <c r="R212" s="429">
        <v>7200</v>
      </c>
      <c r="S212" s="404" t="s">
        <v>740</v>
      </c>
      <c r="T212" s="429">
        <v>170</v>
      </c>
      <c r="U212" s="428">
        <v>340</v>
      </c>
      <c r="V212" s="404" t="s">
        <v>741</v>
      </c>
      <c r="W212" s="403">
        <v>43194</v>
      </c>
      <c r="X212" s="443"/>
      <c r="Y212" s="450">
        <v>0.17</v>
      </c>
    </row>
    <row r="213" spans="1:28" s="181" customFormat="1" ht="12.15" customHeight="1">
      <c r="A213" s="402" t="s">
        <v>630</v>
      </c>
      <c r="B213" s="403">
        <v>43214</v>
      </c>
      <c r="C213" s="404" t="s">
        <v>737</v>
      </c>
      <c r="D213" s="404" t="s">
        <v>738</v>
      </c>
      <c r="E213" s="405">
        <v>7200</v>
      </c>
      <c r="F213" s="406" t="s">
        <v>742</v>
      </c>
      <c r="G213" s="403">
        <v>43304</v>
      </c>
      <c r="H213" s="404">
        <v>90</v>
      </c>
      <c r="I213" s="403">
        <v>43279</v>
      </c>
      <c r="J213" s="427">
        <v>7200</v>
      </c>
      <c r="K213" s="405">
        <v>0</v>
      </c>
      <c r="L213" s="405">
        <v>595</v>
      </c>
      <c r="M213" s="404" t="s">
        <v>482</v>
      </c>
      <c r="N213" s="404" t="s">
        <v>384</v>
      </c>
      <c r="O213" s="428">
        <v>2</v>
      </c>
      <c r="P213" s="429" t="s">
        <v>114</v>
      </c>
      <c r="Q213" s="429">
        <v>3600</v>
      </c>
      <c r="R213" s="429">
        <v>7200</v>
      </c>
      <c r="S213" s="404" t="s">
        <v>740</v>
      </c>
      <c r="T213" s="429">
        <v>170</v>
      </c>
      <c r="U213" s="428">
        <v>340</v>
      </c>
      <c r="V213" s="404" t="s">
        <v>743</v>
      </c>
      <c r="W213" s="403">
        <v>43215</v>
      </c>
      <c r="X213" s="443"/>
      <c r="Y213" s="450">
        <v>0.17</v>
      </c>
    </row>
    <row r="214" spans="1:28" s="181" customFormat="1" ht="12.15" customHeight="1">
      <c r="A214" s="402" t="s">
        <v>744</v>
      </c>
      <c r="B214" s="403">
        <v>43250</v>
      </c>
      <c r="C214" s="404" t="s">
        <v>745</v>
      </c>
      <c r="D214" s="404" t="s">
        <v>746</v>
      </c>
      <c r="E214" s="405">
        <v>6400</v>
      </c>
      <c r="F214" s="406" t="s">
        <v>747</v>
      </c>
      <c r="G214" s="403">
        <v>43310</v>
      </c>
      <c r="H214" s="404">
        <v>60</v>
      </c>
      <c r="I214" s="403">
        <v>43273</v>
      </c>
      <c r="J214" s="427">
        <v>6400</v>
      </c>
      <c r="K214" s="405">
        <v>0</v>
      </c>
      <c r="L214" s="405">
        <v>859</v>
      </c>
      <c r="M214" s="404" t="s">
        <v>748</v>
      </c>
      <c r="N214" s="404" t="s">
        <v>749</v>
      </c>
      <c r="O214" s="428">
        <v>2</v>
      </c>
      <c r="P214" s="429" t="s">
        <v>114</v>
      </c>
      <c r="Q214" s="429">
        <v>3200</v>
      </c>
      <c r="R214" s="429">
        <v>6400</v>
      </c>
      <c r="S214" s="404" t="s">
        <v>750</v>
      </c>
      <c r="T214" s="429">
        <v>170</v>
      </c>
      <c r="U214" s="428">
        <v>340</v>
      </c>
      <c r="V214" s="404" t="s">
        <v>751</v>
      </c>
      <c r="W214" s="403">
        <v>43250</v>
      </c>
      <c r="X214" s="443"/>
      <c r="Y214" s="450">
        <v>0.16000029000007299</v>
      </c>
      <c r="Z214" s="181">
        <v>1623.93</v>
      </c>
    </row>
    <row r="215" spans="1:28" s="181" customFormat="1" ht="12.15" customHeight="1">
      <c r="A215" s="402" t="s">
        <v>744</v>
      </c>
      <c r="B215" s="403">
        <v>43250</v>
      </c>
      <c r="C215" s="404" t="s">
        <v>745</v>
      </c>
      <c r="D215" s="404" t="s">
        <v>746</v>
      </c>
      <c r="E215" s="405">
        <v>2400</v>
      </c>
      <c r="F215" s="406" t="s">
        <v>752</v>
      </c>
      <c r="G215" s="403">
        <v>43310</v>
      </c>
      <c r="H215" s="404">
        <v>60</v>
      </c>
      <c r="I215" s="403">
        <v>43273</v>
      </c>
      <c r="J215" s="427">
        <v>2400</v>
      </c>
      <c r="K215" s="405">
        <v>0</v>
      </c>
      <c r="L215" s="405">
        <v>859</v>
      </c>
      <c r="M215" s="404" t="s">
        <v>127</v>
      </c>
      <c r="N215" s="404" t="s">
        <v>128</v>
      </c>
      <c r="O215" s="428">
        <v>0.17</v>
      </c>
      <c r="P215" s="429" t="s">
        <v>129</v>
      </c>
      <c r="Q215" s="429">
        <v>14117.647058823501</v>
      </c>
      <c r="R215" s="429">
        <v>2400</v>
      </c>
      <c r="S215" s="404" t="s">
        <v>130</v>
      </c>
      <c r="T215" s="429">
        <v>170</v>
      </c>
      <c r="U215" s="428">
        <v>170</v>
      </c>
      <c r="V215" s="404" t="s">
        <v>751</v>
      </c>
      <c r="W215" s="403">
        <v>43250</v>
      </c>
      <c r="X215" s="443"/>
      <c r="Y215" s="450">
        <v>0.159997486672112</v>
      </c>
    </row>
    <row r="216" spans="1:28" s="181" customFormat="1" ht="12.15" customHeight="1">
      <c r="A216" s="402" t="s">
        <v>744</v>
      </c>
      <c r="B216" s="403">
        <v>43185</v>
      </c>
      <c r="C216" s="404" t="s">
        <v>753</v>
      </c>
      <c r="D216" s="404" t="s">
        <v>754</v>
      </c>
      <c r="E216" s="405">
        <v>5000</v>
      </c>
      <c r="F216" s="406" t="s">
        <v>755</v>
      </c>
      <c r="G216" s="403">
        <v>43245</v>
      </c>
      <c r="H216" s="404">
        <v>60</v>
      </c>
      <c r="I216" s="403">
        <v>43257</v>
      </c>
      <c r="J216" s="427">
        <v>5000</v>
      </c>
      <c r="K216" s="405">
        <v>0</v>
      </c>
      <c r="L216" s="405">
        <v>575</v>
      </c>
      <c r="M216" s="404" t="s">
        <v>499</v>
      </c>
      <c r="N216" s="404" t="s">
        <v>199</v>
      </c>
      <c r="O216" s="428">
        <v>2</v>
      </c>
      <c r="P216" s="429" t="s">
        <v>114</v>
      </c>
      <c r="Q216" s="429">
        <v>2500</v>
      </c>
      <c r="R216" s="429">
        <v>5000</v>
      </c>
      <c r="S216" s="404" t="s">
        <v>200</v>
      </c>
      <c r="T216" s="429">
        <v>170</v>
      </c>
      <c r="U216" s="428">
        <v>340</v>
      </c>
      <c r="V216" s="404" t="s">
        <v>756</v>
      </c>
      <c r="W216" s="403">
        <v>43186</v>
      </c>
      <c r="X216" s="443"/>
      <c r="Y216" s="450">
        <v>0.17</v>
      </c>
    </row>
    <row r="217" spans="1:28" s="181" customFormat="1" ht="12.15" customHeight="1">
      <c r="A217" s="402" t="s">
        <v>744</v>
      </c>
      <c r="B217" s="403">
        <v>43185</v>
      </c>
      <c r="C217" s="404" t="s">
        <v>753</v>
      </c>
      <c r="D217" s="404" t="s">
        <v>754</v>
      </c>
      <c r="E217" s="405">
        <v>12400</v>
      </c>
      <c r="F217" s="406" t="s">
        <v>755</v>
      </c>
      <c r="G217" s="403">
        <v>43245</v>
      </c>
      <c r="H217" s="404">
        <v>60</v>
      </c>
      <c r="I217" s="403">
        <v>43257</v>
      </c>
      <c r="J217" s="427">
        <v>12400</v>
      </c>
      <c r="K217" s="405">
        <v>0</v>
      </c>
      <c r="L217" s="405">
        <v>575</v>
      </c>
      <c r="M217" s="404" t="s">
        <v>748</v>
      </c>
      <c r="N217" s="404" t="s">
        <v>749</v>
      </c>
      <c r="O217" s="428">
        <v>4</v>
      </c>
      <c r="P217" s="429" t="s">
        <v>114</v>
      </c>
      <c r="Q217" s="429">
        <v>3100</v>
      </c>
      <c r="R217" s="429">
        <v>12400</v>
      </c>
      <c r="S217" s="404" t="s">
        <v>750</v>
      </c>
      <c r="T217" s="429">
        <v>170</v>
      </c>
      <c r="U217" s="428">
        <v>680</v>
      </c>
      <c r="V217" s="404" t="s">
        <v>756</v>
      </c>
      <c r="W217" s="403">
        <v>43186</v>
      </c>
      <c r="X217" s="443"/>
      <c r="Y217" s="450">
        <v>0.17</v>
      </c>
    </row>
    <row r="218" spans="1:28" s="181" customFormat="1" ht="12.15" customHeight="1">
      <c r="A218" s="402" t="s">
        <v>744</v>
      </c>
      <c r="B218" s="403">
        <v>43185</v>
      </c>
      <c r="C218" s="404" t="s">
        <v>753</v>
      </c>
      <c r="D218" s="404" t="s">
        <v>754</v>
      </c>
      <c r="E218" s="405">
        <v>5000</v>
      </c>
      <c r="F218" s="406" t="s">
        <v>755</v>
      </c>
      <c r="G218" s="403">
        <v>43245</v>
      </c>
      <c r="H218" s="404">
        <v>60</v>
      </c>
      <c r="I218" s="403">
        <v>43257</v>
      </c>
      <c r="J218" s="427">
        <v>5000</v>
      </c>
      <c r="K218" s="405">
        <v>0</v>
      </c>
      <c r="L218" s="405">
        <v>575</v>
      </c>
      <c r="M218" s="404" t="s">
        <v>474</v>
      </c>
      <c r="N218" s="404" t="s">
        <v>230</v>
      </c>
      <c r="O218" s="428">
        <v>2</v>
      </c>
      <c r="P218" s="429" t="s">
        <v>114</v>
      </c>
      <c r="Q218" s="429">
        <v>2500</v>
      </c>
      <c r="R218" s="429">
        <v>5000</v>
      </c>
      <c r="S218" s="404" t="s">
        <v>231</v>
      </c>
      <c r="T218" s="429">
        <v>170</v>
      </c>
      <c r="U218" s="428">
        <v>340</v>
      </c>
      <c r="V218" s="404" t="s">
        <v>756</v>
      </c>
      <c r="W218" s="403">
        <v>43186</v>
      </c>
      <c r="X218" s="443"/>
      <c r="Y218" s="450">
        <v>0.17</v>
      </c>
    </row>
    <row r="219" spans="1:28" s="181" customFormat="1" ht="12.15" customHeight="1">
      <c r="A219" s="402" t="s">
        <v>744</v>
      </c>
      <c r="B219" s="403">
        <v>43273</v>
      </c>
      <c r="C219" s="404" t="s">
        <v>757</v>
      </c>
      <c r="D219" s="404" t="s">
        <v>758</v>
      </c>
      <c r="E219" s="405">
        <v>900</v>
      </c>
      <c r="F219" s="406" t="s">
        <v>759</v>
      </c>
      <c r="G219" s="403">
        <v>43303</v>
      </c>
      <c r="H219" s="404">
        <v>30</v>
      </c>
      <c r="I219" s="403">
        <v>43279</v>
      </c>
      <c r="J219" s="427">
        <v>900</v>
      </c>
      <c r="K219" s="405">
        <v>0</v>
      </c>
      <c r="L219" s="405">
        <v>515</v>
      </c>
      <c r="M219" s="404" t="s">
        <v>127</v>
      </c>
      <c r="N219" s="404" t="s">
        <v>199</v>
      </c>
      <c r="O219" s="428">
        <v>5.0999999999999997E-2</v>
      </c>
      <c r="P219" s="429" t="s">
        <v>129</v>
      </c>
      <c r="Q219" s="429">
        <v>17647.058823529402</v>
      </c>
      <c r="R219" s="429">
        <v>900</v>
      </c>
      <c r="S219" s="404" t="s">
        <v>200</v>
      </c>
      <c r="T219" s="429">
        <v>17</v>
      </c>
      <c r="U219" s="428">
        <v>51</v>
      </c>
      <c r="V219" s="404" t="s">
        <v>760</v>
      </c>
      <c r="W219" s="403">
        <v>43272</v>
      </c>
      <c r="X219" s="443"/>
      <c r="Y219" s="450">
        <v>0.160003093341582</v>
      </c>
    </row>
    <row r="220" spans="1:28" s="181" customFormat="1" ht="12.15" customHeight="1">
      <c r="A220" s="402" t="s">
        <v>744</v>
      </c>
      <c r="B220" s="403">
        <v>43034</v>
      </c>
      <c r="C220" s="404" t="s">
        <v>761</v>
      </c>
      <c r="D220" s="404" t="s">
        <v>762</v>
      </c>
      <c r="E220" s="405">
        <v>3800</v>
      </c>
      <c r="F220" s="406" t="s">
        <v>763</v>
      </c>
      <c r="G220" s="403">
        <v>43124</v>
      </c>
      <c r="H220" s="404">
        <v>90</v>
      </c>
      <c r="I220" s="403" t="s">
        <v>764</v>
      </c>
      <c r="J220" s="427">
        <v>606.79999999999995</v>
      </c>
      <c r="K220" s="405">
        <v>0</v>
      </c>
      <c r="L220" s="405">
        <v>529</v>
      </c>
      <c r="M220" s="404" t="s">
        <v>112</v>
      </c>
      <c r="N220" s="404" t="s">
        <v>113</v>
      </c>
      <c r="O220" s="428">
        <v>0.16</v>
      </c>
      <c r="P220" s="429" t="s">
        <v>114</v>
      </c>
      <c r="Q220" s="429">
        <v>3800</v>
      </c>
      <c r="R220" s="429">
        <v>3800</v>
      </c>
      <c r="S220" s="404" t="s">
        <v>115</v>
      </c>
      <c r="T220" s="429">
        <v>170</v>
      </c>
      <c r="U220" s="428">
        <v>27.15</v>
      </c>
      <c r="V220" s="404" t="s">
        <v>765</v>
      </c>
      <c r="W220" s="403">
        <v>43033</v>
      </c>
      <c r="X220" s="443" t="s">
        <v>117</v>
      </c>
      <c r="Y220" s="450">
        <v>0.17</v>
      </c>
      <c r="AA220" s="181">
        <v>0.15968421052631601</v>
      </c>
      <c r="AB220" s="181">
        <v>27.1463157894737</v>
      </c>
    </row>
    <row r="221" spans="1:28" s="181" customFormat="1" ht="12.15" customHeight="1">
      <c r="A221" s="402" t="s">
        <v>744</v>
      </c>
      <c r="B221" s="403">
        <v>43174</v>
      </c>
      <c r="C221" s="404" t="s">
        <v>761</v>
      </c>
      <c r="D221" s="404" t="s">
        <v>762</v>
      </c>
      <c r="E221" s="405">
        <v>4000</v>
      </c>
      <c r="F221" s="406" t="s">
        <v>766</v>
      </c>
      <c r="G221" s="403">
        <v>43264</v>
      </c>
      <c r="H221" s="404">
        <v>90</v>
      </c>
      <c r="I221" s="403">
        <v>43280</v>
      </c>
      <c r="J221" s="427">
        <v>3493.2</v>
      </c>
      <c r="K221" s="405">
        <v>506.8</v>
      </c>
      <c r="L221" s="405">
        <v>444</v>
      </c>
      <c r="M221" s="404" t="s">
        <v>767</v>
      </c>
      <c r="N221" s="404" t="s">
        <v>768</v>
      </c>
      <c r="O221" s="428">
        <v>0.87</v>
      </c>
      <c r="P221" s="429" t="s">
        <v>114</v>
      </c>
      <c r="Q221" s="429">
        <v>4000</v>
      </c>
      <c r="R221" s="429">
        <v>4000</v>
      </c>
      <c r="S221" s="404" t="s">
        <v>769</v>
      </c>
      <c r="T221" s="429">
        <v>170</v>
      </c>
      <c r="U221" s="428">
        <v>148.46</v>
      </c>
      <c r="V221" s="404" t="s">
        <v>770</v>
      </c>
      <c r="W221" s="403">
        <v>43165</v>
      </c>
      <c r="X221" s="443" t="s">
        <v>117</v>
      </c>
      <c r="Y221" s="450">
        <v>0.17</v>
      </c>
      <c r="AA221" s="181">
        <v>0.87329999999999997</v>
      </c>
      <c r="AB221" s="181">
        <v>148.46100000000001</v>
      </c>
    </row>
    <row r="222" spans="1:28" s="181" customFormat="1" ht="12.15" customHeight="1">
      <c r="A222" s="402" t="s">
        <v>744</v>
      </c>
      <c r="B222" s="403">
        <v>43067</v>
      </c>
      <c r="C222" s="404" t="s">
        <v>761</v>
      </c>
      <c r="D222" s="404" t="s">
        <v>762</v>
      </c>
      <c r="E222" s="405">
        <v>3800</v>
      </c>
      <c r="F222" s="406" t="s">
        <v>771</v>
      </c>
      <c r="G222" s="403">
        <v>43157</v>
      </c>
      <c r="H222" s="404">
        <v>90</v>
      </c>
      <c r="I222" s="403">
        <v>43280</v>
      </c>
      <c r="J222" s="427">
        <v>3800</v>
      </c>
      <c r="K222" s="405">
        <v>0</v>
      </c>
      <c r="L222" s="405">
        <v>908</v>
      </c>
      <c r="M222" s="404" t="s">
        <v>112</v>
      </c>
      <c r="N222" s="404" t="s">
        <v>113</v>
      </c>
      <c r="O222" s="428">
        <v>1</v>
      </c>
      <c r="P222" s="429" t="s">
        <v>114</v>
      </c>
      <c r="Q222" s="429">
        <v>3800</v>
      </c>
      <c r="R222" s="429">
        <v>3800</v>
      </c>
      <c r="S222" s="404" t="s">
        <v>115</v>
      </c>
      <c r="T222" s="429">
        <v>170</v>
      </c>
      <c r="U222" s="428">
        <v>170</v>
      </c>
      <c r="V222" s="404" t="s">
        <v>772</v>
      </c>
      <c r="W222" s="403">
        <v>43066</v>
      </c>
      <c r="X222" s="443"/>
      <c r="Y222" s="450">
        <v>0.17</v>
      </c>
    </row>
    <row r="223" spans="1:28" s="181" customFormat="1" ht="12.15" customHeight="1">
      <c r="A223" s="402" t="s">
        <v>744</v>
      </c>
      <c r="B223" s="403">
        <v>43115</v>
      </c>
      <c r="C223" s="404" t="s">
        <v>761</v>
      </c>
      <c r="D223" s="404" t="s">
        <v>762</v>
      </c>
      <c r="E223" s="405">
        <v>5000</v>
      </c>
      <c r="F223" s="406" t="s">
        <v>773</v>
      </c>
      <c r="G223" s="403">
        <v>43205</v>
      </c>
      <c r="H223" s="404">
        <v>90</v>
      </c>
      <c r="I223" s="403">
        <v>43280</v>
      </c>
      <c r="J223" s="427">
        <v>5000</v>
      </c>
      <c r="K223" s="405">
        <v>0</v>
      </c>
      <c r="L223" s="405">
        <v>299</v>
      </c>
      <c r="M223" s="404" t="s">
        <v>181</v>
      </c>
      <c r="N223" s="404" t="s">
        <v>199</v>
      </c>
      <c r="O223" s="428">
        <v>2</v>
      </c>
      <c r="P223" s="429" t="s">
        <v>114</v>
      </c>
      <c r="Q223" s="429">
        <v>2500</v>
      </c>
      <c r="R223" s="429">
        <v>5000</v>
      </c>
      <c r="S223" s="404" t="s">
        <v>475</v>
      </c>
      <c r="T223" s="429">
        <v>170</v>
      </c>
      <c r="U223" s="428">
        <v>340</v>
      </c>
      <c r="V223" s="404" t="s">
        <v>774</v>
      </c>
      <c r="W223" s="403">
        <v>43111</v>
      </c>
      <c r="X223" s="443"/>
      <c r="Y223" s="450">
        <v>0.17</v>
      </c>
    </row>
    <row r="224" spans="1:28" s="181" customFormat="1" ht="12.15" customHeight="1">
      <c r="A224" s="402" t="s">
        <v>744</v>
      </c>
      <c r="B224" s="403">
        <v>43115</v>
      </c>
      <c r="C224" s="404" t="s">
        <v>761</v>
      </c>
      <c r="D224" s="404" t="s">
        <v>762</v>
      </c>
      <c r="E224" s="405">
        <v>3300</v>
      </c>
      <c r="F224" s="406" t="s">
        <v>773</v>
      </c>
      <c r="G224" s="403">
        <v>43205</v>
      </c>
      <c r="H224" s="404">
        <v>90</v>
      </c>
      <c r="I224" s="403">
        <v>43280</v>
      </c>
      <c r="J224" s="427">
        <v>3300</v>
      </c>
      <c r="K224" s="405">
        <v>0</v>
      </c>
      <c r="L224" s="405">
        <v>299</v>
      </c>
      <c r="M224" s="404" t="s">
        <v>775</v>
      </c>
      <c r="N224" s="404" t="s">
        <v>487</v>
      </c>
      <c r="O224" s="428">
        <v>1</v>
      </c>
      <c r="P224" s="429" t="s">
        <v>114</v>
      </c>
      <c r="Q224" s="429">
        <v>3300</v>
      </c>
      <c r="R224" s="429">
        <v>3300</v>
      </c>
      <c r="S224" s="404" t="s">
        <v>488</v>
      </c>
      <c r="T224" s="429">
        <v>170</v>
      </c>
      <c r="U224" s="428">
        <v>170</v>
      </c>
      <c r="V224" s="404" t="s">
        <v>774</v>
      </c>
      <c r="W224" s="403">
        <v>43111</v>
      </c>
      <c r="X224" s="443"/>
      <c r="Y224" s="450">
        <v>0.17</v>
      </c>
    </row>
    <row r="225" spans="1:28" s="181" customFormat="1" ht="12.15" customHeight="1">
      <c r="A225" s="402" t="s">
        <v>744</v>
      </c>
      <c r="B225" s="403">
        <v>43117</v>
      </c>
      <c r="C225" s="404" t="s">
        <v>761</v>
      </c>
      <c r="D225" s="404" t="s">
        <v>762</v>
      </c>
      <c r="E225" s="405">
        <v>3800</v>
      </c>
      <c r="F225" s="406" t="s">
        <v>776</v>
      </c>
      <c r="G225" s="403">
        <v>43207</v>
      </c>
      <c r="H225" s="404">
        <v>90</v>
      </c>
      <c r="I225" s="403">
        <v>43280</v>
      </c>
      <c r="J225" s="427">
        <v>3800</v>
      </c>
      <c r="K225" s="405">
        <v>0</v>
      </c>
      <c r="L225" s="405">
        <v>339</v>
      </c>
      <c r="M225" s="404" t="s">
        <v>119</v>
      </c>
      <c r="N225" s="404" t="s">
        <v>113</v>
      </c>
      <c r="O225" s="428">
        <v>1</v>
      </c>
      <c r="P225" s="429" t="s">
        <v>114</v>
      </c>
      <c r="Q225" s="429">
        <v>3800</v>
      </c>
      <c r="R225" s="429">
        <v>3800</v>
      </c>
      <c r="S225" s="404" t="s">
        <v>115</v>
      </c>
      <c r="T225" s="429">
        <v>170</v>
      </c>
      <c r="U225" s="428">
        <v>170</v>
      </c>
      <c r="V225" s="404" t="s">
        <v>777</v>
      </c>
      <c r="W225" s="403">
        <v>43116</v>
      </c>
      <c r="X225" s="443"/>
      <c r="Y225" s="450">
        <v>0.17</v>
      </c>
    </row>
    <row r="226" spans="1:28" s="181" customFormat="1" ht="12.15" customHeight="1">
      <c r="A226" s="402" t="s">
        <v>744</v>
      </c>
      <c r="B226" s="403">
        <v>43159</v>
      </c>
      <c r="C226" s="404" t="s">
        <v>778</v>
      </c>
      <c r="D226" s="404" t="s">
        <v>779</v>
      </c>
      <c r="E226" s="405">
        <v>6600</v>
      </c>
      <c r="F226" s="406" t="s">
        <v>780</v>
      </c>
      <c r="G226" s="403">
        <v>43219</v>
      </c>
      <c r="H226" s="404">
        <v>60</v>
      </c>
      <c r="I226" s="403">
        <v>43276</v>
      </c>
      <c r="J226" s="427">
        <v>6600</v>
      </c>
      <c r="K226" s="405">
        <v>0</v>
      </c>
      <c r="L226" s="405">
        <v>262</v>
      </c>
      <c r="M226" s="404" t="s">
        <v>781</v>
      </c>
      <c r="N226" s="404" t="s">
        <v>782</v>
      </c>
      <c r="O226" s="428">
        <v>2</v>
      </c>
      <c r="P226" s="429" t="s">
        <v>114</v>
      </c>
      <c r="Q226" s="429">
        <v>3300</v>
      </c>
      <c r="R226" s="429">
        <v>6600</v>
      </c>
      <c r="S226" s="404" t="s">
        <v>712</v>
      </c>
      <c r="T226" s="429">
        <v>180</v>
      </c>
      <c r="U226" s="428">
        <v>360</v>
      </c>
      <c r="V226" s="404" t="s">
        <v>783</v>
      </c>
      <c r="W226" s="403">
        <v>43158</v>
      </c>
      <c r="X226" s="443"/>
      <c r="Y226" s="450">
        <v>0.17</v>
      </c>
    </row>
    <row r="227" spans="1:28" s="181" customFormat="1" ht="12.15" customHeight="1">
      <c r="A227" s="402" t="s">
        <v>744</v>
      </c>
      <c r="B227" s="403">
        <v>43187</v>
      </c>
      <c r="C227" s="404" t="s">
        <v>784</v>
      </c>
      <c r="D227" s="404" t="s">
        <v>785</v>
      </c>
      <c r="E227" s="405">
        <v>13600</v>
      </c>
      <c r="F227" s="406" t="s">
        <v>786</v>
      </c>
      <c r="G227" s="403">
        <v>43247</v>
      </c>
      <c r="H227" s="404">
        <v>60</v>
      </c>
      <c r="I227" s="403">
        <v>43259</v>
      </c>
      <c r="J227" s="427">
        <v>13600</v>
      </c>
      <c r="K227" s="405">
        <v>0</v>
      </c>
      <c r="L227" s="405">
        <v>614</v>
      </c>
      <c r="M227" s="404" t="s">
        <v>258</v>
      </c>
      <c r="N227" s="404" t="s">
        <v>113</v>
      </c>
      <c r="O227" s="428">
        <v>4</v>
      </c>
      <c r="P227" s="429" t="s">
        <v>114</v>
      </c>
      <c r="Q227" s="429">
        <v>3400</v>
      </c>
      <c r="R227" s="429">
        <v>13600</v>
      </c>
      <c r="S227" s="404" t="s">
        <v>115</v>
      </c>
      <c r="T227" s="429">
        <v>170</v>
      </c>
      <c r="U227" s="428">
        <v>680</v>
      </c>
      <c r="V227" s="404" t="s">
        <v>787</v>
      </c>
      <c r="W227" s="403">
        <v>43188</v>
      </c>
      <c r="X227" s="443"/>
      <c r="Y227" s="450">
        <v>0.17</v>
      </c>
    </row>
    <row r="228" spans="1:28" s="181" customFormat="1" ht="12.15" customHeight="1">
      <c r="A228" s="402" t="s">
        <v>744</v>
      </c>
      <c r="B228" s="403">
        <v>43266</v>
      </c>
      <c r="C228" s="404" t="s">
        <v>788</v>
      </c>
      <c r="D228" s="404" t="s">
        <v>789</v>
      </c>
      <c r="E228" s="405">
        <v>6000</v>
      </c>
      <c r="F228" s="406" t="s">
        <v>790</v>
      </c>
      <c r="G228" s="403">
        <v>43266</v>
      </c>
      <c r="H228" s="404" t="s">
        <v>283</v>
      </c>
      <c r="I228" s="403">
        <v>43270</v>
      </c>
      <c r="J228" s="427">
        <v>6000</v>
      </c>
      <c r="K228" s="405">
        <v>0</v>
      </c>
      <c r="L228" s="405">
        <v>458</v>
      </c>
      <c r="M228" s="404" t="s">
        <v>791</v>
      </c>
      <c r="N228" s="404" t="s">
        <v>792</v>
      </c>
      <c r="O228" s="428">
        <v>2</v>
      </c>
      <c r="P228" s="429" t="s">
        <v>114</v>
      </c>
      <c r="Q228" s="429">
        <v>3000</v>
      </c>
      <c r="R228" s="429">
        <v>6000</v>
      </c>
      <c r="S228" s="404" t="s">
        <v>793</v>
      </c>
      <c r="T228" s="429">
        <v>170</v>
      </c>
      <c r="U228" s="428">
        <v>340</v>
      </c>
      <c r="V228" s="404" t="s">
        <v>794</v>
      </c>
      <c r="W228" s="403">
        <v>43266</v>
      </c>
      <c r="X228" s="443"/>
      <c r="Y228" s="450">
        <v>0.160000850667291</v>
      </c>
    </row>
    <row r="229" spans="1:28" s="181" customFormat="1" ht="12.15" customHeight="1">
      <c r="A229" s="402" t="s">
        <v>744</v>
      </c>
      <c r="B229" s="403">
        <v>43129</v>
      </c>
      <c r="C229" s="404" t="s">
        <v>795</v>
      </c>
      <c r="D229" s="404" t="s">
        <v>796</v>
      </c>
      <c r="E229" s="405">
        <v>5300</v>
      </c>
      <c r="F229" s="406" t="s">
        <v>797</v>
      </c>
      <c r="G229" s="403">
        <v>43159</v>
      </c>
      <c r="H229" s="404">
        <v>30</v>
      </c>
      <c r="I229" s="403" t="s">
        <v>798</v>
      </c>
      <c r="J229" s="427">
        <v>400</v>
      </c>
      <c r="K229" s="405">
        <v>0</v>
      </c>
      <c r="L229" s="405">
        <v>706</v>
      </c>
      <c r="M229" s="404" t="s">
        <v>165</v>
      </c>
      <c r="N229" s="404" t="s">
        <v>270</v>
      </c>
      <c r="O229" s="428">
        <v>0.15</v>
      </c>
      <c r="P229" s="429" t="s">
        <v>114</v>
      </c>
      <c r="Q229" s="429">
        <v>2650</v>
      </c>
      <c r="R229" s="429">
        <v>5300</v>
      </c>
      <c r="S229" s="404" t="s">
        <v>167</v>
      </c>
      <c r="T229" s="429">
        <v>170</v>
      </c>
      <c r="U229" s="428">
        <v>25.66</v>
      </c>
      <c r="V229" s="404" t="s">
        <v>799</v>
      </c>
      <c r="W229" s="403">
        <v>43130</v>
      </c>
      <c r="X229" s="443" t="s">
        <v>117</v>
      </c>
      <c r="Y229" s="450">
        <v>0.17</v>
      </c>
      <c r="AA229" s="181">
        <v>0.15094339622641501</v>
      </c>
      <c r="AB229" s="181">
        <v>25.660377358490599</v>
      </c>
    </row>
    <row r="230" spans="1:28" s="181" customFormat="1" ht="12.15" customHeight="1">
      <c r="A230" s="402" t="s">
        <v>744</v>
      </c>
      <c r="B230" s="403">
        <v>43206</v>
      </c>
      <c r="C230" s="404" t="s">
        <v>795</v>
      </c>
      <c r="D230" s="404" t="s">
        <v>796</v>
      </c>
      <c r="E230" s="405">
        <v>5300</v>
      </c>
      <c r="F230" s="406" t="s">
        <v>800</v>
      </c>
      <c r="G230" s="403">
        <v>43236</v>
      </c>
      <c r="H230" s="404">
        <v>30</v>
      </c>
      <c r="I230" s="403">
        <v>43265</v>
      </c>
      <c r="J230" s="427">
        <v>5300</v>
      </c>
      <c r="K230" s="405">
        <v>0</v>
      </c>
      <c r="L230" s="405">
        <v>367</v>
      </c>
      <c r="M230" s="404" t="s">
        <v>434</v>
      </c>
      <c r="N230" s="404" t="s">
        <v>270</v>
      </c>
      <c r="O230" s="428">
        <v>2</v>
      </c>
      <c r="P230" s="429" t="s">
        <v>114</v>
      </c>
      <c r="Q230" s="429">
        <v>2650</v>
      </c>
      <c r="R230" s="429">
        <v>5300</v>
      </c>
      <c r="S230" s="404" t="s">
        <v>167</v>
      </c>
      <c r="T230" s="429">
        <v>170</v>
      </c>
      <c r="U230" s="428">
        <v>340</v>
      </c>
      <c r="V230" s="404" t="s">
        <v>801</v>
      </c>
      <c r="W230" s="403">
        <v>43207</v>
      </c>
      <c r="X230" s="443"/>
      <c r="Y230" s="450">
        <v>0.17</v>
      </c>
    </row>
    <row r="231" spans="1:28" s="181" customFormat="1" ht="12.15" customHeight="1">
      <c r="A231" s="402" t="s">
        <v>744</v>
      </c>
      <c r="B231" s="403">
        <v>43206</v>
      </c>
      <c r="C231" s="404" t="s">
        <v>795</v>
      </c>
      <c r="D231" s="404" t="s">
        <v>796</v>
      </c>
      <c r="E231" s="405">
        <v>300</v>
      </c>
      <c r="F231" s="406" t="s">
        <v>802</v>
      </c>
      <c r="G231" s="403">
        <v>43236</v>
      </c>
      <c r="H231" s="404">
        <v>30</v>
      </c>
      <c r="I231" s="403">
        <v>43265</v>
      </c>
      <c r="J231" s="427">
        <v>300</v>
      </c>
      <c r="K231" s="405">
        <v>0</v>
      </c>
      <c r="L231" s="405">
        <v>367</v>
      </c>
      <c r="M231" s="404" t="s">
        <v>229</v>
      </c>
      <c r="N231" s="404" t="s">
        <v>128</v>
      </c>
      <c r="O231" s="428">
        <v>1.7000000000000001E-2</v>
      </c>
      <c r="P231" s="429" t="s">
        <v>129</v>
      </c>
      <c r="Q231" s="429">
        <v>17647.058823529402</v>
      </c>
      <c r="R231" s="429">
        <v>300</v>
      </c>
      <c r="S231" s="404" t="s">
        <v>182</v>
      </c>
      <c r="T231" s="429">
        <v>17</v>
      </c>
      <c r="U231" s="428">
        <v>17</v>
      </c>
      <c r="V231" s="404" t="s">
        <v>801</v>
      </c>
      <c r="W231" s="403">
        <v>43207</v>
      </c>
      <c r="X231" s="443"/>
      <c r="Y231" s="450">
        <v>0.17</v>
      </c>
    </row>
    <row r="232" spans="1:28" s="181" customFormat="1" ht="12.15" customHeight="1">
      <c r="A232" s="402" t="s">
        <v>744</v>
      </c>
      <c r="B232" s="403">
        <v>43241</v>
      </c>
      <c r="C232" s="404" t="s">
        <v>803</v>
      </c>
      <c r="D232" s="404" t="s">
        <v>804</v>
      </c>
      <c r="E232" s="405">
        <v>3100</v>
      </c>
      <c r="F232" s="406" t="s">
        <v>805</v>
      </c>
      <c r="G232" s="403">
        <v>43241</v>
      </c>
      <c r="H232" s="404" t="s">
        <v>283</v>
      </c>
      <c r="I232" s="403">
        <v>43253</v>
      </c>
      <c r="J232" s="427">
        <v>3100</v>
      </c>
      <c r="K232" s="405">
        <v>0</v>
      </c>
      <c r="L232" s="405">
        <v>410</v>
      </c>
      <c r="M232" s="404" t="s">
        <v>258</v>
      </c>
      <c r="N232" s="404" t="s">
        <v>113</v>
      </c>
      <c r="O232" s="428">
        <v>1</v>
      </c>
      <c r="P232" s="429" t="s">
        <v>114</v>
      </c>
      <c r="Q232" s="429">
        <v>3100</v>
      </c>
      <c r="R232" s="429">
        <v>3100</v>
      </c>
      <c r="S232" s="404" t="s">
        <v>115</v>
      </c>
      <c r="T232" s="429">
        <v>170</v>
      </c>
      <c r="U232" s="428">
        <v>170</v>
      </c>
      <c r="V232" s="404" t="s">
        <v>806</v>
      </c>
      <c r="W232" s="403">
        <v>43236</v>
      </c>
      <c r="X232" s="443"/>
      <c r="Y232" s="450">
        <v>0.16000164645395001</v>
      </c>
    </row>
    <row r="233" spans="1:28" s="181" customFormat="1" ht="12.15" customHeight="1">
      <c r="A233" s="402" t="s">
        <v>744</v>
      </c>
      <c r="B233" s="403">
        <v>43257</v>
      </c>
      <c r="C233" s="404" t="s">
        <v>807</v>
      </c>
      <c r="D233" s="404" t="s">
        <v>808</v>
      </c>
      <c r="E233" s="405">
        <v>2700</v>
      </c>
      <c r="F233" s="406" t="s">
        <v>809</v>
      </c>
      <c r="G233" s="403">
        <v>43257</v>
      </c>
      <c r="H233" s="404" t="s">
        <v>283</v>
      </c>
      <c r="I233" s="403">
        <v>43257</v>
      </c>
      <c r="J233" s="427">
        <v>2700</v>
      </c>
      <c r="K233" s="405">
        <v>0</v>
      </c>
      <c r="L233" s="405">
        <v>95</v>
      </c>
      <c r="M233" s="404" t="s">
        <v>127</v>
      </c>
      <c r="N233" s="404" t="s">
        <v>199</v>
      </c>
      <c r="O233" s="428">
        <v>0.17</v>
      </c>
      <c r="P233" s="429" t="s">
        <v>129</v>
      </c>
      <c r="Q233" s="429">
        <v>15882.352941176499</v>
      </c>
      <c r="R233" s="429">
        <v>2700</v>
      </c>
      <c r="S233" s="404" t="s">
        <v>200</v>
      </c>
      <c r="T233" s="429">
        <v>170</v>
      </c>
      <c r="U233" s="428">
        <v>170</v>
      </c>
      <c r="V233" s="404" t="s">
        <v>810</v>
      </c>
      <c r="W233" s="403">
        <v>43258</v>
      </c>
      <c r="X233" s="443"/>
      <c r="Y233" s="450">
        <v>0.15999810963270999</v>
      </c>
    </row>
    <row r="234" spans="1:28" s="181" customFormat="1" ht="12.15" customHeight="1">
      <c r="A234" s="402" t="s">
        <v>744</v>
      </c>
      <c r="B234" s="403">
        <v>43076</v>
      </c>
      <c r="C234" s="404" t="s">
        <v>811</v>
      </c>
      <c r="D234" s="404" t="s">
        <v>812</v>
      </c>
      <c r="E234" s="405">
        <v>5200</v>
      </c>
      <c r="F234" s="406" t="s">
        <v>813</v>
      </c>
      <c r="G234" s="403">
        <v>43076</v>
      </c>
      <c r="H234" s="404" t="s">
        <v>142</v>
      </c>
      <c r="I234" s="403" t="s">
        <v>814</v>
      </c>
      <c r="J234" s="427">
        <v>2936</v>
      </c>
      <c r="K234" s="405">
        <v>0</v>
      </c>
      <c r="L234" s="405">
        <v>267</v>
      </c>
      <c r="M234" s="404" t="s">
        <v>334</v>
      </c>
      <c r="N234" s="404" t="s">
        <v>384</v>
      </c>
      <c r="O234" s="428">
        <v>1.1299999999999999</v>
      </c>
      <c r="P234" s="429" t="s">
        <v>114</v>
      </c>
      <c r="Q234" s="429">
        <v>2600</v>
      </c>
      <c r="R234" s="429">
        <v>5200</v>
      </c>
      <c r="S234" s="404" t="s">
        <v>740</v>
      </c>
      <c r="T234" s="429">
        <v>170</v>
      </c>
      <c r="U234" s="428">
        <v>191.97</v>
      </c>
      <c r="V234" s="404" t="s">
        <v>815</v>
      </c>
      <c r="W234" s="403">
        <v>43077</v>
      </c>
      <c r="X234" s="443" t="s">
        <v>117</v>
      </c>
      <c r="Y234" s="450">
        <v>0.17</v>
      </c>
      <c r="AA234" s="181">
        <v>1.1292307692307699</v>
      </c>
      <c r="AB234" s="181">
        <v>191.96923076923099</v>
      </c>
    </row>
    <row r="235" spans="1:28" s="181" customFormat="1" ht="12.15" customHeight="1">
      <c r="A235" s="402" t="s">
        <v>744</v>
      </c>
      <c r="B235" s="403">
        <v>43082</v>
      </c>
      <c r="C235" s="404" t="s">
        <v>811</v>
      </c>
      <c r="D235" s="404" t="s">
        <v>812</v>
      </c>
      <c r="E235" s="405">
        <v>5200</v>
      </c>
      <c r="F235" s="406" t="s">
        <v>816</v>
      </c>
      <c r="G235" s="403">
        <v>43082</v>
      </c>
      <c r="H235" s="404" t="s">
        <v>142</v>
      </c>
      <c r="I235" s="403">
        <v>43260</v>
      </c>
      <c r="J235" s="427">
        <v>2064</v>
      </c>
      <c r="K235" s="405">
        <v>3136</v>
      </c>
      <c r="L235" s="405">
        <v>353</v>
      </c>
      <c r="M235" s="404" t="s">
        <v>334</v>
      </c>
      <c r="N235" s="404" t="s">
        <v>384</v>
      </c>
      <c r="O235" s="428">
        <v>0.79</v>
      </c>
      <c r="P235" s="429" t="s">
        <v>114</v>
      </c>
      <c r="Q235" s="429">
        <v>2600</v>
      </c>
      <c r="R235" s="429">
        <v>5200</v>
      </c>
      <c r="S235" s="404" t="s">
        <v>740</v>
      </c>
      <c r="T235" s="429">
        <v>170</v>
      </c>
      <c r="U235" s="428">
        <v>134.94999999999999</v>
      </c>
      <c r="V235" s="404" t="s">
        <v>817</v>
      </c>
      <c r="W235" s="403">
        <v>43083</v>
      </c>
      <c r="X235" s="443" t="s">
        <v>117</v>
      </c>
      <c r="Y235" s="450">
        <v>0.17</v>
      </c>
      <c r="AA235" s="181">
        <v>0.79384615384615398</v>
      </c>
      <c r="AB235" s="181">
        <v>134.953846153846</v>
      </c>
    </row>
    <row r="236" spans="1:28" s="181" customFormat="1" ht="12.15" customHeight="1">
      <c r="A236" s="402" t="s">
        <v>744</v>
      </c>
      <c r="B236" s="403">
        <v>43061</v>
      </c>
      <c r="C236" s="404" t="s">
        <v>818</v>
      </c>
      <c r="D236" s="404" t="s">
        <v>819</v>
      </c>
      <c r="E236" s="405">
        <v>2500</v>
      </c>
      <c r="F236" s="406" t="s">
        <v>820</v>
      </c>
      <c r="G236" s="403">
        <v>43151</v>
      </c>
      <c r="H236" s="404">
        <v>90</v>
      </c>
      <c r="I236" s="403">
        <v>43271</v>
      </c>
      <c r="J236" s="427">
        <v>2500</v>
      </c>
      <c r="K236" s="405">
        <v>0</v>
      </c>
      <c r="L236" s="405">
        <v>766</v>
      </c>
      <c r="M236" s="404" t="s">
        <v>236</v>
      </c>
      <c r="N236" s="404" t="s">
        <v>199</v>
      </c>
      <c r="O236" s="428">
        <v>1</v>
      </c>
      <c r="P236" s="429" t="s">
        <v>114</v>
      </c>
      <c r="Q236" s="429">
        <v>2500</v>
      </c>
      <c r="R236" s="429">
        <v>2500</v>
      </c>
      <c r="S236" s="404" t="s">
        <v>200</v>
      </c>
      <c r="T236" s="429">
        <v>170</v>
      </c>
      <c r="U236" s="428">
        <v>170</v>
      </c>
      <c r="V236" s="404" t="s">
        <v>821</v>
      </c>
      <c r="W236" s="403">
        <v>43062</v>
      </c>
      <c r="X236" s="443"/>
      <c r="Y236" s="450">
        <v>0.17</v>
      </c>
    </row>
    <row r="237" spans="1:28" s="181" customFormat="1" ht="12.15" customHeight="1">
      <c r="A237" s="402" t="s">
        <v>744</v>
      </c>
      <c r="B237" s="403">
        <v>43082</v>
      </c>
      <c r="C237" s="404" t="s">
        <v>818</v>
      </c>
      <c r="D237" s="404" t="s">
        <v>819</v>
      </c>
      <c r="E237" s="405">
        <v>3300</v>
      </c>
      <c r="F237" s="406" t="s">
        <v>822</v>
      </c>
      <c r="G237" s="403">
        <v>43172</v>
      </c>
      <c r="H237" s="404">
        <v>90</v>
      </c>
      <c r="I237" s="403">
        <v>43271</v>
      </c>
      <c r="J237" s="427">
        <v>3300</v>
      </c>
      <c r="K237" s="405">
        <v>0</v>
      </c>
      <c r="L237" s="405">
        <v>341</v>
      </c>
      <c r="M237" s="404" t="s">
        <v>823</v>
      </c>
      <c r="N237" s="404" t="s">
        <v>390</v>
      </c>
      <c r="O237" s="428">
        <v>1</v>
      </c>
      <c r="P237" s="429" t="s">
        <v>114</v>
      </c>
      <c r="Q237" s="429">
        <v>3300</v>
      </c>
      <c r="R237" s="429">
        <v>3300</v>
      </c>
      <c r="S237" s="404" t="s">
        <v>421</v>
      </c>
      <c r="T237" s="429">
        <v>180</v>
      </c>
      <c r="U237" s="428">
        <v>180</v>
      </c>
      <c r="V237" s="404" t="s">
        <v>824</v>
      </c>
      <c r="W237" s="403">
        <v>43083</v>
      </c>
      <c r="X237" s="443"/>
      <c r="Y237" s="450">
        <v>0.17</v>
      </c>
    </row>
    <row r="238" spans="1:28" s="181" customFormat="1" ht="12.15" customHeight="1">
      <c r="A238" s="402" t="s">
        <v>744</v>
      </c>
      <c r="B238" s="403">
        <v>43249</v>
      </c>
      <c r="C238" s="404" t="s">
        <v>825</v>
      </c>
      <c r="D238" s="404" t="s">
        <v>826</v>
      </c>
      <c r="E238" s="405">
        <v>600</v>
      </c>
      <c r="F238" s="406" t="s">
        <v>827</v>
      </c>
      <c r="G238" s="403">
        <v>43279</v>
      </c>
      <c r="H238" s="404">
        <v>30</v>
      </c>
      <c r="I238" s="403">
        <v>43279</v>
      </c>
      <c r="J238" s="427">
        <v>600</v>
      </c>
      <c r="K238" s="405">
        <v>0</v>
      </c>
      <c r="L238" s="405">
        <v>846</v>
      </c>
      <c r="M238" s="404" t="s">
        <v>127</v>
      </c>
      <c r="N238" s="404" t="s">
        <v>199</v>
      </c>
      <c r="O238" s="428">
        <v>3.4000000000000002E-2</v>
      </c>
      <c r="P238" s="429" t="s">
        <v>129</v>
      </c>
      <c r="Q238" s="429">
        <v>17647.058823529402</v>
      </c>
      <c r="R238" s="429">
        <v>600</v>
      </c>
      <c r="S238" s="404" t="s">
        <v>200</v>
      </c>
      <c r="T238" s="429">
        <v>17</v>
      </c>
      <c r="U238" s="428">
        <v>34</v>
      </c>
      <c r="V238" s="404" t="s">
        <v>828</v>
      </c>
      <c r="W238" s="403">
        <v>43249</v>
      </c>
      <c r="X238" s="443"/>
      <c r="Y238" s="450">
        <v>0.160003093341582</v>
      </c>
    </row>
    <row r="239" spans="1:28" s="181" customFormat="1" ht="12.15" customHeight="1">
      <c r="A239" s="402" t="s">
        <v>744</v>
      </c>
      <c r="B239" s="403">
        <v>43173</v>
      </c>
      <c r="C239" s="404" t="s">
        <v>829</v>
      </c>
      <c r="D239" s="404" t="s">
        <v>830</v>
      </c>
      <c r="E239" s="405">
        <v>5000</v>
      </c>
      <c r="F239" s="406" t="s">
        <v>831</v>
      </c>
      <c r="G239" s="403">
        <v>43233</v>
      </c>
      <c r="H239" s="404">
        <v>60</v>
      </c>
      <c r="I239" s="403">
        <v>43266</v>
      </c>
      <c r="J239" s="427">
        <v>5000</v>
      </c>
      <c r="K239" s="405">
        <v>0</v>
      </c>
      <c r="L239" s="405">
        <v>399</v>
      </c>
      <c r="M239" s="404" t="s">
        <v>832</v>
      </c>
      <c r="N239" s="404" t="s">
        <v>833</v>
      </c>
      <c r="O239" s="428">
        <v>1</v>
      </c>
      <c r="P239" s="429" t="s">
        <v>114</v>
      </c>
      <c r="Q239" s="429">
        <v>5000</v>
      </c>
      <c r="R239" s="429">
        <v>5000</v>
      </c>
      <c r="S239" s="404" t="s">
        <v>834</v>
      </c>
      <c r="T239" s="429">
        <v>170</v>
      </c>
      <c r="U239" s="428">
        <v>170</v>
      </c>
      <c r="V239" s="404" t="s">
        <v>835</v>
      </c>
      <c r="W239" s="403">
        <v>43160</v>
      </c>
      <c r="X239" s="443"/>
      <c r="Y239" s="450">
        <v>0.17</v>
      </c>
    </row>
    <row r="240" spans="1:28" s="181" customFormat="1" ht="12.15" customHeight="1">
      <c r="A240" s="402" t="s">
        <v>744</v>
      </c>
      <c r="B240" s="403">
        <v>43198</v>
      </c>
      <c r="C240" s="404" t="s">
        <v>836</v>
      </c>
      <c r="D240" s="404" t="s">
        <v>837</v>
      </c>
      <c r="E240" s="405">
        <v>2300</v>
      </c>
      <c r="F240" s="406" t="s">
        <v>838</v>
      </c>
      <c r="G240" s="403">
        <v>43228</v>
      </c>
      <c r="H240" s="404">
        <v>30</v>
      </c>
      <c r="I240" s="403">
        <v>43260</v>
      </c>
      <c r="J240" s="427">
        <v>2300</v>
      </c>
      <c r="K240" s="405">
        <v>0</v>
      </c>
      <c r="L240" s="405">
        <v>186</v>
      </c>
      <c r="M240" s="404" t="s">
        <v>428</v>
      </c>
      <c r="N240" s="404" t="s">
        <v>782</v>
      </c>
      <c r="O240" s="428">
        <v>1</v>
      </c>
      <c r="P240" s="429" t="s">
        <v>114</v>
      </c>
      <c r="Q240" s="429">
        <v>2300</v>
      </c>
      <c r="R240" s="429">
        <v>2300</v>
      </c>
      <c r="S240" s="404" t="s">
        <v>712</v>
      </c>
      <c r="T240" s="429">
        <v>180</v>
      </c>
      <c r="U240" s="428">
        <v>180</v>
      </c>
      <c r="V240" s="404" t="s">
        <v>839</v>
      </c>
      <c r="W240" s="403">
        <v>43198</v>
      </c>
      <c r="X240" s="443"/>
      <c r="Y240" s="450">
        <v>0.17</v>
      </c>
    </row>
    <row r="241" spans="1:28" s="181" customFormat="1" ht="12.15" customHeight="1">
      <c r="A241" s="402" t="s">
        <v>744</v>
      </c>
      <c r="B241" s="403">
        <v>43241</v>
      </c>
      <c r="C241" s="404" t="s">
        <v>840</v>
      </c>
      <c r="D241" s="404" t="s">
        <v>841</v>
      </c>
      <c r="E241" s="405">
        <v>2650</v>
      </c>
      <c r="F241" s="406" t="s">
        <v>842</v>
      </c>
      <c r="G241" s="403">
        <v>43271</v>
      </c>
      <c r="H241" s="404">
        <v>30</v>
      </c>
      <c r="I241" s="403">
        <v>43277</v>
      </c>
      <c r="J241" s="427">
        <v>2500</v>
      </c>
      <c r="K241" s="405">
        <v>150</v>
      </c>
      <c r="L241" s="405">
        <v>406</v>
      </c>
      <c r="M241" s="404" t="s">
        <v>284</v>
      </c>
      <c r="N241" s="404" t="s">
        <v>270</v>
      </c>
      <c r="O241" s="428">
        <v>0.94</v>
      </c>
      <c r="P241" s="429" t="s">
        <v>114</v>
      </c>
      <c r="Q241" s="429">
        <v>2650</v>
      </c>
      <c r="R241" s="429">
        <v>2650</v>
      </c>
      <c r="S241" s="404" t="s">
        <v>167</v>
      </c>
      <c r="T241" s="429">
        <v>170</v>
      </c>
      <c r="U241" s="428">
        <v>160.38</v>
      </c>
      <c r="V241" s="404" t="s">
        <v>843</v>
      </c>
      <c r="W241" s="403">
        <v>43235</v>
      </c>
      <c r="X241" s="443" t="s">
        <v>117</v>
      </c>
      <c r="Y241" s="450">
        <v>0.16000140075640801</v>
      </c>
      <c r="AA241" s="181">
        <v>0.94339622641509402</v>
      </c>
      <c r="AB241" s="181">
        <v>160.377358490566</v>
      </c>
    </row>
    <row r="242" spans="1:28" s="181" customFormat="1" ht="12.15" customHeight="1">
      <c r="A242" s="402" t="s">
        <v>744</v>
      </c>
      <c r="B242" s="403">
        <v>43193</v>
      </c>
      <c r="C242" s="404" t="s">
        <v>844</v>
      </c>
      <c r="D242" s="404" t="s">
        <v>845</v>
      </c>
      <c r="E242" s="405">
        <v>3000</v>
      </c>
      <c r="F242" s="406" t="s">
        <v>846</v>
      </c>
      <c r="G242" s="403">
        <v>43223</v>
      </c>
      <c r="H242" s="404">
        <v>30</v>
      </c>
      <c r="I242" s="403">
        <v>43253</v>
      </c>
      <c r="J242" s="427">
        <v>3000</v>
      </c>
      <c r="K242" s="405">
        <v>0</v>
      </c>
      <c r="L242" s="405">
        <v>151</v>
      </c>
      <c r="M242" s="404" t="s">
        <v>258</v>
      </c>
      <c r="N242" s="404" t="s">
        <v>113</v>
      </c>
      <c r="O242" s="428">
        <v>1</v>
      </c>
      <c r="P242" s="429" t="s">
        <v>114</v>
      </c>
      <c r="Q242" s="429">
        <v>3000</v>
      </c>
      <c r="R242" s="429">
        <v>3000</v>
      </c>
      <c r="S242" s="404" t="s">
        <v>115</v>
      </c>
      <c r="T242" s="429">
        <v>170</v>
      </c>
      <c r="U242" s="428">
        <v>170</v>
      </c>
      <c r="V242" s="404" t="s">
        <v>847</v>
      </c>
      <c r="W242" s="403">
        <v>43193</v>
      </c>
      <c r="X242" s="443"/>
      <c r="Y242" s="450">
        <v>0.17</v>
      </c>
    </row>
    <row r="243" spans="1:28" s="181" customFormat="1" ht="12.15" customHeight="1">
      <c r="A243" s="402" t="s">
        <v>744</v>
      </c>
      <c r="B243" s="403">
        <v>43258</v>
      </c>
      <c r="C243" s="404" t="s">
        <v>848</v>
      </c>
      <c r="D243" s="404" t="s">
        <v>849</v>
      </c>
      <c r="E243" s="405">
        <v>3400</v>
      </c>
      <c r="F243" s="406" t="s">
        <v>850</v>
      </c>
      <c r="G243" s="403">
        <v>43258</v>
      </c>
      <c r="H243" s="404" t="s">
        <v>283</v>
      </c>
      <c r="I243" s="403">
        <v>43279</v>
      </c>
      <c r="J243" s="427">
        <v>3400</v>
      </c>
      <c r="K243" s="405">
        <v>0</v>
      </c>
      <c r="L243" s="405">
        <v>105</v>
      </c>
      <c r="M243" s="404" t="s">
        <v>258</v>
      </c>
      <c r="N243" s="404" t="s">
        <v>113</v>
      </c>
      <c r="O243" s="428">
        <v>1</v>
      </c>
      <c r="P243" s="429" t="s">
        <v>114</v>
      </c>
      <c r="Q243" s="429">
        <v>3400</v>
      </c>
      <c r="R243" s="429">
        <v>3400</v>
      </c>
      <c r="S243" s="404" t="s">
        <v>115</v>
      </c>
      <c r="T243" s="429">
        <v>170</v>
      </c>
      <c r="U243" s="428">
        <v>170</v>
      </c>
      <c r="V243" s="404" t="s">
        <v>851</v>
      </c>
      <c r="W243" s="403">
        <v>43255</v>
      </c>
      <c r="X243" s="443"/>
      <c r="Y243" s="450">
        <v>0.16000177412036001</v>
      </c>
    </row>
    <row r="244" spans="1:28" s="181" customFormat="1" ht="12.15" customHeight="1">
      <c r="A244" s="402" t="s">
        <v>744</v>
      </c>
      <c r="B244" s="403">
        <v>43250</v>
      </c>
      <c r="C244" s="404" t="s">
        <v>852</v>
      </c>
      <c r="D244" s="466" t="s">
        <v>853</v>
      </c>
      <c r="E244" s="422">
        <v>2750</v>
      </c>
      <c r="F244" s="406" t="s">
        <v>854</v>
      </c>
      <c r="G244" s="403">
        <v>43280</v>
      </c>
      <c r="H244" s="404">
        <v>30</v>
      </c>
      <c r="I244" s="403">
        <v>43279</v>
      </c>
      <c r="J244" s="427">
        <v>2750</v>
      </c>
      <c r="K244" s="405">
        <v>0</v>
      </c>
      <c r="L244" s="405">
        <v>864</v>
      </c>
      <c r="M244" s="404" t="s">
        <v>127</v>
      </c>
      <c r="N244" s="404" t="s">
        <v>199</v>
      </c>
      <c r="O244" s="428">
        <v>0.17</v>
      </c>
      <c r="P244" s="429" t="s">
        <v>129</v>
      </c>
      <c r="Q244" s="422">
        <v>16176.470588235299</v>
      </c>
      <c r="R244" s="422">
        <v>2750</v>
      </c>
      <c r="S244" s="446" t="s">
        <v>200</v>
      </c>
      <c r="T244" s="429">
        <v>170</v>
      </c>
      <c r="U244" s="428">
        <v>170</v>
      </c>
      <c r="V244" s="446" t="s">
        <v>855</v>
      </c>
      <c r="W244" s="403">
        <v>43229</v>
      </c>
      <c r="X244" s="443"/>
      <c r="Y244" s="450">
        <v>0.159999831272752</v>
      </c>
    </row>
    <row r="245" spans="1:28" s="181" customFormat="1" ht="12.15" customHeight="1">
      <c r="A245" s="402" t="s">
        <v>744</v>
      </c>
      <c r="B245" s="403">
        <v>43250</v>
      </c>
      <c r="C245" s="404" t="s">
        <v>852</v>
      </c>
      <c r="D245" s="404" t="s">
        <v>853</v>
      </c>
      <c r="E245" s="422">
        <v>3100</v>
      </c>
      <c r="F245" s="406" t="s">
        <v>856</v>
      </c>
      <c r="G245" s="403">
        <v>43280</v>
      </c>
      <c r="H245" s="404">
        <v>30</v>
      </c>
      <c r="I245" s="403">
        <v>43279</v>
      </c>
      <c r="J245" s="427">
        <v>3100</v>
      </c>
      <c r="K245" s="405">
        <v>0</v>
      </c>
      <c r="L245" s="405">
        <v>864</v>
      </c>
      <c r="M245" s="404" t="s">
        <v>258</v>
      </c>
      <c r="N245" s="404" t="s">
        <v>113</v>
      </c>
      <c r="O245" s="428">
        <v>1</v>
      </c>
      <c r="P245" s="429" t="s">
        <v>114</v>
      </c>
      <c r="Q245" s="422">
        <v>3100</v>
      </c>
      <c r="R245" s="422">
        <v>3100</v>
      </c>
      <c r="S245" s="446" t="s">
        <v>115</v>
      </c>
      <c r="T245" s="429">
        <v>170</v>
      </c>
      <c r="U245" s="428">
        <v>170</v>
      </c>
      <c r="V245" s="446" t="s">
        <v>855</v>
      </c>
      <c r="W245" s="403">
        <v>43229</v>
      </c>
      <c r="X245" s="443"/>
      <c r="Y245" s="450">
        <v>0.16000164645395001</v>
      </c>
    </row>
    <row r="246" spans="1:28" s="181" customFormat="1" ht="12.15" customHeight="1">
      <c r="A246" s="402" t="s">
        <v>744</v>
      </c>
      <c r="B246" s="403">
        <v>43234</v>
      </c>
      <c r="C246" s="404" t="s">
        <v>857</v>
      </c>
      <c r="D246" s="421" t="s">
        <v>858</v>
      </c>
      <c r="E246" s="422">
        <v>9400</v>
      </c>
      <c r="F246" s="406" t="s">
        <v>859</v>
      </c>
      <c r="G246" s="403">
        <v>43264</v>
      </c>
      <c r="H246" s="404">
        <v>30</v>
      </c>
      <c r="I246" s="403">
        <v>43256</v>
      </c>
      <c r="J246" s="427">
        <v>9400</v>
      </c>
      <c r="K246" s="405">
        <v>0</v>
      </c>
      <c r="L246" s="405">
        <v>261</v>
      </c>
      <c r="M246" s="404" t="s">
        <v>860</v>
      </c>
      <c r="N246" s="404" t="s">
        <v>688</v>
      </c>
      <c r="O246" s="428">
        <v>4</v>
      </c>
      <c r="P246" s="429" t="s">
        <v>114</v>
      </c>
      <c r="Q246" s="422">
        <v>2350</v>
      </c>
      <c r="R246" s="422">
        <v>9400</v>
      </c>
      <c r="S246" s="446" t="s">
        <v>689</v>
      </c>
      <c r="T246" s="429">
        <v>170</v>
      </c>
      <c r="U246" s="428">
        <v>680</v>
      </c>
      <c r="V246" s="446" t="s">
        <v>861</v>
      </c>
      <c r="W246" s="403">
        <v>43231</v>
      </c>
      <c r="X246" s="443"/>
      <c r="Y246" s="450">
        <v>0.159999753191542</v>
      </c>
    </row>
    <row r="247" spans="1:28" s="181" customFormat="1" ht="12.15" customHeight="1">
      <c r="A247" s="402" t="s">
        <v>744</v>
      </c>
      <c r="B247" s="403">
        <v>43253</v>
      </c>
      <c r="C247" s="404" t="s">
        <v>857</v>
      </c>
      <c r="D247" s="404" t="s">
        <v>858</v>
      </c>
      <c r="E247" s="405">
        <v>9400</v>
      </c>
      <c r="F247" s="416" t="s">
        <v>862</v>
      </c>
      <c r="G247" s="403">
        <v>43283</v>
      </c>
      <c r="H247" s="404">
        <v>30</v>
      </c>
      <c r="I247" s="403">
        <v>43256</v>
      </c>
      <c r="J247" s="427">
        <v>9400</v>
      </c>
      <c r="K247" s="405">
        <v>0</v>
      </c>
      <c r="L247" s="405">
        <v>20</v>
      </c>
      <c r="M247" s="404" t="s">
        <v>860</v>
      </c>
      <c r="N247" s="404" t="s">
        <v>688</v>
      </c>
      <c r="O247" s="428">
        <v>4</v>
      </c>
      <c r="P247" s="435" t="s">
        <v>114</v>
      </c>
      <c r="Q247" s="429">
        <v>2350</v>
      </c>
      <c r="R247" s="422">
        <v>9400</v>
      </c>
      <c r="S247" s="446" t="s">
        <v>689</v>
      </c>
      <c r="T247" s="429">
        <v>170</v>
      </c>
      <c r="U247" s="428">
        <v>680</v>
      </c>
      <c r="V247" s="404" t="s">
        <v>863</v>
      </c>
      <c r="W247" s="403">
        <v>43251</v>
      </c>
      <c r="X247" s="443"/>
      <c r="Y247" s="450">
        <v>0.159999753191542</v>
      </c>
    </row>
    <row r="248" spans="1:28" s="181" customFormat="1" ht="12.15" customHeight="1">
      <c r="A248" s="402" t="s">
        <v>744</v>
      </c>
      <c r="B248" s="403">
        <v>43242</v>
      </c>
      <c r="C248" s="404" t="s">
        <v>864</v>
      </c>
      <c r="D248" s="404" t="s">
        <v>865</v>
      </c>
      <c r="E248" s="405">
        <v>6200</v>
      </c>
      <c r="F248" s="416" t="s">
        <v>866</v>
      </c>
      <c r="G248" s="403">
        <v>43302</v>
      </c>
      <c r="H248" s="404">
        <v>60</v>
      </c>
      <c r="I248" s="403">
        <v>43272</v>
      </c>
      <c r="J248" s="427">
        <v>6200</v>
      </c>
      <c r="K248" s="405">
        <v>0</v>
      </c>
      <c r="L248" s="405">
        <v>703</v>
      </c>
      <c r="M248" s="404" t="s">
        <v>258</v>
      </c>
      <c r="N248" s="404" t="s">
        <v>113</v>
      </c>
      <c r="O248" s="428">
        <v>2</v>
      </c>
      <c r="P248" s="435" t="s">
        <v>114</v>
      </c>
      <c r="Q248" s="429">
        <v>3100</v>
      </c>
      <c r="R248" s="422">
        <v>6200</v>
      </c>
      <c r="S248" s="446" t="s">
        <v>115</v>
      </c>
      <c r="T248" s="429">
        <v>170</v>
      </c>
      <c r="U248" s="428">
        <v>340</v>
      </c>
      <c r="V248" s="404" t="s">
        <v>867</v>
      </c>
      <c r="W248" s="403">
        <v>43243</v>
      </c>
      <c r="X248" s="443"/>
      <c r="Y248" s="450">
        <v>0.15999947612926901</v>
      </c>
    </row>
    <row r="249" spans="1:28" s="181" customFormat="1" ht="12.15" customHeight="1">
      <c r="A249" s="402" t="s">
        <v>744</v>
      </c>
      <c r="B249" s="403">
        <v>43260</v>
      </c>
      <c r="C249" s="404" t="s">
        <v>868</v>
      </c>
      <c r="D249" s="404" t="s">
        <v>869</v>
      </c>
      <c r="E249" s="405">
        <v>2800</v>
      </c>
      <c r="F249" s="416" t="s">
        <v>870</v>
      </c>
      <c r="G249" s="403">
        <v>43290</v>
      </c>
      <c r="H249" s="404">
        <v>30</v>
      </c>
      <c r="I249" s="403">
        <v>43263</v>
      </c>
      <c r="J249" s="427">
        <v>2800</v>
      </c>
      <c r="K249" s="405">
        <v>0</v>
      </c>
      <c r="L249" s="405">
        <v>124</v>
      </c>
      <c r="M249" s="404" t="s">
        <v>284</v>
      </c>
      <c r="N249" s="404" t="s">
        <v>270</v>
      </c>
      <c r="O249" s="428">
        <v>1</v>
      </c>
      <c r="P249" s="435" t="s">
        <v>114</v>
      </c>
      <c r="Q249" s="429">
        <v>2800</v>
      </c>
      <c r="R249" s="422">
        <v>2800</v>
      </c>
      <c r="S249" s="446" t="s">
        <v>167</v>
      </c>
      <c r="T249" s="429">
        <v>170</v>
      </c>
      <c r="U249" s="428">
        <v>170</v>
      </c>
      <c r="V249" s="404" t="s">
        <v>871</v>
      </c>
      <c r="W249" s="403">
        <v>43262</v>
      </c>
      <c r="X249" s="443"/>
      <c r="Y249" s="450">
        <v>0.160001491430489</v>
      </c>
    </row>
    <row r="250" spans="1:28" s="181" customFormat="1" ht="12.15" customHeight="1">
      <c r="A250" s="402" t="s">
        <v>872</v>
      </c>
      <c r="B250" s="403">
        <v>43202</v>
      </c>
      <c r="C250" s="404" t="s">
        <v>449</v>
      </c>
      <c r="D250" s="404" t="s">
        <v>450</v>
      </c>
      <c r="E250" s="405">
        <v>3072.3</v>
      </c>
      <c r="F250" s="416" t="s">
        <v>873</v>
      </c>
      <c r="G250" s="403">
        <v>43277</v>
      </c>
      <c r="H250" s="404">
        <v>60</v>
      </c>
      <c r="I250" s="403">
        <v>43278</v>
      </c>
      <c r="J250" s="427">
        <v>3072.3</v>
      </c>
      <c r="K250" s="405">
        <v>0</v>
      </c>
      <c r="L250" s="405">
        <v>320</v>
      </c>
      <c r="M250" s="404" t="s">
        <v>389</v>
      </c>
      <c r="N250" s="404" t="s">
        <v>874</v>
      </c>
      <c r="O250" s="428">
        <v>1</v>
      </c>
      <c r="P250" s="435" t="s">
        <v>114</v>
      </c>
      <c r="Q250" s="429">
        <v>3072.3</v>
      </c>
      <c r="R250" s="422">
        <v>3072.3</v>
      </c>
      <c r="S250" s="446" t="s">
        <v>875</v>
      </c>
      <c r="T250" s="429">
        <v>210</v>
      </c>
      <c r="U250" s="428">
        <v>210</v>
      </c>
      <c r="V250" s="404" t="s">
        <v>876</v>
      </c>
      <c r="W250" s="403">
        <v>43064</v>
      </c>
      <c r="X250" s="443" t="s">
        <v>877</v>
      </c>
      <c r="Y250" s="450">
        <v>0.17</v>
      </c>
    </row>
    <row r="251" spans="1:28" s="386" customFormat="1" ht="12.15" customHeight="1">
      <c r="A251" s="402" t="s">
        <v>872</v>
      </c>
      <c r="B251" s="403">
        <v>43202</v>
      </c>
      <c r="C251" s="404" t="s">
        <v>449</v>
      </c>
      <c r="D251" s="404" t="s">
        <v>450</v>
      </c>
      <c r="E251" s="405">
        <v>44226</v>
      </c>
      <c r="F251" s="416" t="s">
        <v>878</v>
      </c>
      <c r="G251" s="403">
        <v>43277</v>
      </c>
      <c r="H251" s="404">
        <v>60</v>
      </c>
      <c r="I251" s="403">
        <v>43278</v>
      </c>
      <c r="J251" s="427">
        <v>44226</v>
      </c>
      <c r="K251" s="405">
        <v>0</v>
      </c>
      <c r="L251" s="405">
        <v>320</v>
      </c>
      <c r="M251" s="404" t="s">
        <v>389</v>
      </c>
      <c r="N251" s="404" t="s">
        <v>452</v>
      </c>
      <c r="O251" s="428">
        <v>18</v>
      </c>
      <c r="P251" s="429" t="s">
        <v>114</v>
      </c>
      <c r="Q251" s="429">
        <v>2457</v>
      </c>
      <c r="R251" s="429">
        <v>44226</v>
      </c>
      <c r="S251" s="404" t="s">
        <v>453</v>
      </c>
      <c r="T251" s="429">
        <v>180</v>
      </c>
      <c r="U251" s="428">
        <v>3240</v>
      </c>
      <c r="V251" s="404" t="s">
        <v>879</v>
      </c>
      <c r="W251" s="403">
        <v>43078</v>
      </c>
      <c r="X251" s="443" t="s">
        <v>877</v>
      </c>
      <c r="Y251" s="461">
        <v>0.17</v>
      </c>
    </row>
    <row r="252" spans="1:28" s="386" customFormat="1" ht="12.15" customHeight="1">
      <c r="A252" s="402" t="s">
        <v>872</v>
      </c>
      <c r="B252" s="417">
        <v>43202</v>
      </c>
      <c r="C252" s="404" t="s">
        <v>449</v>
      </c>
      <c r="D252" s="418" t="s">
        <v>450</v>
      </c>
      <c r="E252" s="419">
        <v>110565</v>
      </c>
      <c r="F252" s="416" t="s">
        <v>880</v>
      </c>
      <c r="G252" s="403">
        <v>43277</v>
      </c>
      <c r="H252" s="404">
        <v>60</v>
      </c>
      <c r="I252" s="403">
        <v>43278</v>
      </c>
      <c r="J252" s="427">
        <v>110565</v>
      </c>
      <c r="K252" s="405">
        <v>0</v>
      </c>
      <c r="L252" s="405">
        <v>320</v>
      </c>
      <c r="M252" s="418" t="s">
        <v>389</v>
      </c>
      <c r="N252" s="418" t="s">
        <v>452</v>
      </c>
      <c r="O252" s="428">
        <v>45</v>
      </c>
      <c r="P252" s="436" t="s">
        <v>114</v>
      </c>
      <c r="Q252" s="419">
        <v>2457</v>
      </c>
      <c r="R252" s="419">
        <v>110565</v>
      </c>
      <c r="S252" s="404" t="s">
        <v>453</v>
      </c>
      <c r="T252" s="429">
        <v>180</v>
      </c>
      <c r="U252" s="428">
        <v>8100</v>
      </c>
      <c r="V252" s="446" t="s">
        <v>881</v>
      </c>
      <c r="W252" s="403">
        <v>43059</v>
      </c>
      <c r="X252" s="443" t="s">
        <v>877</v>
      </c>
      <c r="Y252" s="461">
        <v>0.17</v>
      </c>
    </row>
    <row r="253" spans="1:28" s="386" customFormat="1" ht="12.15" customHeight="1">
      <c r="A253" s="404" t="s">
        <v>872</v>
      </c>
      <c r="B253" s="417">
        <v>43202</v>
      </c>
      <c r="C253" s="404" t="s">
        <v>449</v>
      </c>
      <c r="D253" s="404" t="s">
        <v>450</v>
      </c>
      <c r="E253" s="422">
        <v>12285</v>
      </c>
      <c r="F253" s="416" t="s">
        <v>622</v>
      </c>
      <c r="G253" s="403">
        <v>43277</v>
      </c>
      <c r="H253" s="404">
        <v>60</v>
      </c>
      <c r="I253" s="403">
        <v>43278</v>
      </c>
      <c r="J253" s="427">
        <v>12285</v>
      </c>
      <c r="K253" s="405">
        <v>0</v>
      </c>
      <c r="L253" s="405">
        <v>320</v>
      </c>
      <c r="M253" s="404" t="s">
        <v>389</v>
      </c>
      <c r="N253" s="404" t="s">
        <v>452</v>
      </c>
      <c r="O253" s="428">
        <v>5</v>
      </c>
      <c r="P253" s="429" t="s">
        <v>114</v>
      </c>
      <c r="Q253" s="428">
        <v>2457</v>
      </c>
      <c r="R253" s="422">
        <v>12285</v>
      </c>
      <c r="S253" s="446" t="s">
        <v>453</v>
      </c>
      <c r="T253" s="429">
        <v>180</v>
      </c>
      <c r="U253" s="463">
        <v>900</v>
      </c>
      <c r="V253" s="446" t="s">
        <v>881</v>
      </c>
      <c r="W253" s="403">
        <v>43059</v>
      </c>
      <c r="X253" s="443" t="s">
        <v>877</v>
      </c>
      <c r="Y253" s="461">
        <v>0.17</v>
      </c>
    </row>
    <row r="254" spans="1:28" s="386" customFormat="1" ht="12.15" customHeight="1">
      <c r="A254" s="404" t="s">
        <v>872</v>
      </c>
      <c r="B254" s="417">
        <v>43204</v>
      </c>
      <c r="C254" s="404" t="s">
        <v>449</v>
      </c>
      <c r="D254" s="418" t="s">
        <v>450</v>
      </c>
      <c r="E254" s="419">
        <v>1821.18</v>
      </c>
      <c r="F254" s="416" t="s">
        <v>882</v>
      </c>
      <c r="G254" s="403">
        <v>43277</v>
      </c>
      <c r="H254" s="404">
        <v>60</v>
      </c>
      <c r="I254" s="403">
        <v>43278</v>
      </c>
      <c r="J254" s="427">
        <v>1821.18</v>
      </c>
      <c r="K254" s="405">
        <v>0</v>
      </c>
      <c r="L254" s="405">
        <v>353</v>
      </c>
      <c r="M254" s="418" t="s">
        <v>623</v>
      </c>
      <c r="N254" s="418" t="s">
        <v>624</v>
      </c>
      <c r="O254" s="428">
        <v>1</v>
      </c>
      <c r="P254" s="436" t="s">
        <v>114</v>
      </c>
      <c r="Q254" s="419">
        <v>1821.18</v>
      </c>
      <c r="R254" s="419">
        <v>1821.18</v>
      </c>
      <c r="S254" s="446" t="s">
        <v>436</v>
      </c>
      <c r="T254" s="429">
        <v>172</v>
      </c>
      <c r="U254" s="463">
        <v>172</v>
      </c>
      <c r="V254" s="446" t="s">
        <v>879</v>
      </c>
      <c r="W254" s="403">
        <v>43078</v>
      </c>
      <c r="X254" s="443" t="s">
        <v>877</v>
      </c>
      <c r="Y254" s="461">
        <v>0.17</v>
      </c>
    </row>
    <row r="255" spans="1:28" s="386" customFormat="1" ht="12.15" customHeight="1">
      <c r="A255" s="404" t="s">
        <v>872</v>
      </c>
      <c r="B255" s="403">
        <v>43202</v>
      </c>
      <c r="C255" s="404" t="s">
        <v>449</v>
      </c>
      <c r="D255" s="418" t="s">
        <v>450</v>
      </c>
      <c r="E255" s="405">
        <v>56456.47</v>
      </c>
      <c r="F255" s="416" t="s">
        <v>873</v>
      </c>
      <c r="G255" s="403">
        <v>43277</v>
      </c>
      <c r="H255" s="404">
        <v>60</v>
      </c>
      <c r="I255" s="403">
        <v>43278</v>
      </c>
      <c r="J255" s="427">
        <v>56456.47</v>
      </c>
      <c r="K255" s="405">
        <v>0</v>
      </c>
      <c r="L255" s="405">
        <v>320</v>
      </c>
      <c r="M255" s="404" t="s">
        <v>623</v>
      </c>
      <c r="N255" s="404" t="s">
        <v>624</v>
      </c>
      <c r="O255" s="428">
        <v>31</v>
      </c>
      <c r="P255" s="435" t="s">
        <v>114</v>
      </c>
      <c r="Q255" s="428">
        <v>1821.1764516129001</v>
      </c>
      <c r="R255" s="422">
        <v>56456.47</v>
      </c>
      <c r="S255" s="446" t="s">
        <v>436</v>
      </c>
      <c r="T255" s="429">
        <v>172</v>
      </c>
      <c r="U255" s="447">
        <v>5332</v>
      </c>
      <c r="V255" s="446" t="s">
        <v>876</v>
      </c>
      <c r="W255" s="403">
        <v>43064</v>
      </c>
      <c r="X255" s="443" t="s">
        <v>883</v>
      </c>
      <c r="Y255" s="461">
        <v>0.17</v>
      </c>
    </row>
    <row r="256" spans="1:28" s="386" customFormat="1" ht="12.15" customHeight="1">
      <c r="A256" s="402" t="s">
        <v>872</v>
      </c>
      <c r="B256" s="417">
        <v>43202</v>
      </c>
      <c r="C256" s="404" t="s">
        <v>449</v>
      </c>
      <c r="D256" s="418" t="s">
        <v>450</v>
      </c>
      <c r="E256" s="419">
        <v>110565</v>
      </c>
      <c r="F256" s="416" t="s">
        <v>884</v>
      </c>
      <c r="G256" s="403">
        <v>43277</v>
      </c>
      <c r="H256" s="404">
        <v>60</v>
      </c>
      <c r="I256" s="403">
        <v>43278</v>
      </c>
      <c r="J256" s="427">
        <v>110565</v>
      </c>
      <c r="K256" s="405">
        <v>0</v>
      </c>
      <c r="L256" s="405">
        <v>320</v>
      </c>
      <c r="M256" s="404" t="s">
        <v>389</v>
      </c>
      <c r="N256" s="404" t="s">
        <v>452</v>
      </c>
      <c r="O256" s="428">
        <v>45</v>
      </c>
      <c r="P256" s="429" t="s">
        <v>114</v>
      </c>
      <c r="Q256" s="429">
        <v>2457</v>
      </c>
      <c r="R256" s="429">
        <v>110565</v>
      </c>
      <c r="S256" s="404" t="s">
        <v>453</v>
      </c>
      <c r="T256" s="429">
        <v>180</v>
      </c>
      <c r="U256" s="429">
        <v>8100</v>
      </c>
      <c r="V256" s="460" t="s">
        <v>885</v>
      </c>
      <c r="W256" s="403">
        <v>43052</v>
      </c>
      <c r="X256" s="443" t="s">
        <v>883</v>
      </c>
      <c r="Y256" s="461">
        <v>0.17</v>
      </c>
    </row>
    <row r="257" spans="1:25" s="386" customFormat="1" ht="12.15" customHeight="1">
      <c r="A257" s="402" t="s">
        <v>872</v>
      </c>
      <c r="B257" s="417">
        <v>43202</v>
      </c>
      <c r="C257" s="404" t="s">
        <v>449</v>
      </c>
      <c r="D257" s="418" t="s">
        <v>450</v>
      </c>
      <c r="E257" s="419">
        <v>29138.83</v>
      </c>
      <c r="F257" s="416" t="s">
        <v>886</v>
      </c>
      <c r="G257" s="403">
        <v>43277</v>
      </c>
      <c r="H257" s="404">
        <v>60</v>
      </c>
      <c r="I257" s="403">
        <v>43278</v>
      </c>
      <c r="J257" s="427">
        <v>29138.83</v>
      </c>
      <c r="K257" s="405">
        <v>0</v>
      </c>
      <c r="L257" s="405">
        <v>320</v>
      </c>
      <c r="M257" s="404" t="s">
        <v>623</v>
      </c>
      <c r="N257" s="404" t="s">
        <v>624</v>
      </c>
      <c r="O257" s="428">
        <v>16</v>
      </c>
      <c r="P257" s="429" t="s">
        <v>114</v>
      </c>
      <c r="Q257" s="429">
        <v>1821.1768750000001</v>
      </c>
      <c r="R257" s="429">
        <v>29138.83</v>
      </c>
      <c r="S257" s="404" t="s">
        <v>436</v>
      </c>
      <c r="T257" s="429">
        <v>172</v>
      </c>
      <c r="U257" s="429">
        <v>2752</v>
      </c>
      <c r="V257" s="460" t="s">
        <v>885</v>
      </c>
      <c r="W257" s="403">
        <v>43052</v>
      </c>
      <c r="X257" s="443" t="s">
        <v>883</v>
      </c>
      <c r="Y257" s="461">
        <v>0.17</v>
      </c>
    </row>
    <row r="258" spans="1:25" s="386" customFormat="1" ht="12.15" customHeight="1">
      <c r="A258" s="402" t="s">
        <v>872</v>
      </c>
      <c r="B258" s="417">
        <v>43204</v>
      </c>
      <c r="C258" s="404" t="s">
        <v>449</v>
      </c>
      <c r="D258" s="418" t="s">
        <v>450</v>
      </c>
      <c r="E258" s="419">
        <v>34602.35</v>
      </c>
      <c r="F258" s="416" t="s">
        <v>887</v>
      </c>
      <c r="G258" s="403">
        <v>43277</v>
      </c>
      <c r="H258" s="404">
        <v>60</v>
      </c>
      <c r="I258" s="403">
        <v>43278</v>
      </c>
      <c r="J258" s="427">
        <v>34602.35</v>
      </c>
      <c r="K258" s="405">
        <v>0</v>
      </c>
      <c r="L258" s="405">
        <v>353</v>
      </c>
      <c r="M258" s="418" t="s">
        <v>623</v>
      </c>
      <c r="N258" s="418" t="s">
        <v>624</v>
      </c>
      <c r="O258" s="437">
        <v>19</v>
      </c>
      <c r="P258" s="436" t="s">
        <v>114</v>
      </c>
      <c r="Q258" s="419">
        <v>1821.17631578947</v>
      </c>
      <c r="R258" s="419">
        <v>34602.35</v>
      </c>
      <c r="S258" s="446" t="s">
        <v>436</v>
      </c>
      <c r="T258" s="429">
        <v>172</v>
      </c>
      <c r="U258" s="447">
        <v>3268</v>
      </c>
      <c r="V258" s="446" t="s">
        <v>876</v>
      </c>
      <c r="W258" s="403">
        <v>43064</v>
      </c>
      <c r="X258" s="443" t="s">
        <v>883</v>
      </c>
      <c r="Y258" s="461">
        <v>0.17</v>
      </c>
    </row>
    <row r="259" spans="1:25" s="181" customFormat="1" ht="12.15" customHeight="1">
      <c r="A259" s="402" t="s">
        <v>872</v>
      </c>
      <c r="B259" s="417">
        <v>43202</v>
      </c>
      <c r="C259" s="404" t="s">
        <v>449</v>
      </c>
      <c r="D259" s="418" t="s">
        <v>450</v>
      </c>
      <c r="E259" s="419">
        <v>6404</v>
      </c>
      <c r="F259" s="416" t="s">
        <v>878</v>
      </c>
      <c r="G259" s="403">
        <v>43277</v>
      </c>
      <c r="H259" s="404">
        <v>60</v>
      </c>
      <c r="I259" s="403">
        <v>43278</v>
      </c>
      <c r="J259" s="427">
        <v>6404</v>
      </c>
      <c r="K259" s="405">
        <v>0</v>
      </c>
      <c r="L259" s="405">
        <v>320</v>
      </c>
      <c r="M259" s="418" t="s">
        <v>389</v>
      </c>
      <c r="N259" s="418" t="s">
        <v>888</v>
      </c>
      <c r="O259" s="437">
        <v>2</v>
      </c>
      <c r="P259" s="436" t="s">
        <v>114</v>
      </c>
      <c r="Q259" s="419">
        <v>3202</v>
      </c>
      <c r="R259" s="419">
        <v>6404</v>
      </c>
      <c r="S259" s="446" t="s">
        <v>889</v>
      </c>
      <c r="T259" s="429">
        <v>213</v>
      </c>
      <c r="U259" s="447">
        <v>426</v>
      </c>
      <c r="V259" s="446" t="s">
        <v>890</v>
      </c>
      <c r="W259" s="403">
        <v>43057</v>
      </c>
      <c r="X259" s="443" t="s">
        <v>891</v>
      </c>
      <c r="Y259" s="450">
        <v>0.17</v>
      </c>
    </row>
    <row r="260" spans="1:25" s="181" customFormat="1" ht="12.15" customHeight="1">
      <c r="A260" s="402" t="s">
        <v>872</v>
      </c>
      <c r="B260" s="417">
        <v>43202</v>
      </c>
      <c r="C260" s="404" t="s">
        <v>449</v>
      </c>
      <c r="D260" s="418" t="s">
        <v>450</v>
      </c>
      <c r="E260" s="419">
        <v>25616</v>
      </c>
      <c r="F260" s="416" t="s">
        <v>892</v>
      </c>
      <c r="G260" s="403">
        <v>43277</v>
      </c>
      <c r="H260" s="404">
        <v>60</v>
      </c>
      <c r="I260" s="403">
        <v>43278</v>
      </c>
      <c r="J260" s="427">
        <v>25616</v>
      </c>
      <c r="K260" s="405">
        <v>0</v>
      </c>
      <c r="L260" s="405">
        <v>320</v>
      </c>
      <c r="M260" s="418" t="s">
        <v>389</v>
      </c>
      <c r="N260" s="418" t="s">
        <v>888</v>
      </c>
      <c r="O260" s="437">
        <v>8</v>
      </c>
      <c r="P260" s="436" t="s">
        <v>114</v>
      </c>
      <c r="Q260" s="419">
        <v>3202</v>
      </c>
      <c r="R260" s="419">
        <v>25616</v>
      </c>
      <c r="S260" s="446" t="s">
        <v>889</v>
      </c>
      <c r="T260" s="429">
        <v>213</v>
      </c>
      <c r="U260" s="447">
        <v>1704</v>
      </c>
      <c r="V260" s="446" t="s">
        <v>893</v>
      </c>
      <c r="W260" s="403">
        <v>43089</v>
      </c>
      <c r="X260" s="443" t="s">
        <v>891</v>
      </c>
      <c r="Y260" s="450">
        <v>0.17</v>
      </c>
    </row>
    <row r="261" spans="1:25" s="181" customFormat="1" ht="12.15" customHeight="1">
      <c r="A261" s="402" t="s">
        <v>872</v>
      </c>
      <c r="B261" s="417">
        <v>43202</v>
      </c>
      <c r="C261" s="404" t="s">
        <v>449</v>
      </c>
      <c r="D261" s="418" t="s">
        <v>450</v>
      </c>
      <c r="E261" s="419">
        <v>67383.53</v>
      </c>
      <c r="F261" s="416" t="s">
        <v>892</v>
      </c>
      <c r="G261" s="403">
        <v>43277</v>
      </c>
      <c r="H261" s="404">
        <v>60</v>
      </c>
      <c r="I261" s="403">
        <v>43278</v>
      </c>
      <c r="J261" s="427">
        <v>67383.53</v>
      </c>
      <c r="K261" s="405">
        <v>0</v>
      </c>
      <c r="L261" s="405">
        <v>320</v>
      </c>
      <c r="M261" s="418" t="s">
        <v>623</v>
      </c>
      <c r="N261" s="418" t="s">
        <v>624</v>
      </c>
      <c r="O261" s="437">
        <v>37</v>
      </c>
      <c r="P261" s="436" t="s">
        <v>114</v>
      </c>
      <c r="Q261" s="419">
        <v>1821.1764864864899</v>
      </c>
      <c r="R261" s="419">
        <v>67383.53</v>
      </c>
      <c r="S261" s="446" t="s">
        <v>436</v>
      </c>
      <c r="T261" s="429">
        <v>172</v>
      </c>
      <c r="U261" s="447">
        <v>6364</v>
      </c>
      <c r="V261" s="446" t="s">
        <v>893</v>
      </c>
      <c r="W261" s="403">
        <v>43089</v>
      </c>
      <c r="X261" s="443" t="s">
        <v>891</v>
      </c>
      <c r="Y261" s="450">
        <v>0.17</v>
      </c>
    </row>
    <row r="262" spans="1:25" s="181" customFormat="1" ht="12.15" customHeight="1">
      <c r="A262" s="402" t="s">
        <v>872</v>
      </c>
      <c r="B262" s="417">
        <v>43202</v>
      </c>
      <c r="C262" s="404" t="s">
        <v>449</v>
      </c>
      <c r="D262" s="418" t="s">
        <v>450</v>
      </c>
      <c r="E262" s="419">
        <v>3202</v>
      </c>
      <c r="F262" s="416" t="s">
        <v>894</v>
      </c>
      <c r="G262" s="403">
        <v>43277</v>
      </c>
      <c r="H262" s="404">
        <v>60</v>
      </c>
      <c r="I262" s="403">
        <v>43278</v>
      </c>
      <c r="J262" s="427">
        <v>3202</v>
      </c>
      <c r="K262" s="405">
        <v>0</v>
      </c>
      <c r="L262" s="405">
        <v>320</v>
      </c>
      <c r="M262" s="418" t="s">
        <v>389</v>
      </c>
      <c r="N262" s="418" t="s">
        <v>888</v>
      </c>
      <c r="O262" s="437">
        <v>1</v>
      </c>
      <c r="P262" s="436" t="s">
        <v>114</v>
      </c>
      <c r="Q262" s="419">
        <v>3202</v>
      </c>
      <c r="R262" s="419">
        <v>3202</v>
      </c>
      <c r="S262" s="446" t="s">
        <v>889</v>
      </c>
      <c r="T262" s="429">
        <v>213</v>
      </c>
      <c r="U262" s="447">
        <v>213</v>
      </c>
      <c r="V262" s="446" t="s">
        <v>895</v>
      </c>
      <c r="W262" s="403">
        <v>43094</v>
      </c>
      <c r="X262" s="443" t="s">
        <v>891</v>
      </c>
      <c r="Y262" s="450">
        <v>0.17</v>
      </c>
    </row>
    <row r="263" spans="1:25" s="181" customFormat="1" ht="12.15" customHeight="1">
      <c r="A263" s="402" t="s">
        <v>872</v>
      </c>
      <c r="B263" s="403">
        <v>43202</v>
      </c>
      <c r="C263" s="404" t="s">
        <v>449</v>
      </c>
      <c r="D263" s="404" t="s">
        <v>450</v>
      </c>
      <c r="E263" s="405">
        <v>67383.53</v>
      </c>
      <c r="F263" s="406" t="s">
        <v>894</v>
      </c>
      <c r="G263" s="403">
        <v>43277</v>
      </c>
      <c r="H263" s="404">
        <v>60</v>
      </c>
      <c r="I263" s="403">
        <v>43278</v>
      </c>
      <c r="J263" s="438">
        <v>67383.53</v>
      </c>
      <c r="K263" s="405">
        <v>0</v>
      </c>
      <c r="L263" s="405">
        <v>320</v>
      </c>
      <c r="M263" s="404" t="s">
        <v>623</v>
      </c>
      <c r="N263" s="404" t="s">
        <v>624</v>
      </c>
      <c r="O263" s="428">
        <v>37</v>
      </c>
      <c r="P263" s="429" t="s">
        <v>114</v>
      </c>
      <c r="Q263" s="429">
        <v>1821.1764864864899</v>
      </c>
      <c r="R263" s="429">
        <v>67383.53</v>
      </c>
      <c r="S263" s="404" t="s">
        <v>436</v>
      </c>
      <c r="T263" s="429">
        <v>172</v>
      </c>
      <c r="U263" s="428">
        <v>6364</v>
      </c>
      <c r="V263" s="404" t="s">
        <v>895</v>
      </c>
      <c r="W263" s="403">
        <v>43094</v>
      </c>
      <c r="X263" s="443" t="s">
        <v>891</v>
      </c>
      <c r="Y263" s="450">
        <v>0.17</v>
      </c>
    </row>
    <row r="264" spans="1:25" s="181" customFormat="1" ht="12.15" customHeight="1">
      <c r="A264" s="402" t="s">
        <v>872</v>
      </c>
      <c r="B264" s="403">
        <v>43202</v>
      </c>
      <c r="C264" s="404" t="s">
        <v>449</v>
      </c>
      <c r="D264" s="404" t="s">
        <v>450</v>
      </c>
      <c r="E264" s="405">
        <v>9216.9</v>
      </c>
      <c r="F264" s="406" t="s">
        <v>894</v>
      </c>
      <c r="G264" s="403">
        <v>43277</v>
      </c>
      <c r="H264" s="404">
        <v>60</v>
      </c>
      <c r="I264" s="403">
        <v>43278</v>
      </c>
      <c r="J264" s="427">
        <v>9216.9</v>
      </c>
      <c r="K264" s="405">
        <v>0</v>
      </c>
      <c r="L264" s="405">
        <v>320</v>
      </c>
      <c r="M264" s="404" t="s">
        <v>389</v>
      </c>
      <c r="N264" s="404" t="s">
        <v>874</v>
      </c>
      <c r="O264" s="428">
        <v>3</v>
      </c>
      <c r="P264" s="429" t="s">
        <v>114</v>
      </c>
      <c r="Q264" s="429">
        <v>3072.3</v>
      </c>
      <c r="R264" s="429">
        <v>9216.9</v>
      </c>
      <c r="S264" s="404" t="s">
        <v>875</v>
      </c>
      <c r="T264" s="429">
        <v>210</v>
      </c>
      <c r="U264" s="428">
        <v>630</v>
      </c>
      <c r="V264" s="404" t="s">
        <v>895</v>
      </c>
      <c r="W264" s="403">
        <v>43094</v>
      </c>
      <c r="X264" s="443" t="s">
        <v>891</v>
      </c>
      <c r="Y264" s="450">
        <v>0.17</v>
      </c>
    </row>
    <row r="265" spans="1:25" s="181" customFormat="1" ht="12.15" customHeight="1">
      <c r="A265" s="402" t="s">
        <v>872</v>
      </c>
      <c r="B265" s="403">
        <v>43202</v>
      </c>
      <c r="C265" s="404" t="s">
        <v>449</v>
      </c>
      <c r="D265" s="404" t="s">
        <v>450</v>
      </c>
      <c r="E265" s="405">
        <v>16010</v>
      </c>
      <c r="F265" s="406" t="s">
        <v>627</v>
      </c>
      <c r="G265" s="403">
        <v>43277</v>
      </c>
      <c r="H265" s="404">
        <v>60</v>
      </c>
      <c r="I265" s="403">
        <v>43278</v>
      </c>
      <c r="J265" s="427">
        <v>16010</v>
      </c>
      <c r="K265" s="405">
        <v>0</v>
      </c>
      <c r="L265" s="405">
        <v>320</v>
      </c>
      <c r="M265" s="404" t="s">
        <v>389</v>
      </c>
      <c r="N265" s="404" t="s">
        <v>888</v>
      </c>
      <c r="O265" s="428">
        <v>5</v>
      </c>
      <c r="P265" s="429" t="s">
        <v>114</v>
      </c>
      <c r="Q265" s="429">
        <v>3202</v>
      </c>
      <c r="R265" s="429">
        <v>16010</v>
      </c>
      <c r="S265" s="404" t="s">
        <v>889</v>
      </c>
      <c r="T265" s="429">
        <v>213</v>
      </c>
      <c r="U265" s="428">
        <v>1065</v>
      </c>
      <c r="V265" s="404" t="s">
        <v>896</v>
      </c>
      <c r="W265" s="403">
        <v>43073</v>
      </c>
      <c r="X265" s="443" t="s">
        <v>891</v>
      </c>
      <c r="Y265" s="450">
        <v>0.17</v>
      </c>
    </row>
    <row r="266" spans="1:25" s="181" customFormat="1" ht="12.15" customHeight="1">
      <c r="A266" s="402" t="s">
        <v>872</v>
      </c>
      <c r="B266" s="403">
        <v>43202</v>
      </c>
      <c r="C266" s="404" t="s">
        <v>449</v>
      </c>
      <c r="D266" s="404" t="s">
        <v>450</v>
      </c>
      <c r="E266" s="405">
        <v>16010</v>
      </c>
      <c r="F266" s="416" t="s">
        <v>627</v>
      </c>
      <c r="G266" s="403">
        <v>43277</v>
      </c>
      <c r="H266" s="404">
        <v>60</v>
      </c>
      <c r="I266" s="403">
        <v>43278</v>
      </c>
      <c r="J266" s="427">
        <v>16010</v>
      </c>
      <c r="K266" s="405">
        <v>0</v>
      </c>
      <c r="L266" s="405">
        <v>320</v>
      </c>
      <c r="M266" s="404" t="s">
        <v>389</v>
      </c>
      <c r="N266" s="404" t="s">
        <v>888</v>
      </c>
      <c r="O266" s="428">
        <v>5</v>
      </c>
      <c r="P266" s="435" t="s">
        <v>114</v>
      </c>
      <c r="Q266" s="429">
        <v>3202</v>
      </c>
      <c r="R266" s="422">
        <v>16010</v>
      </c>
      <c r="S266" s="446" t="s">
        <v>889</v>
      </c>
      <c r="T266" s="429">
        <v>213</v>
      </c>
      <c r="U266" s="428">
        <v>1065</v>
      </c>
      <c r="V266" s="404" t="s">
        <v>897</v>
      </c>
      <c r="W266" s="403">
        <v>43082</v>
      </c>
      <c r="X266" s="443" t="s">
        <v>891</v>
      </c>
      <c r="Y266" s="450">
        <v>0.17</v>
      </c>
    </row>
    <row r="267" spans="1:25" s="181" customFormat="1" ht="12.15" customHeight="1">
      <c r="A267" s="402" t="s">
        <v>872</v>
      </c>
      <c r="B267" s="403">
        <v>43202</v>
      </c>
      <c r="C267" s="404" t="s">
        <v>449</v>
      </c>
      <c r="D267" s="404" t="s">
        <v>450</v>
      </c>
      <c r="E267" s="405">
        <v>25496.48</v>
      </c>
      <c r="F267" s="406" t="s">
        <v>627</v>
      </c>
      <c r="G267" s="403">
        <v>43277</v>
      </c>
      <c r="H267" s="404">
        <v>60</v>
      </c>
      <c r="I267" s="403">
        <v>43278</v>
      </c>
      <c r="J267" s="427">
        <v>25496.48</v>
      </c>
      <c r="K267" s="405">
        <v>0</v>
      </c>
      <c r="L267" s="405">
        <v>320</v>
      </c>
      <c r="M267" s="404" t="s">
        <v>623</v>
      </c>
      <c r="N267" s="404" t="s">
        <v>624</v>
      </c>
      <c r="O267" s="428">
        <v>14</v>
      </c>
      <c r="P267" s="429" t="s">
        <v>114</v>
      </c>
      <c r="Q267" s="429">
        <v>1821.1771428571401</v>
      </c>
      <c r="R267" s="429">
        <v>25496.48</v>
      </c>
      <c r="S267" s="404" t="s">
        <v>436</v>
      </c>
      <c r="T267" s="429">
        <v>172</v>
      </c>
      <c r="U267" s="428">
        <v>2408</v>
      </c>
      <c r="V267" s="404" t="s">
        <v>897</v>
      </c>
      <c r="W267" s="403">
        <v>43082</v>
      </c>
      <c r="X267" s="443" t="s">
        <v>891</v>
      </c>
      <c r="Y267" s="450">
        <v>0.17</v>
      </c>
    </row>
    <row r="268" spans="1:25" s="181" customFormat="1" ht="12.15" customHeight="1">
      <c r="A268" s="402" t="s">
        <v>872</v>
      </c>
      <c r="B268" s="417">
        <v>43202</v>
      </c>
      <c r="C268" s="404" t="s">
        <v>449</v>
      </c>
      <c r="D268" s="421" t="s">
        <v>450</v>
      </c>
      <c r="E268" s="405">
        <v>76167</v>
      </c>
      <c r="F268" s="416" t="s">
        <v>898</v>
      </c>
      <c r="G268" s="403">
        <v>43277</v>
      </c>
      <c r="H268" s="404">
        <v>60</v>
      </c>
      <c r="I268" s="403">
        <v>43278</v>
      </c>
      <c r="J268" s="427">
        <v>76167</v>
      </c>
      <c r="K268" s="405">
        <v>0</v>
      </c>
      <c r="L268" s="405">
        <v>320</v>
      </c>
      <c r="M268" s="404" t="s">
        <v>389</v>
      </c>
      <c r="N268" s="404" t="s">
        <v>452</v>
      </c>
      <c r="O268" s="428">
        <v>31</v>
      </c>
      <c r="P268" s="429" t="s">
        <v>114</v>
      </c>
      <c r="Q268" s="429">
        <v>2457</v>
      </c>
      <c r="R268" s="429">
        <v>76167</v>
      </c>
      <c r="S268" s="404" t="s">
        <v>453</v>
      </c>
      <c r="T268" s="429">
        <v>180</v>
      </c>
      <c r="U268" s="428">
        <v>5580</v>
      </c>
      <c r="V268" s="404" t="s">
        <v>897</v>
      </c>
      <c r="W268" s="403">
        <v>43082</v>
      </c>
      <c r="X268" s="443" t="s">
        <v>891</v>
      </c>
      <c r="Y268" s="450">
        <v>0.17</v>
      </c>
    </row>
    <row r="269" spans="1:25" s="181" customFormat="1" ht="12.15" customHeight="1">
      <c r="A269" s="402" t="s">
        <v>872</v>
      </c>
      <c r="B269" s="403">
        <v>43204</v>
      </c>
      <c r="C269" s="404" t="s">
        <v>449</v>
      </c>
      <c r="D269" s="404" t="s">
        <v>450</v>
      </c>
      <c r="E269" s="405">
        <v>98280</v>
      </c>
      <c r="F269" s="406" t="s">
        <v>899</v>
      </c>
      <c r="G269" s="403">
        <v>43277</v>
      </c>
      <c r="H269" s="404">
        <v>60</v>
      </c>
      <c r="I269" s="403">
        <v>43278</v>
      </c>
      <c r="J269" s="427">
        <v>98280</v>
      </c>
      <c r="K269" s="405">
        <v>0</v>
      </c>
      <c r="L269" s="405">
        <v>353</v>
      </c>
      <c r="M269" s="404" t="s">
        <v>389</v>
      </c>
      <c r="N269" s="404" t="s">
        <v>452</v>
      </c>
      <c r="O269" s="428">
        <v>40</v>
      </c>
      <c r="P269" s="429" t="s">
        <v>114</v>
      </c>
      <c r="Q269" s="429">
        <v>2457</v>
      </c>
      <c r="R269" s="429">
        <v>98280</v>
      </c>
      <c r="S269" s="404" t="s">
        <v>453</v>
      </c>
      <c r="T269" s="429">
        <v>180</v>
      </c>
      <c r="U269" s="428">
        <v>7200</v>
      </c>
      <c r="V269" s="404" t="s">
        <v>900</v>
      </c>
      <c r="W269" s="403">
        <v>43103</v>
      </c>
      <c r="X269" s="443" t="s">
        <v>891</v>
      </c>
      <c r="Y269" s="450">
        <v>0.17</v>
      </c>
    </row>
    <row r="270" spans="1:25" s="181" customFormat="1" ht="12.15" customHeight="1">
      <c r="A270" s="402" t="s">
        <v>872</v>
      </c>
      <c r="B270" s="403">
        <v>43204</v>
      </c>
      <c r="C270" s="404" t="s">
        <v>449</v>
      </c>
      <c r="D270" s="404" t="s">
        <v>450</v>
      </c>
      <c r="E270" s="405">
        <v>10927.06</v>
      </c>
      <c r="F270" s="406" t="s">
        <v>899</v>
      </c>
      <c r="G270" s="403">
        <v>43277</v>
      </c>
      <c r="H270" s="404">
        <v>60</v>
      </c>
      <c r="I270" s="403">
        <v>43278</v>
      </c>
      <c r="J270" s="427">
        <v>10927.06</v>
      </c>
      <c r="K270" s="405">
        <v>0</v>
      </c>
      <c r="L270" s="405">
        <v>353</v>
      </c>
      <c r="M270" s="404" t="s">
        <v>623</v>
      </c>
      <c r="N270" s="404" t="s">
        <v>624</v>
      </c>
      <c r="O270" s="428">
        <v>6</v>
      </c>
      <c r="P270" s="429" t="s">
        <v>114</v>
      </c>
      <c r="Q270" s="429">
        <v>1821.1766666666699</v>
      </c>
      <c r="R270" s="429">
        <v>10927.06</v>
      </c>
      <c r="S270" s="404" t="s">
        <v>436</v>
      </c>
      <c r="T270" s="429">
        <v>172</v>
      </c>
      <c r="U270" s="428">
        <v>1032</v>
      </c>
      <c r="V270" s="404" t="s">
        <v>900</v>
      </c>
      <c r="W270" s="403">
        <v>43103</v>
      </c>
      <c r="X270" s="443" t="s">
        <v>891</v>
      </c>
      <c r="Y270" s="450">
        <v>0.17</v>
      </c>
    </row>
    <row r="271" spans="1:25" s="181" customFormat="1" ht="12.15" customHeight="1">
      <c r="A271" s="402" t="s">
        <v>872</v>
      </c>
      <c r="B271" s="403">
        <v>43204</v>
      </c>
      <c r="C271" s="404" t="s">
        <v>449</v>
      </c>
      <c r="D271" s="404" t="s">
        <v>450</v>
      </c>
      <c r="E271" s="405">
        <v>90909</v>
      </c>
      <c r="F271" s="406" t="s">
        <v>901</v>
      </c>
      <c r="G271" s="403">
        <v>43277</v>
      </c>
      <c r="H271" s="404">
        <v>60</v>
      </c>
      <c r="I271" s="403">
        <v>43278</v>
      </c>
      <c r="J271" s="427">
        <v>90909</v>
      </c>
      <c r="K271" s="405">
        <v>0</v>
      </c>
      <c r="L271" s="405">
        <v>353</v>
      </c>
      <c r="M271" s="404" t="s">
        <v>389</v>
      </c>
      <c r="N271" s="404" t="s">
        <v>452</v>
      </c>
      <c r="O271" s="428">
        <v>37</v>
      </c>
      <c r="P271" s="429" t="s">
        <v>114</v>
      </c>
      <c r="Q271" s="429">
        <v>2457</v>
      </c>
      <c r="R271" s="429">
        <v>90909</v>
      </c>
      <c r="S271" s="404" t="s">
        <v>453</v>
      </c>
      <c r="T271" s="429">
        <v>180</v>
      </c>
      <c r="U271" s="428">
        <v>6660</v>
      </c>
      <c r="V271" s="404" t="s">
        <v>895</v>
      </c>
      <c r="W271" s="403">
        <v>43094</v>
      </c>
      <c r="X271" s="443" t="s">
        <v>891</v>
      </c>
      <c r="Y271" s="450">
        <v>0.17</v>
      </c>
    </row>
    <row r="272" spans="1:25" s="181" customFormat="1" ht="12.15" customHeight="1">
      <c r="A272" s="402" t="s">
        <v>872</v>
      </c>
      <c r="B272" s="403">
        <v>43204</v>
      </c>
      <c r="C272" s="404" t="s">
        <v>449</v>
      </c>
      <c r="D272" s="404" t="s">
        <v>450</v>
      </c>
      <c r="E272" s="405">
        <v>6404</v>
      </c>
      <c r="F272" s="406" t="s">
        <v>901</v>
      </c>
      <c r="G272" s="403">
        <v>43277</v>
      </c>
      <c r="H272" s="404">
        <v>60</v>
      </c>
      <c r="I272" s="403">
        <v>43278</v>
      </c>
      <c r="J272" s="427">
        <v>6404</v>
      </c>
      <c r="K272" s="405">
        <v>0</v>
      </c>
      <c r="L272" s="405">
        <v>353</v>
      </c>
      <c r="M272" s="404" t="s">
        <v>389</v>
      </c>
      <c r="N272" s="404" t="s">
        <v>888</v>
      </c>
      <c r="O272" s="428">
        <v>2</v>
      </c>
      <c r="P272" s="429" t="s">
        <v>114</v>
      </c>
      <c r="Q272" s="429">
        <v>3202</v>
      </c>
      <c r="R272" s="429">
        <v>6404</v>
      </c>
      <c r="S272" s="404" t="s">
        <v>889</v>
      </c>
      <c r="T272" s="429">
        <v>213</v>
      </c>
      <c r="U272" s="428">
        <v>426</v>
      </c>
      <c r="V272" s="404" t="s">
        <v>895</v>
      </c>
      <c r="W272" s="403">
        <v>43094</v>
      </c>
      <c r="X272" s="443" t="s">
        <v>891</v>
      </c>
      <c r="Y272" s="450">
        <v>0.17</v>
      </c>
    </row>
    <row r="273" spans="1:25" s="181" customFormat="1" ht="12.15" customHeight="1">
      <c r="A273" s="402" t="s">
        <v>872</v>
      </c>
      <c r="B273" s="403">
        <v>43204</v>
      </c>
      <c r="C273" s="404" t="s">
        <v>449</v>
      </c>
      <c r="D273" s="404" t="s">
        <v>450</v>
      </c>
      <c r="E273" s="405">
        <v>85995</v>
      </c>
      <c r="F273" s="406" t="s">
        <v>902</v>
      </c>
      <c r="G273" s="403">
        <v>43277</v>
      </c>
      <c r="H273" s="404">
        <v>60</v>
      </c>
      <c r="I273" s="403">
        <v>43278</v>
      </c>
      <c r="J273" s="467">
        <v>85995</v>
      </c>
      <c r="K273" s="405">
        <v>0</v>
      </c>
      <c r="L273" s="405">
        <v>353</v>
      </c>
      <c r="M273" s="404" t="s">
        <v>389</v>
      </c>
      <c r="N273" s="404" t="s">
        <v>452</v>
      </c>
      <c r="O273" s="428">
        <v>35</v>
      </c>
      <c r="P273" s="429" t="s">
        <v>114</v>
      </c>
      <c r="Q273" s="429">
        <v>2457</v>
      </c>
      <c r="R273" s="429">
        <v>85995</v>
      </c>
      <c r="S273" s="404" t="s">
        <v>453</v>
      </c>
      <c r="T273" s="429">
        <v>180</v>
      </c>
      <c r="U273" s="428">
        <v>6300</v>
      </c>
      <c r="V273" s="404" t="s">
        <v>893</v>
      </c>
      <c r="W273" s="403">
        <v>43089</v>
      </c>
      <c r="X273" s="443" t="s">
        <v>891</v>
      </c>
      <c r="Y273" s="450">
        <v>0.17</v>
      </c>
    </row>
    <row r="274" spans="1:25" s="181" customFormat="1" ht="12.15" customHeight="1">
      <c r="A274" s="402" t="s">
        <v>872</v>
      </c>
      <c r="B274" s="403">
        <v>43204</v>
      </c>
      <c r="C274" s="404" t="s">
        <v>449</v>
      </c>
      <c r="D274" s="404" t="s">
        <v>450</v>
      </c>
      <c r="E274" s="405">
        <v>39312</v>
      </c>
      <c r="F274" s="406" t="s">
        <v>903</v>
      </c>
      <c r="G274" s="403">
        <v>43277</v>
      </c>
      <c r="H274" s="404">
        <v>60</v>
      </c>
      <c r="I274" s="403">
        <v>43278</v>
      </c>
      <c r="J274" s="427">
        <v>39312</v>
      </c>
      <c r="K274" s="405">
        <v>0</v>
      </c>
      <c r="L274" s="405">
        <v>353</v>
      </c>
      <c r="M274" s="404" t="s">
        <v>389</v>
      </c>
      <c r="N274" s="404" t="s">
        <v>452</v>
      </c>
      <c r="O274" s="428">
        <v>16</v>
      </c>
      <c r="P274" s="429" t="s">
        <v>114</v>
      </c>
      <c r="Q274" s="429">
        <v>2457</v>
      </c>
      <c r="R274" s="429">
        <v>39312</v>
      </c>
      <c r="S274" s="404" t="s">
        <v>453</v>
      </c>
      <c r="T274" s="429">
        <v>180</v>
      </c>
      <c r="U274" s="428">
        <v>2880</v>
      </c>
      <c r="V274" s="404" t="s">
        <v>904</v>
      </c>
      <c r="W274" s="403">
        <v>43115</v>
      </c>
      <c r="X274" s="443" t="s">
        <v>891</v>
      </c>
      <c r="Y274" s="450">
        <v>0.17</v>
      </c>
    </row>
    <row r="275" spans="1:25" s="181" customFormat="1" ht="12.15" customHeight="1">
      <c r="A275" s="402" t="s">
        <v>872</v>
      </c>
      <c r="B275" s="403">
        <v>43204</v>
      </c>
      <c r="C275" s="404" t="s">
        <v>449</v>
      </c>
      <c r="D275" s="404" t="s">
        <v>450</v>
      </c>
      <c r="E275" s="405">
        <v>12808</v>
      </c>
      <c r="F275" s="406" t="s">
        <v>903</v>
      </c>
      <c r="G275" s="403">
        <v>43277</v>
      </c>
      <c r="H275" s="404">
        <v>60</v>
      </c>
      <c r="I275" s="403">
        <v>43278</v>
      </c>
      <c r="J275" s="427">
        <v>12808</v>
      </c>
      <c r="K275" s="405">
        <v>0</v>
      </c>
      <c r="L275" s="405">
        <v>353</v>
      </c>
      <c r="M275" s="404" t="s">
        <v>389</v>
      </c>
      <c r="N275" s="404" t="s">
        <v>888</v>
      </c>
      <c r="O275" s="428">
        <v>4</v>
      </c>
      <c r="P275" s="429" t="s">
        <v>114</v>
      </c>
      <c r="Q275" s="429">
        <v>3202</v>
      </c>
      <c r="R275" s="429">
        <v>12808</v>
      </c>
      <c r="S275" s="404" t="s">
        <v>889</v>
      </c>
      <c r="T275" s="429">
        <v>213</v>
      </c>
      <c r="U275" s="428">
        <v>852</v>
      </c>
      <c r="V275" s="404" t="s">
        <v>904</v>
      </c>
      <c r="W275" s="403">
        <v>43115</v>
      </c>
      <c r="X275" s="443" t="s">
        <v>891</v>
      </c>
      <c r="Y275" s="450">
        <v>0.17</v>
      </c>
    </row>
    <row r="276" spans="1:25" s="181" customFormat="1" ht="12.15" customHeight="1">
      <c r="A276" s="402" t="s">
        <v>872</v>
      </c>
      <c r="B276" s="403">
        <v>43204</v>
      </c>
      <c r="C276" s="404" t="s">
        <v>449</v>
      </c>
      <c r="D276" s="404" t="s">
        <v>450</v>
      </c>
      <c r="E276" s="405">
        <v>54635.29</v>
      </c>
      <c r="F276" s="406" t="s">
        <v>903</v>
      </c>
      <c r="G276" s="403">
        <v>43277</v>
      </c>
      <c r="H276" s="404">
        <v>60</v>
      </c>
      <c r="I276" s="403">
        <v>43278</v>
      </c>
      <c r="J276" s="427">
        <v>54635.29</v>
      </c>
      <c r="K276" s="405">
        <v>0</v>
      </c>
      <c r="L276" s="405">
        <v>353</v>
      </c>
      <c r="M276" s="404" t="s">
        <v>623</v>
      </c>
      <c r="N276" s="404" t="s">
        <v>624</v>
      </c>
      <c r="O276" s="428">
        <v>30</v>
      </c>
      <c r="P276" s="429" t="s">
        <v>114</v>
      </c>
      <c r="Q276" s="429">
        <v>1821.1763333333299</v>
      </c>
      <c r="R276" s="429">
        <v>54635.29</v>
      </c>
      <c r="S276" s="404" t="s">
        <v>436</v>
      </c>
      <c r="T276" s="429">
        <v>172</v>
      </c>
      <c r="U276" s="428">
        <v>5160</v>
      </c>
      <c r="V276" s="404" t="s">
        <v>904</v>
      </c>
      <c r="W276" s="403">
        <v>43115</v>
      </c>
      <c r="X276" s="443" t="s">
        <v>891</v>
      </c>
      <c r="Y276" s="450">
        <v>0.17</v>
      </c>
    </row>
    <row r="277" spans="1:25" s="181" customFormat="1" ht="12.15" customHeight="1">
      <c r="A277" s="402" t="s">
        <v>872</v>
      </c>
      <c r="B277" s="403">
        <v>43173</v>
      </c>
      <c r="C277" s="404" t="s">
        <v>905</v>
      </c>
      <c r="D277" s="404" t="s">
        <v>906</v>
      </c>
      <c r="E277" s="405">
        <v>69840</v>
      </c>
      <c r="F277" s="406" t="s">
        <v>907</v>
      </c>
      <c r="G277" s="403">
        <v>43293</v>
      </c>
      <c r="H277" s="404">
        <v>120</v>
      </c>
      <c r="I277" s="403">
        <v>43274</v>
      </c>
      <c r="J277" s="427">
        <v>69840</v>
      </c>
      <c r="K277" s="405">
        <v>0</v>
      </c>
      <c r="L277" s="405">
        <v>428</v>
      </c>
      <c r="M277" s="404" t="s">
        <v>420</v>
      </c>
      <c r="N277" s="404" t="s">
        <v>908</v>
      </c>
      <c r="O277" s="428">
        <v>18</v>
      </c>
      <c r="P277" s="429" t="s">
        <v>114</v>
      </c>
      <c r="Q277" s="429">
        <v>3880</v>
      </c>
      <c r="R277" s="429">
        <v>69840</v>
      </c>
      <c r="S277" s="404" t="s">
        <v>453</v>
      </c>
      <c r="T277" s="429">
        <v>180</v>
      </c>
      <c r="U277" s="428">
        <v>3240</v>
      </c>
      <c r="V277" s="404" t="s">
        <v>909</v>
      </c>
      <c r="W277" s="403">
        <v>43110</v>
      </c>
      <c r="X277" s="443"/>
      <c r="Y277" s="450">
        <v>0.17</v>
      </c>
    </row>
    <row r="278" spans="1:25" s="181" customFormat="1" ht="12.15" customHeight="1">
      <c r="A278" s="402" t="s">
        <v>872</v>
      </c>
      <c r="B278" s="403">
        <v>43173</v>
      </c>
      <c r="C278" s="404" t="s">
        <v>905</v>
      </c>
      <c r="D278" s="404" t="s">
        <v>906</v>
      </c>
      <c r="E278" s="405">
        <v>77600</v>
      </c>
      <c r="F278" s="406" t="s">
        <v>910</v>
      </c>
      <c r="G278" s="403">
        <v>43293</v>
      </c>
      <c r="H278" s="404">
        <v>120</v>
      </c>
      <c r="I278" s="403">
        <v>43274</v>
      </c>
      <c r="J278" s="427">
        <v>77600</v>
      </c>
      <c r="K278" s="405">
        <v>0</v>
      </c>
      <c r="L278" s="405">
        <v>429</v>
      </c>
      <c r="M278" s="404" t="s">
        <v>420</v>
      </c>
      <c r="N278" s="404" t="s">
        <v>908</v>
      </c>
      <c r="O278" s="428">
        <v>20</v>
      </c>
      <c r="P278" s="429" t="s">
        <v>114</v>
      </c>
      <c r="Q278" s="429">
        <v>3880</v>
      </c>
      <c r="R278" s="429">
        <v>77600</v>
      </c>
      <c r="S278" s="404" t="s">
        <v>453</v>
      </c>
      <c r="T278" s="429">
        <v>180</v>
      </c>
      <c r="U278" s="428">
        <v>3600</v>
      </c>
      <c r="V278" s="404" t="s">
        <v>911</v>
      </c>
      <c r="W278" s="403">
        <v>43129</v>
      </c>
      <c r="X278" s="443"/>
      <c r="Y278" s="450">
        <v>0.17</v>
      </c>
    </row>
    <row r="279" spans="1:25" s="181" customFormat="1" ht="12.15" customHeight="1">
      <c r="A279" s="402" t="s">
        <v>872</v>
      </c>
      <c r="B279" s="403">
        <v>43236</v>
      </c>
      <c r="C279" s="404" t="s">
        <v>912</v>
      </c>
      <c r="D279" s="404" t="s">
        <v>913</v>
      </c>
      <c r="E279" s="405">
        <v>2250</v>
      </c>
      <c r="F279" s="406" t="s">
        <v>332</v>
      </c>
      <c r="G279" s="403"/>
      <c r="H279" s="404"/>
      <c r="I279" s="403">
        <v>43260</v>
      </c>
      <c r="J279" s="427">
        <v>2250</v>
      </c>
      <c r="K279" s="405">
        <v>0</v>
      </c>
      <c r="L279" s="405"/>
      <c r="M279" s="404" t="s">
        <v>112</v>
      </c>
      <c r="N279" s="404" t="s">
        <v>113</v>
      </c>
      <c r="O279" s="428">
        <v>1</v>
      </c>
      <c r="P279" s="429" t="s">
        <v>114</v>
      </c>
      <c r="Q279" s="429"/>
      <c r="R279" s="429"/>
      <c r="S279" s="404" t="s">
        <v>914</v>
      </c>
      <c r="T279" s="429">
        <v>170</v>
      </c>
      <c r="U279" s="428">
        <v>170</v>
      </c>
      <c r="V279" s="404" t="s">
        <v>915</v>
      </c>
      <c r="W279" s="403">
        <v>43236</v>
      </c>
      <c r="X279" s="443"/>
      <c r="Y279" s="450"/>
    </row>
    <row r="280" spans="1:25" s="181" customFormat="1" ht="12.15" customHeight="1">
      <c r="A280" s="402" t="s">
        <v>53</v>
      </c>
      <c r="B280" s="403">
        <v>43204</v>
      </c>
      <c r="C280" s="404" t="s">
        <v>449</v>
      </c>
      <c r="D280" s="404" t="s">
        <v>450</v>
      </c>
      <c r="E280" s="405">
        <v>67500</v>
      </c>
      <c r="F280" s="406" t="s">
        <v>916</v>
      </c>
      <c r="G280" s="403">
        <v>43277</v>
      </c>
      <c r="H280" s="404">
        <v>60</v>
      </c>
      <c r="I280" s="403">
        <v>43278</v>
      </c>
      <c r="J280" s="427">
        <v>67500</v>
      </c>
      <c r="K280" s="405">
        <v>0</v>
      </c>
      <c r="L280" s="405">
        <v>353</v>
      </c>
      <c r="M280" s="404" t="s">
        <v>917</v>
      </c>
      <c r="N280" s="404" t="s">
        <v>918</v>
      </c>
      <c r="O280" s="428">
        <v>30</v>
      </c>
      <c r="P280" s="429" t="s">
        <v>114</v>
      </c>
      <c r="Q280" s="429">
        <v>2250</v>
      </c>
      <c r="R280" s="429">
        <v>67500</v>
      </c>
      <c r="S280" s="404" t="s">
        <v>919</v>
      </c>
      <c r="T280" s="429">
        <v>210</v>
      </c>
      <c r="U280" s="428">
        <v>6300</v>
      </c>
      <c r="V280" s="404" t="s">
        <v>920</v>
      </c>
      <c r="W280" s="403">
        <v>43188</v>
      </c>
      <c r="X280" s="443" t="s">
        <v>921</v>
      </c>
      <c r="Y280" s="450">
        <v>0.17</v>
      </c>
    </row>
    <row r="281" spans="1:25" s="181" customFormat="1" ht="12.15" customHeight="1">
      <c r="A281" s="402" t="s">
        <v>922</v>
      </c>
      <c r="B281" s="403">
        <v>43204</v>
      </c>
      <c r="C281" s="404" t="s">
        <v>449</v>
      </c>
      <c r="D281" s="404" t="s">
        <v>450</v>
      </c>
      <c r="E281" s="405">
        <v>44226</v>
      </c>
      <c r="F281" s="406" t="s">
        <v>923</v>
      </c>
      <c r="G281" s="403">
        <v>43277</v>
      </c>
      <c r="H281" s="404">
        <v>60</v>
      </c>
      <c r="I281" s="403">
        <v>43278</v>
      </c>
      <c r="J281" s="427">
        <v>44226</v>
      </c>
      <c r="K281" s="405">
        <v>0</v>
      </c>
      <c r="L281" s="405">
        <v>353</v>
      </c>
      <c r="M281" s="404" t="s">
        <v>389</v>
      </c>
      <c r="N281" s="404" t="s">
        <v>452</v>
      </c>
      <c r="O281" s="428">
        <v>18</v>
      </c>
      <c r="P281" s="429" t="s">
        <v>114</v>
      </c>
      <c r="Q281" s="429">
        <v>2457</v>
      </c>
      <c r="R281" s="429">
        <v>44226</v>
      </c>
      <c r="S281" s="404" t="s">
        <v>453</v>
      </c>
      <c r="T281" s="429">
        <v>180</v>
      </c>
      <c r="U281" s="428">
        <v>3240</v>
      </c>
      <c r="V281" s="404" t="s">
        <v>924</v>
      </c>
      <c r="W281" s="403">
        <v>43185</v>
      </c>
      <c r="X281" s="443" t="s">
        <v>925</v>
      </c>
      <c r="Y281" s="450">
        <v>0.17</v>
      </c>
    </row>
    <row r="282" spans="1:25" s="181" customFormat="1" ht="12.15" customHeight="1">
      <c r="A282" s="402" t="s">
        <v>922</v>
      </c>
      <c r="B282" s="403">
        <v>43204</v>
      </c>
      <c r="C282" s="404" t="s">
        <v>449</v>
      </c>
      <c r="D282" s="404" t="s">
        <v>450</v>
      </c>
      <c r="E282" s="405">
        <v>46683</v>
      </c>
      <c r="F282" s="406" t="s">
        <v>451</v>
      </c>
      <c r="G282" s="403">
        <v>43277</v>
      </c>
      <c r="H282" s="404">
        <v>60</v>
      </c>
      <c r="I282" s="403">
        <v>43278</v>
      </c>
      <c r="J282" s="427">
        <v>46683</v>
      </c>
      <c r="K282" s="405">
        <v>0</v>
      </c>
      <c r="L282" s="405">
        <v>353</v>
      </c>
      <c r="M282" s="404" t="s">
        <v>389</v>
      </c>
      <c r="N282" s="404" t="s">
        <v>452</v>
      </c>
      <c r="O282" s="428">
        <v>19</v>
      </c>
      <c r="P282" s="429" t="s">
        <v>114</v>
      </c>
      <c r="Q282" s="429">
        <v>2457</v>
      </c>
      <c r="R282" s="429">
        <v>46683</v>
      </c>
      <c r="S282" s="404" t="s">
        <v>453</v>
      </c>
      <c r="T282" s="429">
        <v>180</v>
      </c>
      <c r="U282" s="428">
        <v>3420</v>
      </c>
      <c r="V282" s="404" t="s">
        <v>926</v>
      </c>
      <c r="W282" s="403">
        <v>43189</v>
      </c>
      <c r="X282" s="443" t="s">
        <v>925</v>
      </c>
      <c r="Y282" s="450">
        <v>0.17</v>
      </c>
    </row>
    <row r="283" spans="1:25" s="181" customFormat="1" ht="12.15" customHeight="1">
      <c r="A283" s="402" t="s">
        <v>922</v>
      </c>
      <c r="B283" s="403">
        <v>43204</v>
      </c>
      <c r="C283" s="404" t="s">
        <v>449</v>
      </c>
      <c r="D283" s="404" t="s">
        <v>450</v>
      </c>
      <c r="E283" s="405">
        <v>58968</v>
      </c>
      <c r="F283" s="406" t="s">
        <v>927</v>
      </c>
      <c r="G283" s="403">
        <v>43277</v>
      </c>
      <c r="H283" s="404">
        <v>60</v>
      </c>
      <c r="I283" s="403">
        <v>43278</v>
      </c>
      <c r="J283" s="427">
        <v>58968</v>
      </c>
      <c r="K283" s="405">
        <v>0</v>
      </c>
      <c r="L283" s="405">
        <v>353</v>
      </c>
      <c r="M283" s="404" t="s">
        <v>389</v>
      </c>
      <c r="N283" s="404" t="s">
        <v>452</v>
      </c>
      <c r="O283" s="428">
        <v>24</v>
      </c>
      <c r="P283" s="429" t="s">
        <v>114</v>
      </c>
      <c r="Q283" s="429">
        <v>2457</v>
      </c>
      <c r="R283" s="429">
        <v>58968</v>
      </c>
      <c r="S283" s="404" t="s">
        <v>421</v>
      </c>
      <c r="T283" s="429">
        <v>180</v>
      </c>
      <c r="U283" s="428">
        <v>4320</v>
      </c>
      <c r="V283" s="404" t="s">
        <v>928</v>
      </c>
      <c r="W283" s="403">
        <v>43193</v>
      </c>
      <c r="X283" s="443" t="s">
        <v>925</v>
      </c>
      <c r="Y283" s="450">
        <v>0.17</v>
      </c>
    </row>
    <row r="284" spans="1:25" s="386" customFormat="1" ht="12.15" customHeight="1">
      <c r="A284" s="402" t="s">
        <v>922</v>
      </c>
      <c r="B284" s="403">
        <v>43204</v>
      </c>
      <c r="C284" s="404" t="s">
        <v>449</v>
      </c>
      <c r="D284" s="421" t="s">
        <v>450</v>
      </c>
      <c r="E284" s="422">
        <v>22414</v>
      </c>
      <c r="F284" s="406" t="s">
        <v>887</v>
      </c>
      <c r="G284" s="403">
        <v>43277</v>
      </c>
      <c r="H284" s="404">
        <v>60</v>
      </c>
      <c r="I284" s="403">
        <v>43278</v>
      </c>
      <c r="J284" s="427">
        <v>22414</v>
      </c>
      <c r="K284" s="405">
        <v>0</v>
      </c>
      <c r="L284" s="405">
        <v>353</v>
      </c>
      <c r="M284" s="404" t="s">
        <v>389</v>
      </c>
      <c r="N284" s="404" t="s">
        <v>888</v>
      </c>
      <c r="O284" s="428">
        <v>7</v>
      </c>
      <c r="P284" s="429" t="s">
        <v>114</v>
      </c>
      <c r="Q284" s="429">
        <v>3202</v>
      </c>
      <c r="R284" s="429">
        <v>22414</v>
      </c>
      <c r="S284" s="404" t="s">
        <v>889</v>
      </c>
      <c r="T284" s="429">
        <v>213</v>
      </c>
      <c r="U284" s="428">
        <v>1491</v>
      </c>
      <c r="V284" s="404" t="s">
        <v>929</v>
      </c>
      <c r="W284" s="403">
        <v>43182</v>
      </c>
      <c r="X284" s="443" t="s">
        <v>930</v>
      </c>
      <c r="Y284" s="461">
        <v>0.17</v>
      </c>
    </row>
    <row r="285" spans="1:25" s="386" customFormat="1" ht="12.15" customHeight="1">
      <c r="A285" s="402" t="s">
        <v>922</v>
      </c>
      <c r="B285" s="403">
        <v>43204</v>
      </c>
      <c r="C285" s="404" t="s">
        <v>449</v>
      </c>
      <c r="D285" s="404" t="s">
        <v>450</v>
      </c>
      <c r="E285" s="405">
        <v>110565</v>
      </c>
      <c r="F285" s="416" t="s">
        <v>931</v>
      </c>
      <c r="G285" s="403">
        <v>43277</v>
      </c>
      <c r="H285" s="404">
        <v>60</v>
      </c>
      <c r="I285" s="403">
        <v>43278</v>
      </c>
      <c r="J285" s="427">
        <v>110565</v>
      </c>
      <c r="K285" s="405">
        <v>0</v>
      </c>
      <c r="L285" s="405">
        <v>353</v>
      </c>
      <c r="M285" s="404" t="s">
        <v>389</v>
      </c>
      <c r="N285" s="404" t="s">
        <v>452</v>
      </c>
      <c r="O285" s="428">
        <v>45</v>
      </c>
      <c r="P285" s="435" t="s">
        <v>114</v>
      </c>
      <c r="Q285" s="429">
        <v>2457</v>
      </c>
      <c r="R285" s="422">
        <v>110565</v>
      </c>
      <c r="S285" s="446" t="s">
        <v>453</v>
      </c>
      <c r="T285" s="429">
        <v>180</v>
      </c>
      <c r="U285" s="428">
        <v>8100</v>
      </c>
      <c r="V285" s="404" t="s">
        <v>932</v>
      </c>
      <c r="W285" s="403">
        <v>43189</v>
      </c>
      <c r="X285" s="443" t="s">
        <v>930</v>
      </c>
      <c r="Y285" s="461">
        <v>0.17</v>
      </c>
    </row>
    <row r="286" spans="1:25" s="386" customFormat="1" ht="12.15" customHeight="1">
      <c r="A286" s="402" t="s">
        <v>922</v>
      </c>
      <c r="B286" s="403">
        <v>43204</v>
      </c>
      <c r="C286" s="404" t="s">
        <v>449</v>
      </c>
      <c r="D286" s="404" t="s">
        <v>450</v>
      </c>
      <c r="E286" s="405">
        <v>12285</v>
      </c>
      <c r="F286" s="416" t="s">
        <v>916</v>
      </c>
      <c r="G286" s="403">
        <v>43277</v>
      </c>
      <c r="H286" s="404">
        <v>60</v>
      </c>
      <c r="I286" s="403">
        <v>43278</v>
      </c>
      <c r="J286" s="427">
        <v>12285</v>
      </c>
      <c r="K286" s="405">
        <v>0</v>
      </c>
      <c r="L286" s="405">
        <v>353</v>
      </c>
      <c r="M286" s="404" t="s">
        <v>389</v>
      </c>
      <c r="N286" s="404" t="s">
        <v>452</v>
      </c>
      <c r="O286" s="428">
        <v>5</v>
      </c>
      <c r="P286" s="435" t="s">
        <v>114</v>
      </c>
      <c r="Q286" s="429">
        <v>2457</v>
      </c>
      <c r="R286" s="422">
        <v>12285</v>
      </c>
      <c r="S286" s="446" t="s">
        <v>453</v>
      </c>
      <c r="T286" s="429">
        <v>180</v>
      </c>
      <c r="U286" s="428">
        <v>900</v>
      </c>
      <c r="V286" s="404" t="s">
        <v>932</v>
      </c>
      <c r="W286" s="403">
        <v>43189</v>
      </c>
      <c r="X286" s="443" t="s">
        <v>930</v>
      </c>
      <c r="Y286" s="461">
        <v>0.17</v>
      </c>
    </row>
    <row r="287" spans="1:25" s="386" customFormat="1" ht="12.15" customHeight="1">
      <c r="A287" s="402" t="s">
        <v>922</v>
      </c>
      <c r="B287" s="403">
        <v>43204</v>
      </c>
      <c r="C287" s="404" t="s">
        <v>449</v>
      </c>
      <c r="D287" s="404" t="s">
        <v>450</v>
      </c>
      <c r="E287" s="405">
        <v>25616</v>
      </c>
      <c r="F287" s="416" t="s">
        <v>933</v>
      </c>
      <c r="G287" s="403">
        <v>43277</v>
      </c>
      <c r="H287" s="404">
        <v>60</v>
      </c>
      <c r="I287" s="403">
        <v>43278</v>
      </c>
      <c r="J287" s="427">
        <v>25616</v>
      </c>
      <c r="K287" s="405">
        <v>0</v>
      </c>
      <c r="L287" s="405">
        <v>353</v>
      </c>
      <c r="M287" s="404" t="s">
        <v>389</v>
      </c>
      <c r="N287" s="404" t="s">
        <v>888</v>
      </c>
      <c r="O287" s="428">
        <v>8</v>
      </c>
      <c r="P287" s="435" t="s">
        <v>114</v>
      </c>
      <c r="Q287" s="429">
        <v>3202</v>
      </c>
      <c r="R287" s="422">
        <v>25616</v>
      </c>
      <c r="S287" s="446" t="s">
        <v>889</v>
      </c>
      <c r="T287" s="429">
        <v>213</v>
      </c>
      <c r="U287" s="428">
        <v>1704</v>
      </c>
      <c r="V287" s="404" t="s">
        <v>934</v>
      </c>
      <c r="W287" s="403">
        <v>43193</v>
      </c>
      <c r="X287" s="443" t="s">
        <v>930</v>
      </c>
      <c r="Y287" s="461">
        <v>0.17</v>
      </c>
    </row>
    <row r="288" spans="1:25" s="386" customFormat="1" ht="12.15" customHeight="1">
      <c r="A288" s="402" t="s">
        <v>922</v>
      </c>
      <c r="B288" s="403">
        <v>43204</v>
      </c>
      <c r="C288" s="404" t="s">
        <v>449</v>
      </c>
      <c r="D288" s="404" t="s">
        <v>450</v>
      </c>
      <c r="E288" s="405">
        <v>85995</v>
      </c>
      <c r="F288" s="416" t="s">
        <v>933</v>
      </c>
      <c r="G288" s="403">
        <v>43277</v>
      </c>
      <c r="H288" s="404">
        <v>60</v>
      </c>
      <c r="I288" s="403">
        <v>43278</v>
      </c>
      <c r="J288" s="427">
        <v>85995</v>
      </c>
      <c r="K288" s="405">
        <v>0</v>
      </c>
      <c r="L288" s="405">
        <v>353</v>
      </c>
      <c r="M288" s="404" t="s">
        <v>389</v>
      </c>
      <c r="N288" s="404" t="s">
        <v>452</v>
      </c>
      <c r="O288" s="428">
        <v>35</v>
      </c>
      <c r="P288" s="435" t="s">
        <v>114</v>
      </c>
      <c r="Q288" s="429">
        <v>2457</v>
      </c>
      <c r="R288" s="422">
        <v>85995</v>
      </c>
      <c r="S288" s="446" t="s">
        <v>421</v>
      </c>
      <c r="T288" s="429">
        <v>180</v>
      </c>
      <c r="U288" s="428">
        <v>6300</v>
      </c>
      <c r="V288" s="404" t="s">
        <v>934</v>
      </c>
      <c r="W288" s="403">
        <v>43193</v>
      </c>
      <c r="X288" s="443" t="s">
        <v>930</v>
      </c>
      <c r="Y288" s="461">
        <v>0.17</v>
      </c>
    </row>
    <row r="289" spans="1:28" s="386" customFormat="1" ht="12.15" customHeight="1">
      <c r="A289" s="402" t="s">
        <v>935</v>
      </c>
      <c r="B289" s="403">
        <v>43126</v>
      </c>
      <c r="C289" s="404" t="s">
        <v>936</v>
      </c>
      <c r="D289" s="404" t="s">
        <v>937</v>
      </c>
      <c r="E289" s="405">
        <v>92120</v>
      </c>
      <c r="F289" s="416" t="s">
        <v>938</v>
      </c>
      <c r="G289" s="403">
        <v>43156</v>
      </c>
      <c r="H289" s="404">
        <v>30</v>
      </c>
      <c r="I289" s="403" t="s">
        <v>939</v>
      </c>
      <c r="J289" s="427">
        <v>38500</v>
      </c>
      <c r="K289" s="405">
        <v>0</v>
      </c>
      <c r="L289" s="405">
        <v>573</v>
      </c>
      <c r="M289" s="404" t="s">
        <v>940</v>
      </c>
      <c r="N289" s="404" t="s">
        <v>941</v>
      </c>
      <c r="O289" s="428">
        <v>3928.57</v>
      </c>
      <c r="P289" s="435" t="s">
        <v>521</v>
      </c>
      <c r="Q289" s="429">
        <v>9.8000000000000007</v>
      </c>
      <c r="R289" s="422">
        <v>92120</v>
      </c>
      <c r="S289" s="446" t="s">
        <v>942</v>
      </c>
      <c r="T289" s="429">
        <v>200</v>
      </c>
      <c r="U289" s="428">
        <v>3928.57</v>
      </c>
      <c r="V289" s="446" t="s">
        <v>943</v>
      </c>
      <c r="W289" s="403">
        <v>43125</v>
      </c>
      <c r="X289" s="443" t="s">
        <v>117</v>
      </c>
      <c r="Y289" s="461">
        <v>0.17</v>
      </c>
      <c r="AA289" s="386">
        <v>3928.5714285714298</v>
      </c>
      <c r="AB289" s="386">
        <v>3928.5714285714298</v>
      </c>
    </row>
    <row r="290" spans="1:28" s="181" customFormat="1" ht="12.15" customHeight="1">
      <c r="A290" s="402" t="s">
        <v>935</v>
      </c>
      <c r="B290" s="417">
        <v>43172</v>
      </c>
      <c r="C290" s="404" t="s">
        <v>936</v>
      </c>
      <c r="D290" s="418" t="s">
        <v>937</v>
      </c>
      <c r="E290" s="419">
        <v>29400</v>
      </c>
      <c r="F290" s="416" t="s">
        <v>944</v>
      </c>
      <c r="G290" s="403">
        <v>43202</v>
      </c>
      <c r="H290" s="404">
        <v>30</v>
      </c>
      <c r="I290" s="403">
        <v>43280</v>
      </c>
      <c r="J290" s="427">
        <v>23600</v>
      </c>
      <c r="K290" s="405">
        <v>5800</v>
      </c>
      <c r="L290" s="405">
        <v>336</v>
      </c>
      <c r="M290" s="418" t="s">
        <v>945</v>
      </c>
      <c r="N290" s="418" t="s">
        <v>941</v>
      </c>
      <c r="O290" s="428">
        <v>2408.16</v>
      </c>
      <c r="P290" s="436" t="s">
        <v>521</v>
      </c>
      <c r="Q290" s="419">
        <v>9.8000000000000007</v>
      </c>
      <c r="R290" s="419">
        <v>29400</v>
      </c>
      <c r="S290" s="446" t="s">
        <v>942</v>
      </c>
      <c r="T290" s="429">
        <v>200</v>
      </c>
      <c r="U290" s="428">
        <v>2408.16</v>
      </c>
      <c r="V290" s="446" t="s">
        <v>946</v>
      </c>
      <c r="W290" s="403">
        <v>43165</v>
      </c>
      <c r="X290" s="443" t="s">
        <v>117</v>
      </c>
      <c r="Y290" s="450">
        <v>0.17</v>
      </c>
      <c r="AA290" s="181">
        <v>2408.1632653061201</v>
      </c>
      <c r="AB290" s="181">
        <v>2408.1632653061201</v>
      </c>
    </row>
    <row r="291" spans="1:28" s="181" customFormat="1" ht="12.15" customHeight="1">
      <c r="A291" s="404" t="s">
        <v>935</v>
      </c>
      <c r="B291" s="403">
        <v>43138</v>
      </c>
      <c r="C291" s="404" t="s">
        <v>936</v>
      </c>
      <c r="D291" s="418" t="s">
        <v>937</v>
      </c>
      <c r="E291" s="405">
        <v>39200</v>
      </c>
      <c r="F291" s="416" t="s">
        <v>947</v>
      </c>
      <c r="G291" s="403">
        <v>43168</v>
      </c>
      <c r="H291" s="404">
        <v>30</v>
      </c>
      <c r="I291" s="403">
        <v>43280</v>
      </c>
      <c r="J291" s="427">
        <v>39200</v>
      </c>
      <c r="K291" s="405">
        <v>0</v>
      </c>
      <c r="L291" s="405">
        <v>181</v>
      </c>
      <c r="M291" s="404" t="s">
        <v>940</v>
      </c>
      <c r="N291" s="404" t="s">
        <v>941</v>
      </c>
      <c r="O291" s="428">
        <v>4000</v>
      </c>
      <c r="P291" s="435" t="s">
        <v>521</v>
      </c>
      <c r="Q291" s="428">
        <v>9.8000000000000007</v>
      </c>
      <c r="R291" s="422">
        <v>39200</v>
      </c>
      <c r="S291" s="446" t="s">
        <v>942</v>
      </c>
      <c r="T291" s="429">
        <v>200</v>
      </c>
      <c r="U291" s="447">
        <v>4000</v>
      </c>
      <c r="V291" s="446" t="s">
        <v>948</v>
      </c>
      <c r="W291" s="403">
        <v>43105</v>
      </c>
      <c r="X291" s="443"/>
      <c r="Y291" s="450">
        <v>0.17</v>
      </c>
    </row>
    <row r="292" spans="1:28" s="181" customFormat="1" ht="12.15" customHeight="1">
      <c r="A292" s="404" t="s">
        <v>935</v>
      </c>
      <c r="B292" s="403">
        <v>43138</v>
      </c>
      <c r="C292" s="404" t="s">
        <v>936</v>
      </c>
      <c r="D292" s="418" t="s">
        <v>937</v>
      </c>
      <c r="E292" s="405">
        <v>19000</v>
      </c>
      <c r="F292" s="416" t="s">
        <v>947</v>
      </c>
      <c r="G292" s="403">
        <v>43168</v>
      </c>
      <c r="H292" s="404">
        <v>30</v>
      </c>
      <c r="I292" s="403">
        <v>43280</v>
      </c>
      <c r="J292" s="427">
        <v>19000</v>
      </c>
      <c r="K292" s="405">
        <v>0</v>
      </c>
      <c r="L292" s="405">
        <v>181</v>
      </c>
      <c r="M292" s="404" t="s">
        <v>949</v>
      </c>
      <c r="N292" s="404" t="s">
        <v>950</v>
      </c>
      <c r="O292" s="428">
        <v>2000</v>
      </c>
      <c r="P292" s="435" t="s">
        <v>521</v>
      </c>
      <c r="Q292" s="428">
        <v>9.5</v>
      </c>
      <c r="R292" s="422">
        <v>19000</v>
      </c>
      <c r="S292" s="446" t="s">
        <v>951</v>
      </c>
      <c r="T292" s="429">
        <v>200</v>
      </c>
      <c r="U292" s="447">
        <v>2000</v>
      </c>
      <c r="V292" s="446" t="s">
        <v>952</v>
      </c>
      <c r="W292" s="403">
        <v>43105</v>
      </c>
      <c r="X292" s="443"/>
      <c r="Y292" s="450">
        <v>0.17</v>
      </c>
    </row>
    <row r="293" spans="1:28" s="181" customFormat="1" ht="12.15" customHeight="1">
      <c r="A293" s="402" t="s">
        <v>935</v>
      </c>
      <c r="B293" s="403">
        <v>43138</v>
      </c>
      <c r="C293" s="404" t="s">
        <v>936</v>
      </c>
      <c r="D293" s="418" t="s">
        <v>937</v>
      </c>
      <c r="E293" s="419">
        <v>39200</v>
      </c>
      <c r="F293" s="416" t="s">
        <v>947</v>
      </c>
      <c r="G293" s="403">
        <v>43168</v>
      </c>
      <c r="H293" s="404">
        <v>30</v>
      </c>
      <c r="I293" s="403">
        <v>43280</v>
      </c>
      <c r="J293" s="427">
        <v>39200</v>
      </c>
      <c r="K293" s="405">
        <v>0</v>
      </c>
      <c r="L293" s="405">
        <v>181</v>
      </c>
      <c r="M293" s="418" t="s">
        <v>940</v>
      </c>
      <c r="N293" s="418" t="s">
        <v>941</v>
      </c>
      <c r="O293" s="437">
        <v>4000</v>
      </c>
      <c r="P293" s="436" t="s">
        <v>521</v>
      </c>
      <c r="Q293" s="419">
        <v>9.8000000000000007</v>
      </c>
      <c r="R293" s="419">
        <v>39200</v>
      </c>
      <c r="S293" s="446" t="s">
        <v>942</v>
      </c>
      <c r="T293" s="429">
        <v>200</v>
      </c>
      <c r="U293" s="447">
        <v>4000</v>
      </c>
      <c r="V293" s="446" t="s">
        <v>953</v>
      </c>
      <c r="W293" s="403">
        <v>43105</v>
      </c>
      <c r="X293" s="443"/>
      <c r="Y293" s="450">
        <v>0.17</v>
      </c>
    </row>
    <row r="294" spans="1:28" s="181" customFormat="1" ht="12.15" customHeight="1">
      <c r="A294" s="404" t="s">
        <v>935</v>
      </c>
      <c r="B294" s="403">
        <v>43138</v>
      </c>
      <c r="C294" s="404" t="s">
        <v>936</v>
      </c>
      <c r="D294" s="418" t="s">
        <v>937</v>
      </c>
      <c r="E294" s="419">
        <v>9000</v>
      </c>
      <c r="F294" s="416" t="s">
        <v>954</v>
      </c>
      <c r="G294" s="403">
        <v>43168</v>
      </c>
      <c r="H294" s="404">
        <v>30</v>
      </c>
      <c r="I294" s="403">
        <v>43280</v>
      </c>
      <c r="J294" s="427">
        <v>9000</v>
      </c>
      <c r="K294" s="405">
        <v>0</v>
      </c>
      <c r="L294" s="405">
        <v>182</v>
      </c>
      <c r="M294" s="418" t="s">
        <v>955</v>
      </c>
      <c r="N294" s="418" t="s">
        <v>956</v>
      </c>
      <c r="O294" s="437">
        <v>1000</v>
      </c>
      <c r="P294" s="436" t="s">
        <v>521</v>
      </c>
      <c r="Q294" s="419">
        <v>9</v>
      </c>
      <c r="R294" s="419">
        <v>9000</v>
      </c>
      <c r="S294" s="446" t="s">
        <v>957</v>
      </c>
      <c r="T294" s="429">
        <v>25</v>
      </c>
      <c r="U294" s="447">
        <v>1000</v>
      </c>
      <c r="V294" s="446" t="s">
        <v>958</v>
      </c>
      <c r="W294" s="403">
        <v>43137</v>
      </c>
      <c r="X294" s="443"/>
      <c r="Y294" s="450">
        <v>0.17</v>
      </c>
    </row>
    <row r="295" spans="1:28" s="386" customFormat="1" ht="12.15" customHeight="1">
      <c r="A295" s="402" t="s">
        <v>935</v>
      </c>
      <c r="B295" s="417">
        <v>43172</v>
      </c>
      <c r="C295" s="404" t="s">
        <v>936</v>
      </c>
      <c r="D295" s="418" t="s">
        <v>937</v>
      </c>
      <c r="E295" s="419">
        <v>18000</v>
      </c>
      <c r="F295" s="416" t="s">
        <v>944</v>
      </c>
      <c r="G295" s="403">
        <v>43202</v>
      </c>
      <c r="H295" s="404">
        <v>30</v>
      </c>
      <c r="I295" s="403">
        <v>43280</v>
      </c>
      <c r="J295" s="427">
        <v>18000</v>
      </c>
      <c r="K295" s="405">
        <v>0</v>
      </c>
      <c r="L295" s="405">
        <v>336</v>
      </c>
      <c r="M295" s="418" t="s">
        <v>959</v>
      </c>
      <c r="N295" s="418" t="s">
        <v>956</v>
      </c>
      <c r="O295" s="437">
        <v>2000</v>
      </c>
      <c r="P295" s="436" t="s">
        <v>521</v>
      </c>
      <c r="Q295" s="419">
        <v>9</v>
      </c>
      <c r="R295" s="419">
        <v>18000</v>
      </c>
      <c r="S295" s="446" t="s">
        <v>957</v>
      </c>
      <c r="T295" s="429">
        <v>25</v>
      </c>
      <c r="U295" s="447">
        <v>2000</v>
      </c>
      <c r="V295" s="446" t="s">
        <v>960</v>
      </c>
      <c r="W295" s="403">
        <v>43165</v>
      </c>
      <c r="X295" s="443"/>
      <c r="Y295" s="461">
        <v>0.17</v>
      </c>
    </row>
    <row r="296" spans="1:28" s="386" customFormat="1" ht="12.15" customHeight="1">
      <c r="A296" s="404" t="s">
        <v>935</v>
      </c>
      <c r="B296" s="417">
        <v>43172</v>
      </c>
      <c r="C296" s="404" t="s">
        <v>936</v>
      </c>
      <c r="D296" s="404" t="s">
        <v>937</v>
      </c>
      <c r="E296" s="419">
        <v>13500</v>
      </c>
      <c r="F296" s="416" t="s">
        <v>944</v>
      </c>
      <c r="G296" s="403">
        <v>43202</v>
      </c>
      <c r="H296" s="404">
        <v>30</v>
      </c>
      <c r="I296" s="403">
        <v>43280</v>
      </c>
      <c r="J296" s="427">
        <v>13500</v>
      </c>
      <c r="K296" s="405">
        <v>0</v>
      </c>
      <c r="L296" s="405">
        <v>336</v>
      </c>
      <c r="M296" s="418" t="s">
        <v>959</v>
      </c>
      <c r="N296" s="418" t="s">
        <v>956</v>
      </c>
      <c r="O296" s="437">
        <v>1500</v>
      </c>
      <c r="P296" s="436" t="s">
        <v>521</v>
      </c>
      <c r="Q296" s="419">
        <v>9</v>
      </c>
      <c r="R296" s="419">
        <v>13500</v>
      </c>
      <c r="S296" s="446" t="s">
        <v>957</v>
      </c>
      <c r="T296" s="429">
        <v>25</v>
      </c>
      <c r="U296" s="447">
        <v>1500</v>
      </c>
      <c r="V296" s="446" t="s">
        <v>946</v>
      </c>
      <c r="W296" s="403">
        <v>43165</v>
      </c>
      <c r="X296" s="443"/>
      <c r="Y296" s="461">
        <v>0.17</v>
      </c>
    </row>
    <row r="297" spans="1:28" s="386" customFormat="1" ht="12.15" customHeight="1">
      <c r="A297" s="404" t="s">
        <v>935</v>
      </c>
      <c r="B297" s="417">
        <v>43172</v>
      </c>
      <c r="C297" s="404" t="s">
        <v>337</v>
      </c>
      <c r="D297" s="404" t="s">
        <v>338</v>
      </c>
      <c r="E297" s="419">
        <v>33000</v>
      </c>
      <c r="F297" s="416" t="s">
        <v>961</v>
      </c>
      <c r="G297" s="403">
        <v>43202</v>
      </c>
      <c r="H297" s="404">
        <v>30</v>
      </c>
      <c r="I297" s="403">
        <v>43277</v>
      </c>
      <c r="J297" s="427">
        <v>29597</v>
      </c>
      <c r="K297" s="405">
        <v>3403</v>
      </c>
      <c r="L297" s="405">
        <v>335</v>
      </c>
      <c r="M297" s="418" t="s">
        <v>962</v>
      </c>
      <c r="N297" s="418" t="s">
        <v>348</v>
      </c>
      <c r="O297" s="437">
        <v>2.69</v>
      </c>
      <c r="P297" s="436" t="s">
        <v>129</v>
      </c>
      <c r="Q297" s="419">
        <v>11000</v>
      </c>
      <c r="R297" s="419">
        <v>33000</v>
      </c>
      <c r="S297" s="446" t="s">
        <v>350</v>
      </c>
      <c r="T297" s="429">
        <v>1000</v>
      </c>
      <c r="U297" s="447">
        <v>2690.64</v>
      </c>
      <c r="V297" s="446" t="s">
        <v>963</v>
      </c>
      <c r="W297" s="403">
        <v>43168</v>
      </c>
      <c r="X297" s="443" t="s">
        <v>117</v>
      </c>
      <c r="Y297" s="461">
        <v>0.17</v>
      </c>
      <c r="AA297" s="386">
        <v>2.6906363636363602</v>
      </c>
      <c r="AB297" s="386">
        <v>2690.6363636363599</v>
      </c>
    </row>
    <row r="298" spans="1:28" s="386" customFormat="1" ht="12.15" customHeight="1">
      <c r="A298" s="404" t="s">
        <v>935</v>
      </c>
      <c r="B298" s="417">
        <v>43031</v>
      </c>
      <c r="C298" s="404" t="s">
        <v>337</v>
      </c>
      <c r="D298" s="404" t="s">
        <v>338</v>
      </c>
      <c r="E298" s="419">
        <v>23200</v>
      </c>
      <c r="F298" s="416" t="s">
        <v>964</v>
      </c>
      <c r="G298" s="403">
        <v>43061</v>
      </c>
      <c r="H298" s="404">
        <v>30</v>
      </c>
      <c r="I298" s="403">
        <v>43277</v>
      </c>
      <c r="J298" s="427">
        <v>23200</v>
      </c>
      <c r="K298" s="405">
        <v>0</v>
      </c>
      <c r="L298" s="405">
        <v>440</v>
      </c>
      <c r="M298" s="418" t="s">
        <v>347</v>
      </c>
      <c r="N298" s="418" t="s">
        <v>348</v>
      </c>
      <c r="O298" s="437">
        <v>2</v>
      </c>
      <c r="P298" s="436" t="s">
        <v>129</v>
      </c>
      <c r="Q298" s="419">
        <v>11600</v>
      </c>
      <c r="R298" s="419">
        <v>23200</v>
      </c>
      <c r="S298" s="446" t="s">
        <v>350</v>
      </c>
      <c r="T298" s="429">
        <v>1000</v>
      </c>
      <c r="U298" s="447">
        <v>2000</v>
      </c>
      <c r="V298" s="446" t="s">
        <v>965</v>
      </c>
      <c r="W298" s="403">
        <v>43026</v>
      </c>
      <c r="X298" s="443"/>
      <c r="Y298" s="461">
        <v>0.17</v>
      </c>
    </row>
    <row r="299" spans="1:28" s="386" customFormat="1" ht="12.15" customHeight="1">
      <c r="A299" s="404" t="s">
        <v>935</v>
      </c>
      <c r="B299" s="417">
        <v>43038</v>
      </c>
      <c r="C299" s="404" t="s">
        <v>337</v>
      </c>
      <c r="D299" s="404" t="s">
        <v>338</v>
      </c>
      <c r="E299" s="419">
        <v>5900</v>
      </c>
      <c r="F299" s="416" t="s">
        <v>966</v>
      </c>
      <c r="G299" s="403">
        <v>43068</v>
      </c>
      <c r="H299" s="404">
        <v>30</v>
      </c>
      <c r="I299" s="403">
        <v>43277</v>
      </c>
      <c r="J299" s="427">
        <v>5900</v>
      </c>
      <c r="K299" s="405">
        <v>0</v>
      </c>
      <c r="L299" s="405">
        <v>682</v>
      </c>
      <c r="M299" s="418" t="s">
        <v>967</v>
      </c>
      <c r="N299" s="418" t="s">
        <v>968</v>
      </c>
      <c r="O299" s="437">
        <v>2</v>
      </c>
      <c r="P299" s="436" t="s">
        <v>114</v>
      </c>
      <c r="Q299" s="419">
        <v>2950</v>
      </c>
      <c r="R299" s="419">
        <v>5900</v>
      </c>
      <c r="S299" s="446" t="s">
        <v>951</v>
      </c>
      <c r="T299" s="429">
        <v>200</v>
      </c>
      <c r="U299" s="447">
        <v>400</v>
      </c>
      <c r="V299" s="446" t="s">
        <v>969</v>
      </c>
      <c r="W299" s="403">
        <v>42998</v>
      </c>
      <c r="X299" s="443"/>
      <c r="Y299" s="461">
        <v>0.17</v>
      </c>
    </row>
    <row r="300" spans="1:28" s="386" customFormat="1" ht="12.15" customHeight="1">
      <c r="A300" s="402" t="s">
        <v>935</v>
      </c>
      <c r="B300" s="417">
        <v>43038</v>
      </c>
      <c r="C300" s="404" t="s">
        <v>337</v>
      </c>
      <c r="D300" s="418" t="s">
        <v>338</v>
      </c>
      <c r="E300" s="419">
        <v>34800</v>
      </c>
      <c r="F300" s="416" t="s">
        <v>966</v>
      </c>
      <c r="G300" s="403">
        <v>43068</v>
      </c>
      <c r="H300" s="404">
        <v>30</v>
      </c>
      <c r="I300" s="403">
        <v>43277</v>
      </c>
      <c r="J300" s="427">
        <v>34800</v>
      </c>
      <c r="K300" s="405">
        <v>0</v>
      </c>
      <c r="L300" s="405">
        <v>682</v>
      </c>
      <c r="M300" s="418" t="s">
        <v>347</v>
      </c>
      <c r="N300" s="418" t="s">
        <v>348</v>
      </c>
      <c r="O300" s="428">
        <v>3</v>
      </c>
      <c r="P300" s="429" t="s">
        <v>129</v>
      </c>
      <c r="Q300" s="419">
        <v>11600</v>
      </c>
      <c r="R300" s="419">
        <v>34800</v>
      </c>
      <c r="S300" s="446" t="s">
        <v>350</v>
      </c>
      <c r="T300" s="429">
        <v>1000</v>
      </c>
      <c r="U300" s="428">
        <v>3000</v>
      </c>
      <c r="V300" s="446" t="s">
        <v>970</v>
      </c>
      <c r="W300" s="403">
        <v>43036</v>
      </c>
      <c r="X300" s="443"/>
      <c r="Y300" s="461">
        <v>0.17</v>
      </c>
    </row>
    <row r="301" spans="1:28" s="386" customFormat="1" ht="12.15" customHeight="1">
      <c r="A301" s="402" t="s">
        <v>935</v>
      </c>
      <c r="B301" s="403">
        <v>43046</v>
      </c>
      <c r="C301" s="404" t="s">
        <v>337</v>
      </c>
      <c r="D301" s="404" t="s">
        <v>338</v>
      </c>
      <c r="E301" s="405">
        <v>23200</v>
      </c>
      <c r="F301" s="406" t="s">
        <v>971</v>
      </c>
      <c r="G301" s="403">
        <v>43076</v>
      </c>
      <c r="H301" s="404">
        <v>30</v>
      </c>
      <c r="I301" s="403">
        <v>43277</v>
      </c>
      <c r="J301" s="427">
        <v>23200</v>
      </c>
      <c r="K301" s="405">
        <v>0</v>
      </c>
      <c r="L301" s="405">
        <v>194</v>
      </c>
      <c r="M301" s="404" t="s">
        <v>347</v>
      </c>
      <c r="N301" s="404" t="s">
        <v>348</v>
      </c>
      <c r="O301" s="428">
        <v>2</v>
      </c>
      <c r="P301" s="429" t="s">
        <v>129</v>
      </c>
      <c r="Q301" s="429">
        <v>11600</v>
      </c>
      <c r="R301" s="429">
        <v>23200</v>
      </c>
      <c r="S301" s="404" t="s">
        <v>350</v>
      </c>
      <c r="T301" s="429">
        <v>1000</v>
      </c>
      <c r="U301" s="428">
        <v>2000</v>
      </c>
      <c r="V301" s="404" t="s">
        <v>972</v>
      </c>
      <c r="W301" s="403">
        <v>43045</v>
      </c>
      <c r="X301" s="443"/>
      <c r="Y301" s="461">
        <v>0.17</v>
      </c>
    </row>
    <row r="302" spans="1:28" s="181" customFormat="1" ht="12.15" customHeight="1">
      <c r="A302" s="402" t="s">
        <v>935</v>
      </c>
      <c r="B302" s="403">
        <v>43083</v>
      </c>
      <c r="C302" s="404" t="s">
        <v>337</v>
      </c>
      <c r="D302" s="404" t="s">
        <v>338</v>
      </c>
      <c r="E302" s="405">
        <v>110000</v>
      </c>
      <c r="F302" s="406" t="s">
        <v>973</v>
      </c>
      <c r="G302" s="403">
        <v>43113</v>
      </c>
      <c r="H302" s="404">
        <v>30</v>
      </c>
      <c r="I302" s="403">
        <v>43277</v>
      </c>
      <c r="J302" s="427">
        <v>110000</v>
      </c>
      <c r="K302" s="405">
        <v>0</v>
      </c>
      <c r="L302" s="405">
        <v>370</v>
      </c>
      <c r="M302" s="404" t="s">
        <v>347</v>
      </c>
      <c r="N302" s="404" t="s">
        <v>348</v>
      </c>
      <c r="O302" s="428">
        <v>10</v>
      </c>
      <c r="P302" s="429" t="s">
        <v>129</v>
      </c>
      <c r="Q302" s="429">
        <v>11000</v>
      </c>
      <c r="R302" s="429">
        <v>110000</v>
      </c>
      <c r="S302" s="404" t="s">
        <v>350</v>
      </c>
      <c r="T302" s="429">
        <v>1000</v>
      </c>
      <c r="U302" s="428">
        <v>10000</v>
      </c>
      <c r="V302" s="404" t="s">
        <v>974</v>
      </c>
      <c r="W302" s="403">
        <v>43078</v>
      </c>
      <c r="X302" s="443"/>
      <c r="Y302" s="450">
        <v>0.17</v>
      </c>
    </row>
    <row r="303" spans="1:28" s="181" customFormat="1" ht="12.15" customHeight="1">
      <c r="A303" s="402" t="s">
        <v>935</v>
      </c>
      <c r="B303" s="403">
        <v>43085</v>
      </c>
      <c r="C303" s="404" t="s">
        <v>337</v>
      </c>
      <c r="D303" s="404" t="s">
        <v>338</v>
      </c>
      <c r="E303" s="422">
        <v>22000</v>
      </c>
      <c r="F303" s="406" t="s">
        <v>975</v>
      </c>
      <c r="G303" s="403">
        <v>43115</v>
      </c>
      <c r="H303" s="404">
        <v>30</v>
      </c>
      <c r="I303" s="403">
        <v>43277</v>
      </c>
      <c r="J303" s="427">
        <v>22000</v>
      </c>
      <c r="K303" s="405">
        <v>0</v>
      </c>
      <c r="L303" s="405">
        <v>439</v>
      </c>
      <c r="M303" s="404" t="s">
        <v>347</v>
      </c>
      <c r="N303" s="404" t="s">
        <v>348</v>
      </c>
      <c r="O303" s="428">
        <v>2</v>
      </c>
      <c r="P303" s="429" t="s">
        <v>129</v>
      </c>
      <c r="Q303" s="429">
        <v>11000</v>
      </c>
      <c r="R303" s="429">
        <v>22000</v>
      </c>
      <c r="S303" s="404" t="s">
        <v>350</v>
      </c>
      <c r="T303" s="429">
        <v>1000</v>
      </c>
      <c r="U303" s="428">
        <v>2000</v>
      </c>
      <c r="V303" s="404" t="s">
        <v>976</v>
      </c>
      <c r="W303" s="403">
        <v>43083</v>
      </c>
      <c r="X303" s="443"/>
      <c r="Y303" s="450">
        <v>0.17</v>
      </c>
    </row>
    <row r="304" spans="1:28" s="386" customFormat="1" ht="12.15" customHeight="1">
      <c r="A304" s="402" t="s">
        <v>935</v>
      </c>
      <c r="B304" s="403">
        <v>43095</v>
      </c>
      <c r="C304" s="404" t="s">
        <v>337</v>
      </c>
      <c r="D304" s="404" t="s">
        <v>338</v>
      </c>
      <c r="E304" s="405">
        <v>8850</v>
      </c>
      <c r="F304" s="406" t="s">
        <v>977</v>
      </c>
      <c r="G304" s="403">
        <v>43125</v>
      </c>
      <c r="H304" s="404">
        <v>30</v>
      </c>
      <c r="I304" s="403">
        <v>43277</v>
      </c>
      <c r="J304" s="427">
        <v>8850</v>
      </c>
      <c r="K304" s="405">
        <v>0</v>
      </c>
      <c r="L304" s="405">
        <v>625</v>
      </c>
      <c r="M304" s="404" t="s">
        <v>967</v>
      </c>
      <c r="N304" s="404" t="s">
        <v>978</v>
      </c>
      <c r="O304" s="428">
        <v>3</v>
      </c>
      <c r="P304" s="429" t="s">
        <v>114</v>
      </c>
      <c r="Q304" s="429">
        <v>2950</v>
      </c>
      <c r="R304" s="429">
        <v>8850</v>
      </c>
      <c r="S304" s="404" t="s">
        <v>979</v>
      </c>
      <c r="T304" s="429">
        <v>200</v>
      </c>
      <c r="U304" s="428">
        <v>600</v>
      </c>
      <c r="V304" s="404" t="s">
        <v>980</v>
      </c>
      <c r="W304" s="403">
        <v>43059</v>
      </c>
      <c r="X304" s="443"/>
      <c r="Y304" s="461">
        <v>0.17</v>
      </c>
    </row>
    <row r="305" spans="1:25" s="386" customFormat="1" ht="12.15" customHeight="1">
      <c r="A305" s="404" t="s">
        <v>935</v>
      </c>
      <c r="B305" s="417">
        <v>43096</v>
      </c>
      <c r="C305" s="404" t="s">
        <v>337</v>
      </c>
      <c r="D305" s="418" t="s">
        <v>338</v>
      </c>
      <c r="E305" s="419">
        <v>22000</v>
      </c>
      <c r="F305" s="416" t="s">
        <v>981</v>
      </c>
      <c r="G305" s="403">
        <v>43126</v>
      </c>
      <c r="H305" s="404">
        <v>30</v>
      </c>
      <c r="I305" s="403">
        <v>43277</v>
      </c>
      <c r="J305" s="427">
        <v>22000</v>
      </c>
      <c r="K305" s="405">
        <v>0</v>
      </c>
      <c r="L305" s="405">
        <v>739</v>
      </c>
      <c r="M305" s="418" t="s">
        <v>347</v>
      </c>
      <c r="N305" s="418" t="s">
        <v>348</v>
      </c>
      <c r="O305" s="428">
        <v>2</v>
      </c>
      <c r="P305" s="436" t="s">
        <v>129</v>
      </c>
      <c r="Q305" s="419">
        <v>11000</v>
      </c>
      <c r="R305" s="419">
        <v>22000</v>
      </c>
      <c r="S305" s="446" t="s">
        <v>350</v>
      </c>
      <c r="T305" s="429">
        <v>1000</v>
      </c>
      <c r="U305" s="463">
        <v>2000</v>
      </c>
      <c r="V305" s="446" t="s">
        <v>982</v>
      </c>
      <c r="W305" s="403">
        <v>43095</v>
      </c>
      <c r="X305" s="443"/>
      <c r="Y305" s="461">
        <v>0.17</v>
      </c>
    </row>
    <row r="306" spans="1:25" s="386" customFormat="1" ht="12.15" customHeight="1">
      <c r="A306" s="404" t="s">
        <v>935</v>
      </c>
      <c r="B306" s="417">
        <v>43115</v>
      </c>
      <c r="C306" s="404" t="s">
        <v>337</v>
      </c>
      <c r="D306" s="418" t="s">
        <v>338</v>
      </c>
      <c r="E306" s="419">
        <v>33000</v>
      </c>
      <c r="F306" s="416" t="s">
        <v>983</v>
      </c>
      <c r="G306" s="403">
        <v>43145</v>
      </c>
      <c r="H306" s="404">
        <v>30</v>
      </c>
      <c r="I306" s="403">
        <v>43277</v>
      </c>
      <c r="J306" s="427">
        <v>33000</v>
      </c>
      <c r="K306" s="405">
        <v>0</v>
      </c>
      <c r="L306" s="405">
        <v>301</v>
      </c>
      <c r="M306" s="418" t="s">
        <v>984</v>
      </c>
      <c r="N306" s="418" t="s">
        <v>348</v>
      </c>
      <c r="O306" s="428">
        <v>3</v>
      </c>
      <c r="P306" s="436" t="s">
        <v>129</v>
      </c>
      <c r="Q306" s="419">
        <v>11000</v>
      </c>
      <c r="R306" s="419">
        <v>33000</v>
      </c>
      <c r="S306" s="446" t="s">
        <v>350</v>
      </c>
      <c r="T306" s="429">
        <v>1000</v>
      </c>
      <c r="U306" s="463">
        <v>3000</v>
      </c>
      <c r="V306" s="446" t="s">
        <v>985</v>
      </c>
      <c r="W306" s="403">
        <v>43113</v>
      </c>
      <c r="X306" s="443"/>
      <c r="Y306" s="461">
        <v>0.17</v>
      </c>
    </row>
    <row r="307" spans="1:25" s="386" customFormat="1" ht="12.15" customHeight="1">
      <c r="A307" s="404" t="s">
        <v>935</v>
      </c>
      <c r="B307" s="417">
        <v>43124</v>
      </c>
      <c r="C307" s="404" t="s">
        <v>337</v>
      </c>
      <c r="D307" s="404" t="s">
        <v>338</v>
      </c>
      <c r="E307" s="419">
        <v>33000</v>
      </c>
      <c r="F307" s="416" t="s">
        <v>986</v>
      </c>
      <c r="G307" s="403">
        <v>43154</v>
      </c>
      <c r="H307" s="404">
        <v>30</v>
      </c>
      <c r="I307" s="403">
        <v>43277</v>
      </c>
      <c r="J307" s="427">
        <v>33000</v>
      </c>
      <c r="K307" s="405">
        <v>0</v>
      </c>
      <c r="L307" s="405">
        <v>521</v>
      </c>
      <c r="M307" s="418" t="s">
        <v>984</v>
      </c>
      <c r="N307" s="418" t="s">
        <v>348</v>
      </c>
      <c r="O307" s="437">
        <v>3</v>
      </c>
      <c r="P307" s="436" t="s">
        <v>129</v>
      </c>
      <c r="Q307" s="419">
        <v>11000</v>
      </c>
      <c r="R307" s="419">
        <v>33000</v>
      </c>
      <c r="S307" s="404" t="s">
        <v>350</v>
      </c>
      <c r="T307" s="429">
        <v>1000</v>
      </c>
      <c r="U307" s="447">
        <v>3000</v>
      </c>
      <c r="V307" s="446" t="s">
        <v>987</v>
      </c>
      <c r="W307" s="403">
        <v>43097</v>
      </c>
      <c r="X307" s="443"/>
      <c r="Y307" s="461">
        <v>0.17</v>
      </c>
    </row>
    <row r="308" spans="1:25" s="386" customFormat="1" ht="12.15" customHeight="1">
      <c r="A308" s="402" t="s">
        <v>935</v>
      </c>
      <c r="B308" s="403">
        <v>43126</v>
      </c>
      <c r="C308" s="404" t="s">
        <v>337</v>
      </c>
      <c r="D308" s="404" t="s">
        <v>338</v>
      </c>
      <c r="E308" s="405">
        <v>5900</v>
      </c>
      <c r="F308" s="406" t="s">
        <v>988</v>
      </c>
      <c r="G308" s="403">
        <v>43156</v>
      </c>
      <c r="H308" s="404">
        <v>30</v>
      </c>
      <c r="I308" s="403">
        <v>43277</v>
      </c>
      <c r="J308" s="438">
        <v>5900</v>
      </c>
      <c r="K308" s="405">
        <v>0</v>
      </c>
      <c r="L308" s="405">
        <v>574</v>
      </c>
      <c r="M308" s="404" t="s">
        <v>949</v>
      </c>
      <c r="N308" s="404" t="s">
        <v>978</v>
      </c>
      <c r="O308" s="428">
        <v>2</v>
      </c>
      <c r="P308" s="429" t="s">
        <v>114</v>
      </c>
      <c r="Q308" s="429">
        <v>2950</v>
      </c>
      <c r="R308" s="429">
        <v>5900</v>
      </c>
      <c r="S308" s="404" t="s">
        <v>979</v>
      </c>
      <c r="T308" s="429">
        <v>200</v>
      </c>
      <c r="U308" s="428">
        <v>400</v>
      </c>
      <c r="V308" s="404" t="s">
        <v>989</v>
      </c>
      <c r="W308" s="403">
        <v>43125</v>
      </c>
      <c r="X308" s="443"/>
      <c r="Y308" s="461">
        <v>0.17</v>
      </c>
    </row>
    <row r="309" spans="1:25" s="386" customFormat="1" ht="12.15" customHeight="1">
      <c r="A309" s="402" t="s">
        <v>935</v>
      </c>
      <c r="B309" s="417">
        <v>43137</v>
      </c>
      <c r="C309" s="404" t="s">
        <v>337</v>
      </c>
      <c r="D309" s="421" t="s">
        <v>338</v>
      </c>
      <c r="E309" s="405">
        <v>33000</v>
      </c>
      <c r="F309" s="416" t="s">
        <v>990</v>
      </c>
      <c r="G309" s="403">
        <v>43167</v>
      </c>
      <c r="H309" s="404">
        <v>30</v>
      </c>
      <c r="I309" s="403">
        <v>43277</v>
      </c>
      <c r="J309" s="427">
        <v>33000</v>
      </c>
      <c r="K309" s="405">
        <v>0</v>
      </c>
      <c r="L309" s="405">
        <v>130</v>
      </c>
      <c r="M309" s="404" t="s">
        <v>984</v>
      </c>
      <c r="N309" s="404" t="s">
        <v>348</v>
      </c>
      <c r="O309" s="428">
        <v>3</v>
      </c>
      <c r="P309" s="429" t="s">
        <v>129</v>
      </c>
      <c r="Q309" s="429">
        <v>11000</v>
      </c>
      <c r="R309" s="429">
        <v>33000</v>
      </c>
      <c r="S309" s="404" t="s">
        <v>350</v>
      </c>
      <c r="T309" s="429">
        <v>1000</v>
      </c>
      <c r="U309" s="428">
        <v>3000</v>
      </c>
      <c r="V309" s="404" t="s">
        <v>991</v>
      </c>
      <c r="W309" s="403">
        <v>43136</v>
      </c>
      <c r="X309" s="443"/>
      <c r="Y309" s="461">
        <v>0.17</v>
      </c>
    </row>
    <row r="310" spans="1:25" s="181" customFormat="1" ht="12.15" customHeight="1">
      <c r="A310" s="402" t="s">
        <v>935</v>
      </c>
      <c r="B310" s="417">
        <v>43024</v>
      </c>
      <c r="C310" s="404" t="s">
        <v>992</v>
      </c>
      <c r="D310" s="421" t="s">
        <v>993</v>
      </c>
      <c r="E310" s="405">
        <v>2800</v>
      </c>
      <c r="F310" s="416" t="s">
        <v>994</v>
      </c>
      <c r="G310" s="403">
        <v>43114</v>
      </c>
      <c r="H310" s="404">
        <v>90</v>
      </c>
      <c r="I310" s="403">
        <v>43252</v>
      </c>
      <c r="J310" s="427">
        <v>2800</v>
      </c>
      <c r="K310" s="405">
        <v>0</v>
      </c>
      <c r="L310" s="405">
        <v>190</v>
      </c>
      <c r="M310" s="404" t="s">
        <v>334</v>
      </c>
      <c r="N310" s="404" t="s">
        <v>384</v>
      </c>
      <c r="O310" s="428">
        <v>1</v>
      </c>
      <c r="P310" s="429" t="s">
        <v>114</v>
      </c>
      <c r="Q310" s="429">
        <v>2800</v>
      </c>
      <c r="R310" s="429">
        <v>2800</v>
      </c>
      <c r="S310" s="404" t="s">
        <v>740</v>
      </c>
      <c r="T310" s="429">
        <v>170</v>
      </c>
      <c r="U310" s="428">
        <v>170</v>
      </c>
      <c r="V310" s="404" t="s">
        <v>995</v>
      </c>
      <c r="W310" s="403">
        <v>43024</v>
      </c>
      <c r="X310" s="443"/>
      <c r="Y310" s="450">
        <v>0.17</v>
      </c>
    </row>
    <row r="311" spans="1:25" s="181" customFormat="1" ht="12.15" customHeight="1">
      <c r="A311" s="402" t="s">
        <v>935</v>
      </c>
      <c r="B311" s="417">
        <v>43024</v>
      </c>
      <c r="C311" s="404" t="s">
        <v>992</v>
      </c>
      <c r="D311" s="421" t="s">
        <v>993</v>
      </c>
      <c r="E311" s="405">
        <v>2400</v>
      </c>
      <c r="F311" s="416" t="s">
        <v>994</v>
      </c>
      <c r="G311" s="403">
        <v>43114</v>
      </c>
      <c r="H311" s="404">
        <v>90</v>
      </c>
      <c r="I311" s="403">
        <v>43252</v>
      </c>
      <c r="J311" s="427">
        <v>2400</v>
      </c>
      <c r="K311" s="405">
        <v>0</v>
      </c>
      <c r="L311" s="405">
        <v>190</v>
      </c>
      <c r="M311" s="404" t="s">
        <v>236</v>
      </c>
      <c r="N311" s="404" t="s">
        <v>199</v>
      </c>
      <c r="O311" s="428">
        <v>1</v>
      </c>
      <c r="P311" s="429" t="s">
        <v>114</v>
      </c>
      <c r="Q311" s="429">
        <v>2400</v>
      </c>
      <c r="R311" s="429">
        <v>2400</v>
      </c>
      <c r="S311" s="404" t="s">
        <v>200</v>
      </c>
      <c r="T311" s="429">
        <v>170</v>
      </c>
      <c r="U311" s="428">
        <v>170</v>
      </c>
      <c r="V311" s="404" t="s">
        <v>995</v>
      </c>
      <c r="W311" s="403">
        <v>43024</v>
      </c>
      <c r="X311" s="443"/>
      <c r="Y311" s="450">
        <v>0.17</v>
      </c>
    </row>
    <row r="312" spans="1:25" s="181" customFormat="1" ht="12.15" customHeight="1">
      <c r="A312" s="402" t="s">
        <v>935</v>
      </c>
      <c r="B312" s="403">
        <v>43075</v>
      </c>
      <c r="C312" s="404" t="s">
        <v>992</v>
      </c>
      <c r="D312" s="404" t="s">
        <v>993</v>
      </c>
      <c r="E312" s="405">
        <v>2400</v>
      </c>
      <c r="F312" s="406" t="s">
        <v>996</v>
      </c>
      <c r="G312" s="403">
        <v>43165</v>
      </c>
      <c r="H312" s="404">
        <v>90</v>
      </c>
      <c r="I312" s="403">
        <v>43252</v>
      </c>
      <c r="J312" s="427">
        <v>2400</v>
      </c>
      <c r="K312" s="405">
        <v>0</v>
      </c>
      <c r="L312" s="405">
        <v>258</v>
      </c>
      <c r="M312" s="404" t="s">
        <v>236</v>
      </c>
      <c r="N312" s="404" t="s">
        <v>199</v>
      </c>
      <c r="O312" s="428">
        <v>1</v>
      </c>
      <c r="P312" s="429" t="s">
        <v>114</v>
      </c>
      <c r="Q312" s="429">
        <v>2400</v>
      </c>
      <c r="R312" s="429">
        <v>2400</v>
      </c>
      <c r="S312" s="404" t="s">
        <v>200</v>
      </c>
      <c r="T312" s="429">
        <v>170</v>
      </c>
      <c r="U312" s="428">
        <v>170</v>
      </c>
      <c r="V312" s="404" t="s">
        <v>997</v>
      </c>
      <c r="W312" s="403">
        <v>43076</v>
      </c>
      <c r="X312" s="443"/>
      <c r="Y312" s="450">
        <v>0.17</v>
      </c>
    </row>
    <row r="313" spans="1:25" s="181" customFormat="1" ht="12.15" customHeight="1">
      <c r="A313" s="402" t="s">
        <v>935</v>
      </c>
      <c r="B313" s="403">
        <v>43075</v>
      </c>
      <c r="C313" s="404" t="s">
        <v>992</v>
      </c>
      <c r="D313" s="404" t="s">
        <v>993</v>
      </c>
      <c r="E313" s="405">
        <v>2800</v>
      </c>
      <c r="F313" s="406" t="s">
        <v>996</v>
      </c>
      <c r="G313" s="403">
        <v>43165</v>
      </c>
      <c r="H313" s="404">
        <v>90</v>
      </c>
      <c r="I313" s="403">
        <v>43252</v>
      </c>
      <c r="J313" s="427">
        <v>2800</v>
      </c>
      <c r="K313" s="405">
        <v>0</v>
      </c>
      <c r="L313" s="405">
        <v>258</v>
      </c>
      <c r="M313" s="404" t="s">
        <v>334</v>
      </c>
      <c r="N313" s="404" t="s">
        <v>384</v>
      </c>
      <c r="O313" s="428">
        <v>1</v>
      </c>
      <c r="P313" s="429" t="s">
        <v>114</v>
      </c>
      <c r="Q313" s="429">
        <v>2800</v>
      </c>
      <c r="R313" s="429">
        <v>2800</v>
      </c>
      <c r="S313" s="404" t="s">
        <v>740</v>
      </c>
      <c r="T313" s="429">
        <v>170</v>
      </c>
      <c r="U313" s="428">
        <v>170</v>
      </c>
      <c r="V313" s="404" t="s">
        <v>997</v>
      </c>
      <c r="W313" s="403">
        <v>43076</v>
      </c>
      <c r="X313" s="443"/>
      <c r="Y313" s="450">
        <v>0.17</v>
      </c>
    </row>
    <row r="314" spans="1:25" s="181" customFormat="1" ht="12.15" customHeight="1">
      <c r="A314" s="402" t="s">
        <v>935</v>
      </c>
      <c r="B314" s="403">
        <v>43172</v>
      </c>
      <c r="C314" s="404" t="s">
        <v>998</v>
      </c>
      <c r="D314" s="404" t="s">
        <v>999</v>
      </c>
      <c r="E314" s="405">
        <v>10500</v>
      </c>
      <c r="F314" s="406" t="s">
        <v>1000</v>
      </c>
      <c r="G314" s="403">
        <v>43232</v>
      </c>
      <c r="H314" s="404">
        <v>60</v>
      </c>
      <c r="I314" s="403">
        <v>43276</v>
      </c>
      <c r="J314" s="427">
        <v>10500</v>
      </c>
      <c r="K314" s="405">
        <v>0</v>
      </c>
      <c r="L314" s="405">
        <v>318</v>
      </c>
      <c r="M314" s="404" t="s">
        <v>258</v>
      </c>
      <c r="N314" s="404" t="s">
        <v>113</v>
      </c>
      <c r="O314" s="428">
        <v>3</v>
      </c>
      <c r="P314" s="429" t="s">
        <v>114</v>
      </c>
      <c r="Q314" s="429">
        <v>3500</v>
      </c>
      <c r="R314" s="429">
        <v>10500</v>
      </c>
      <c r="S314" s="404" t="s">
        <v>115</v>
      </c>
      <c r="T314" s="429">
        <v>170</v>
      </c>
      <c r="U314" s="428">
        <v>510</v>
      </c>
      <c r="V314" s="404" t="s">
        <v>1001</v>
      </c>
      <c r="W314" s="403">
        <v>43166</v>
      </c>
      <c r="X314" s="443"/>
      <c r="Y314" s="450">
        <v>0.17</v>
      </c>
    </row>
    <row r="315" spans="1:25" s="181" customFormat="1" ht="12.15" customHeight="1">
      <c r="A315" s="402" t="s">
        <v>935</v>
      </c>
      <c r="B315" s="403">
        <v>43172</v>
      </c>
      <c r="C315" s="404" t="s">
        <v>998</v>
      </c>
      <c r="D315" s="404" t="s">
        <v>999</v>
      </c>
      <c r="E315" s="405">
        <v>2600</v>
      </c>
      <c r="F315" s="406" t="s">
        <v>1000</v>
      </c>
      <c r="G315" s="403">
        <v>43232</v>
      </c>
      <c r="H315" s="404">
        <v>60</v>
      </c>
      <c r="I315" s="403">
        <v>43276</v>
      </c>
      <c r="J315" s="427">
        <v>2600</v>
      </c>
      <c r="K315" s="405">
        <v>0</v>
      </c>
      <c r="L315" s="405">
        <v>318</v>
      </c>
      <c r="M315" s="404" t="s">
        <v>499</v>
      </c>
      <c r="N315" s="404" t="s">
        <v>199</v>
      </c>
      <c r="O315" s="428">
        <v>1</v>
      </c>
      <c r="P315" s="429" t="s">
        <v>114</v>
      </c>
      <c r="Q315" s="429">
        <v>2600</v>
      </c>
      <c r="R315" s="429">
        <v>2600</v>
      </c>
      <c r="S315" s="404" t="s">
        <v>200</v>
      </c>
      <c r="T315" s="429">
        <v>170</v>
      </c>
      <c r="U315" s="428">
        <v>170</v>
      </c>
      <c r="V315" s="404" t="s">
        <v>1001</v>
      </c>
      <c r="W315" s="403">
        <v>43166</v>
      </c>
      <c r="X315" s="443"/>
      <c r="Y315" s="450">
        <v>0.17</v>
      </c>
    </row>
    <row r="316" spans="1:25" s="181" customFormat="1" ht="12.15" customHeight="1">
      <c r="A316" s="402" t="s">
        <v>935</v>
      </c>
      <c r="B316" s="403">
        <v>43172</v>
      </c>
      <c r="C316" s="404" t="s">
        <v>1002</v>
      </c>
      <c r="D316" s="404" t="s">
        <v>1003</v>
      </c>
      <c r="E316" s="405">
        <v>320</v>
      </c>
      <c r="F316" s="406" t="s">
        <v>1004</v>
      </c>
      <c r="G316" s="403">
        <v>43262</v>
      </c>
      <c r="H316" s="404">
        <v>90</v>
      </c>
      <c r="I316" s="403">
        <v>43279</v>
      </c>
      <c r="J316" s="427">
        <v>320</v>
      </c>
      <c r="K316" s="405">
        <v>0</v>
      </c>
      <c r="L316" s="405">
        <v>314</v>
      </c>
      <c r="M316" s="404" t="s">
        <v>404</v>
      </c>
      <c r="N316" s="404" t="s">
        <v>487</v>
      </c>
      <c r="O316" s="428">
        <v>1</v>
      </c>
      <c r="P316" s="429" t="s">
        <v>114</v>
      </c>
      <c r="Q316" s="429">
        <v>320</v>
      </c>
      <c r="R316" s="429">
        <v>320</v>
      </c>
      <c r="S316" s="404" t="s">
        <v>488</v>
      </c>
      <c r="T316" s="429">
        <v>17</v>
      </c>
      <c r="U316" s="428">
        <v>17</v>
      </c>
      <c r="V316" s="404" t="s">
        <v>1005</v>
      </c>
      <c r="W316" s="403">
        <v>43171</v>
      </c>
      <c r="X316" s="443"/>
      <c r="Y316" s="450">
        <v>0.17</v>
      </c>
    </row>
    <row r="317" spans="1:25" s="181" customFormat="1" ht="12.15" customHeight="1">
      <c r="A317" s="402" t="s">
        <v>935</v>
      </c>
      <c r="B317" s="403">
        <v>43180</v>
      </c>
      <c r="C317" s="404" t="s">
        <v>1002</v>
      </c>
      <c r="D317" s="404" t="s">
        <v>1003</v>
      </c>
      <c r="E317" s="405">
        <v>2400</v>
      </c>
      <c r="F317" s="406" t="s">
        <v>1006</v>
      </c>
      <c r="G317" s="403">
        <v>43270</v>
      </c>
      <c r="H317" s="404">
        <v>90</v>
      </c>
      <c r="I317" s="403">
        <v>43279</v>
      </c>
      <c r="J317" s="427">
        <v>2400</v>
      </c>
      <c r="K317" s="405">
        <v>0</v>
      </c>
      <c r="L317" s="405">
        <v>504</v>
      </c>
      <c r="M317" s="404" t="s">
        <v>499</v>
      </c>
      <c r="N317" s="404" t="s">
        <v>199</v>
      </c>
      <c r="O317" s="428">
        <v>1</v>
      </c>
      <c r="P317" s="429" t="s">
        <v>114</v>
      </c>
      <c r="Q317" s="429">
        <v>2400</v>
      </c>
      <c r="R317" s="429">
        <v>2400</v>
      </c>
      <c r="S317" s="404" t="s">
        <v>200</v>
      </c>
      <c r="T317" s="429">
        <v>170</v>
      </c>
      <c r="U317" s="428">
        <v>170</v>
      </c>
      <c r="V317" s="404" t="s">
        <v>1007</v>
      </c>
      <c r="W317" s="403">
        <v>43179</v>
      </c>
      <c r="X317" s="443"/>
      <c r="Y317" s="450">
        <v>0.17</v>
      </c>
    </row>
    <row r="318" spans="1:25" s="181" customFormat="1" ht="12.15" customHeight="1">
      <c r="A318" s="402" t="s">
        <v>935</v>
      </c>
      <c r="B318" s="403">
        <v>43080</v>
      </c>
      <c r="C318" s="404" t="s">
        <v>1008</v>
      </c>
      <c r="D318" s="404" t="s">
        <v>1009</v>
      </c>
      <c r="E318" s="405">
        <v>2350</v>
      </c>
      <c r="F318" s="406" t="s">
        <v>1010</v>
      </c>
      <c r="G318" s="403">
        <v>43110</v>
      </c>
      <c r="H318" s="404">
        <v>30</v>
      </c>
      <c r="I318" s="403">
        <v>43258</v>
      </c>
      <c r="J318" s="427">
        <v>2350</v>
      </c>
      <c r="K318" s="405">
        <v>0</v>
      </c>
      <c r="L318" s="405">
        <v>293</v>
      </c>
      <c r="M318" s="404" t="s">
        <v>1011</v>
      </c>
      <c r="N318" s="404" t="s">
        <v>1012</v>
      </c>
      <c r="O318" s="428">
        <v>1</v>
      </c>
      <c r="P318" s="429" t="s">
        <v>114</v>
      </c>
      <c r="Q318" s="429">
        <v>2350</v>
      </c>
      <c r="R318" s="429">
        <v>2350</v>
      </c>
      <c r="S318" s="404" t="s">
        <v>1013</v>
      </c>
      <c r="T318" s="429">
        <v>170</v>
      </c>
      <c r="U318" s="428">
        <v>170</v>
      </c>
      <c r="V318" s="404" t="s">
        <v>1014</v>
      </c>
      <c r="W318" s="403">
        <v>43078</v>
      </c>
      <c r="X318" s="443"/>
      <c r="Y318" s="450">
        <v>0.17</v>
      </c>
    </row>
    <row r="319" spans="1:25" s="181" customFormat="1" ht="12.15" customHeight="1">
      <c r="A319" s="402" t="s">
        <v>935</v>
      </c>
      <c r="B319" s="403">
        <v>43137</v>
      </c>
      <c r="C319" s="404" t="s">
        <v>1015</v>
      </c>
      <c r="D319" s="404" t="s">
        <v>1016</v>
      </c>
      <c r="E319" s="405">
        <v>2300</v>
      </c>
      <c r="F319" s="406" t="s">
        <v>1017</v>
      </c>
      <c r="G319" s="403">
        <v>43197</v>
      </c>
      <c r="H319" s="404">
        <v>60</v>
      </c>
      <c r="I319" s="403">
        <v>43256</v>
      </c>
      <c r="J319" s="427">
        <v>2300</v>
      </c>
      <c r="K319" s="405">
        <v>0</v>
      </c>
      <c r="L319" s="405">
        <v>142</v>
      </c>
      <c r="M319" s="404" t="s">
        <v>181</v>
      </c>
      <c r="N319" s="404" t="s">
        <v>230</v>
      </c>
      <c r="O319" s="428">
        <v>1</v>
      </c>
      <c r="P319" s="429" t="s">
        <v>114</v>
      </c>
      <c r="Q319" s="429">
        <v>2300</v>
      </c>
      <c r="R319" s="429">
        <v>2300</v>
      </c>
      <c r="S319" s="404" t="s">
        <v>231</v>
      </c>
      <c r="T319" s="429">
        <v>170</v>
      </c>
      <c r="U319" s="428">
        <v>170</v>
      </c>
      <c r="V319" s="404" t="s">
        <v>1018</v>
      </c>
      <c r="W319" s="403">
        <v>43137</v>
      </c>
      <c r="X319" s="443"/>
      <c r="Y319" s="450">
        <v>0.17</v>
      </c>
    </row>
    <row r="320" spans="1:25" s="181" customFormat="1" ht="12.15" customHeight="1">
      <c r="A320" s="402" t="s">
        <v>935</v>
      </c>
      <c r="B320" s="403">
        <v>43137</v>
      </c>
      <c r="C320" s="404" t="s">
        <v>1015</v>
      </c>
      <c r="D320" s="404" t="s">
        <v>1016</v>
      </c>
      <c r="E320" s="405">
        <v>350</v>
      </c>
      <c r="F320" s="406" t="s">
        <v>1017</v>
      </c>
      <c r="G320" s="403">
        <v>43197</v>
      </c>
      <c r="H320" s="404">
        <v>60</v>
      </c>
      <c r="I320" s="403">
        <v>43256</v>
      </c>
      <c r="J320" s="427">
        <v>350</v>
      </c>
      <c r="K320" s="405">
        <v>0</v>
      </c>
      <c r="L320" s="405">
        <v>142</v>
      </c>
      <c r="M320" s="404" t="s">
        <v>119</v>
      </c>
      <c r="N320" s="404" t="s">
        <v>637</v>
      </c>
      <c r="O320" s="428">
        <v>1</v>
      </c>
      <c r="P320" s="429" t="s">
        <v>114</v>
      </c>
      <c r="Q320" s="429">
        <v>350</v>
      </c>
      <c r="R320" s="429">
        <v>350</v>
      </c>
      <c r="S320" s="404" t="s">
        <v>115</v>
      </c>
      <c r="T320" s="429">
        <v>17</v>
      </c>
      <c r="U320" s="428">
        <v>17</v>
      </c>
      <c r="V320" s="404" t="s">
        <v>1018</v>
      </c>
      <c r="W320" s="403">
        <v>43137</v>
      </c>
      <c r="X320" s="443"/>
      <c r="Y320" s="450">
        <v>0.17</v>
      </c>
    </row>
    <row r="321" spans="1:28" s="181" customFormat="1" ht="12.15" customHeight="1">
      <c r="A321" s="402" t="s">
        <v>935</v>
      </c>
      <c r="B321" s="403">
        <v>43224</v>
      </c>
      <c r="C321" s="404" t="s">
        <v>1015</v>
      </c>
      <c r="D321" s="404" t="s">
        <v>1016</v>
      </c>
      <c r="E321" s="405">
        <v>260</v>
      </c>
      <c r="F321" s="406" t="s">
        <v>1019</v>
      </c>
      <c r="G321" s="403">
        <v>43284</v>
      </c>
      <c r="H321" s="404">
        <v>60</v>
      </c>
      <c r="I321" s="403">
        <v>43256</v>
      </c>
      <c r="J321" s="427">
        <v>260</v>
      </c>
      <c r="K321" s="405">
        <v>0</v>
      </c>
      <c r="L321" s="405">
        <v>69</v>
      </c>
      <c r="M321" s="404" t="s">
        <v>229</v>
      </c>
      <c r="N321" s="404" t="s">
        <v>230</v>
      </c>
      <c r="O321" s="428">
        <v>1.7000000000000001E-2</v>
      </c>
      <c r="P321" s="429" t="s">
        <v>129</v>
      </c>
      <c r="Q321" s="429">
        <v>15294.1176470588</v>
      </c>
      <c r="R321" s="429">
        <v>260</v>
      </c>
      <c r="S321" s="404" t="s">
        <v>231</v>
      </c>
      <c r="T321" s="429">
        <v>17</v>
      </c>
      <c r="U321" s="428">
        <v>17</v>
      </c>
      <c r="V321" s="404" t="s">
        <v>1020</v>
      </c>
      <c r="W321" s="403">
        <v>43225</v>
      </c>
      <c r="X321" s="443"/>
      <c r="Y321" s="450">
        <v>0.15998929240653201</v>
      </c>
    </row>
    <row r="322" spans="1:28" s="181" customFormat="1" ht="12.15" customHeight="1">
      <c r="A322" s="402" t="s">
        <v>935</v>
      </c>
      <c r="B322" s="403">
        <v>43224</v>
      </c>
      <c r="C322" s="404" t="s">
        <v>1015</v>
      </c>
      <c r="D322" s="404" t="s">
        <v>1016</v>
      </c>
      <c r="E322" s="405">
        <v>3500</v>
      </c>
      <c r="F322" s="406" t="s">
        <v>1021</v>
      </c>
      <c r="G322" s="403">
        <v>43284</v>
      </c>
      <c r="H322" s="404">
        <v>60</v>
      </c>
      <c r="I322" s="403">
        <v>43256</v>
      </c>
      <c r="J322" s="427">
        <v>3500</v>
      </c>
      <c r="K322" s="405">
        <v>0</v>
      </c>
      <c r="L322" s="405">
        <v>69</v>
      </c>
      <c r="M322" s="404" t="s">
        <v>258</v>
      </c>
      <c r="N322" s="404" t="s">
        <v>637</v>
      </c>
      <c r="O322" s="428">
        <v>1</v>
      </c>
      <c r="P322" s="429" t="s">
        <v>114</v>
      </c>
      <c r="Q322" s="429">
        <v>3500</v>
      </c>
      <c r="R322" s="429">
        <v>3500</v>
      </c>
      <c r="S322" s="404" t="s">
        <v>115</v>
      </c>
      <c r="T322" s="429">
        <v>170</v>
      </c>
      <c r="U322" s="428">
        <v>170</v>
      </c>
      <c r="V322" s="404" t="s">
        <v>1020</v>
      </c>
      <c r="W322" s="403">
        <v>43225</v>
      </c>
      <c r="X322" s="443"/>
      <c r="Y322" s="450">
        <v>0.16000053028595701</v>
      </c>
    </row>
    <row r="323" spans="1:28" s="181" customFormat="1" ht="12.15" customHeight="1">
      <c r="A323" s="402" t="s">
        <v>935</v>
      </c>
      <c r="B323" s="403">
        <v>43277</v>
      </c>
      <c r="C323" s="404" t="s">
        <v>1022</v>
      </c>
      <c r="D323" s="404" t="s">
        <v>1023</v>
      </c>
      <c r="E323" s="405">
        <v>1300</v>
      </c>
      <c r="F323" s="406" t="s">
        <v>1024</v>
      </c>
      <c r="G323" s="403">
        <v>43307</v>
      </c>
      <c r="H323" s="404">
        <v>30</v>
      </c>
      <c r="I323" s="403">
        <v>43265</v>
      </c>
      <c r="J323" s="427">
        <v>1300</v>
      </c>
      <c r="K323" s="405">
        <v>0</v>
      </c>
      <c r="L323" s="405">
        <v>591</v>
      </c>
      <c r="M323" s="404" t="s">
        <v>959</v>
      </c>
      <c r="N323" s="404" t="s">
        <v>1025</v>
      </c>
      <c r="O323" s="428">
        <v>4</v>
      </c>
      <c r="P323" s="429" t="s">
        <v>114</v>
      </c>
      <c r="Q323" s="429">
        <v>325</v>
      </c>
      <c r="R323" s="429">
        <v>1300</v>
      </c>
      <c r="S323" s="404" t="s">
        <v>957</v>
      </c>
      <c r="T323" s="429">
        <v>25</v>
      </c>
      <c r="U323" s="428">
        <v>100</v>
      </c>
      <c r="V323" s="404" t="s">
        <v>1026</v>
      </c>
      <c r="W323" s="403">
        <v>43256</v>
      </c>
      <c r="X323" s="443"/>
      <c r="Y323" s="450">
        <v>0.15999964307703299</v>
      </c>
    </row>
    <row r="324" spans="1:28" s="181" customFormat="1" ht="12.15" customHeight="1">
      <c r="A324" s="402" t="s">
        <v>1027</v>
      </c>
      <c r="B324" s="403">
        <v>43129</v>
      </c>
      <c r="C324" s="404" t="s">
        <v>1028</v>
      </c>
      <c r="D324" s="404" t="s">
        <v>1029</v>
      </c>
      <c r="E324" s="405">
        <v>5400</v>
      </c>
      <c r="F324" s="406" t="s">
        <v>1030</v>
      </c>
      <c r="G324" s="403">
        <v>43219</v>
      </c>
      <c r="H324" s="404">
        <v>90</v>
      </c>
      <c r="I324" s="403" t="s">
        <v>1031</v>
      </c>
      <c r="J324" s="427">
        <v>1046.1600000000001</v>
      </c>
      <c r="K324" s="405">
        <v>0</v>
      </c>
      <c r="L324" s="405">
        <v>705</v>
      </c>
      <c r="M324" s="404" t="s">
        <v>165</v>
      </c>
      <c r="N324" s="404" t="s">
        <v>270</v>
      </c>
      <c r="O324" s="428">
        <v>0.39</v>
      </c>
      <c r="P324" s="429" t="s">
        <v>114</v>
      </c>
      <c r="Q324" s="429">
        <v>2700</v>
      </c>
      <c r="R324" s="429">
        <v>5400</v>
      </c>
      <c r="S324" s="404" t="s">
        <v>167</v>
      </c>
      <c r="T324" s="429">
        <v>170</v>
      </c>
      <c r="U324" s="428">
        <v>65.87</v>
      </c>
      <c r="V324" s="404" t="s">
        <v>1032</v>
      </c>
      <c r="W324" s="403">
        <v>43130</v>
      </c>
      <c r="X324" s="443" t="s">
        <v>117</v>
      </c>
      <c r="Y324" s="450">
        <v>0.17</v>
      </c>
      <c r="Z324" s="181">
        <v>341.88</v>
      </c>
      <c r="AA324" s="181">
        <v>0.38746666666666701</v>
      </c>
      <c r="AB324" s="181">
        <v>65.869333333333302</v>
      </c>
    </row>
    <row r="325" spans="1:28" s="181" customFormat="1" ht="12.15" customHeight="1">
      <c r="A325" s="402" t="s">
        <v>1027</v>
      </c>
      <c r="B325" s="403">
        <v>43207</v>
      </c>
      <c r="C325" s="404" t="s">
        <v>1028</v>
      </c>
      <c r="D325" s="404" t="s">
        <v>1029</v>
      </c>
      <c r="E325" s="405">
        <v>8100</v>
      </c>
      <c r="F325" s="406" t="s">
        <v>1033</v>
      </c>
      <c r="G325" s="403">
        <v>43297</v>
      </c>
      <c r="H325" s="404">
        <v>90</v>
      </c>
      <c r="I325" s="403">
        <v>43266</v>
      </c>
      <c r="J325" s="427">
        <v>141.84</v>
      </c>
      <c r="K325" s="405">
        <v>7958.16</v>
      </c>
      <c r="L325" s="405">
        <v>391</v>
      </c>
      <c r="M325" s="404" t="s">
        <v>434</v>
      </c>
      <c r="N325" s="404" t="s">
        <v>270</v>
      </c>
      <c r="O325" s="428">
        <v>0.05</v>
      </c>
      <c r="P325" s="429" t="s">
        <v>114</v>
      </c>
      <c r="Q325" s="429">
        <v>2700</v>
      </c>
      <c r="R325" s="429">
        <v>8100</v>
      </c>
      <c r="S325" s="404" t="s">
        <v>167</v>
      </c>
      <c r="T325" s="429">
        <v>170</v>
      </c>
      <c r="U325" s="428">
        <v>8.93</v>
      </c>
      <c r="V325" s="404" t="s">
        <v>1034</v>
      </c>
      <c r="W325" s="403">
        <v>43208</v>
      </c>
      <c r="X325" s="443" t="s">
        <v>117</v>
      </c>
      <c r="Y325" s="450">
        <v>0.17</v>
      </c>
      <c r="AA325" s="181">
        <v>5.25333333333333E-2</v>
      </c>
      <c r="AB325" s="181">
        <v>8.9306666666666707</v>
      </c>
    </row>
    <row r="326" spans="1:28" s="181" customFormat="1" ht="12.15" customHeight="1">
      <c r="A326" s="402" t="s">
        <v>1027</v>
      </c>
      <c r="B326" s="403">
        <v>43172</v>
      </c>
      <c r="C326" s="404" t="s">
        <v>1028</v>
      </c>
      <c r="D326" s="404" t="s">
        <v>1029</v>
      </c>
      <c r="E326" s="405">
        <v>5400</v>
      </c>
      <c r="F326" s="406" t="s">
        <v>1035</v>
      </c>
      <c r="G326" s="403">
        <v>43262</v>
      </c>
      <c r="H326" s="404">
        <v>90</v>
      </c>
      <c r="I326" s="403">
        <v>43266</v>
      </c>
      <c r="J326" s="427">
        <v>5400</v>
      </c>
      <c r="K326" s="405">
        <v>0</v>
      </c>
      <c r="L326" s="405">
        <v>317</v>
      </c>
      <c r="M326" s="404" t="s">
        <v>328</v>
      </c>
      <c r="N326" s="404" t="s">
        <v>270</v>
      </c>
      <c r="O326" s="428">
        <v>2</v>
      </c>
      <c r="P326" s="429" t="s">
        <v>114</v>
      </c>
      <c r="Q326" s="429">
        <v>2700</v>
      </c>
      <c r="R326" s="429">
        <v>5400</v>
      </c>
      <c r="S326" s="404" t="s">
        <v>167</v>
      </c>
      <c r="T326" s="429">
        <v>170</v>
      </c>
      <c r="U326" s="428">
        <v>340</v>
      </c>
      <c r="V326" s="404" t="s">
        <v>1036</v>
      </c>
      <c r="W326" s="403">
        <v>43167</v>
      </c>
      <c r="X326" s="443"/>
      <c r="Y326" s="450">
        <v>0.17</v>
      </c>
    </row>
    <row r="327" spans="1:28" s="181" customFormat="1" ht="12.15" customHeight="1">
      <c r="A327" s="402" t="s">
        <v>1027</v>
      </c>
      <c r="B327" s="403">
        <v>43180</v>
      </c>
      <c r="C327" s="404" t="s">
        <v>1028</v>
      </c>
      <c r="D327" s="404" t="s">
        <v>1029</v>
      </c>
      <c r="E327" s="405">
        <v>8100</v>
      </c>
      <c r="F327" s="406" t="s">
        <v>1037</v>
      </c>
      <c r="G327" s="403">
        <v>43270</v>
      </c>
      <c r="H327" s="404">
        <v>90</v>
      </c>
      <c r="I327" s="403">
        <v>43266</v>
      </c>
      <c r="J327" s="427">
        <v>8100</v>
      </c>
      <c r="K327" s="405">
        <v>0</v>
      </c>
      <c r="L327" s="405">
        <v>512</v>
      </c>
      <c r="M327" s="404" t="s">
        <v>328</v>
      </c>
      <c r="N327" s="404" t="s">
        <v>270</v>
      </c>
      <c r="O327" s="428">
        <v>3</v>
      </c>
      <c r="P327" s="429" t="s">
        <v>114</v>
      </c>
      <c r="Q327" s="429">
        <v>2700</v>
      </c>
      <c r="R327" s="429">
        <v>8100</v>
      </c>
      <c r="S327" s="404" t="s">
        <v>167</v>
      </c>
      <c r="T327" s="429">
        <v>170</v>
      </c>
      <c r="U327" s="428">
        <v>510</v>
      </c>
      <c r="V327" s="404" t="s">
        <v>1038</v>
      </c>
      <c r="W327" s="403">
        <v>43181</v>
      </c>
      <c r="X327" s="443"/>
      <c r="Y327" s="450">
        <v>0.17</v>
      </c>
    </row>
    <row r="328" spans="1:28" s="181" customFormat="1" ht="12.15" customHeight="1">
      <c r="A328" s="402" t="s">
        <v>1027</v>
      </c>
      <c r="B328" s="403">
        <v>43180</v>
      </c>
      <c r="C328" s="404" t="s">
        <v>1039</v>
      </c>
      <c r="D328" s="404" t="s">
        <v>1040</v>
      </c>
      <c r="E328" s="405">
        <v>4200</v>
      </c>
      <c r="F328" s="406" t="s">
        <v>1041</v>
      </c>
      <c r="G328" s="403">
        <v>43210</v>
      </c>
      <c r="H328" s="404">
        <v>30</v>
      </c>
      <c r="I328" s="403">
        <v>43271</v>
      </c>
      <c r="J328" s="427">
        <v>4200</v>
      </c>
      <c r="K328" s="405">
        <v>0</v>
      </c>
      <c r="L328" s="405">
        <v>495</v>
      </c>
      <c r="M328" s="404" t="s">
        <v>662</v>
      </c>
      <c r="N328" s="404" t="s">
        <v>577</v>
      </c>
      <c r="O328" s="428">
        <v>1</v>
      </c>
      <c r="P328" s="429" t="s">
        <v>114</v>
      </c>
      <c r="Q328" s="429">
        <v>4200</v>
      </c>
      <c r="R328" s="429">
        <v>4200</v>
      </c>
      <c r="S328" s="404" t="s">
        <v>578</v>
      </c>
      <c r="T328" s="429">
        <v>180</v>
      </c>
      <c r="U328" s="428">
        <v>180</v>
      </c>
      <c r="V328" s="404" t="s">
        <v>1042</v>
      </c>
      <c r="W328" s="403">
        <v>43180</v>
      </c>
      <c r="X328" s="443"/>
      <c r="Y328" s="450">
        <v>0.17</v>
      </c>
    </row>
    <row r="329" spans="1:28" s="181" customFormat="1" ht="12.15" customHeight="1">
      <c r="A329" s="402" t="s">
        <v>1027</v>
      </c>
      <c r="B329" s="403">
        <v>43178</v>
      </c>
      <c r="C329" s="404" t="s">
        <v>1043</v>
      </c>
      <c r="D329" s="404" t="s">
        <v>1044</v>
      </c>
      <c r="E329" s="405">
        <v>3100</v>
      </c>
      <c r="F329" s="406" t="s">
        <v>1045</v>
      </c>
      <c r="G329" s="403">
        <v>43238</v>
      </c>
      <c r="H329" s="404">
        <v>60</v>
      </c>
      <c r="I329" s="403">
        <v>43280</v>
      </c>
      <c r="J329" s="427">
        <v>3100</v>
      </c>
      <c r="K329" s="405">
        <v>0</v>
      </c>
      <c r="L329" s="405">
        <v>476</v>
      </c>
      <c r="M329" s="404" t="s">
        <v>135</v>
      </c>
      <c r="N329" s="404" t="s">
        <v>1046</v>
      </c>
      <c r="O329" s="428">
        <v>1</v>
      </c>
      <c r="P329" s="429" t="s">
        <v>114</v>
      </c>
      <c r="Q329" s="429">
        <v>3100</v>
      </c>
      <c r="R329" s="429">
        <v>3100</v>
      </c>
      <c r="S329" s="404" t="s">
        <v>1047</v>
      </c>
      <c r="T329" s="429">
        <v>170</v>
      </c>
      <c r="U329" s="428">
        <v>170</v>
      </c>
      <c r="V329" s="404" t="s">
        <v>1048</v>
      </c>
      <c r="W329" s="403">
        <v>43179</v>
      </c>
      <c r="X329" s="443"/>
      <c r="Y329" s="450">
        <v>0.17</v>
      </c>
    </row>
    <row r="330" spans="1:28" s="181" customFormat="1" ht="12.15" customHeight="1">
      <c r="A330" s="402" t="s">
        <v>1027</v>
      </c>
      <c r="B330" s="403">
        <v>43178</v>
      </c>
      <c r="C330" s="404" t="s">
        <v>1043</v>
      </c>
      <c r="D330" s="404" t="s">
        <v>1044</v>
      </c>
      <c r="E330" s="405">
        <v>2500</v>
      </c>
      <c r="F330" s="406" t="s">
        <v>1045</v>
      </c>
      <c r="G330" s="403">
        <v>43238</v>
      </c>
      <c r="H330" s="404">
        <v>60</v>
      </c>
      <c r="I330" s="403">
        <v>43280</v>
      </c>
      <c r="J330" s="427">
        <v>2500</v>
      </c>
      <c r="K330" s="405">
        <v>0</v>
      </c>
      <c r="L330" s="405">
        <v>476</v>
      </c>
      <c r="M330" s="404" t="s">
        <v>499</v>
      </c>
      <c r="N330" s="404" t="s">
        <v>199</v>
      </c>
      <c r="O330" s="428">
        <v>1</v>
      </c>
      <c r="P330" s="429" t="s">
        <v>114</v>
      </c>
      <c r="Q330" s="429">
        <v>2500</v>
      </c>
      <c r="R330" s="429">
        <v>2500</v>
      </c>
      <c r="S330" s="404" t="s">
        <v>200</v>
      </c>
      <c r="T330" s="429">
        <v>170</v>
      </c>
      <c r="U330" s="428">
        <v>170</v>
      </c>
      <c r="V330" s="404" t="s">
        <v>1048</v>
      </c>
      <c r="W330" s="403">
        <v>43179</v>
      </c>
      <c r="X330" s="443"/>
      <c r="Y330" s="450">
        <v>0.17</v>
      </c>
    </row>
    <row r="331" spans="1:28" s="181" customFormat="1" ht="12.15" customHeight="1">
      <c r="A331" s="402" t="s">
        <v>1027</v>
      </c>
      <c r="B331" s="403">
        <v>43227</v>
      </c>
      <c r="C331" s="404" t="s">
        <v>1049</v>
      </c>
      <c r="D331" s="404" t="s">
        <v>1050</v>
      </c>
      <c r="E331" s="405">
        <v>3870</v>
      </c>
      <c r="F331" s="406" t="s">
        <v>1051</v>
      </c>
      <c r="G331" s="403">
        <v>43257</v>
      </c>
      <c r="H331" s="404">
        <v>30</v>
      </c>
      <c r="I331" s="403">
        <v>43280</v>
      </c>
      <c r="J331" s="427">
        <v>3870</v>
      </c>
      <c r="K331" s="405">
        <v>0</v>
      </c>
      <c r="L331" s="405">
        <v>88</v>
      </c>
      <c r="M331" s="404" t="s">
        <v>482</v>
      </c>
      <c r="N331" s="404" t="s">
        <v>136</v>
      </c>
      <c r="O331" s="428">
        <v>1</v>
      </c>
      <c r="P331" s="429" t="s">
        <v>114</v>
      </c>
      <c r="Q331" s="429">
        <v>3870</v>
      </c>
      <c r="R331" s="429">
        <v>3870</v>
      </c>
      <c r="S331" s="404" t="s">
        <v>137</v>
      </c>
      <c r="T331" s="429">
        <v>170</v>
      </c>
      <c r="U331" s="428">
        <v>170</v>
      </c>
      <c r="V331" s="404" t="s">
        <v>1052</v>
      </c>
      <c r="W331" s="403">
        <v>43227</v>
      </c>
      <c r="X331" s="443"/>
      <c r="Y331" s="450">
        <v>0.15999892093123599</v>
      </c>
    </row>
    <row r="332" spans="1:28" s="181" customFormat="1" ht="12.15" customHeight="1">
      <c r="A332" s="402" t="s">
        <v>1027</v>
      </c>
      <c r="B332" s="403">
        <v>43111</v>
      </c>
      <c r="C332" s="404" t="s">
        <v>1053</v>
      </c>
      <c r="D332" s="404" t="s">
        <v>1054</v>
      </c>
      <c r="E332" s="405">
        <v>4800</v>
      </c>
      <c r="F332" s="406" t="s">
        <v>1055</v>
      </c>
      <c r="G332" s="403">
        <v>43171</v>
      </c>
      <c r="H332" s="404">
        <v>60</v>
      </c>
      <c r="I332" s="403">
        <v>43259</v>
      </c>
      <c r="J332" s="427">
        <v>4800</v>
      </c>
      <c r="K332" s="405">
        <v>0</v>
      </c>
      <c r="L332" s="405">
        <v>215</v>
      </c>
      <c r="M332" s="404" t="s">
        <v>1056</v>
      </c>
      <c r="N332" s="404" t="s">
        <v>195</v>
      </c>
      <c r="O332" s="428">
        <v>2</v>
      </c>
      <c r="P332" s="429" t="s">
        <v>114</v>
      </c>
      <c r="Q332" s="429">
        <v>2400</v>
      </c>
      <c r="R332" s="429">
        <v>4800</v>
      </c>
      <c r="S332" s="404" t="s">
        <v>335</v>
      </c>
      <c r="T332" s="429">
        <v>170</v>
      </c>
      <c r="U332" s="428">
        <v>340</v>
      </c>
      <c r="V332" s="404" t="s">
        <v>1057</v>
      </c>
      <c r="W332" s="403">
        <v>43109</v>
      </c>
      <c r="X332" s="443"/>
      <c r="Y332" s="450">
        <v>0.17</v>
      </c>
    </row>
    <row r="333" spans="1:28" s="181" customFormat="1" ht="12.15" customHeight="1">
      <c r="A333" s="402" t="s">
        <v>1027</v>
      </c>
      <c r="B333" s="403">
        <v>43188</v>
      </c>
      <c r="C333" s="404" t="s">
        <v>1053</v>
      </c>
      <c r="D333" s="404" t="s">
        <v>1054</v>
      </c>
      <c r="E333" s="405">
        <v>4800</v>
      </c>
      <c r="F333" s="406" t="s">
        <v>1058</v>
      </c>
      <c r="G333" s="403">
        <v>43248</v>
      </c>
      <c r="H333" s="404">
        <v>60</v>
      </c>
      <c r="I333" s="403">
        <v>43259</v>
      </c>
      <c r="J333" s="427">
        <v>4800</v>
      </c>
      <c r="K333" s="405">
        <v>0</v>
      </c>
      <c r="L333" s="405">
        <v>361</v>
      </c>
      <c r="M333" s="404" t="s">
        <v>135</v>
      </c>
      <c r="N333" s="404" t="s">
        <v>195</v>
      </c>
      <c r="O333" s="428">
        <v>2</v>
      </c>
      <c r="P333" s="429" t="s">
        <v>114</v>
      </c>
      <c r="Q333" s="429">
        <v>2400</v>
      </c>
      <c r="R333" s="429">
        <v>4800</v>
      </c>
      <c r="S333" s="404" t="s">
        <v>335</v>
      </c>
      <c r="T333" s="429">
        <v>170</v>
      </c>
      <c r="U333" s="428">
        <v>340</v>
      </c>
      <c r="V333" s="404" t="s">
        <v>1059</v>
      </c>
      <c r="W333" s="403">
        <v>43160</v>
      </c>
      <c r="X333" s="443"/>
      <c r="Y333" s="450">
        <v>0.17</v>
      </c>
    </row>
    <row r="334" spans="1:28" s="181" customFormat="1" ht="12.15" customHeight="1">
      <c r="A334" s="402" t="s">
        <v>1027</v>
      </c>
      <c r="B334" s="403">
        <v>43192</v>
      </c>
      <c r="C334" s="404" t="s">
        <v>1060</v>
      </c>
      <c r="D334" s="404" t="s">
        <v>1061</v>
      </c>
      <c r="E334" s="405">
        <v>9600</v>
      </c>
      <c r="F334" s="406" t="s">
        <v>1062</v>
      </c>
      <c r="G334" s="403">
        <v>43252</v>
      </c>
      <c r="H334" s="404">
        <v>60</v>
      </c>
      <c r="I334" s="403">
        <v>43264</v>
      </c>
      <c r="J334" s="427">
        <v>9600</v>
      </c>
      <c r="K334" s="405">
        <v>0</v>
      </c>
      <c r="L334" s="405">
        <v>126</v>
      </c>
      <c r="M334" s="404" t="s">
        <v>482</v>
      </c>
      <c r="N334" s="404" t="s">
        <v>195</v>
      </c>
      <c r="O334" s="428">
        <v>4</v>
      </c>
      <c r="P334" s="429" t="s">
        <v>114</v>
      </c>
      <c r="Q334" s="429">
        <v>2400</v>
      </c>
      <c r="R334" s="429">
        <v>9600</v>
      </c>
      <c r="S334" s="404" t="s">
        <v>335</v>
      </c>
      <c r="T334" s="429">
        <v>226.666666666667</v>
      </c>
      <c r="U334" s="428">
        <v>680</v>
      </c>
      <c r="V334" s="404" t="s">
        <v>1063</v>
      </c>
      <c r="W334" s="403">
        <v>43193</v>
      </c>
      <c r="X334" s="443"/>
      <c r="Y334" s="450">
        <v>0.17</v>
      </c>
    </row>
    <row r="335" spans="1:28" s="181" customFormat="1" ht="12.15" customHeight="1">
      <c r="A335" s="402" t="s">
        <v>1027</v>
      </c>
      <c r="B335" s="403">
        <v>43194</v>
      </c>
      <c r="C335" s="404" t="s">
        <v>1064</v>
      </c>
      <c r="D335" s="404" t="s">
        <v>1065</v>
      </c>
      <c r="E335" s="405">
        <v>2400</v>
      </c>
      <c r="F335" s="406" t="s">
        <v>1066</v>
      </c>
      <c r="G335" s="403">
        <v>43224</v>
      </c>
      <c r="H335" s="404">
        <v>30</v>
      </c>
      <c r="I335" s="403">
        <v>43270</v>
      </c>
      <c r="J335" s="427">
        <v>2400</v>
      </c>
      <c r="K335" s="405">
        <v>0</v>
      </c>
      <c r="L335" s="405">
        <v>164</v>
      </c>
      <c r="M335" s="404" t="s">
        <v>127</v>
      </c>
      <c r="N335" s="404" t="s">
        <v>199</v>
      </c>
      <c r="O335" s="428">
        <v>0.17</v>
      </c>
      <c r="P335" s="429" t="s">
        <v>129</v>
      </c>
      <c r="Q335" s="429">
        <v>14117.647058823501</v>
      </c>
      <c r="R335" s="429">
        <v>2400</v>
      </c>
      <c r="S335" s="404" t="s">
        <v>200</v>
      </c>
      <c r="T335" s="429">
        <v>170</v>
      </c>
      <c r="U335" s="428">
        <v>170</v>
      </c>
      <c r="V335" s="404" t="s">
        <v>1067</v>
      </c>
      <c r="W335" s="403">
        <v>43194</v>
      </c>
      <c r="X335" s="443"/>
      <c r="Y335" s="450">
        <v>0.17</v>
      </c>
    </row>
    <row r="336" spans="1:28" s="386" customFormat="1" ht="12.15" customHeight="1">
      <c r="A336" s="402" t="s">
        <v>1027</v>
      </c>
      <c r="B336" s="403">
        <v>43234</v>
      </c>
      <c r="C336" s="404" t="s">
        <v>1064</v>
      </c>
      <c r="D336" s="404" t="s">
        <v>1065</v>
      </c>
      <c r="E336" s="405">
        <v>2400</v>
      </c>
      <c r="F336" s="406" t="s">
        <v>1068</v>
      </c>
      <c r="G336" s="403">
        <v>43264</v>
      </c>
      <c r="H336" s="404">
        <v>30</v>
      </c>
      <c r="I336" s="403">
        <v>43270</v>
      </c>
      <c r="J336" s="427">
        <v>2400</v>
      </c>
      <c r="K336" s="405">
        <v>0</v>
      </c>
      <c r="L336" s="405">
        <v>274</v>
      </c>
      <c r="M336" s="404" t="s">
        <v>127</v>
      </c>
      <c r="N336" s="404" t="s">
        <v>199</v>
      </c>
      <c r="O336" s="428">
        <v>0.17</v>
      </c>
      <c r="P336" s="429" t="s">
        <v>129</v>
      </c>
      <c r="Q336" s="429">
        <v>14117.647058823501</v>
      </c>
      <c r="R336" s="429">
        <v>2400</v>
      </c>
      <c r="S336" s="404" t="s">
        <v>200</v>
      </c>
      <c r="T336" s="429">
        <v>170</v>
      </c>
      <c r="U336" s="428">
        <v>170</v>
      </c>
      <c r="V336" s="404" t="s">
        <v>1069</v>
      </c>
      <c r="W336" s="403">
        <v>43235</v>
      </c>
      <c r="X336" s="443"/>
      <c r="Y336" s="461">
        <v>0.159997486672112</v>
      </c>
    </row>
    <row r="337" spans="1:25" s="386" customFormat="1" ht="12.15" customHeight="1">
      <c r="A337" s="402" t="s">
        <v>1027</v>
      </c>
      <c r="B337" s="403">
        <v>43111</v>
      </c>
      <c r="C337" s="404" t="s">
        <v>1070</v>
      </c>
      <c r="D337" s="404" t="s">
        <v>1071</v>
      </c>
      <c r="E337" s="405">
        <v>4600</v>
      </c>
      <c r="F337" s="406" t="s">
        <v>1072</v>
      </c>
      <c r="G337" s="403">
        <v>43141</v>
      </c>
      <c r="H337" s="404">
        <v>30</v>
      </c>
      <c r="I337" s="403">
        <v>43252</v>
      </c>
      <c r="J337" s="427">
        <v>4600</v>
      </c>
      <c r="K337" s="405">
        <v>0</v>
      </c>
      <c r="L337" s="405">
        <v>218</v>
      </c>
      <c r="M337" s="404" t="s">
        <v>181</v>
      </c>
      <c r="N337" s="404" t="s">
        <v>199</v>
      </c>
      <c r="O337" s="428">
        <v>2</v>
      </c>
      <c r="P337" s="429" t="s">
        <v>114</v>
      </c>
      <c r="Q337" s="429">
        <v>2300</v>
      </c>
      <c r="R337" s="429">
        <v>4600</v>
      </c>
      <c r="S337" s="404" t="s">
        <v>475</v>
      </c>
      <c r="T337" s="429">
        <v>170</v>
      </c>
      <c r="U337" s="428">
        <v>340</v>
      </c>
      <c r="V337" s="404" t="s">
        <v>1073</v>
      </c>
      <c r="W337" s="403">
        <v>43110</v>
      </c>
      <c r="X337" s="443"/>
      <c r="Y337" s="461">
        <v>0.17</v>
      </c>
    </row>
    <row r="338" spans="1:25" s="386" customFormat="1" ht="12.15" customHeight="1">
      <c r="A338" s="402" t="s">
        <v>1027</v>
      </c>
      <c r="B338" s="403">
        <v>43125</v>
      </c>
      <c r="C338" s="404" t="s">
        <v>1070</v>
      </c>
      <c r="D338" s="404" t="s">
        <v>1071</v>
      </c>
      <c r="E338" s="405">
        <v>2300</v>
      </c>
      <c r="F338" s="406" t="s">
        <v>1074</v>
      </c>
      <c r="G338" s="403">
        <v>43155</v>
      </c>
      <c r="H338" s="404">
        <v>30</v>
      </c>
      <c r="I338" s="403">
        <v>43252</v>
      </c>
      <c r="J338" s="427">
        <v>2300</v>
      </c>
      <c r="K338" s="405">
        <v>0</v>
      </c>
      <c r="L338" s="405">
        <v>553</v>
      </c>
      <c r="M338" s="404" t="s">
        <v>181</v>
      </c>
      <c r="N338" s="404" t="s">
        <v>199</v>
      </c>
      <c r="O338" s="428">
        <v>1</v>
      </c>
      <c r="P338" s="429" t="s">
        <v>114</v>
      </c>
      <c r="Q338" s="429">
        <v>2300</v>
      </c>
      <c r="R338" s="429">
        <v>2300</v>
      </c>
      <c r="S338" s="404" t="s">
        <v>475</v>
      </c>
      <c r="T338" s="429">
        <v>170</v>
      </c>
      <c r="U338" s="428">
        <v>170</v>
      </c>
      <c r="V338" s="404" t="s">
        <v>1075</v>
      </c>
      <c r="W338" s="403">
        <v>43126</v>
      </c>
      <c r="X338" s="443"/>
      <c r="Y338" s="461">
        <v>0.17</v>
      </c>
    </row>
    <row r="339" spans="1:25" s="386" customFormat="1" ht="12.15" customHeight="1">
      <c r="A339" s="402" t="s">
        <v>1027</v>
      </c>
      <c r="B339" s="403">
        <v>43179</v>
      </c>
      <c r="C339" s="404" t="s">
        <v>1070</v>
      </c>
      <c r="D339" s="404" t="s">
        <v>1071</v>
      </c>
      <c r="E339" s="405">
        <v>4600</v>
      </c>
      <c r="F339" s="406" t="s">
        <v>1076</v>
      </c>
      <c r="G339" s="403">
        <v>43209</v>
      </c>
      <c r="H339" s="404">
        <v>30</v>
      </c>
      <c r="I339" s="403">
        <v>43265</v>
      </c>
      <c r="J339" s="427">
        <v>4600</v>
      </c>
      <c r="K339" s="405">
        <v>0</v>
      </c>
      <c r="L339" s="405">
        <v>490</v>
      </c>
      <c r="M339" s="404" t="s">
        <v>474</v>
      </c>
      <c r="N339" s="404" t="s">
        <v>199</v>
      </c>
      <c r="O339" s="428">
        <v>2</v>
      </c>
      <c r="P339" s="429" t="s">
        <v>114</v>
      </c>
      <c r="Q339" s="429">
        <v>2300</v>
      </c>
      <c r="R339" s="429">
        <v>4600</v>
      </c>
      <c r="S339" s="404" t="s">
        <v>475</v>
      </c>
      <c r="T339" s="429">
        <v>170</v>
      </c>
      <c r="U339" s="428">
        <v>340</v>
      </c>
      <c r="V339" s="404" t="s">
        <v>1077</v>
      </c>
      <c r="W339" s="403">
        <v>43180</v>
      </c>
      <c r="X339" s="443"/>
      <c r="Y339" s="461">
        <v>0.17</v>
      </c>
    </row>
    <row r="340" spans="1:25" s="386" customFormat="1" ht="12.15" customHeight="1">
      <c r="A340" s="402" t="s">
        <v>1027</v>
      </c>
      <c r="B340" s="403">
        <v>43188</v>
      </c>
      <c r="C340" s="404" t="s">
        <v>1078</v>
      </c>
      <c r="D340" s="404" t="s">
        <v>1079</v>
      </c>
      <c r="E340" s="422">
        <v>5000</v>
      </c>
      <c r="F340" s="406" t="s">
        <v>1080</v>
      </c>
      <c r="G340" s="403">
        <v>43248</v>
      </c>
      <c r="H340" s="404">
        <v>60</v>
      </c>
      <c r="I340" s="403">
        <v>43279</v>
      </c>
      <c r="J340" s="427">
        <v>5000</v>
      </c>
      <c r="K340" s="405">
        <v>0</v>
      </c>
      <c r="L340" s="405">
        <v>731</v>
      </c>
      <c r="M340" s="404" t="s">
        <v>135</v>
      </c>
      <c r="N340" s="404" t="s">
        <v>195</v>
      </c>
      <c r="O340" s="428">
        <v>2</v>
      </c>
      <c r="P340" s="429" t="s">
        <v>114</v>
      </c>
      <c r="Q340" s="422">
        <v>2500</v>
      </c>
      <c r="R340" s="422">
        <v>5000</v>
      </c>
      <c r="S340" s="446" t="s">
        <v>335</v>
      </c>
      <c r="T340" s="429">
        <v>170</v>
      </c>
      <c r="U340" s="428">
        <v>340</v>
      </c>
      <c r="V340" s="446" t="s">
        <v>1081</v>
      </c>
      <c r="W340" s="403">
        <v>43189</v>
      </c>
      <c r="X340" s="443"/>
      <c r="Y340" s="461">
        <v>0.17</v>
      </c>
    </row>
    <row r="341" spans="1:25" s="386" customFormat="1" ht="12.15" customHeight="1">
      <c r="A341" s="402" t="s">
        <v>1027</v>
      </c>
      <c r="B341" s="403">
        <v>43174</v>
      </c>
      <c r="C341" s="404" t="s">
        <v>1082</v>
      </c>
      <c r="D341" s="404" t="s">
        <v>1083</v>
      </c>
      <c r="E341" s="422">
        <v>3000</v>
      </c>
      <c r="F341" s="406" t="s">
        <v>1084</v>
      </c>
      <c r="G341" s="403">
        <v>43234</v>
      </c>
      <c r="H341" s="404">
        <v>60</v>
      </c>
      <c r="I341" s="403">
        <v>43255</v>
      </c>
      <c r="J341" s="427">
        <v>3000</v>
      </c>
      <c r="K341" s="405">
        <v>0</v>
      </c>
      <c r="L341" s="405">
        <v>448</v>
      </c>
      <c r="M341" s="404" t="s">
        <v>135</v>
      </c>
      <c r="N341" s="404" t="s">
        <v>1046</v>
      </c>
      <c r="O341" s="428">
        <v>1</v>
      </c>
      <c r="P341" s="429" t="s">
        <v>114</v>
      </c>
      <c r="Q341" s="422">
        <v>3000</v>
      </c>
      <c r="R341" s="422">
        <v>3000</v>
      </c>
      <c r="S341" s="446" t="s">
        <v>1047</v>
      </c>
      <c r="T341" s="429">
        <v>170</v>
      </c>
      <c r="U341" s="428">
        <v>170</v>
      </c>
      <c r="V341" s="446" t="s">
        <v>1085</v>
      </c>
      <c r="W341" s="403">
        <v>43175</v>
      </c>
      <c r="X341" s="443"/>
      <c r="Y341" s="461">
        <v>0.17</v>
      </c>
    </row>
    <row r="342" spans="1:25" s="386" customFormat="1" ht="12.15" customHeight="1">
      <c r="A342" s="402" t="s">
        <v>1027</v>
      </c>
      <c r="B342" s="403">
        <v>43255</v>
      </c>
      <c r="C342" s="404" t="s">
        <v>1086</v>
      </c>
      <c r="D342" s="421" t="s">
        <v>1087</v>
      </c>
      <c r="E342" s="422">
        <v>620</v>
      </c>
      <c r="F342" s="406" t="s">
        <v>1088</v>
      </c>
      <c r="G342" s="403">
        <v>43285</v>
      </c>
      <c r="H342" s="404">
        <v>30</v>
      </c>
      <c r="I342" s="403">
        <v>43266</v>
      </c>
      <c r="J342" s="427">
        <v>620</v>
      </c>
      <c r="K342" s="405">
        <v>0</v>
      </c>
      <c r="L342" s="405">
        <v>40</v>
      </c>
      <c r="M342" s="404" t="s">
        <v>482</v>
      </c>
      <c r="N342" s="404" t="s">
        <v>195</v>
      </c>
      <c r="O342" s="428">
        <v>2</v>
      </c>
      <c r="P342" s="429" t="s">
        <v>114</v>
      </c>
      <c r="Q342" s="422">
        <v>310</v>
      </c>
      <c r="R342" s="422">
        <v>620</v>
      </c>
      <c r="S342" s="446" t="s">
        <v>335</v>
      </c>
      <c r="T342" s="429">
        <v>17</v>
      </c>
      <c r="U342" s="428">
        <v>34</v>
      </c>
      <c r="V342" s="404" t="s">
        <v>1089</v>
      </c>
      <c r="W342" s="403">
        <v>43256</v>
      </c>
      <c r="X342" s="443"/>
      <c r="Y342" s="461">
        <v>0.160005987127675</v>
      </c>
    </row>
    <row r="343" spans="1:25" s="386" customFormat="1" ht="12.15" customHeight="1">
      <c r="A343" s="402" t="s">
        <v>1027</v>
      </c>
      <c r="B343" s="403">
        <v>43255</v>
      </c>
      <c r="C343" s="404" t="s">
        <v>1086</v>
      </c>
      <c r="D343" s="421" t="s">
        <v>1087</v>
      </c>
      <c r="E343" s="422">
        <v>310</v>
      </c>
      <c r="F343" s="406" t="s">
        <v>1090</v>
      </c>
      <c r="G343" s="403">
        <v>43285</v>
      </c>
      <c r="H343" s="404">
        <v>30</v>
      </c>
      <c r="I343" s="403">
        <v>43266</v>
      </c>
      <c r="J343" s="427">
        <v>310</v>
      </c>
      <c r="K343" s="405">
        <v>0</v>
      </c>
      <c r="L343" s="405">
        <v>40</v>
      </c>
      <c r="M343" s="404" t="s">
        <v>127</v>
      </c>
      <c r="N343" s="404" t="s">
        <v>199</v>
      </c>
      <c r="O343" s="428">
        <v>1.7000000000000001E-2</v>
      </c>
      <c r="P343" s="429" t="s">
        <v>129</v>
      </c>
      <c r="Q343" s="422">
        <v>18235.294117647099</v>
      </c>
      <c r="R343" s="422">
        <v>310</v>
      </c>
      <c r="S343" s="446" t="s">
        <v>200</v>
      </c>
      <c r="T343" s="429">
        <v>17</v>
      </c>
      <c r="U343" s="428">
        <v>17</v>
      </c>
      <c r="V343" s="404" t="s">
        <v>1089</v>
      </c>
      <c r="W343" s="403">
        <v>43256</v>
      </c>
      <c r="X343" s="443"/>
      <c r="Y343" s="461">
        <v>0.160005987127675</v>
      </c>
    </row>
    <row r="344" spans="1:25" s="181" customFormat="1" ht="12.15" customHeight="1">
      <c r="A344" s="402" t="s">
        <v>1027</v>
      </c>
      <c r="B344" s="403">
        <v>43257</v>
      </c>
      <c r="C344" s="404" t="s">
        <v>1091</v>
      </c>
      <c r="D344" s="404" t="s">
        <v>1092</v>
      </c>
      <c r="E344" s="419">
        <v>1550</v>
      </c>
      <c r="F344" s="416" t="s">
        <v>1093</v>
      </c>
      <c r="G344" s="403">
        <v>43287</v>
      </c>
      <c r="H344" s="404">
        <v>30</v>
      </c>
      <c r="I344" s="403">
        <v>43276</v>
      </c>
      <c r="J344" s="427">
        <v>1550</v>
      </c>
      <c r="K344" s="405">
        <v>0</v>
      </c>
      <c r="L344" s="405">
        <v>101</v>
      </c>
      <c r="M344" s="404" t="s">
        <v>482</v>
      </c>
      <c r="N344" s="404" t="s">
        <v>195</v>
      </c>
      <c r="O344" s="428">
        <v>5</v>
      </c>
      <c r="P344" s="435" t="s">
        <v>114</v>
      </c>
      <c r="Q344" s="429">
        <v>310</v>
      </c>
      <c r="R344" s="422">
        <v>1550</v>
      </c>
      <c r="S344" s="446" t="s">
        <v>335</v>
      </c>
      <c r="T344" s="429">
        <v>17</v>
      </c>
      <c r="U344" s="428">
        <v>85</v>
      </c>
      <c r="V344" s="446" t="s">
        <v>1094</v>
      </c>
      <c r="W344" s="403">
        <v>43258</v>
      </c>
      <c r="X344" s="443"/>
      <c r="Y344" s="450">
        <v>0.15999730581270899</v>
      </c>
    </row>
    <row r="345" spans="1:25" s="181" customFormat="1" ht="12.15" customHeight="1">
      <c r="A345" s="402" t="s">
        <v>1027</v>
      </c>
      <c r="B345" s="403">
        <v>43262</v>
      </c>
      <c r="C345" s="404" t="s">
        <v>1095</v>
      </c>
      <c r="D345" s="404" t="s">
        <v>1096</v>
      </c>
      <c r="E345" s="405">
        <v>3300</v>
      </c>
      <c r="F345" s="416" t="s">
        <v>1097</v>
      </c>
      <c r="G345" s="403">
        <v>43352</v>
      </c>
      <c r="H345" s="404">
        <v>90</v>
      </c>
      <c r="I345" s="403">
        <v>43264</v>
      </c>
      <c r="J345" s="427">
        <v>3300</v>
      </c>
      <c r="K345" s="405">
        <v>0</v>
      </c>
      <c r="L345" s="405">
        <v>230</v>
      </c>
      <c r="M345" s="404" t="s">
        <v>482</v>
      </c>
      <c r="N345" s="404" t="s">
        <v>1046</v>
      </c>
      <c r="O345" s="428">
        <v>1</v>
      </c>
      <c r="P345" s="435" t="s">
        <v>114</v>
      </c>
      <c r="Q345" s="429">
        <v>3300</v>
      </c>
      <c r="R345" s="422">
        <v>3300</v>
      </c>
      <c r="S345" s="446" t="s">
        <v>1047</v>
      </c>
      <c r="T345" s="429">
        <v>170</v>
      </c>
      <c r="U345" s="428">
        <v>170</v>
      </c>
      <c r="V345" s="404" t="s">
        <v>1098</v>
      </c>
      <c r="W345" s="403">
        <v>43263</v>
      </c>
      <c r="X345" s="443"/>
      <c r="Y345" s="450">
        <v>0.159999015758411</v>
      </c>
    </row>
    <row r="346" spans="1:25" s="181" customFormat="1" ht="12.15" customHeight="1">
      <c r="A346" s="402" t="s">
        <v>1027</v>
      </c>
      <c r="B346" s="403">
        <v>43263</v>
      </c>
      <c r="C346" s="404" t="s">
        <v>1095</v>
      </c>
      <c r="D346" s="404" t="s">
        <v>1096</v>
      </c>
      <c r="E346" s="422">
        <v>270</v>
      </c>
      <c r="F346" s="416" t="s">
        <v>1099</v>
      </c>
      <c r="G346" s="403">
        <v>43353</v>
      </c>
      <c r="H346" s="404">
        <v>90</v>
      </c>
      <c r="I346" s="403">
        <v>43265</v>
      </c>
      <c r="J346" s="427">
        <v>270</v>
      </c>
      <c r="K346" s="405">
        <v>0</v>
      </c>
      <c r="L346" s="405">
        <v>247</v>
      </c>
      <c r="M346" s="404" t="s">
        <v>127</v>
      </c>
      <c r="N346" s="404" t="s">
        <v>199</v>
      </c>
      <c r="O346" s="428">
        <v>1.7000000000000001E-2</v>
      </c>
      <c r="P346" s="435" t="s">
        <v>129</v>
      </c>
      <c r="Q346" s="429">
        <v>15882.352941176499</v>
      </c>
      <c r="R346" s="422">
        <v>270</v>
      </c>
      <c r="S346" s="446" t="s">
        <v>200</v>
      </c>
      <c r="T346" s="429">
        <v>17</v>
      </c>
      <c r="U346" s="428">
        <v>17</v>
      </c>
      <c r="V346" s="446" t="s">
        <v>1100</v>
      </c>
      <c r="W346" s="403">
        <v>43264</v>
      </c>
      <c r="X346" s="443"/>
      <c r="Y346" s="450">
        <v>0.15999312596666099</v>
      </c>
    </row>
    <row r="347" spans="1:25" s="181" customFormat="1" ht="12.15" customHeight="1">
      <c r="A347" s="402" t="s">
        <v>1027</v>
      </c>
      <c r="B347" s="403">
        <v>43260</v>
      </c>
      <c r="C347" s="404" t="s">
        <v>1101</v>
      </c>
      <c r="D347" s="404" t="s">
        <v>1102</v>
      </c>
      <c r="E347" s="405">
        <v>660</v>
      </c>
      <c r="F347" s="416" t="s">
        <v>332</v>
      </c>
      <c r="G347" s="403"/>
      <c r="H347" s="404"/>
      <c r="I347" s="403">
        <v>43265</v>
      </c>
      <c r="J347" s="427">
        <v>660</v>
      </c>
      <c r="K347" s="405">
        <v>0</v>
      </c>
      <c r="L347" s="405"/>
      <c r="M347" s="404" t="s">
        <v>112</v>
      </c>
      <c r="N347" s="404" t="s">
        <v>1103</v>
      </c>
      <c r="O347" s="428">
        <v>2</v>
      </c>
      <c r="P347" s="429" t="s">
        <v>114</v>
      </c>
      <c r="Q347" s="429"/>
      <c r="R347" s="422"/>
      <c r="S347" s="446" t="s">
        <v>1104</v>
      </c>
      <c r="T347" s="429">
        <v>17</v>
      </c>
      <c r="U347" s="428">
        <v>34</v>
      </c>
      <c r="V347" s="446" t="s">
        <v>1105</v>
      </c>
      <c r="W347" s="403">
        <v>43260</v>
      </c>
      <c r="X347" s="443"/>
      <c r="Y347" s="450"/>
    </row>
    <row r="348" spans="1:25" s="181" customFormat="1" ht="12.15" customHeight="1">
      <c r="A348" s="404" t="s">
        <v>1027</v>
      </c>
      <c r="B348" s="417">
        <v>43248</v>
      </c>
      <c r="C348" s="404" t="s">
        <v>1106</v>
      </c>
      <c r="D348" s="404" t="s">
        <v>1107</v>
      </c>
      <c r="E348" s="422">
        <v>2070</v>
      </c>
      <c r="F348" s="416" t="s">
        <v>332</v>
      </c>
      <c r="G348" s="403"/>
      <c r="H348" s="404"/>
      <c r="I348" s="403">
        <v>43252</v>
      </c>
      <c r="J348" s="427">
        <v>2070</v>
      </c>
      <c r="K348" s="405">
        <v>0</v>
      </c>
      <c r="L348" s="405"/>
      <c r="M348" s="404" t="s">
        <v>1108</v>
      </c>
      <c r="N348" s="404" t="s">
        <v>152</v>
      </c>
      <c r="O348" s="428">
        <v>1</v>
      </c>
      <c r="P348" s="429" t="s">
        <v>114</v>
      </c>
      <c r="Q348" s="429"/>
      <c r="R348" s="429"/>
      <c r="S348" s="404" t="s">
        <v>153</v>
      </c>
      <c r="T348" s="429">
        <v>170</v>
      </c>
      <c r="U348" s="428">
        <v>170</v>
      </c>
      <c r="V348" s="404" t="s">
        <v>1109</v>
      </c>
      <c r="W348" s="403">
        <v>43248</v>
      </c>
      <c r="X348" s="443"/>
      <c r="Y348" s="450"/>
    </row>
    <row r="349" spans="1:25" s="181" customFormat="1" ht="12.15" customHeight="1">
      <c r="A349" s="404" t="s">
        <v>1027</v>
      </c>
      <c r="B349" s="417">
        <v>43252</v>
      </c>
      <c r="C349" s="404" t="s">
        <v>1106</v>
      </c>
      <c r="D349" s="418" t="s">
        <v>1107</v>
      </c>
      <c r="E349" s="419">
        <v>6210</v>
      </c>
      <c r="F349" s="416" t="s">
        <v>332</v>
      </c>
      <c r="G349" s="403"/>
      <c r="H349" s="404"/>
      <c r="I349" s="403">
        <v>43252</v>
      </c>
      <c r="J349" s="427">
        <v>6210</v>
      </c>
      <c r="K349" s="405">
        <v>0</v>
      </c>
      <c r="L349" s="405"/>
      <c r="M349" s="418" t="s">
        <v>1108</v>
      </c>
      <c r="N349" s="418" t="s">
        <v>152</v>
      </c>
      <c r="O349" s="428">
        <v>3</v>
      </c>
      <c r="P349" s="429" t="s">
        <v>114</v>
      </c>
      <c r="Q349" s="419"/>
      <c r="R349" s="419"/>
      <c r="S349" s="446" t="s">
        <v>153</v>
      </c>
      <c r="T349" s="429">
        <v>170</v>
      </c>
      <c r="U349" s="447">
        <v>510</v>
      </c>
      <c r="V349" s="446" t="s">
        <v>1110</v>
      </c>
      <c r="W349" s="403">
        <v>43252</v>
      </c>
      <c r="X349" s="443"/>
      <c r="Y349" s="450"/>
    </row>
    <row r="350" spans="1:25" s="181" customFormat="1" ht="12.15" customHeight="1">
      <c r="A350" s="404" t="s">
        <v>15</v>
      </c>
      <c r="B350" s="417">
        <v>43137</v>
      </c>
      <c r="C350" s="404" t="s">
        <v>67</v>
      </c>
      <c r="D350" s="418" t="s">
        <v>68</v>
      </c>
      <c r="E350" s="419">
        <v>14200</v>
      </c>
      <c r="F350" s="416" t="s">
        <v>1111</v>
      </c>
      <c r="G350" s="403">
        <v>43257</v>
      </c>
      <c r="H350" s="404">
        <v>120</v>
      </c>
      <c r="I350" s="403">
        <v>43255</v>
      </c>
      <c r="J350" s="427">
        <v>14200</v>
      </c>
      <c r="K350" s="405">
        <v>0</v>
      </c>
      <c r="L350" s="405">
        <v>135</v>
      </c>
      <c r="M350" s="418" t="s">
        <v>1112</v>
      </c>
      <c r="N350" s="418" t="s">
        <v>390</v>
      </c>
      <c r="O350" s="428">
        <v>1000</v>
      </c>
      <c r="P350" s="436" t="s">
        <v>521</v>
      </c>
      <c r="Q350" s="419">
        <v>14.2</v>
      </c>
      <c r="R350" s="419">
        <v>14200</v>
      </c>
      <c r="S350" s="446" t="s">
        <v>733</v>
      </c>
      <c r="T350" s="429">
        <v>1000</v>
      </c>
      <c r="U350" s="447">
        <v>1000</v>
      </c>
      <c r="V350" s="446" t="s">
        <v>1113</v>
      </c>
      <c r="W350" s="403">
        <v>43094</v>
      </c>
      <c r="X350" s="443"/>
      <c r="Y350" s="450">
        <v>0.17</v>
      </c>
    </row>
    <row r="351" spans="1:25" s="181" customFormat="1" ht="12.15" customHeight="1">
      <c r="A351" s="402" t="s">
        <v>15</v>
      </c>
      <c r="B351" s="403">
        <v>43137</v>
      </c>
      <c r="C351" s="404" t="s">
        <v>67</v>
      </c>
      <c r="D351" s="404" t="s">
        <v>68</v>
      </c>
      <c r="E351" s="405">
        <v>56800</v>
      </c>
      <c r="F351" s="406" t="s">
        <v>1111</v>
      </c>
      <c r="G351" s="403">
        <v>43257</v>
      </c>
      <c r="H351" s="404">
        <v>120</v>
      </c>
      <c r="I351" s="403">
        <v>43255</v>
      </c>
      <c r="J351" s="427">
        <v>56800</v>
      </c>
      <c r="K351" s="405">
        <v>0</v>
      </c>
      <c r="L351" s="405">
        <v>135</v>
      </c>
      <c r="M351" s="404" t="s">
        <v>1112</v>
      </c>
      <c r="N351" s="404" t="s">
        <v>390</v>
      </c>
      <c r="O351" s="428">
        <v>4000</v>
      </c>
      <c r="P351" s="429" t="s">
        <v>521</v>
      </c>
      <c r="Q351" s="429">
        <v>14.2</v>
      </c>
      <c r="R351" s="429">
        <v>56800</v>
      </c>
      <c r="S351" s="404" t="s">
        <v>733</v>
      </c>
      <c r="T351" s="429">
        <v>1000</v>
      </c>
      <c r="U351" s="428">
        <v>4000</v>
      </c>
      <c r="V351" s="404" t="s">
        <v>1113</v>
      </c>
      <c r="W351" s="403">
        <v>43094</v>
      </c>
      <c r="X351" s="443"/>
      <c r="Y351" s="450">
        <v>0.17</v>
      </c>
    </row>
    <row r="352" spans="1:25" s="386" customFormat="1" ht="12.15" customHeight="1">
      <c r="A352" s="402" t="s">
        <v>15</v>
      </c>
      <c r="B352" s="403">
        <v>43137</v>
      </c>
      <c r="C352" s="404" t="s">
        <v>67</v>
      </c>
      <c r="D352" s="404" t="s">
        <v>68</v>
      </c>
      <c r="E352" s="405">
        <v>28400</v>
      </c>
      <c r="F352" s="406" t="s">
        <v>1111</v>
      </c>
      <c r="G352" s="403">
        <v>43257</v>
      </c>
      <c r="H352" s="404">
        <v>120</v>
      </c>
      <c r="I352" s="403">
        <v>43255</v>
      </c>
      <c r="J352" s="427">
        <v>28400</v>
      </c>
      <c r="K352" s="405">
        <v>0</v>
      </c>
      <c r="L352" s="405">
        <v>135</v>
      </c>
      <c r="M352" s="404" t="s">
        <v>1112</v>
      </c>
      <c r="N352" s="404" t="s">
        <v>390</v>
      </c>
      <c r="O352" s="428">
        <v>2000</v>
      </c>
      <c r="P352" s="429" t="s">
        <v>521</v>
      </c>
      <c r="Q352" s="429">
        <v>14.2</v>
      </c>
      <c r="R352" s="429">
        <v>28400</v>
      </c>
      <c r="S352" s="404" t="s">
        <v>733</v>
      </c>
      <c r="T352" s="429">
        <v>1000</v>
      </c>
      <c r="U352" s="428">
        <v>2000</v>
      </c>
      <c r="V352" s="404" t="s">
        <v>1114</v>
      </c>
      <c r="W352" s="403">
        <v>43104</v>
      </c>
      <c r="X352" s="443"/>
      <c r="Y352" s="461">
        <v>0.17</v>
      </c>
    </row>
    <row r="353" spans="1:25" s="181" customFormat="1" ht="12.15" customHeight="1">
      <c r="A353" s="402" t="s">
        <v>15</v>
      </c>
      <c r="B353" s="403">
        <v>43137</v>
      </c>
      <c r="C353" s="404" t="s">
        <v>67</v>
      </c>
      <c r="D353" s="404" t="s">
        <v>68</v>
      </c>
      <c r="E353" s="405">
        <v>71000</v>
      </c>
      <c r="F353" s="406" t="s">
        <v>1115</v>
      </c>
      <c r="G353" s="403">
        <v>43257</v>
      </c>
      <c r="H353" s="404">
        <v>120</v>
      </c>
      <c r="I353" s="403">
        <v>43255</v>
      </c>
      <c r="J353" s="427">
        <v>71000</v>
      </c>
      <c r="K353" s="405">
        <v>0</v>
      </c>
      <c r="L353" s="405">
        <v>135</v>
      </c>
      <c r="M353" s="404" t="s">
        <v>1112</v>
      </c>
      <c r="N353" s="404" t="s">
        <v>390</v>
      </c>
      <c r="O353" s="428">
        <v>5000</v>
      </c>
      <c r="P353" s="429" t="s">
        <v>521</v>
      </c>
      <c r="Q353" s="429">
        <v>14.2</v>
      </c>
      <c r="R353" s="429">
        <v>71000</v>
      </c>
      <c r="S353" s="404" t="s">
        <v>733</v>
      </c>
      <c r="T353" s="429">
        <v>1000</v>
      </c>
      <c r="U353" s="428">
        <v>5000</v>
      </c>
      <c r="V353" s="404" t="s">
        <v>1116</v>
      </c>
      <c r="W353" s="403">
        <v>43094</v>
      </c>
      <c r="X353" s="443"/>
      <c r="Y353" s="450">
        <v>0.17</v>
      </c>
    </row>
    <row r="354" spans="1:25" s="181" customFormat="1" ht="12.15" customHeight="1">
      <c r="A354" s="402" t="s">
        <v>15</v>
      </c>
      <c r="B354" s="403">
        <v>43137</v>
      </c>
      <c r="C354" s="404" t="s">
        <v>67</v>
      </c>
      <c r="D354" s="404" t="s">
        <v>68</v>
      </c>
      <c r="E354" s="405">
        <v>42600</v>
      </c>
      <c r="F354" s="406" t="s">
        <v>1115</v>
      </c>
      <c r="G354" s="403">
        <v>43257</v>
      </c>
      <c r="H354" s="404">
        <v>120</v>
      </c>
      <c r="I354" s="403">
        <v>43255</v>
      </c>
      <c r="J354" s="427">
        <v>42600</v>
      </c>
      <c r="K354" s="405">
        <v>0</v>
      </c>
      <c r="L354" s="405">
        <v>135</v>
      </c>
      <c r="M354" s="404" t="s">
        <v>1112</v>
      </c>
      <c r="N354" s="404" t="s">
        <v>390</v>
      </c>
      <c r="O354" s="428">
        <v>3000</v>
      </c>
      <c r="P354" s="429" t="s">
        <v>521</v>
      </c>
      <c r="Q354" s="429">
        <v>14.2</v>
      </c>
      <c r="R354" s="429">
        <v>42600</v>
      </c>
      <c r="S354" s="404" t="s">
        <v>733</v>
      </c>
      <c r="T354" s="429">
        <v>1000</v>
      </c>
      <c r="U354" s="428">
        <v>3000</v>
      </c>
      <c r="V354" s="404" t="s">
        <v>1117</v>
      </c>
      <c r="W354" s="403">
        <v>43119</v>
      </c>
      <c r="X354" s="443"/>
      <c r="Y354" s="450">
        <v>0.17</v>
      </c>
    </row>
    <row r="355" spans="1:25" s="181" customFormat="1" ht="12.15" customHeight="1">
      <c r="A355" s="402" t="s">
        <v>15</v>
      </c>
      <c r="B355" s="403">
        <v>43137</v>
      </c>
      <c r="C355" s="404" t="s">
        <v>67</v>
      </c>
      <c r="D355" s="404" t="s">
        <v>68</v>
      </c>
      <c r="E355" s="405">
        <v>113600</v>
      </c>
      <c r="F355" s="406" t="s">
        <v>1118</v>
      </c>
      <c r="G355" s="403">
        <v>43257</v>
      </c>
      <c r="H355" s="404">
        <v>120</v>
      </c>
      <c r="I355" s="403">
        <v>43255</v>
      </c>
      <c r="J355" s="427">
        <v>113600</v>
      </c>
      <c r="K355" s="405">
        <v>0</v>
      </c>
      <c r="L355" s="405">
        <v>135</v>
      </c>
      <c r="M355" s="404" t="s">
        <v>1112</v>
      </c>
      <c r="N355" s="404" t="s">
        <v>390</v>
      </c>
      <c r="O355" s="428">
        <v>8000</v>
      </c>
      <c r="P355" s="429" t="s">
        <v>521</v>
      </c>
      <c r="Q355" s="429">
        <v>14.2</v>
      </c>
      <c r="R355" s="429">
        <v>113600</v>
      </c>
      <c r="S355" s="404" t="s">
        <v>733</v>
      </c>
      <c r="T355" s="429">
        <v>1000</v>
      </c>
      <c r="U355" s="428">
        <v>8000</v>
      </c>
      <c r="V355" s="404" t="s">
        <v>1119</v>
      </c>
      <c r="W355" s="403">
        <v>43095</v>
      </c>
      <c r="X355" s="443"/>
      <c r="Y355" s="450">
        <v>0.17</v>
      </c>
    </row>
    <row r="356" spans="1:25" s="181" customFormat="1" ht="12.15" customHeight="1">
      <c r="A356" s="402" t="s">
        <v>15</v>
      </c>
      <c r="B356" s="403">
        <v>43137</v>
      </c>
      <c r="C356" s="404" t="s">
        <v>67</v>
      </c>
      <c r="D356" s="404" t="s">
        <v>68</v>
      </c>
      <c r="E356" s="405">
        <v>14200</v>
      </c>
      <c r="F356" s="406" t="s">
        <v>1120</v>
      </c>
      <c r="G356" s="403">
        <v>43257</v>
      </c>
      <c r="H356" s="404">
        <v>120</v>
      </c>
      <c r="I356" s="403">
        <v>43255</v>
      </c>
      <c r="J356" s="427">
        <v>14200</v>
      </c>
      <c r="K356" s="405">
        <v>0</v>
      </c>
      <c r="L356" s="405">
        <v>135</v>
      </c>
      <c r="M356" s="404" t="s">
        <v>1112</v>
      </c>
      <c r="N356" s="404" t="s">
        <v>390</v>
      </c>
      <c r="O356" s="428">
        <v>1000</v>
      </c>
      <c r="P356" s="429" t="s">
        <v>521</v>
      </c>
      <c r="Q356" s="429">
        <v>14.2</v>
      </c>
      <c r="R356" s="429">
        <v>14200</v>
      </c>
      <c r="S356" s="404" t="s">
        <v>733</v>
      </c>
      <c r="T356" s="429">
        <v>1000</v>
      </c>
      <c r="U356" s="428">
        <v>1000</v>
      </c>
      <c r="V356" s="404" t="s">
        <v>1121</v>
      </c>
      <c r="W356" s="403">
        <v>43104</v>
      </c>
      <c r="X356" s="443"/>
      <c r="Y356" s="450">
        <v>0.17</v>
      </c>
    </row>
    <row r="357" spans="1:25" s="181" customFormat="1" ht="12.15" customHeight="1">
      <c r="A357" s="402" t="s">
        <v>15</v>
      </c>
      <c r="B357" s="403">
        <v>43137</v>
      </c>
      <c r="C357" s="404" t="s">
        <v>67</v>
      </c>
      <c r="D357" s="404" t="s">
        <v>68</v>
      </c>
      <c r="E357" s="405">
        <v>42600</v>
      </c>
      <c r="F357" s="406" t="s">
        <v>1120</v>
      </c>
      <c r="G357" s="403">
        <v>43257</v>
      </c>
      <c r="H357" s="404">
        <v>120</v>
      </c>
      <c r="I357" s="403">
        <v>43255</v>
      </c>
      <c r="J357" s="427">
        <v>42600</v>
      </c>
      <c r="K357" s="405">
        <v>0</v>
      </c>
      <c r="L357" s="405">
        <v>135</v>
      </c>
      <c r="M357" s="404" t="s">
        <v>1112</v>
      </c>
      <c r="N357" s="404" t="s">
        <v>390</v>
      </c>
      <c r="O357" s="428">
        <v>3000</v>
      </c>
      <c r="P357" s="429" t="s">
        <v>521</v>
      </c>
      <c r="Q357" s="429">
        <v>14.2</v>
      </c>
      <c r="R357" s="429">
        <v>42600</v>
      </c>
      <c r="S357" s="404" t="s">
        <v>733</v>
      </c>
      <c r="T357" s="429">
        <v>1000</v>
      </c>
      <c r="U357" s="428">
        <v>3000</v>
      </c>
      <c r="V357" s="404" t="s">
        <v>1121</v>
      </c>
      <c r="W357" s="403">
        <v>43104</v>
      </c>
      <c r="X357" s="443"/>
      <c r="Y357" s="450">
        <v>0.17</v>
      </c>
    </row>
    <row r="358" spans="1:25" s="181" customFormat="1" ht="12.15" customHeight="1">
      <c r="A358" s="402" t="s">
        <v>15</v>
      </c>
      <c r="B358" s="403">
        <v>43137</v>
      </c>
      <c r="C358" s="404" t="s">
        <v>67</v>
      </c>
      <c r="D358" s="404" t="s">
        <v>68</v>
      </c>
      <c r="E358" s="405">
        <v>28400</v>
      </c>
      <c r="F358" s="406" t="s">
        <v>1120</v>
      </c>
      <c r="G358" s="403">
        <v>43257</v>
      </c>
      <c r="H358" s="404">
        <v>120</v>
      </c>
      <c r="I358" s="403">
        <v>43255</v>
      </c>
      <c r="J358" s="427">
        <v>28400</v>
      </c>
      <c r="K358" s="405">
        <v>0</v>
      </c>
      <c r="L358" s="405">
        <v>135</v>
      </c>
      <c r="M358" s="404" t="s">
        <v>1112</v>
      </c>
      <c r="N358" s="404" t="s">
        <v>390</v>
      </c>
      <c r="O358" s="428">
        <v>2000</v>
      </c>
      <c r="P358" s="429" t="s">
        <v>521</v>
      </c>
      <c r="Q358" s="429">
        <v>14.2</v>
      </c>
      <c r="R358" s="429">
        <v>28400</v>
      </c>
      <c r="S358" s="404" t="s">
        <v>733</v>
      </c>
      <c r="T358" s="429">
        <v>1000</v>
      </c>
      <c r="U358" s="428">
        <v>2000</v>
      </c>
      <c r="V358" s="404" t="s">
        <v>1122</v>
      </c>
      <c r="W358" s="403">
        <v>43110</v>
      </c>
      <c r="X358" s="443"/>
      <c r="Y358" s="450">
        <v>0.17</v>
      </c>
    </row>
    <row r="359" spans="1:25" s="181" customFormat="1" ht="12.15" customHeight="1">
      <c r="A359" s="402" t="s">
        <v>15</v>
      </c>
      <c r="B359" s="403">
        <v>43137</v>
      </c>
      <c r="C359" s="404" t="s">
        <v>67</v>
      </c>
      <c r="D359" s="404" t="s">
        <v>68</v>
      </c>
      <c r="E359" s="422">
        <v>28400</v>
      </c>
      <c r="F359" s="406" t="s">
        <v>1120</v>
      </c>
      <c r="G359" s="403">
        <v>43257</v>
      </c>
      <c r="H359" s="404">
        <v>120</v>
      </c>
      <c r="I359" s="403">
        <v>43255</v>
      </c>
      <c r="J359" s="427">
        <v>28400</v>
      </c>
      <c r="K359" s="405">
        <v>0</v>
      </c>
      <c r="L359" s="405">
        <v>135</v>
      </c>
      <c r="M359" s="404" t="s">
        <v>1112</v>
      </c>
      <c r="N359" s="404" t="s">
        <v>390</v>
      </c>
      <c r="O359" s="428">
        <v>2000</v>
      </c>
      <c r="P359" s="429" t="s">
        <v>521</v>
      </c>
      <c r="Q359" s="422">
        <v>14.2</v>
      </c>
      <c r="R359" s="422">
        <v>28400</v>
      </c>
      <c r="S359" s="446" t="s">
        <v>733</v>
      </c>
      <c r="T359" s="429">
        <v>1000</v>
      </c>
      <c r="U359" s="428">
        <v>2000</v>
      </c>
      <c r="V359" s="446" t="s">
        <v>1119</v>
      </c>
      <c r="W359" s="403">
        <v>43095</v>
      </c>
      <c r="X359" s="443"/>
      <c r="Y359" s="450">
        <v>0.17</v>
      </c>
    </row>
    <row r="360" spans="1:25" s="181" customFormat="1" ht="12.15" customHeight="1">
      <c r="A360" s="402" t="s">
        <v>15</v>
      </c>
      <c r="B360" s="403">
        <v>43137</v>
      </c>
      <c r="C360" s="404" t="s">
        <v>67</v>
      </c>
      <c r="D360" s="404" t="s">
        <v>68</v>
      </c>
      <c r="E360" s="422">
        <v>113600</v>
      </c>
      <c r="F360" s="406" t="s">
        <v>1123</v>
      </c>
      <c r="G360" s="403">
        <v>43257</v>
      </c>
      <c r="H360" s="404">
        <v>120</v>
      </c>
      <c r="I360" s="403">
        <v>43255</v>
      </c>
      <c r="J360" s="427">
        <v>113600</v>
      </c>
      <c r="K360" s="405">
        <v>0</v>
      </c>
      <c r="L360" s="405">
        <v>135</v>
      </c>
      <c r="M360" s="404" t="s">
        <v>1112</v>
      </c>
      <c r="N360" s="404" t="s">
        <v>390</v>
      </c>
      <c r="O360" s="428">
        <v>8000</v>
      </c>
      <c r="P360" s="429" t="s">
        <v>521</v>
      </c>
      <c r="Q360" s="422">
        <v>14.2</v>
      </c>
      <c r="R360" s="422">
        <v>113600</v>
      </c>
      <c r="S360" s="446" t="s">
        <v>733</v>
      </c>
      <c r="T360" s="429">
        <v>1000</v>
      </c>
      <c r="U360" s="428">
        <v>8000</v>
      </c>
      <c r="V360" s="446" t="s">
        <v>1122</v>
      </c>
      <c r="W360" s="403">
        <v>43110</v>
      </c>
      <c r="X360" s="443"/>
      <c r="Y360" s="450">
        <v>0.17</v>
      </c>
    </row>
    <row r="361" spans="1:25" s="181" customFormat="1" ht="12.15" customHeight="1">
      <c r="A361" s="402" t="s">
        <v>15</v>
      </c>
      <c r="B361" s="403">
        <v>43137</v>
      </c>
      <c r="C361" s="404" t="s">
        <v>67</v>
      </c>
      <c r="D361" s="404" t="s">
        <v>68</v>
      </c>
      <c r="E361" s="422">
        <v>99400</v>
      </c>
      <c r="F361" s="406" t="s">
        <v>1124</v>
      </c>
      <c r="G361" s="403">
        <v>43257</v>
      </c>
      <c r="H361" s="404">
        <v>120</v>
      </c>
      <c r="I361" s="403">
        <v>43255</v>
      </c>
      <c r="J361" s="427">
        <v>99400</v>
      </c>
      <c r="K361" s="405">
        <v>0</v>
      </c>
      <c r="L361" s="405">
        <v>135</v>
      </c>
      <c r="M361" s="404" t="s">
        <v>1112</v>
      </c>
      <c r="N361" s="404" t="s">
        <v>390</v>
      </c>
      <c r="O361" s="428">
        <v>7000</v>
      </c>
      <c r="P361" s="429" t="s">
        <v>521</v>
      </c>
      <c r="Q361" s="422">
        <v>14.2</v>
      </c>
      <c r="R361" s="422">
        <v>99400</v>
      </c>
      <c r="S361" s="446" t="s">
        <v>733</v>
      </c>
      <c r="T361" s="429">
        <v>1000</v>
      </c>
      <c r="U361" s="428">
        <v>7000</v>
      </c>
      <c r="V361" s="446" t="s">
        <v>1125</v>
      </c>
      <c r="W361" s="403">
        <v>43119</v>
      </c>
      <c r="X361" s="443"/>
      <c r="Y361" s="450">
        <v>0.17</v>
      </c>
    </row>
    <row r="362" spans="1:25" s="181" customFormat="1" ht="12.15" customHeight="1">
      <c r="A362" s="402" t="s">
        <v>15</v>
      </c>
      <c r="B362" s="403">
        <v>43134</v>
      </c>
      <c r="C362" s="404" t="s">
        <v>69</v>
      </c>
      <c r="D362" s="421" t="s">
        <v>70</v>
      </c>
      <c r="E362" s="422">
        <v>2720</v>
      </c>
      <c r="F362" s="406" t="s">
        <v>1126</v>
      </c>
      <c r="G362" s="403">
        <v>43254</v>
      </c>
      <c r="H362" s="404">
        <v>120</v>
      </c>
      <c r="I362" s="403">
        <v>43255</v>
      </c>
      <c r="J362" s="427">
        <v>2720</v>
      </c>
      <c r="K362" s="405">
        <v>0</v>
      </c>
      <c r="L362" s="405">
        <v>126</v>
      </c>
      <c r="M362" s="404" t="s">
        <v>1127</v>
      </c>
      <c r="N362" s="404" t="s">
        <v>1128</v>
      </c>
      <c r="O362" s="428">
        <v>170</v>
      </c>
      <c r="P362" s="429" t="s">
        <v>521</v>
      </c>
      <c r="Q362" s="422">
        <v>16</v>
      </c>
      <c r="R362" s="422">
        <v>2720</v>
      </c>
      <c r="S362" s="446" t="s">
        <v>1129</v>
      </c>
      <c r="T362" s="429">
        <v>170</v>
      </c>
      <c r="U362" s="428">
        <v>170</v>
      </c>
      <c r="V362" s="446" t="s">
        <v>1130</v>
      </c>
      <c r="W362" s="403">
        <v>43087</v>
      </c>
      <c r="X362" s="443"/>
      <c r="Y362" s="450">
        <v>0.17</v>
      </c>
    </row>
    <row r="363" spans="1:25" s="181" customFormat="1" ht="12.15" customHeight="1">
      <c r="A363" s="402" t="s">
        <v>15</v>
      </c>
      <c r="B363" s="403">
        <v>43134</v>
      </c>
      <c r="C363" s="404" t="s">
        <v>69</v>
      </c>
      <c r="D363" s="421" t="s">
        <v>70</v>
      </c>
      <c r="E363" s="422">
        <v>8160</v>
      </c>
      <c r="F363" s="406" t="s">
        <v>1126</v>
      </c>
      <c r="G363" s="403">
        <v>43254</v>
      </c>
      <c r="H363" s="404">
        <v>120</v>
      </c>
      <c r="I363" s="403">
        <v>43255</v>
      </c>
      <c r="J363" s="427">
        <v>8160</v>
      </c>
      <c r="K363" s="405">
        <v>0</v>
      </c>
      <c r="L363" s="405">
        <v>126</v>
      </c>
      <c r="M363" s="404" t="s">
        <v>1127</v>
      </c>
      <c r="N363" s="404" t="s">
        <v>1128</v>
      </c>
      <c r="O363" s="428">
        <v>510</v>
      </c>
      <c r="P363" s="429" t="s">
        <v>521</v>
      </c>
      <c r="Q363" s="422">
        <v>16</v>
      </c>
      <c r="R363" s="422">
        <v>8160</v>
      </c>
      <c r="S363" s="446" t="s">
        <v>1129</v>
      </c>
      <c r="T363" s="429">
        <v>170</v>
      </c>
      <c r="U363" s="428">
        <v>510</v>
      </c>
      <c r="V363" s="446" t="s">
        <v>1131</v>
      </c>
      <c r="W363" s="403">
        <v>43096</v>
      </c>
      <c r="X363" s="443"/>
      <c r="Y363" s="450">
        <v>0.17</v>
      </c>
    </row>
    <row r="364" spans="1:25" s="181" customFormat="1" ht="12.15" customHeight="1">
      <c r="A364" s="402" t="s">
        <v>15</v>
      </c>
      <c r="B364" s="403">
        <v>43134</v>
      </c>
      <c r="C364" s="404" t="s">
        <v>69</v>
      </c>
      <c r="D364" s="418" t="s">
        <v>70</v>
      </c>
      <c r="E364" s="422">
        <v>9690</v>
      </c>
      <c r="F364" s="416" t="s">
        <v>1126</v>
      </c>
      <c r="G364" s="403">
        <v>43254</v>
      </c>
      <c r="H364" s="404">
        <v>120</v>
      </c>
      <c r="I364" s="403">
        <v>43255</v>
      </c>
      <c r="J364" s="427">
        <v>9690</v>
      </c>
      <c r="K364" s="405">
        <v>0</v>
      </c>
      <c r="L364" s="405">
        <v>126</v>
      </c>
      <c r="M364" s="404" t="s">
        <v>1132</v>
      </c>
      <c r="N364" s="404" t="s">
        <v>1133</v>
      </c>
      <c r="O364" s="428">
        <v>510</v>
      </c>
      <c r="P364" s="429" t="s">
        <v>521</v>
      </c>
      <c r="Q364" s="422">
        <v>19</v>
      </c>
      <c r="R364" s="422">
        <v>9690</v>
      </c>
      <c r="S364" s="446" t="s">
        <v>1134</v>
      </c>
      <c r="T364" s="429">
        <v>170</v>
      </c>
      <c r="U364" s="428">
        <v>510</v>
      </c>
      <c r="V364" s="446" t="s">
        <v>1135</v>
      </c>
      <c r="W364" s="403">
        <v>43104</v>
      </c>
      <c r="X364" s="443"/>
      <c r="Y364" s="450">
        <v>0.17</v>
      </c>
    </row>
    <row r="365" spans="1:25" s="181" customFormat="1" ht="12.15" customHeight="1">
      <c r="A365" s="402" t="s">
        <v>15</v>
      </c>
      <c r="B365" s="403">
        <v>43134</v>
      </c>
      <c r="C365" s="404" t="s">
        <v>69</v>
      </c>
      <c r="D365" s="404" t="s">
        <v>70</v>
      </c>
      <c r="E365" s="422">
        <v>28400</v>
      </c>
      <c r="F365" s="416" t="s">
        <v>1126</v>
      </c>
      <c r="G365" s="403">
        <v>43254</v>
      </c>
      <c r="H365" s="404">
        <v>120</v>
      </c>
      <c r="I365" s="403">
        <v>43255</v>
      </c>
      <c r="J365" s="427">
        <v>28400</v>
      </c>
      <c r="K365" s="405">
        <v>0</v>
      </c>
      <c r="L365" s="405">
        <v>126</v>
      </c>
      <c r="M365" s="404" t="s">
        <v>1112</v>
      </c>
      <c r="N365" s="404" t="s">
        <v>390</v>
      </c>
      <c r="O365" s="428">
        <v>2000</v>
      </c>
      <c r="P365" s="435" t="s">
        <v>521</v>
      </c>
      <c r="Q365" s="429">
        <v>14.2</v>
      </c>
      <c r="R365" s="422">
        <v>28400</v>
      </c>
      <c r="S365" s="446" t="s">
        <v>733</v>
      </c>
      <c r="T365" s="429">
        <v>1000</v>
      </c>
      <c r="U365" s="428">
        <v>2000</v>
      </c>
      <c r="V365" s="446" t="s">
        <v>1135</v>
      </c>
      <c r="W365" s="403">
        <v>43104</v>
      </c>
      <c r="X365" s="443"/>
      <c r="Y365" s="450">
        <v>0.17</v>
      </c>
    </row>
    <row r="366" spans="1:25" s="181" customFormat="1" ht="12.15" customHeight="1">
      <c r="A366" s="402" t="s">
        <v>15</v>
      </c>
      <c r="B366" s="403">
        <v>43134</v>
      </c>
      <c r="C366" s="404" t="s">
        <v>69</v>
      </c>
      <c r="D366" s="404" t="s">
        <v>70</v>
      </c>
      <c r="E366" s="422">
        <v>56800</v>
      </c>
      <c r="F366" s="416" t="s">
        <v>1126</v>
      </c>
      <c r="G366" s="403">
        <v>43254</v>
      </c>
      <c r="H366" s="404">
        <v>120</v>
      </c>
      <c r="I366" s="403">
        <v>43255</v>
      </c>
      <c r="J366" s="427">
        <v>56800</v>
      </c>
      <c r="K366" s="405">
        <v>0</v>
      </c>
      <c r="L366" s="405">
        <v>126</v>
      </c>
      <c r="M366" s="404" t="s">
        <v>1112</v>
      </c>
      <c r="N366" s="404" t="s">
        <v>390</v>
      </c>
      <c r="O366" s="428">
        <v>4000</v>
      </c>
      <c r="P366" s="435" t="s">
        <v>521</v>
      </c>
      <c r="Q366" s="429">
        <v>14.2</v>
      </c>
      <c r="R366" s="422">
        <v>56800</v>
      </c>
      <c r="S366" s="446" t="s">
        <v>733</v>
      </c>
      <c r="T366" s="429">
        <v>1000</v>
      </c>
      <c r="U366" s="428">
        <v>4000</v>
      </c>
      <c r="V366" s="446" t="s">
        <v>1136</v>
      </c>
      <c r="W366" s="403">
        <v>43110</v>
      </c>
      <c r="X366" s="443"/>
      <c r="Y366" s="450">
        <v>0.17</v>
      </c>
    </row>
    <row r="367" spans="1:25" s="181" customFormat="1" ht="12.15" customHeight="1">
      <c r="A367" s="402" t="s">
        <v>15</v>
      </c>
      <c r="B367" s="403">
        <v>43132</v>
      </c>
      <c r="C367" s="404" t="s">
        <v>1137</v>
      </c>
      <c r="D367" s="404" t="s">
        <v>1138</v>
      </c>
      <c r="E367" s="405">
        <v>56054</v>
      </c>
      <c r="F367" s="416" t="s">
        <v>1139</v>
      </c>
      <c r="G367" s="403">
        <v>43237</v>
      </c>
      <c r="H367" s="404">
        <v>105</v>
      </c>
      <c r="I367" s="403">
        <v>43271</v>
      </c>
      <c r="J367" s="427">
        <v>56054</v>
      </c>
      <c r="K367" s="405">
        <v>0</v>
      </c>
      <c r="L367" s="405">
        <v>7</v>
      </c>
      <c r="M367" s="404" t="s">
        <v>1140</v>
      </c>
      <c r="N367" s="404" t="s">
        <v>792</v>
      </c>
      <c r="O367" s="428">
        <v>3660</v>
      </c>
      <c r="P367" s="435" t="s">
        <v>1141</v>
      </c>
      <c r="Q367" s="429">
        <v>15.3153005464481</v>
      </c>
      <c r="R367" s="422">
        <v>56054</v>
      </c>
      <c r="S367" s="446" t="s">
        <v>1142</v>
      </c>
      <c r="T367" s="429">
        <v>180</v>
      </c>
      <c r="U367" s="428">
        <v>3600</v>
      </c>
      <c r="V367" s="446" t="s">
        <v>1143</v>
      </c>
      <c r="W367" s="403">
        <v>43110</v>
      </c>
      <c r="X367" s="443"/>
      <c r="Y367" s="450">
        <v>0.17</v>
      </c>
    </row>
    <row r="368" spans="1:25" s="181" customFormat="1" ht="12.15" customHeight="1">
      <c r="A368" s="402" t="s">
        <v>15</v>
      </c>
      <c r="B368" s="403">
        <v>43134</v>
      </c>
      <c r="C368" s="404" t="s">
        <v>75</v>
      </c>
      <c r="D368" s="404" t="s">
        <v>76</v>
      </c>
      <c r="E368" s="405">
        <v>113600</v>
      </c>
      <c r="F368" s="416" t="s">
        <v>1144</v>
      </c>
      <c r="G368" s="403">
        <v>43254</v>
      </c>
      <c r="H368" s="404">
        <v>120</v>
      </c>
      <c r="I368" s="403">
        <v>43255</v>
      </c>
      <c r="J368" s="427">
        <v>113600</v>
      </c>
      <c r="K368" s="405">
        <v>0</v>
      </c>
      <c r="L368" s="405">
        <v>127</v>
      </c>
      <c r="M368" s="404" t="s">
        <v>1112</v>
      </c>
      <c r="N368" s="404" t="s">
        <v>390</v>
      </c>
      <c r="O368" s="428">
        <v>8000</v>
      </c>
      <c r="P368" s="429" t="s">
        <v>521</v>
      </c>
      <c r="Q368" s="429">
        <v>14.2</v>
      </c>
      <c r="R368" s="429">
        <v>113600</v>
      </c>
      <c r="S368" s="404" t="s">
        <v>733</v>
      </c>
      <c r="T368" s="429">
        <v>1000</v>
      </c>
      <c r="U368" s="428">
        <v>8000</v>
      </c>
      <c r="V368" s="404" t="s">
        <v>1145</v>
      </c>
      <c r="W368" s="403">
        <v>43097</v>
      </c>
      <c r="X368" s="443"/>
      <c r="Y368" s="450">
        <v>0.17</v>
      </c>
    </row>
    <row r="369" spans="1:25" s="181" customFormat="1" ht="12.15" customHeight="1">
      <c r="A369" s="402" t="s">
        <v>15</v>
      </c>
      <c r="B369" s="417">
        <v>43134</v>
      </c>
      <c r="C369" s="404" t="s">
        <v>75</v>
      </c>
      <c r="D369" s="418" t="s">
        <v>76</v>
      </c>
      <c r="E369" s="419">
        <v>71000</v>
      </c>
      <c r="F369" s="416" t="s">
        <v>1146</v>
      </c>
      <c r="G369" s="403">
        <v>43254</v>
      </c>
      <c r="H369" s="404">
        <v>120</v>
      </c>
      <c r="I369" s="403">
        <v>43255</v>
      </c>
      <c r="J369" s="427">
        <v>71000</v>
      </c>
      <c r="K369" s="405">
        <v>0</v>
      </c>
      <c r="L369" s="405">
        <v>127</v>
      </c>
      <c r="M369" s="418" t="s">
        <v>1112</v>
      </c>
      <c r="N369" s="418" t="s">
        <v>390</v>
      </c>
      <c r="O369" s="428">
        <v>5000</v>
      </c>
      <c r="P369" s="436" t="s">
        <v>521</v>
      </c>
      <c r="Q369" s="419">
        <v>14.2</v>
      </c>
      <c r="R369" s="419">
        <v>71000</v>
      </c>
      <c r="S369" s="404" t="s">
        <v>733</v>
      </c>
      <c r="T369" s="429">
        <v>1000</v>
      </c>
      <c r="U369" s="428">
        <v>5000</v>
      </c>
      <c r="V369" s="446" t="s">
        <v>1147</v>
      </c>
      <c r="W369" s="403">
        <v>43110</v>
      </c>
      <c r="X369" s="443"/>
      <c r="Y369" s="450">
        <v>0.17</v>
      </c>
    </row>
    <row r="370" spans="1:25" s="181" customFormat="1" ht="12.15" customHeight="1">
      <c r="A370" s="404" t="s">
        <v>15</v>
      </c>
      <c r="B370" s="417">
        <v>43134</v>
      </c>
      <c r="C370" s="404" t="s">
        <v>75</v>
      </c>
      <c r="D370" s="404" t="s">
        <v>76</v>
      </c>
      <c r="E370" s="422">
        <v>71000</v>
      </c>
      <c r="F370" s="416" t="s">
        <v>1148</v>
      </c>
      <c r="G370" s="403">
        <v>43254</v>
      </c>
      <c r="H370" s="404">
        <v>120</v>
      </c>
      <c r="I370" s="403">
        <v>43255</v>
      </c>
      <c r="J370" s="427">
        <v>71000</v>
      </c>
      <c r="K370" s="405">
        <v>0</v>
      </c>
      <c r="L370" s="405">
        <v>127</v>
      </c>
      <c r="M370" s="404" t="s">
        <v>1112</v>
      </c>
      <c r="N370" s="446" t="s">
        <v>390</v>
      </c>
      <c r="O370" s="428">
        <v>5000</v>
      </c>
      <c r="P370" s="422" t="s">
        <v>521</v>
      </c>
      <c r="Q370" s="422">
        <v>14.2</v>
      </c>
      <c r="R370" s="422">
        <v>71000</v>
      </c>
      <c r="S370" s="404" t="s">
        <v>733</v>
      </c>
      <c r="T370" s="429">
        <v>1000</v>
      </c>
      <c r="U370" s="428">
        <v>5000</v>
      </c>
      <c r="V370" s="446" t="s">
        <v>1149</v>
      </c>
      <c r="W370" s="403">
        <v>43119</v>
      </c>
      <c r="X370" s="443"/>
      <c r="Y370" s="450">
        <v>0.17</v>
      </c>
    </row>
    <row r="371" spans="1:25" s="181" customFormat="1" ht="12.15" customHeight="1">
      <c r="A371" s="402" t="s">
        <v>15</v>
      </c>
      <c r="B371" s="403">
        <v>43134</v>
      </c>
      <c r="C371" s="404" t="s">
        <v>75</v>
      </c>
      <c r="D371" s="404" t="s">
        <v>76</v>
      </c>
      <c r="E371" s="405">
        <v>71000</v>
      </c>
      <c r="F371" s="416" t="s">
        <v>1150</v>
      </c>
      <c r="G371" s="403">
        <v>43254</v>
      </c>
      <c r="H371" s="404">
        <v>120</v>
      </c>
      <c r="I371" s="403">
        <v>43255</v>
      </c>
      <c r="J371" s="427">
        <v>71000</v>
      </c>
      <c r="K371" s="405">
        <v>0</v>
      </c>
      <c r="L371" s="405">
        <v>127</v>
      </c>
      <c r="M371" s="418" t="s">
        <v>1112</v>
      </c>
      <c r="N371" s="418" t="s">
        <v>390</v>
      </c>
      <c r="O371" s="428">
        <v>5000</v>
      </c>
      <c r="P371" s="436" t="s">
        <v>521</v>
      </c>
      <c r="Q371" s="419">
        <v>14.2</v>
      </c>
      <c r="R371" s="419">
        <v>71000</v>
      </c>
      <c r="S371" s="446" t="s">
        <v>733</v>
      </c>
      <c r="T371" s="429">
        <v>1000</v>
      </c>
      <c r="U371" s="463">
        <v>5000</v>
      </c>
      <c r="V371" s="446" t="s">
        <v>1149</v>
      </c>
      <c r="W371" s="403">
        <v>43119</v>
      </c>
      <c r="X371" s="443"/>
      <c r="Y371" s="450">
        <v>0.17</v>
      </c>
    </row>
    <row r="372" spans="1:25" s="181" customFormat="1" ht="12.15" customHeight="1">
      <c r="A372" s="404" t="s">
        <v>15</v>
      </c>
      <c r="B372" s="417">
        <v>43134</v>
      </c>
      <c r="C372" s="404" t="s">
        <v>75</v>
      </c>
      <c r="D372" s="418" t="s">
        <v>76</v>
      </c>
      <c r="E372" s="419">
        <v>28400</v>
      </c>
      <c r="F372" s="416" t="s">
        <v>1150</v>
      </c>
      <c r="G372" s="403">
        <v>43254</v>
      </c>
      <c r="H372" s="404">
        <v>120</v>
      </c>
      <c r="I372" s="403">
        <v>43255</v>
      </c>
      <c r="J372" s="427">
        <v>28400</v>
      </c>
      <c r="K372" s="405">
        <v>0</v>
      </c>
      <c r="L372" s="405">
        <v>127</v>
      </c>
      <c r="M372" s="418" t="s">
        <v>1112</v>
      </c>
      <c r="N372" s="418" t="s">
        <v>390</v>
      </c>
      <c r="O372" s="437">
        <v>2000</v>
      </c>
      <c r="P372" s="436" t="s">
        <v>521</v>
      </c>
      <c r="Q372" s="419">
        <v>14.2</v>
      </c>
      <c r="R372" s="419">
        <v>28400</v>
      </c>
      <c r="S372" s="446" t="s">
        <v>733</v>
      </c>
      <c r="T372" s="429">
        <v>1000</v>
      </c>
      <c r="U372" s="463">
        <v>2000</v>
      </c>
      <c r="V372" s="446" t="s">
        <v>1145</v>
      </c>
      <c r="W372" s="403">
        <v>43097</v>
      </c>
      <c r="X372" s="443"/>
      <c r="Y372" s="450">
        <v>0.17</v>
      </c>
    </row>
    <row r="373" spans="1:25" s="389" customFormat="1" ht="12.15" customHeight="1">
      <c r="A373" s="402" t="s">
        <v>15</v>
      </c>
      <c r="B373" s="403">
        <v>43130</v>
      </c>
      <c r="C373" s="404" t="s">
        <v>1151</v>
      </c>
      <c r="D373" s="418" t="s">
        <v>1152</v>
      </c>
      <c r="E373" s="419">
        <v>14976</v>
      </c>
      <c r="F373" s="416" t="s">
        <v>1153</v>
      </c>
      <c r="G373" s="403">
        <v>43220</v>
      </c>
      <c r="H373" s="404">
        <v>90</v>
      </c>
      <c r="I373" s="403">
        <v>43264</v>
      </c>
      <c r="J373" s="427">
        <v>14976</v>
      </c>
      <c r="K373" s="405">
        <v>0</v>
      </c>
      <c r="L373" s="405">
        <v>741</v>
      </c>
      <c r="M373" s="418" t="s">
        <v>1140</v>
      </c>
      <c r="N373" s="418" t="s">
        <v>1154</v>
      </c>
      <c r="O373" s="437">
        <v>1000</v>
      </c>
      <c r="P373" s="436" t="s">
        <v>1141</v>
      </c>
      <c r="Q373" s="419">
        <v>14.976000000000001</v>
      </c>
      <c r="R373" s="419">
        <v>14976</v>
      </c>
      <c r="S373" s="446" t="s">
        <v>1155</v>
      </c>
      <c r="T373" s="429">
        <v>990</v>
      </c>
      <c r="U373" s="447">
        <v>990</v>
      </c>
      <c r="V373" s="446" t="s">
        <v>1156</v>
      </c>
      <c r="W373" s="403">
        <v>43109</v>
      </c>
      <c r="X373" s="443"/>
      <c r="Y373" s="468">
        <v>0.17</v>
      </c>
    </row>
    <row r="374" spans="1:25" s="181" customFormat="1" ht="12.15" customHeight="1">
      <c r="A374" s="402" t="s">
        <v>15</v>
      </c>
      <c r="B374" s="403">
        <v>43156</v>
      </c>
      <c r="C374" s="404" t="s">
        <v>1157</v>
      </c>
      <c r="D374" s="404" t="s">
        <v>1158</v>
      </c>
      <c r="E374" s="405">
        <v>16447.86</v>
      </c>
      <c r="F374" s="416" t="s">
        <v>1159</v>
      </c>
      <c r="G374" s="403">
        <v>43246</v>
      </c>
      <c r="H374" s="404">
        <v>90</v>
      </c>
      <c r="I374" s="403">
        <v>43257</v>
      </c>
      <c r="J374" s="427">
        <v>16447.86</v>
      </c>
      <c r="K374" s="405">
        <v>0</v>
      </c>
      <c r="L374" s="405">
        <v>198</v>
      </c>
      <c r="M374" s="418" t="s">
        <v>1140</v>
      </c>
      <c r="N374" s="418" t="s">
        <v>792</v>
      </c>
      <c r="O374" s="437">
        <v>6</v>
      </c>
      <c r="P374" s="436" t="s">
        <v>114</v>
      </c>
      <c r="Q374" s="419">
        <v>2741.31</v>
      </c>
      <c r="R374" s="419">
        <v>16447.86</v>
      </c>
      <c r="S374" s="446" t="s">
        <v>793</v>
      </c>
      <c r="T374" s="429">
        <v>180</v>
      </c>
      <c r="U374" s="447">
        <v>1080</v>
      </c>
      <c r="V374" s="446" t="s">
        <v>1160</v>
      </c>
      <c r="W374" s="403">
        <v>43110</v>
      </c>
      <c r="X374" s="443"/>
      <c r="Y374" s="450">
        <v>0.17</v>
      </c>
    </row>
    <row r="375" spans="1:25" s="181" customFormat="1" ht="12.15" customHeight="1">
      <c r="A375" s="402" t="s">
        <v>15</v>
      </c>
      <c r="B375" s="403">
        <v>43156</v>
      </c>
      <c r="C375" s="404" t="s">
        <v>1157</v>
      </c>
      <c r="D375" s="404" t="s">
        <v>1158</v>
      </c>
      <c r="E375" s="405">
        <v>16447.86</v>
      </c>
      <c r="F375" s="416" t="s">
        <v>1159</v>
      </c>
      <c r="G375" s="403">
        <v>43246</v>
      </c>
      <c r="H375" s="404">
        <v>90</v>
      </c>
      <c r="I375" s="403">
        <v>43257</v>
      </c>
      <c r="J375" s="427">
        <v>16447.86</v>
      </c>
      <c r="K375" s="405">
        <v>0</v>
      </c>
      <c r="L375" s="405">
        <v>198</v>
      </c>
      <c r="M375" s="418" t="s">
        <v>1140</v>
      </c>
      <c r="N375" s="418" t="s">
        <v>792</v>
      </c>
      <c r="O375" s="437">
        <v>6</v>
      </c>
      <c r="P375" s="436" t="s">
        <v>114</v>
      </c>
      <c r="Q375" s="419">
        <v>2741.31</v>
      </c>
      <c r="R375" s="419">
        <v>16447.86</v>
      </c>
      <c r="S375" s="446" t="s">
        <v>793</v>
      </c>
      <c r="T375" s="429">
        <v>180</v>
      </c>
      <c r="U375" s="447">
        <v>1080</v>
      </c>
      <c r="V375" s="446" t="s">
        <v>1161</v>
      </c>
      <c r="W375" s="403">
        <v>43113</v>
      </c>
      <c r="X375" s="443"/>
      <c r="Y375" s="450">
        <v>0.17</v>
      </c>
    </row>
    <row r="376" spans="1:25" s="387" customFormat="1" ht="12.15" customHeight="1">
      <c r="A376" s="402" t="s">
        <v>15</v>
      </c>
      <c r="B376" s="403">
        <v>43156</v>
      </c>
      <c r="C376" s="404" t="s">
        <v>1157</v>
      </c>
      <c r="D376" s="404" t="s">
        <v>1158</v>
      </c>
      <c r="E376" s="405">
        <v>16447.86</v>
      </c>
      <c r="F376" s="416" t="s">
        <v>1159</v>
      </c>
      <c r="G376" s="403">
        <v>43246</v>
      </c>
      <c r="H376" s="404">
        <v>90</v>
      </c>
      <c r="I376" s="403">
        <v>43257</v>
      </c>
      <c r="J376" s="427">
        <v>16447.86</v>
      </c>
      <c r="K376" s="405">
        <v>0</v>
      </c>
      <c r="L376" s="405">
        <v>198</v>
      </c>
      <c r="M376" s="418" t="s">
        <v>1140</v>
      </c>
      <c r="N376" s="418" t="s">
        <v>792</v>
      </c>
      <c r="O376" s="437">
        <v>6</v>
      </c>
      <c r="P376" s="436" t="s">
        <v>114</v>
      </c>
      <c r="Q376" s="419">
        <v>2741.31</v>
      </c>
      <c r="R376" s="419">
        <v>16447.86</v>
      </c>
      <c r="S376" s="446" t="s">
        <v>793</v>
      </c>
      <c r="T376" s="429">
        <v>180</v>
      </c>
      <c r="U376" s="447">
        <v>1080</v>
      </c>
      <c r="V376" s="446" t="s">
        <v>1162</v>
      </c>
      <c r="W376" s="403">
        <v>43117</v>
      </c>
      <c r="X376" s="443"/>
      <c r="Y376" s="462">
        <v>0.17</v>
      </c>
    </row>
    <row r="377" spans="1:25" s="181" customFormat="1" ht="12.15" customHeight="1">
      <c r="A377" s="402" t="s">
        <v>15</v>
      </c>
      <c r="B377" s="403">
        <v>43156</v>
      </c>
      <c r="C377" s="404" t="s">
        <v>1157</v>
      </c>
      <c r="D377" s="404" t="s">
        <v>1158</v>
      </c>
      <c r="E377" s="405">
        <v>16447.86</v>
      </c>
      <c r="F377" s="416" t="s">
        <v>1159</v>
      </c>
      <c r="G377" s="403">
        <v>43246</v>
      </c>
      <c r="H377" s="404">
        <v>90</v>
      </c>
      <c r="I377" s="403">
        <v>43257</v>
      </c>
      <c r="J377" s="427">
        <v>16447.86</v>
      </c>
      <c r="K377" s="405">
        <v>0</v>
      </c>
      <c r="L377" s="405">
        <v>198</v>
      </c>
      <c r="M377" s="418" t="s">
        <v>1140</v>
      </c>
      <c r="N377" s="418" t="s">
        <v>792</v>
      </c>
      <c r="O377" s="437">
        <v>6</v>
      </c>
      <c r="P377" s="436" t="s">
        <v>114</v>
      </c>
      <c r="Q377" s="419">
        <v>2741.31</v>
      </c>
      <c r="R377" s="419">
        <v>16447.86</v>
      </c>
      <c r="S377" s="446" t="s">
        <v>793</v>
      </c>
      <c r="T377" s="429">
        <v>180</v>
      </c>
      <c r="U377" s="447">
        <v>1080</v>
      </c>
      <c r="V377" s="446" t="s">
        <v>1163</v>
      </c>
      <c r="W377" s="403">
        <v>43120</v>
      </c>
      <c r="X377" s="443"/>
      <c r="Y377" s="450">
        <v>0.17</v>
      </c>
    </row>
    <row r="378" spans="1:25" s="390" customFormat="1" ht="12.15" customHeight="1">
      <c r="A378" s="402" t="s">
        <v>15</v>
      </c>
      <c r="B378" s="417">
        <v>43156</v>
      </c>
      <c r="C378" s="404" t="s">
        <v>1157</v>
      </c>
      <c r="D378" s="418" t="s">
        <v>1158</v>
      </c>
      <c r="E378" s="419">
        <v>16447.86</v>
      </c>
      <c r="F378" s="416" t="s">
        <v>1159</v>
      </c>
      <c r="G378" s="403">
        <v>43246</v>
      </c>
      <c r="H378" s="404">
        <v>90</v>
      </c>
      <c r="I378" s="403">
        <v>43257</v>
      </c>
      <c r="J378" s="427">
        <v>16447.86</v>
      </c>
      <c r="K378" s="405">
        <v>0</v>
      </c>
      <c r="L378" s="405">
        <v>198</v>
      </c>
      <c r="M378" s="404" t="s">
        <v>1140</v>
      </c>
      <c r="N378" s="404" t="s">
        <v>792</v>
      </c>
      <c r="O378" s="428">
        <v>6</v>
      </c>
      <c r="P378" s="429" t="s">
        <v>114</v>
      </c>
      <c r="Q378" s="429">
        <v>2741.31</v>
      </c>
      <c r="R378" s="429">
        <v>16447.86</v>
      </c>
      <c r="S378" s="404" t="s">
        <v>793</v>
      </c>
      <c r="T378" s="429">
        <v>180</v>
      </c>
      <c r="U378" s="429">
        <v>1080</v>
      </c>
      <c r="V378" s="460" t="s">
        <v>1164</v>
      </c>
      <c r="W378" s="403">
        <v>43125</v>
      </c>
      <c r="X378" s="443"/>
      <c r="Y378" s="469">
        <v>0.17</v>
      </c>
    </row>
    <row r="379" spans="1:25" s="181" customFormat="1" ht="12.15" customHeight="1">
      <c r="A379" s="402" t="s">
        <v>15</v>
      </c>
      <c r="B379" s="417">
        <v>43156</v>
      </c>
      <c r="C379" s="404" t="s">
        <v>1157</v>
      </c>
      <c r="D379" s="418" t="s">
        <v>1158</v>
      </c>
      <c r="E379" s="419">
        <v>16447.86</v>
      </c>
      <c r="F379" s="416" t="s">
        <v>1159</v>
      </c>
      <c r="G379" s="403">
        <v>43246</v>
      </c>
      <c r="H379" s="404">
        <v>90</v>
      </c>
      <c r="I379" s="403">
        <v>43257</v>
      </c>
      <c r="J379" s="427">
        <v>16447.86</v>
      </c>
      <c r="K379" s="405">
        <v>0</v>
      </c>
      <c r="L379" s="405">
        <v>198</v>
      </c>
      <c r="M379" s="404" t="s">
        <v>1140</v>
      </c>
      <c r="N379" s="404" t="s">
        <v>792</v>
      </c>
      <c r="O379" s="428">
        <v>6</v>
      </c>
      <c r="P379" s="429" t="s">
        <v>114</v>
      </c>
      <c r="Q379" s="429">
        <v>2741.31</v>
      </c>
      <c r="R379" s="429">
        <v>16447.86</v>
      </c>
      <c r="S379" s="404" t="s">
        <v>793</v>
      </c>
      <c r="T379" s="429">
        <v>180</v>
      </c>
      <c r="U379" s="429">
        <v>1080</v>
      </c>
      <c r="V379" s="460" t="s">
        <v>1165</v>
      </c>
      <c r="W379" s="403">
        <v>43129</v>
      </c>
      <c r="X379" s="443"/>
      <c r="Y379" s="450">
        <v>0.17</v>
      </c>
    </row>
    <row r="380" spans="1:25" s="181" customFormat="1" ht="12.15" customHeight="1">
      <c r="A380" s="402" t="s">
        <v>15</v>
      </c>
      <c r="B380" s="417">
        <v>43156</v>
      </c>
      <c r="C380" s="404" t="s">
        <v>1157</v>
      </c>
      <c r="D380" s="418" t="s">
        <v>1158</v>
      </c>
      <c r="E380" s="419">
        <v>16447.86</v>
      </c>
      <c r="F380" s="416" t="s">
        <v>1159</v>
      </c>
      <c r="G380" s="403">
        <v>43246</v>
      </c>
      <c r="H380" s="404">
        <v>90</v>
      </c>
      <c r="I380" s="403">
        <v>43257</v>
      </c>
      <c r="J380" s="427">
        <v>16447.86</v>
      </c>
      <c r="K380" s="405">
        <v>0</v>
      </c>
      <c r="L380" s="405">
        <v>198</v>
      </c>
      <c r="M380" s="418" t="s">
        <v>1140</v>
      </c>
      <c r="N380" s="418" t="s">
        <v>792</v>
      </c>
      <c r="O380" s="437">
        <v>6</v>
      </c>
      <c r="P380" s="436" t="s">
        <v>114</v>
      </c>
      <c r="Q380" s="419">
        <v>2741.31</v>
      </c>
      <c r="R380" s="419">
        <v>16447.86</v>
      </c>
      <c r="S380" s="446" t="s">
        <v>793</v>
      </c>
      <c r="T380" s="429">
        <v>180</v>
      </c>
      <c r="U380" s="447">
        <v>1080</v>
      </c>
      <c r="V380" s="446" t="s">
        <v>1166</v>
      </c>
      <c r="W380" s="403">
        <v>43137</v>
      </c>
      <c r="X380" s="443"/>
      <c r="Y380" s="450">
        <v>0.17</v>
      </c>
    </row>
    <row r="381" spans="1:25" s="181" customFormat="1" ht="12.15" customHeight="1">
      <c r="A381" s="402" t="s">
        <v>15</v>
      </c>
      <c r="B381" s="417">
        <v>43137</v>
      </c>
      <c r="C381" s="404" t="s">
        <v>77</v>
      </c>
      <c r="D381" s="418" t="s">
        <v>78</v>
      </c>
      <c r="E381" s="419">
        <v>56800</v>
      </c>
      <c r="F381" s="416" t="s">
        <v>1167</v>
      </c>
      <c r="G381" s="403">
        <v>43257</v>
      </c>
      <c r="H381" s="404">
        <v>120</v>
      </c>
      <c r="I381" s="403">
        <v>43255</v>
      </c>
      <c r="J381" s="427">
        <v>56800</v>
      </c>
      <c r="K381" s="405">
        <v>0</v>
      </c>
      <c r="L381" s="405">
        <v>134</v>
      </c>
      <c r="M381" s="418" t="s">
        <v>1112</v>
      </c>
      <c r="N381" s="418" t="s">
        <v>390</v>
      </c>
      <c r="O381" s="437">
        <v>4000</v>
      </c>
      <c r="P381" s="436" t="s">
        <v>521</v>
      </c>
      <c r="Q381" s="419">
        <v>14.2</v>
      </c>
      <c r="R381" s="419">
        <v>56800</v>
      </c>
      <c r="S381" s="446" t="s">
        <v>733</v>
      </c>
      <c r="T381" s="429">
        <v>1000</v>
      </c>
      <c r="U381" s="447">
        <v>4000</v>
      </c>
      <c r="V381" s="446" t="s">
        <v>1168</v>
      </c>
      <c r="W381" s="403">
        <v>43088</v>
      </c>
      <c r="X381" s="443"/>
      <c r="Y381" s="450">
        <v>0.17</v>
      </c>
    </row>
    <row r="382" spans="1:25" s="181" customFormat="1" ht="12.15" customHeight="1">
      <c r="A382" s="402" t="s">
        <v>15</v>
      </c>
      <c r="B382" s="417">
        <v>43137</v>
      </c>
      <c r="C382" s="404" t="s">
        <v>77</v>
      </c>
      <c r="D382" s="418" t="s">
        <v>78</v>
      </c>
      <c r="E382" s="419">
        <v>28400</v>
      </c>
      <c r="F382" s="416" t="s">
        <v>1167</v>
      </c>
      <c r="G382" s="403">
        <v>43257</v>
      </c>
      <c r="H382" s="404">
        <v>120</v>
      </c>
      <c r="I382" s="403">
        <v>43255</v>
      </c>
      <c r="J382" s="427">
        <v>28400</v>
      </c>
      <c r="K382" s="405">
        <v>0</v>
      </c>
      <c r="L382" s="405">
        <v>134</v>
      </c>
      <c r="M382" s="418" t="s">
        <v>1112</v>
      </c>
      <c r="N382" s="418" t="s">
        <v>390</v>
      </c>
      <c r="O382" s="437">
        <v>2000</v>
      </c>
      <c r="P382" s="436" t="s">
        <v>521</v>
      </c>
      <c r="Q382" s="419">
        <v>14.2</v>
      </c>
      <c r="R382" s="419">
        <v>28400</v>
      </c>
      <c r="S382" s="446" t="s">
        <v>733</v>
      </c>
      <c r="T382" s="429">
        <v>1000</v>
      </c>
      <c r="U382" s="447">
        <v>2000</v>
      </c>
      <c r="V382" s="446" t="s">
        <v>1169</v>
      </c>
      <c r="W382" s="403">
        <v>43092</v>
      </c>
      <c r="X382" s="443"/>
      <c r="Y382" s="450">
        <v>0.17</v>
      </c>
    </row>
    <row r="383" spans="1:25" s="181" customFormat="1" ht="12.15" customHeight="1">
      <c r="A383" s="402" t="s">
        <v>15</v>
      </c>
      <c r="B383" s="417">
        <v>43137</v>
      </c>
      <c r="C383" s="404" t="s">
        <v>77</v>
      </c>
      <c r="D383" s="418" t="s">
        <v>78</v>
      </c>
      <c r="E383" s="419">
        <v>5440</v>
      </c>
      <c r="F383" s="416" t="s">
        <v>1167</v>
      </c>
      <c r="G383" s="403">
        <v>43257</v>
      </c>
      <c r="H383" s="404">
        <v>120</v>
      </c>
      <c r="I383" s="403">
        <v>43255</v>
      </c>
      <c r="J383" s="427">
        <v>5440</v>
      </c>
      <c r="K383" s="405">
        <v>0</v>
      </c>
      <c r="L383" s="405">
        <v>134</v>
      </c>
      <c r="M383" s="418" t="s">
        <v>1127</v>
      </c>
      <c r="N383" s="418" t="s">
        <v>1128</v>
      </c>
      <c r="O383" s="437">
        <v>340</v>
      </c>
      <c r="P383" s="436" t="s">
        <v>521</v>
      </c>
      <c r="Q383" s="419">
        <v>16</v>
      </c>
      <c r="R383" s="419">
        <v>5440</v>
      </c>
      <c r="S383" s="446" t="s">
        <v>1129</v>
      </c>
      <c r="T383" s="429">
        <v>170</v>
      </c>
      <c r="U383" s="447">
        <v>340</v>
      </c>
      <c r="V383" s="446" t="s">
        <v>1169</v>
      </c>
      <c r="W383" s="403">
        <v>43092</v>
      </c>
      <c r="X383" s="443"/>
      <c r="Y383" s="450">
        <v>0.17</v>
      </c>
    </row>
    <row r="384" spans="1:25" s="387" customFormat="1" ht="12.15" customHeight="1">
      <c r="A384" s="404" t="s">
        <v>15</v>
      </c>
      <c r="B384" s="417">
        <v>43137</v>
      </c>
      <c r="C384" s="404" t="s">
        <v>77</v>
      </c>
      <c r="D384" s="418" t="s">
        <v>78</v>
      </c>
      <c r="E384" s="419">
        <v>85200</v>
      </c>
      <c r="F384" s="416" t="s">
        <v>1170</v>
      </c>
      <c r="G384" s="403">
        <v>43257</v>
      </c>
      <c r="H384" s="404">
        <v>120</v>
      </c>
      <c r="I384" s="403">
        <v>43255</v>
      </c>
      <c r="J384" s="427">
        <v>85200</v>
      </c>
      <c r="K384" s="405">
        <v>0</v>
      </c>
      <c r="L384" s="405">
        <v>134</v>
      </c>
      <c r="M384" s="418" t="s">
        <v>1112</v>
      </c>
      <c r="N384" s="418" t="s">
        <v>390</v>
      </c>
      <c r="O384" s="437">
        <v>6000</v>
      </c>
      <c r="P384" s="436" t="s">
        <v>521</v>
      </c>
      <c r="Q384" s="419">
        <v>14.2</v>
      </c>
      <c r="R384" s="419">
        <v>85200</v>
      </c>
      <c r="S384" s="446" t="s">
        <v>733</v>
      </c>
      <c r="T384" s="429">
        <v>1000</v>
      </c>
      <c r="U384" s="447">
        <v>6000</v>
      </c>
      <c r="V384" s="446" t="s">
        <v>1171</v>
      </c>
      <c r="W384" s="403">
        <v>43105</v>
      </c>
      <c r="X384" s="443"/>
      <c r="Y384" s="462">
        <v>0.17</v>
      </c>
    </row>
    <row r="385" spans="1:25" s="181" customFormat="1" ht="12.15" customHeight="1">
      <c r="A385" s="404" t="s">
        <v>15</v>
      </c>
      <c r="B385" s="417">
        <v>43137</v>
      </c>
      <c r="C385" s="404" t="s">
        <v>77</v>
      </c>
      <c r="D385" s="418" t="s">
        <v>78</v>
      </c>
      <c r="E385" s="419">
        <v>99400</v>
      </c>
      <c r="F385" s="416" t="s">
        <v>1172</v>
      </c>
      <c r="G385" s="403">
        <v>43257</v>
      </c>
      <c r="H385" s="404">
        <v>120</v>
      </c>
      <c r="I385" s="403">
        <v>43255</v>
      </c>
      <c r="J385" s="427">
        <v>99400</v>
      </c>
      <c r="K385" s="405">
        <v>0</v>
      </c>
      <c r="L385" s="405">
        <v>134</v>
      </c>
      <c r="M385" s="418" t="s">
        <v>1112</v>
      </c>
      <c r="N385" s="418" t="s">
        <v>390</v>
      </c>
      <c r="O385" s="437">
        <v>7000</v>
      </c>
      <c r="P385" s="436" t="s">
        <v>521</v>
      </c>
      <c r="Q385" s="419">
        <v>14.2</v>
      </c>
      <c r="R385" s="419">
        <v>99400</v>
      </c>
      <c r="S385" s="446" t="s">
        <v>733</v>
      </c>
      <c r="T385" s="429">
        <v>1000</v>
      </c>
      <c r="U385" s="447">
        <v>7000</v>
      </c>
      <c r="V385" s="446" t="s">
        <v>1173</v>
      </c>
      <c r="W385" s="403">
        <v>43091</v>
      </c>
      <c r="X385" s="443"/>
      <c r="Y385" s="450">
        <v>0.17</v>
      </c>
    </row>
    <row r="386" spans="1:25" s="181" customFormat="1" ht="12.15" customHeight="1">
      <c r="A386" s="402" t="s">
        <v>15</v>
      </c>
      <c r="B386" s="417">
        <v>43137</v>
      </c>
      <c r="C386" s="404" t="s">
        <v>77</v>
      </c>
      <c r="D386" s="418" t="s">
        <v>78</v>
      </c>
      <c r="E386" s="419">
        <v>42600</v>
      </c>
      <c r="F386" s="416" t="s">
        <v>1174</v>
      </c>
      <c r="G386" s="403">
        <v>43257</v>
      </c>
      <c r="H386" s="404">
        <v>120</v>
      </c>
      <c r="I386" s="403">
        <v>43255</v>
      </c>
      <c r="J386" s="427">
        <v>42600</v>
      </c>
      <c r="K386" s="405">
        <v>0</v>
      </c>
      <c r="L386" s="405">
        <v>134</v>
      </c>
      <c r="M386" s="418" t="s">
        <v>1112</v>
      </c>
      <c r="N386" s="418" t="s">
        <v>390</v>
      </c>
      <c r="O386" s="437">
        <v>3000</v>
      </c>
      <c r="P386" s="436" t="s">
        <v>521</v>
      </c>
      <c r="Q386" s="419">
        <v>14.2</v>
      </c>
      <c r="R386" s="419">
        <v>42600</v>
      </c>
      <c r="S386" s="446" t="s">
        <v>733</v>
      </c>
      <c r="T386" s="429">
        <v>1000</v>
      </c>
      <c r="U386" s="447">
        <v>3000</v>
      </c>
      <c r="V386" s="446" t="s">
        <v>1173</v>
      </c>
      <c r="W386" s="403">
        <v>43091</v>
      </c>
      <c r="X386" s="443"/>
      <c r="Y386" s="450">
        <v>0.17</v>
      </c>
    </row>
    <row r="387" spans="1:25" s="181" customFormat="1" ht="12.15" customHeight="1">
      <c r="A387" s="404" t="s">
        <v>15</v>
      </c>
      <c r="B387" s="417">
        <v>43137</v>
      </c>
      <c r="C387" s="404" t="s">
        <v>77</v>
      </c>
      <c r="D387" s="418" t="s">
        <v>78</v>
      </c>
      <c r="E387" s="422">
        <v>85200</v>
      </c>
      <c r="F387" s="416" t="s">
        <v>1175</v>
      </c>
      <c r="G387" s="403">
        <v>43257</v>
      </c>
      <c r="H387" s="404">
        <v>120</v>
      </c>
      <c r="I387" s="403">
        <v>43255</v>
      </c>
      <c r="J387" s="427">
        <v>85200</v>
      </c>
      <c r="K387" s="405">
        <v>0</v>
      </c>
      <c r="L387" s="405">
        <v>134</v>
      </c>
      <c r="M387" s="404" t="s">
        <v>1112</v>
      </c>
      <c r="N387" s="404" t="s">
        <v>390</v>
      </c>
      <c r="O387" s="428">
        <v>6000</v>
      </c>
      <c r="P387" s="429" t="s">
        <v>521</v>
      </c>
      <c r="Q387" s="428">
        <v>14.2</v>
      </c>
      <c r="R387" s="422">
        <v>85200</v>
      </c>
      <c r="S387" s="446" t="s">
        <v>733</v>
      </c>
      <c r="T387" s="429">
        <v>1000</v>
      </c>
      <c r="U387" s="447">
        <v>6000</v>
      </c>
      <c r="V387" s="446" t="s">
        <v>1176</v>
      </c>
      <c r="W387" s="403">
        <v>43116</v>
      </c>
      <c r="X387" s="443"/>
      <c r="Y387" s="450">
        <v>0.17</v>
      </c>
    </row>
    <row r="388" spans="1:25" s="386" customFormat="1" ht="12.15" customHeight="1">
      <c r="A388" s="404" t="s">
        <v>15</v>
      </c>
      <c r="B388" s="417">
        <v>43134</v>
      </c>
      <c r="C388" s="404" t="s">
        <v>79</v>
      </c>
      <c r="D388" s="404" t="s">
        <v>80</v>
      </c>
      <c r="E388" s="419">
        <v>71000</v>
      </c>
      <c r="F388" s="416" t="s">
        <v>1177</v>
      </c>
      <c r="G388" s="403">
        <v>43254</v>
      </c>
      <c r="H388" s="404">
        <v>120</v>
      </c>
      <c r="I388" s="403">
        <v>43255</v>
      </c>
      <c r="J388" s="427">
        <v>71000</v>
      </c>
      <c r="K388" s="405">
        <v>0</v>
      </c>
      <c r="L388" s="405">
        <v>128</v>
      </c>
      <c r="M388" s="418" t="s">
        <v>1112</v>
      </c>
      <c r="N388" s="418" t="s">
        <v>390</v>
      </c>
      <c r="O388" s="437">
        <v>5000</v>
      </c>
      <c r="P388" s="436" t="s">
        <v>521</v>
      </c>
      <c r="Q388" s="419">
        <v>14.2</v>
      </c>
      <c r="R388" s="419">
        <v>71000</v>
      </c>
      <c r="S388" s="446" t="s">
        <v>733</v>
      </c>
      <c r="T388" s="429">
        <v>1000</v>
      </c>
      <c r="U388" s="447">
        <v>5000</v>
      </c>
      <c r="V388" s="446" t="s">
        <v>1178</v>
      </c>
      <c r="W388" s="403">
        <v>43117</v>
      </c>
      <c r="X388" s="443"/>
      <c r="Y388" s="461">
        <v>0.17</v>
      </c>
    </row>
    <row r="389" spans="1:25" s="387" customFormat="1" ht="12.15" customHeight="1">
      <c r="A389" s="404" t="s">
        <v>15</v>
      </c>
      <c r="B389" s="417">
        <v>43134</v>
      </c>
      <c r="C389" s="404" t="s">
        <v>79</v>
      </c>
      <c r="D389" s="404" t="s">
        <v>80</v>
      </c>
      <c r="E389" s="419">
        <v>56800</v>
      </c>
      <c r="F389" s="416" t="s">
        <v>1179</v>
      </c>
      <c r="G389" s="403">
        <v>43254</v>
      </c>
      <c r="H389" s="404">
        <v>120</v>
      </c>
      <c r="I389" s="403">
        <v>43255</v>
      </c>
      <c r="J389" s="427">
        <v>56800</v>
      </c>
      <c r="K389" s="405">
        <v>0</v>
      </c>
      <c r="L389" s="405">
        <v>128</v>
      </c>
      <c r="M389" s="418" t="s">
        <v>1112</v>
      </c>
      <c r="N389" s="418" t="s">
        <v>390</v>
      </c>
      <c r="O389" s="437">
        <v>4000</v>
      </c>
      <c r="P389" s="436" t="s">
        <v>521</v>
      </c>
      <c r="Q389" s="419">
        <v>14.2</v>
      </c>
      <c r="R389" s="419">
        <v>56800</v>
      </c>
      <c r="S389" s="446" t="s">
        <v>733</v>
      </c>
      <c r="T389" s="429">
        <v>1000</v>
      </c>
      <c r="U389" s="447">
        <v>4000</v>
      </c>
      <c r="V389" s="446" t="s">
        <v>1180</v>
      </c>
      <c r="W389" s="403">
        <v>43090</v>
      </c>
      <c r="X389" s="443"/>
      <c r="Y389" s="462">
        <v>0.17</v>
      </c>
    </row>
    <row r="390" spans="1:25" s="181" customFormat="1" ht="12.15" customHeight="1">
      <c r="A390" s="404" t="s">
        <v>15</v>
      </c>
      <c r="B390" s="417">
        <v>43134</v>
      </c>
      <c r="C390" s="404" t="s">
        <v>79</v>
      </c>
      <c r="D390" s="404" t="s">
        <v>80</v>
      </c>
      <c r="E390" s="419">
        <v>28400</v>
      </c>
      <c r="F390" s="416" t="s">
        <v>1179</v>
      </c>
      <c r="G390" s="403">
        <v>43254</v>
      </c>
      <c r="H390" s="404">
        <v>120</v>
      </c>
      <c r="I390" s="403">
        <v>43255</v>
      </c>
      <c r="J390" s="427">
        <v>28400</v>
      </c>
      <c r="K390" s="405">
        <v>0</v>
      </c>
      <c r="L390" s="405">
        <v>128</v>
      </c>
      <c r="M390" s="418" t="s">
        <v>1112</v>
      </c>
      <c r="N390" s="418" t="s">
        <v>390</v>
      </c>
      <c r="O390" s="437">
        <v>2000</v>
      </c>
      <c r="P390" s="436" t="s">
        <v>521</v>
      </c>
      <c r="Q390" s="419">
        <v>14.2</v>
      </c>
      <c r="R390" s="419">
        <v>28400</v>
      </c>
      <c r="S390" s="446" t="s">
        <v>733</v>
      </c>
      <c r="T390" s="429">
        <v>1000</v>
      </c>
      <c r="U390" s="447">
        <v>2000</v>
      </c>
      <c r="V390" s="446" t="s">
        <v>1180</v>
      </c>
      <c r="W390" s="403">
        <v>43090</v>
      </c>
      <c r="X390" s="443"/>
      <c r="Y390" s="450">
        <v>0.17</v>
      </c>
    </row>
    <row r="391" spans="1:25" s="181" customFormat="1" ht="12.15" customHeight="1">
      <c r="A391" s="404" t="s">
        <v>15</v>
      </c>
      <c r="B391" s="417">
        <v>43134</v>
      </c>
      <c r="C391" s="404" t="s">
        <v>79</v>
      </c>
      <c r="D391" s="404" t="s">
        <v>80</v>
      </c>
      <c r="E391" s="419">
        <v>99400</v>
      </c>
      <c r="F391" s="416" t="s">
        <v>1181</v>
      </c>
      <c r="G391" s="403">
        <v>43254</v>
      </c>
      <c r="H391" s="404">
        <v>120</v>
      </c>
      <c r="I391" s="403">
        <v>43255</v>
      </c>
      <c r="J391" s="427">
        <v>99400</v>
      </c>
      <c r="K391" s="405">
        <v>0</v>
      </c>
      <c r="L391" s="405">
        <v>128</v>
      </c>
      <c r="M391" s="418" t="s">
        <v>1112</v>
      </c>
      <c r="N391" s="418" t="s">
        <v>390</v>
      </c>
      <c r="O391" s="437">
        <v>7000</v>
      </c>
      <c r="P391" s="436" t="s">
        <v>521</v>
      </c>
      <c r="Q391" s="419">
        <v>14.2</v>
      </c>
      <c r="R391" s="419">
        <v>99400</v>
      </c>
      <c r="S391" s="446" t="s">
        <v>733</v>
      </c>
      <c r="T391" s="429">
        <v>1000</v>
      </c>
      <c r="U391" s="447">
        <v>7000</v>
      </c>
      <c r="V391" s="446" t="s">
        <v>1182</v>
      </c>
      <c r="W391" s="403">
        <v>43104</v>
      </c>
      <c r="X391" s="443"/>
      <c r="Y391" s="450">
        <v>0.17</v>
      </c>
    </row>
    <row r="392" spans="1:25" s="387" customFormat="1" ht="12.15" customHeight="1">
      <c r="A392" s="402" t="s">
        <v>15</v>
      </c>
      <c r="B392" s="417">
        <v>43273</v>
      </c>
      <c r="C392" s="404" t="s">
        <v>1183</v>
      </c>
      <c r="D392" s="418" t="s">
        <v>1184</v>
      </c>
      <c r="E392" s="419">
        <v>6320</v>
      </c>
      <c r="F392" s="416" t="s">
        <v>1185</v>
      </c>
      <c r="G392" s="403">
        <v>43333</v>
      </c>
      <c r="H392" s="404">
        <v>60</v>
      </c>
      <c r="I392" s="403">
        <v>43279</v>
      </c>
      <c r="J392" s="427">
        <v>6320</v>
      </c>
      <c r="K392" s="405">
        <v>0</v>
      </c>
      <c r="L392" s="405">
        <v>473</v>
      </c>
      <c r="M392" s="404" t="s">
        <v>587</v>
      </c>
      <c r="N392" s="404" t="s">
        <v>306</v>
      </c>
      <c r="O392" s="428">
        <v>2</v>
      </c>
      <c r="P392" s="429" t="s">
        <v>114</v>
      </c>
      <c r="Q392" s="429">
        <v>3160</v>
      </c>
      <c r="R392" s="429">
        <v>6320</v>
      </c>
      <c r="S392" s="404" t="s">
        <v>307</v>
      </c>
      <c r="T392" s="429">
        <v>170</v>
      </c>
      <c r="U392" s="428">
        <v>340</v>
      </c>
      <c r="V392" s="404" t="s">
        <v>1186</v>
      </c>
      <c r="W392" s="403">
        <v>43271</v>
      </c>
      <c r="X392" s="443"/>
      <c r="Y392" s="462">
        <v>0.159999118988011</v>
      </c>
    </row>
    <row r="393" spans="1:25" s="181" customFormat="1" ht="12.15" customHeight="1">
      <c r="A393" s="402" t="s">
        <v>15</v>
      </c>
      <c r="B393" s="403">
        <v>43273</v>
      </c>
      <c r="C393" s="404" t="s">
        <v>1183</v>
      </c>
      <c r="D393" s="404" t="s">
        <v>1184</v>
      </c>
      <c r="E393" s="405">
        <v>2480</v>
      </c>
      <c r="F393" s="406" t="s">
        <v>1187</v>
      </c>
      <c r="G393" s="403">
        <v>43333</v>
      </c>
      <c r="H393" s="404">
        <v>60</v>
      </c>
      <c r="I393" s="403">
        <v>43279</v>
      </c>
      <c r="J393" s="427">
        <v>2480</v>
      </c>
      <c r="K393" s="405">
        <v>0</v>
      </c>
      <c r="L393" s="405">
        <v>473</v>
      </c>
      <c r="M393" s="404" t="s">
        <v>127</v>
      </c>
      <c r="N393" s="404" t="s">
        <v>199</v>
      </c>
      <c r="O393" s="428">
        <v>0.17</v>
      </c>
      <c r="P393" s="429" t="s">
        <v>129</v>
      </c>
      <c r="Q393" s="429">
        <v>14588.2352941176</v>
      </c>
      <c r="R393" s="429">
        <v>2480</v>
      </c>
      <c r="S393" s="404" t="s">
        <v>200</v>
      </c>
      <c r="T393" s="429">
        <v>170</v>
      </c>
      <c r="U393" s="428">
        <v>170</v>
      </c>
      <c r="V393" s="404" t="s">
        <v>1186</v>
      </c>
      <c r="W393" s="403">
        <v>43271</v>
      </c>
      <c r="X393" s="443"/>
      <c r="Y393" s="450">
        <v>0.16000056129059401</v>
      </c>
    </row>
    <row r="394" spans="1:25" s="181" customFormat="1" ht="12.15" customHeight="1">
      <c r="A394" s="402" t="s">
        <v>1188</v>
      </c>
      <c r="B394" s="403">
        <v>43204</v>
      </c>
      <c r="C394" s="404" t="s">
        <v>449</v>
      </c>
      <c r="D394" s="404" t="s">
        <v>450</v>
      </c>
      <c r="E394" s="405">
        <v>108108</v>
      </c>
      <c r="F394" s="406" t="s">
        <v>1189</v>
      </c>
      <c r="G394" s="403">
        <v>43277</v>
      </c>
      <c r="H394" s="404">
        <v>60</v>
      </c>
      <c r="I394" s="403">
        <v>43278</v>
      </c>
      <c r="J394" s="427">
        <v>108108</v>
      </c>
      <c r="K394" s="405">
        <v>0</v>
      </c>
      <c r="L394" s="405">
        <v>353</v>
      </c>
      <c r="M394" s="404" t="s">
        <v>389</v>
      </c>
      <c r="N394" s="404" t="s">
        <v>1190</v>
      </c>
      <c r="O394" s="428">
        <v>44</v>
      </c>
      <c r="P394" s="429" t="s">
        <v>114</v>
      </c>
      <c r="Q394" s="429">
        <v>2457</v>
      </c>
      <c r="R394" s="429">
        <v>108108</v>
      </c>
      <c r="S394" s="404" t="s">
        <v>453</v>
      </c>
      <c r="T394" s="429">
        <v>180</v>
      </c>
      <c r="U394" s="428">
        <v>7920</v>
      </c>
      <c r="V394" s="404" t="s">
        <v>1191</v>
      </c>
      <c r="W394" s="403">
        <v>43187</v>
      </c>
      <c r="X394" s="443" t="s">
        <v>1192</v>
      </c>
      <c r="Y394" s="450">
        <v>0.17</v>
      </c>
    </row>
    <row r="395" spans="1:25" s="181" customFormat="1" ht="12.15" customHeight="1">
      <c r="A395" s="402" t="s">
        <v>1188</v>
      </c>
      <c r="B395" s="403">
        <v>43204</v>
      </c>
      <c r="C395" s="404" t="s">
        <v>449</v>
      </c>
      <c r="D395" s="404" t="s">
        <v>450</v>
      </c>
      <c r="E395" s="405">
        <v>98280</v>
      </c>
      <c r="F395" s="406" t="s">
        <v>1193</v>
      </c>
      <c r="G395" s="403">
        <v>43277</v>
      </c>
      <c r="H395" s="404">
        <v>60</v>
      </c>
      <c r="I395" s="403">
        <v>43278</v>
      </c>
      <c r="J395" s="427">
        <v>98280</v>
      </c>
      <c r="K395" s="405">
        <v>0</v>
      </c>
      <c r="L395" s="405">
        <v>353</v>
      </c>
      <c r="M395" s="404" t="s">
        <v>389</v>
      </c>
      <c r="N395" s="404" t="s">
        <v>1190</v>
      </c>
      <c r="O395" s="428">
        <v>40</v>
      </c>
      <c r="P395" s="429" t="s">
        <v>114</v>
      </c>
      <c r="Q395" s="429">
        <v>2457</v>
      </c>
      <c r="R395" s="429">
        <v>98280</v>
      </c>
      <c r="S395" s="404" t="s">
        <v>453</v>
      </c>
      <c r="T395" s="429">
        <v>180</v>
      </c>
      <c r="U395" s="428">
        <v>7200</v>
      </c>
      <c r="V395" s="404" t="s">
        <v>1194</v>
      </c>
      <c r="W395" s="403">
        <v>43192</v>
      </c>
      <c r="X395" s="443" t="s">
        <v>1192</v>
      </c>
      <c r="Y395" s="450">
        <v>0.17</v>
      </c>
    </row>
    <row r="396" spans="1:25" s="181" customFormat="1" ht="12.15" customHeight="1">
      <c r="A396" s="402" t="s">
        <v>1188</v>
      </c>
      <c r="B396" s="417">
        <v>43273</v>
      </c>
      <c r="C396" s="404" t="s">
        <v>1195</v>
      </c>
      <c r="D396" s="421" t="s">
        <v>1196</v>
      </c>
      <c r="E396" s="405">
        <v>2500</v>
      </c>
      <c r="F396" s="416" t="s">
        <v>1197</v>
      </c>
      <c r="G396" s="403">
        <v>43273</v>
      </c>
      <c r="H396" s="404" t="s">
        <v>1198</v>
      </c>
      <c r="I396" s="403">
        <v>43278</v>
      </c>
      <c r="J396" s="427">
        <v>2500</v>
      </c>
      <c r="K396" s="405">
        <v>0</v>
      </c>
      <c r="L396" s="405">
        <v>496</v>
      </c>
      <c r="M396" s="404" t="s">
        <v>127</v>
      </c>
      <c r="N396" s="404" t="s">
        <v>199</v>
      </c>
      <c r="O396" s="428">
        <v>0.17</v>
      </c>
      <c r="P396" s="429" t="s">
        <v>129</v>
      </c>
      <c r="Q396" s="429">
        <v>14705.8823529412</v>
      </c>
      <c r="R396" s="429">
        <v>2500</v>
      </c>
      <c r="S396" s="404" t="s">
        <v>200</v>
      </c>
      <c r="T396" s="429">
        <v>170</v>
      </c>
      <c r="U396" s="428">
        <v>170</v>
      </c>
      <c r="V396" s="404" t="s">
        <v>1199</v>
      </c>
      <c r="W396" s="403">
        <v>43271</v>
      </c>
      <c r="X396" s="443"/>
      <c r="Y396" s="450">
        <v>0.16000129920145501</v>
      </c>
    </row>
    <row r="397" spans="1:25" s="181" customFormat="1" ht="12.15" customHeight="1">
      <c r="A397" s="402" t="s">
        <v>1188</v>
      </c>
      <c r="B397" s="417">
        <v>43280</v>
      </c>
      <c r="C397" s="404" t="s">
        <v>1200</v>
      </c>
      <c r="D397" s="421" t="s">
        <v>1201</v>
      </c>
      <c r="E397" s="405">
        <v>2800</v>
      </c>
      <c r="F397" s="416" t="s">
        <v>332</v>
      </c>
      <c r="G397" s="403"/>
      <c r="H397" s="404"/>
      <c r="I397" s="403">
        <v>43279</v>
      </c>
      <c r="J397" s="427">
        <v>2800</v>
      </c>
      <c r="K397" s="405">
        <v>0</v>
      </c>
      <c r="L397" s="405"/>
      <c r="M397" s="404" t="s">
        <v>112</v>
      </c>
      <c r="N397" s="404" t="s">
        <v>1202</v>
      </c>
      <c r="O397" s="428">
        <v>1</v>
      </c>
      <c r="P397" s="429" t="s">
        <v>114</v>
      </c>
      <c r="Q397" s="429"/>
      <c r="R397" s="429"/>
      <c r="S397" s="404" t="s">
        <v>115</v>
      </c>
      <c r="T397" s="429">
        <v>170</v>
      </c>
      <c r="U397" s="428">
        <v>170</v>
      </c>
      <c r="V397" s="404" t="s">
        <v>1203</v>
      </c>
      <c r="W397" s="403">
        <v>43280</v>
      </c>
      <c r="X397" s="443"/>
      <c r="Y397" s="450"/>
    </row>
    <row r="398" spans="1:25" s="181" customFormat="1" ht="12.15" customHeight="1">
      <c r="A398" s="402" t="s">
        <v>1188</v>
      </c>
      <c r="B398" s="417">
        <v>43280</v>
      </c>
      <c r="C398" s="404" t="s">
        <v>1200</v>
      </c>
      <c r="D398" s="421" t="s">
        <v>1201</v>
      </c>
      <c r="E398" s="405">
        <v>2200</v>
      </c>
      <c r="F398" s="416" t="s">
        <v>332</v>
      </c>
      <c r="G398" s="403"/>
      <c r="H398" s="404"/>
      <c r="I398" s="403">
        <v>43279</v>
      </c>
      <c r="J398" s="427">
        <v>2200</v>
      </c>
      <c r="K398" s="405">
        <v>0</v>
      </c>
      <c r="L398" s="405"/>
      <c r="M398" s="404" t="s">
        <v>236</v>
      </c>
      <c r="N398" s="404" t="s">
        <v>199</v>
      </c>
      <c r="O398" s="428">
        <v>1</v>
      </c>
      <c r="P398" s="429" t="s">
        <v>114</v>
      </c>
      <c r="Q398" s="429"/>
      <c r="R398" s="429"/>
      <c r="S398" s="404" t="s">
        <v>200</v>
      </c>
      <c r="T398" s="429">
        <v>170</v>
      </c>
      <c r="U398" s="428">
        <v>170</v>
      </c>
      <c r="V398" s="404" t="s">
        <v>1203</v>
      </c>
      <c r="W398" s="403">
        <v>43280</v>
      </c>
      <c r="X398" s="443"/>
      <c r="Y398" s="450"/>
    </row>
    <row r="399" spans="1:25" s="181" customFormat="1" ht="12.15" customHeight="1">
      <c r="A399" s="402" t="s">
        <v>1188</v>
      </c>
      <c r="B399" s="417">
        <v>43280</v>
      </c>
      <c r="C399" s="404" t="s">
        <v>1200</v>
      </c>
      <c r="D399" s="421" t="s">
        <v>1201</v>
      </c>
      <c r="E399" s="405">
        <v>300</v>
      </c>
      <c r="F399" s="416" t="s">
        <v>332</v>
      </c>
      <c r="G399" s="403"/>
      <c r="H399" s="404"/>
      <c r="I399" s="403">
        <v>43279</v>
      </c>
      <c r="J399" s="427">
        <v>300</v>
      </c>
      <c r="K399" s="405">
        <v>0</v>
      </c>
      <c r="L399" s="405"/>
      <c r="M399" s="404" t="s">
        <v>236</v>
      </c>
      <c r="N399" s="404" t="s">
        <v>199</v>
      </c>
      <c r="O399" s="428">
        <v>1</v>
      </c>
      <c r="P399" s="429" t="s">
        <v>114</v>
      </c>
      <c r="Q399" s="429"/>
      <c r="R399" s="429"/>
      <c r="S399" s="404" t="s">
        <v>200</v>
      </c>
      <c r="T399" s="429">
        <v>17</v>
      </c>
      <c r="U399" s="428">
        <v>17</v>
      </c>
      <c r="V399" s="404" t="s">
        <v>1203</v>
      </c>
      <c r="W399" s="403">
        <v>43280</v>
      </c>
      <c r="X399" s="443"/>
      <c r="Y399" s="450"/>
    </row>
    <row r="400" spans="1:25" s="181" customFormat="1" ht="12.15" customHeight="1">
      <c r="A400" s="181" t="s">
        <v>27</v>
      </c>
      <c r="B400" s="470">
        <v>43213</v>
      </c>
      <c r="C400" s="181" t="s">
        <v>1204</v>
      </c>
      <c r="D400" s="181" t="s">
        <v>1205</v>
      </c>
      <c r="E400" s="181">
        <v>4300</v>
      </c>
      <c r="F400" s="181" t="s">
        <v>1206</v>
      </c>
      <c r="G400" s="470">
        <v>43273</v>
      </c>
      <c r="H400" s="181">
        <v>60</v>
      </c>
      <c r="I400" s="470">
        <v>43281</v>
      </c>
      <c r="J400" s="181">
        <v>4300</v>
      </c>
      <c r="K400" s="181">
        <v>0</v>
      </c>
      <c r="L400" s="181">
        <v>568</v>
      </c>
      <c r="M400" s="181" t="s">
        <v>482</v>
      </c>
      <c r="N400" s="181" t="s">
        <v>195</v>
      </c>
      <c r="O400" s="181">
        <v>2</v>
      </c>
      <c r="P400" s="181" t="s">
        <v>114</v>
      </c>
      <c r="Q400" s="181">
        <v>2150</v>
      </c>
      <c r="R400" s="181">
        <v>4300</v>
      </c>
      <c r="S400" s="181" t="s">
        <v>335</v>
      </c>
      <c r="T400" s="181">
        <v>170</v>
      </c>
      <c r="U400" s="181">
        <v>340</v>
      </c>
      <c r="V400" s="181" t="s">
        <v>1207</v>
      </c>
      <c r="W400" s="470">
        <v>43188</v>
      </c>
      <c r="Y400" s="450">
        <v>0.17</v>
      </c>
    </row>
    <row r="401" spans="1:28" s="181" customFormat="1" ht="12.15" customHeight="1">
      <c r="A401" s="181" t="s">
        <v>27</v>
      </c>
      <c r="B401" s="470">
        <v>43213</v>
      </c>
      <c r="C401" s="181" t="s">
        <v>1204</v>
      </c>
      <c r="D401" s="181" t="s">
        <v>1205</v>
      </c>
      <c r="E401" s="181">
        <v>4300</v>
      </c>
      <c r="F401" s="181" t="s">
        <v>1206</v>
      </c>
      <c r="G401" s="470">
        <v>43273</v>
      </c>
      <c r="H401" s="181">
        <v>60</v>
      </c>
      <c r="I401" s="470">
        <v>43281</v>
      </c>
      <c r="J401" s="181">
        <v>4300</v>
      </c>
      <c r="K401" s="181">
        <v>0</v>
      </c>
      <c r="L401" s="181">
        <v>568</v>
      </c>
      <c r="M401" s="181" t="s">
        <v>367</v>
      </c>
      <c r="N401" s="181" t="s">
        <v>642</v>
      </c>
      <c r="O401" s="181">
        <v>2</v>
      </c>
      <c r="P401" s="181" t="s">
        <v>114</v>
      </c>
      <c r="Q401" s="181">
        <v>2150</v>
      </c>
      <c r="R401" s="181">
        <v>4300</v>
      </c>
      <c r="S401" s="181" t="s">
        <v>643</v>
      </c>
      <c r="T401" s="181">
        <v>170</v>
      </c>
      <c r="U401" s="181">
        <v>340</v>
      </c>
      <c r="V401" s="181" t="s">
        <v>1207</v>
      </c>
      <c r="W401" s="470">
        <v>43188</v>
      </c>
      <c r="Y401" s="450">
        <v>0.17</v>
      </c>
    </row>
    <row r="402" spans="1:28">
      <c r="A402" t="s">
        <v>27</v>
      </c>
      <c r="B402" s="391">
        <v>43213</v>
      </c>
      <c r="C402" t="s">
        <v>1204</v>
      </c>
      <c r="D402" t="s">
        <v>1205</v>
      </c>
      <c r="E402">
        <v>6450</v>
      </c>
      <c r="F402" s="392" t="s">
        <v>1206</v>
      </c>
      <c r="G402" s="391">
        <v>43273</v>
      </c>
      <c r="H402">
        <v>60</v>
      </c>
      <c r="I402" s="391">
        <v>43281</v>
      </c>
      <c r="J402">
        <v>6450</v>
      </c>
      <c r="K402">
        <v>0</v>
      </c>
      <c r="L402">
        <v>568</v>
      </c>
      <c r="M402" t="s">
        <v>482</v>
      </c>
      <c r="N402" t="s">
        <v>384</v>
      </c>
      <c r="O402">
        <v>3</v>
      </c>
      <c r="P402" t="s">
        <v>114</v>
      </c>
      <c r="Q402">
        <v>2150</v>
      </c>
      <c r="R402" s="393">
        <v>6450</v>
      </c>
      <c r="S402" s="393" t="s">
        <v>335</v>
      </c>
      <c r="T402" s="394">
        <v>170</v>
      </c>
      <c r="U402">
        <v>510</v>
      </c>
      <c r="V402" t="s">
        <v>1208</v>
      </c>
      <c r="W402" s="395">
        <v>43200</v>
      </c>
      <c r="Y402" s="396">
        <v>0.17</v>
      </c>
    </row>
    <row r="403" spans="1:28">
      <c r="A403" t="s">
        <v>27</v>
      </c>
      <c r="B403" s="391">
        <v>43213</v>
      </c>
      <c r="C403" t="s">
        <v>1204</v>
      </c>
      <c r="D403" t="s">
        <v>1205</v>
      </c>
      <c r="E403">
        <v>2150</v>
      </c>
      <c r="F403" s="392" t="s">
        <v>1206</v>
      </c>
      <c r="G403" s="391">
        <v>43273</v>
      </c>
      <c r="H403">
        <v>60</v>
      </c>
      <c r="I403" s="391">
        <v>43281</v>
      </c>
      <c r="J403">
        <v>2150</v>
      </c>
      <c r="K403">
        <v>0</v>
      </c>
      <c r="L403">
        <v>568</v>
      </c>
      <c r="M403" t="s">
        <v>367</v>
      </c>
      <c r="N403" t="s">
        <v>642</v>
      </c>
      <c r="O403">
        <v>1</v>
      </c>
      <c r="P403" t="s">
        <v>114</v>
      </c>
      <c r="Q403">
        <v>2150</v>
      </c>
      <c r="R403" s="393">
        <v>2150</v>
      </c>
      <c r="S403" s="393" t="s">
        <v>643</v>
      </c>
      <c r="T403" s="394">
        <v>170</v>
      </c>
      <c r="U403">
        <v>170</v>
      </c>
      <c r="V403" t="s">
        <v>1208</v>
      </c>
      <c r="W403" s="395">
        <v>43200</v>
      </c>
      <c r="Y403" s="396">
        <v>0.17</v>
      </c>
    </row>
    <row r="404" spans="1:28">
      <c r="A404" t="s">
        <v>27</v>
      </c>
      <c r="B404" s="391">
        <v>43231</v>
      </c>
      <c r="C404" t="s">
        <v>1209</v>
      </c>
      <c r="D404" t="s">
        <v>1210</v>
      </c>
      <c r="E404">
        <v>3200</v>
      </c>
      <c r="F404" s="392" t="s">
        <v>1211</v>
      </c>
      <c r="G404" s="391">
        <v>43231</v>
      </c>
      <c r="H404" t="s">
        <v>459</v>
      </c>
      <c r="I404" s="391" t="s">
        <v>1212</v>
      </c>
      <c r="J404">
        <v>3200</v>
      </c>
      <c r="K404">
        <v>0</v>
      </c>
      <c r="L404">
        <v>248</v>
      </c>
      <c r="M404" t="s">
        <v>362</v>
      </c>
      <c r="N404" t="s">
        <v>148</v>
      </c>
      <c r="O404">
        <v>1</v>
      </c>
      <c r="P404" t="s">
        <v>114</v>
      </c>
      <c r="Q404">
        <v>3200</v>
      </c>
      <c r="R404" s="393">
        <v>3200</v>
      </c>
      <c r="S404" s="393" t="s">
        <v>149</v>
      </c>
      <c r="T404" s="394">
        <v>170</v>
      </c>
      <c r="U404">
        <v>170</v>
      </c>
      <c r="V404" t="s">
        <v>1213</v>
      </c>
      <c r="W404" s="395">
        <v>43231</v>
      </c>
      <c r="X404" s="395" t="s">
        <v>117</v>
      </c>
      <c r="Y404" s="396">
        <v>0.16000029000007299</v>
      </c>
      <c r="AA404">
        <v>1</v>
      </c>
      <c r="AB404">
        <v>170</v>
      </c>
    </row>
    <row r="405" spans="1:28">
      <c r="A405" t="s">
        <v>27</v>
      </c>
      <c r="B405" s="391">
        <v>43266</v>
      </c>
      <c r="C405" t="s">
        <v>1214</v>
      </c>
      <c r="D405" t="s">
        <v>1215</v>
      </c>
      <c r="E405">
        <v>11400</v>
      </c>
      <c r="F405" s="392" t="s">
        <v>332</v>
      </c>
      <c r="I405" s="391">
        <v>43277</v>
      </c>
      <c r="J405">
        <v>3800</v>
      </c>
      <c r="K405">
        <v>7600</v>
      </c>
      <c r="M405" t="s">
        <v>143</v>
      </c>
      <c r="N405" t="s">
        <v>1216</v>
      </c>
      <c r="O405">
        <v>2</v>
      </c>
      <c r="P405" s="429" t="s">
        <v>114</v>
      </c>
      <c r="S405" s="393" t="s">
        <v>359</v>
      </c>
      <c r="T405" s="394">
        <v>180</v>
      </c>
      <c r="U405">
        <v>360</v>
      </c>
      <c r="V405" t="s">
        <v>1217</v>
      </c>
      <c r="W405" s="395">
        <v>43266</v>
      </c>
      <c r="X405" s="395" t="s">
        <v>117</v>
      </c>
      <c r="AA405">
        <v>2</v>
      </c>
      <c r="AB405">
        <v>360</v>
      </c>
    </row>
    <row r="406" spans="1:28">
      <c r="A406" t="s">
        <v>27</v>
      </c>
      <c r="B406" s="391">
        <v>43248</v>
      </c>
      <c r="C406" t="s">
        <v>1214</v>
      </c>
      <c r="D406" t="s">
        <v>1215</v>
      </c>
      <c r="E406">
        <v>3800</v>
      </c>
      <c r="F406" s="392" t="s">
        <v>332</v>
      </c>
      <c r="I406" s="391">
        <v>43255</v>
      </c>
      <c r="J406">
        <v>3800</v>
      </c>
      <c r="K406">
        <v>0</v>
      </c>
      <c r="M406" t="s">
        <v>143</v>
      </c>
      <c r="N406" t="s">
        <v>1216</v>
      </c>
      <c r="O406">
        <v>2</v>
      </c>
      <c r="P406" s="429" t="s">
        <v>114</v>
      </c>
      <c r="S406" s="393" t="s">
        <v>359</v>
      </c>
      <c r="T406" s="394">
        <v>180</v>
      </c>
      <c r="U406">
        <v>360</v>
      </c>
      <c r="V406" t="s">
        <v>1218</v>
      </c>
      <c r="W406" s="395">
        <v>43248</v>
      </c>
    </row>
    <row r="407" spans="1:28">
      <c r="A407" t="s">
        <v>27</v>
      </c>
      <c r="B407" s="391">
        <v>43266</v>
      </c>
      <c r="C407" t="s">
        <v>1214</v>
      </c>
      <c r="D407" t="s">
        <v>1215</v>
      </c>
      <c r="E407">
        <v>3800</v>
      </c>
      <c r="F407" s="392" t="s">
        <v>332</v>
      </c>
      <c r="I407" s="391">
        <v>43277</v>
      </c>
      <c r="J407">
        <v>3800</v>
      </c>
      <c r="K407">
        <v>0</v>
      </c>
      <c r="M407" t="s">
        <v>143</v>
      </c>
      <c r="N407" t="s">
        <v>1216</v>
      </c>
      <c r="O407">
        <v>2</v>
      </c>
      <c r="P407" s="429" t="s">
        <v>114</v>
      </c>
      <c r="S407" s="393" t="s">
        <v>359</v>
      </c>
      <c r="T407" s="394">
        <v>180</v>
      </c>
      <c r="U407">
        <v>360</v>
      </c>
      <c r="V407" t="s">
        <v>1217</v>
      </c>
      <c r="W407" s="395">
        <v>43266</v>
      </c>
    </row>
    <row r="408" spans="1:28">
      <c r="A408" t="s">
        <v>27</v>
      </c>
      <c r="B408" s="391">
        <v>43262</v>
      </c>
      <c r="C408" t="s">
        <v>1219</v>
      </c>
      <c r="D408" t="s">
        <v>1220</v>
      </c>
      <c r="E408">
        <v>300</v>
      </c>
      <c r="F408" s="392" t="s">
        <v>332</v>
      </c>
      <c r="I408" s="391">
        <v>43260</v>
      </c>
      <c r="J408">
        <v>300</v>
      </c>
      <c r="K408">
        <v>0</v>
      </c>
      <c r="M408" t="s">
        <v>1221</v>
      </c>
      <c r="N408" t="s">
        <v>941</v>
      </c>
      <c r="O408">
        <v>1</v>
      </c>
      <c r="P408" s="429" t="s">
        <v>114</v>
      </c>
      <c r="S408" s="393" t="s">
        <v>1222</v>
      </c>
      <c r="T408" s="394">
        <v>20</v>
      </c>
      <c r="U408">
        <v>20</v>
      </c>
      <c r="V408" t="s">
        <v>1223</v>
      </c>
      <c r="W408" s="395">
        <v>43262</v>
      </c>
    </row>
    <row r="409" spans="1:28">
      <c r="A409" t="s">
        <v>1224</v>
      </c>
      <c r="B409" s="391">
        <v>43157</v>
      </c>
      <c r="C409" t="s">
        <v>1225</v>
      </c>
      <c r="D409" t="s">
        <v>1226</v>
      </c>
      <c r="E409">
        <v>5000</v>
      </c>
      <c r="F409" s="392" t="s">
        <v>1227</v>
      </c>
      <c r="G409" s="391">
        <v>43247</v>
      </c>
      <c r="H409">
        <v>90</v>
      </c>
      <c r="I409" s="391">
        <v>43253</v>
      </c>
      <c r="J409">
        <v>5000</v>
      </c>
      <c r="K409">
        <v>0</v>
      </c>
      <c r="L409">
        <v>234</v>
      </c>
      <c r="M409" t="s">
        <v>321</v>
      </c>
      <c r="N409" t="s">
        <v>270</v>
      </c>
      <c r="O409">
        <v>2</v>
      </c>
      <c r="P409" t="s">
        <v>114</v>
      </c>
      <c r="Q409">
        <v>2500</v>
      </c>
      <c r="R409" s="393">
        <v>5000</v>
      </c>
      <c r="S409" s="393" t="s">
        <v>167</v>
      </c>
      <c r="T409" s="394">
        <v>170</v>
      </c>
      <c r="U409">
        <v>340</v>
      </c>
      <c r="V409" t="s">
        <v>1228</v>
      </c>
      <c r="W409" s="395">
        <v>43158</v>
      </c>
      <c r="Y409" s="396">
        <v>0.17</v>
      </c>
      <c r="Z409">
        <v>1025.6400000000001</v>
      </c>
    </row>
    <row r="410" spans="1:28">
      <c r="A410" t="s">
        <v>1224</v>
      </c>
      <c r="B410" s="391">
        <v>43188</v>
      </c>
      <c r="C410" t="s">
        <v>1229</v>
      </c>
      <c r="D410" t="s">
        <v>1230</v>
      </c>
      <c r="E410">
        <v>4800</v>
      </c>
      <c r="F410" s="392" t="s">
        <v>1231</v>
      </c>
      <c r="G410" s="391">
        <v>43248</v>
      </c>
      <c r="H410">
        <v>60</v>
      </c>
      <c r="I410" s="391">
        <v>43263</v>
      </c>
      <c r="J410">
        <v>4800</v>
      </c>
      <c r="K410">
        <v>0</v>
      </c>
      <c r="L410">
        <v>725</v>
      </c>
      <c r="M410" t="s">
        <v>1232</v>
      </c>
      <c r="N410" t="s">
        <v>1233</v>
      </c>
      <c r="O410">
        <v>16</v>
      </c>
      <c r="P410" t="s">
        <v>114</v>
      </c>
      <c r="Q410">
        <v>300</v>
      </c>
      <c r="R410" s="393">
        <v>4800</v>
      </c>
      <c r="S410" s="393" t="s">
        <v>1234</v>
      </c>
      <c r="T410" s="394">
        <v>15</v>
      </c>
      <c r="U410">
        <v>240</v>
      </c>
      <c r="V410" t="s">
        <v>1235</v>
      </c>
      <c r="W410" s="395">
        <v>43169</v>
      </c>
      <c r="Y410" s="396">
        <v>0.17</v>
      </c>
    </row>
    <row r="411" spans="1:28">
      <c r="A411" t="s">
        <v>1224</v>
      </c>
      <c r="B411" s="391">
        <v>43188</v>
      </c>
      <c r="C411" t="s">
        <v>1229</v>
      </c>
      <c r="D411" t="s">
        <v>1230</v>
      </c>
      <c r="E411">
        <v>1430</v>
      </c>
      <c r="F411" s="392" t="s">
        <v>1231</v>
      </c>
      <c r="G411" s="391">
        <v>43248</v>
      </c>
      <c r="H411">
        <v>60</v>
      </c>
      <c r="I411" s="391">
        <v>43263</v>
      </c>
      <c r="J411">
        <v>1430</v>
      </c>
      <c r="K411">
        <v>0</v>
      </c>
      <c r="L411">
        <v>725</v>
      </c>
      <c r="M411" t="s">
        <v>959</v>
      </c>
      <c r="N411" t="s">
        <v>1236</v>
      </c>
      <c r="O411">
        <v>5</v>
      </c>
      <c r="P411" t="s">
        <v>114</v>
      </c>
      <c r="Q411">
        <v>286</v>
      </c>
      <c r="R411" s="393">
        <v>1430</v>
      </c>
      <c r="S411" s="393" t="s">
        <v>1237</v>
      </c>
      <c r="T411" s="394">
        <v>20</v>
      </c>
      <c r="U411">
        <v>100</v>
      </c>
      <c r="V411" t="s">
        <v>1238</v>
      </c>
      <c r="W411" s="395">
        <v>43176</v>
      </c>
      <c r="Y411" s="396">
        <v>0.17</v>
      </c>
    </row>
    <row r="412" spans="1:28">
      <c r="A412" t="s">
        <v>1224</v>
      </c>
      <c r="B412" s="391">
        <v>43188</v>
      </c>
      <c r="C412" t="s">
        <v>1229</v>
      </c>
      <c r="D412" t="s">
        <v>1230</v>
      </c>
      <c r="E412">
        <v>15730</v>
      </c>
      <c r="F412" s="392" t="s">
        <v>1231</v>
      </c>
      <c r="G412" s="391">
        <v>43248</v>
      </c>
      <c r="H412">
        <v>60</v>
      </c>
      <c r="I412" s="391">
        <v>43263</v>
      </c>
      <c r="J412">
        <v>15730</v>
      </c>
      <c r="K412">
        <v>0</v>
      </c>
      <c r="L412">
        <v>725</v>
      </c>
      <c r="M412" t="s">
        <v>959</v>
      </c>
      <c r="N412" t="s">
        <v>1236</v>
      </c>
      <c r="O412">
        <v>55</v>
      </c>
      <c r="P412" t="s">
        <v>114</v>
      </c>
      <c r="Q412">
        <v>286</v>
      </c>
      <c r="R412" s="393">
        <v>15730</v>
      </c>
      <c r="S412" s="393" t="s">
        <v>1237</v>
      </c>
      <c r="T412" s="394">
        <v>20</v>
      </c>
      <c r="U412">
        <v>1100</v>
      </c>
      <c r="V412" t="s">
        <v>1239</v>
      </c>
      <c r="W412" s="395">
        <v>43178</v>
      </c>
      <c r="Y412" s="396">
        <v>0.17</v>
      </c>
    </row>
    <row r="413" spans="1:28">
      <c r="A413" t="s">
        <v>1224</v>
      </c>
      <c r="B413" s="391">
        <v>43188</v>
      </c>
      <c r="C413" t="s">
        <v>1229</v>
      </c>
      <c r="D413" t="s">
        <v>1230</v>
      </c>
      <c r="E413">
        <v>4800</v>
      </c>
      <c r="F413" s="392" t="s">
        <v>1231</v>
      </c>
      <c r="G413" s="391">
        <v>43248</v>
      </c>
      <c r="H413">
        <v>60</v>
      </c>
      <c r="I413" s="391">
        <v>43263</v>
      </c>
      <c r="J413">
        <v>4800</v>
      </c>
      <c r="K413">
        <v>0</v>
      </c>
      <c r="L413">
        <v>725</v>
      </c>
      <c r="M413" t="s">
        <v>1232</v>
      </c>
      <c r="N413" t="s">
        <v>1233</v>
      </c>
      <c r="O413">
        <v>16</v>
      </c>
      <c r="P413" t="s">
        <v>114</v>
      </c>
      <c r="Q413">
        <v>300</v>
      </c>
      <c r="R413" s="393">
        <v>4800</v>
      </c>
      <c r="S413" s="393" t="s">
        <v>1234</v>
      </c>
      <c r="T413" s="394">
        <v>15</v>
      </c>
      <c r="U413">
        <v>240</v>
      </c>
      <c r="V413" t="s">
        <v>1240</v>
      </c>
      <c r="W413" s="395">
        <v>43182</v>
      </c>
      <c r="Y413" s="396">
        <v>0.17</v>
      </c>
    </row>
    <row r="414" spans="1:28">
      <c r="A414" t="s">
        <v>1224</v>
      </c>
      <c r="B414" s="391">
        <v>43172</v>
      </c>
      <c r="C414" t="s">
        <v>1241</v>
      </c>
      <c r="D414" t="s">
        <v>1242</v>
      </c>
      <c r="E414">
        <v>13499.99</v>
      </c>
      <c r="F414" s="392" t="s">
        <v>1243</v>
      </c>
      <c r="G414" s="391">
        <v>43262</v>
      </c>
      <c r="H414">
        <v>90</v>
      </c>
      <c r="I414" s="391">
        <v>43276</v>
      </c>
      <c r="J414">
        <v>13499.99</v>
      </c>
      <c r="K414">
        <v>0</v>
      </c>
      <c r="L414">
        <v>306</v>
      </c>
      <c r="M414" t="s">
        <v>499</v>
      </c>
      <c r="N414" t="s">
        <v>199</v>
      </c>
      <c r="O414">
        <v>5</v>
      </c>
      <c r="P414" t="s">
        <v>114</v>
      </c>
      <c r="Q414">
        <v>2699.998</v>
      </c>
      <c r="R414" s="393">
        <v>13499.99</v>
      </c>
      <c r="S414" s="393" t="s">
        <v>200</v>
      </c>
      <c r="T414" s="394">
        <v>170</v>
      </c>
      <c r="U414">
        <v>850</v>
      </c>
      <c r="V414" t="s">
        <v>1244</v>
      </c>
      <c r="W414" s="395">
        <v>43162</v>
      </c>
      <c r="Y414" s="396">
        <v>0.17</v>
      </c>
    </row>
    <row r="415" spans="1:28">
      <c r="A415" t="s">
        <v>1224</v>
      </c>
      <c r="B415" s="391">
        <v>43172</v>
      </c>
      <c r="C415" t="s">
        <v>1241</v>
      </c>
      <c r="D415" t="s">
        <v>1242</v>
      </c>
      <c r="E415">
        <v>12972.96</v>
      </c>
      <c r="F415" s="392" t="s">
        <v>1243</v>
      </c>
      <c r="G415" s="391">
        <v>43262</v>
      </c>
      <c r="H415">
        <v>90</v>
      </c>
      <c r="I415" s="391">
        <v>43276</v>
      </c>
      <c r="J415">
        <v>12972.96</v>
      </c>
      <c r="K415">
        <v>0</v>
      </c>
      <c r="L415">
        <v>306</v>
      </c>
      <c r="M415" t="s">
        <v>328</v>
      </c>
      <c r="N415" t="s">
        <v>1245</v>
      </c>
      <c r="O415">
        <v>4</v>
      </c>
      <c r="P415" t="s">
        <v>114</v>
      </c>
      <c r="Q415">
        <v>3243.24</v>
      </c>
      <c r="R415" s="393">
        <v>12972.96</v>
      </c>
      <c r="S415" s="393" t="s">
        <v>1246</v>
      </c>
      <c r="T415" s="394">
        <v>180</v>
      </c>
      <c r="U415">
        <v>720</v>
      </c>
      <c r="V415" t="s">
        <v>1244</v>
      </c>
      <c r="W415" s="395">
        <v>43162</v>
      </c>
      <c r="Y415" s="396">
        <v>0.17</v>
      </c>
    </row>
    <row r="416" spans="1:28">
      <c r="A416" t="s">
        <v>1224</v>
      </c>
      <c r="B416" s="391">
        <v>43175</v>
      </c>
      <c r="C416" t="s">
        <v>1247</v>
      </c>
      <c r="D416" t="s">
        <v>1248</v>
      </c>
      <c r="E416">
        <v>420</v>
      </c>
      <c r="F416" s="392" t="s">
        <v>1249</v>
      </c>
      <c r="G416" s="391">
        <v>43265</v>
      </c>
      <c r="H416">
        <v>90</v>
      </c>
      <c r="I416" s="391">
        <v>43266</v>
      </c>
      <c r="J416">
        <v>420</v>
      </c>
      <c r="K416">
        <v>0</v>
      </c>
      <c r="L416">
        <v>457</v>
      </c>
      <c r="M416" t="s">
        <v>1250</v>
      </c>
      <c r="N416" t="s">
        <v>1251</v>
      </c>
      <c r="O416">
        <v>1</v>
      </c>
      <c r="P416" t="s">
        <v>114</v>
      </c>
      <c r="Q416">
        <v>420</v>
      </c>
      <c r="R416" s="393">
        <v>420</v>
      </c>
      <c r="S416" s="393" t="s">
        <v>1252</v>
      </c>
      <c r="T416" s="394">
        <v>18</v>
      </c>
      <c r="U416">
        <v>18</v>
      </c>
      <c r="V416" t="s">
        <v>1253</v>
      </c>
      <c r="W416" s="395">
        <v>43176</v>
      </c>
      <c r="Y416" s="396">
        <v>0.17</v>
      </c>
    </row>
    <row r="417" spans="1:25">
      <c r="A417" t="s">
        <v>1224</v>
      </c>
      <c r="B417" s="391">
        <v>43181</v>
      </c>
      <c r="C417" t="s">
        <v>1254</v>
      </c>
      <c r="D417" t="s">
        <v>1255</v>
      </c>
      <c r="E417">
        <v>5000</v>
      </c>
      <c r="F417" s="392" t="s">
        <v>1256</v>
      </c>
      <c r="G417" s="391">
        <v>43241</v>
      </c>
      <c r="H417">
        <v>60</v>
      </c>
      <c r="I417" s="391">
        <v>43264</v>
      </c>
      <c r="J417">
        <v>5000</v>
      </c>
      <c r="K417">
        <v>0</v>
      </c>
      <c r="L417">
        <v>530</v>
      </c>
      <c r="M417" t="s">
        <v>328</v>
      </c>
      <c r="N417" t="s">
        <v>166</v>
      </c>
      <c r="O417">
        <v>2</v>
      </c>
      <c r="P417" t="s">
        <v>114</v>
      </c>
      <c r="Q417">
        <v>2500</v>
      </c>
      <c r="R417" s="393">
        <v>5000</v>
      </c>
      <c r="S417" s="393" t="s">
        <v>285</v>
      </c>
      <c r="T417" s="394">
        <v>170</v>
      </c>
      <c r="U417">
        <v>340</v>
      </c>
      <c r="V417" t="s">
        <v>1257</v>
      </c>
      <c r="W417" s="395">
        <v>43164</v>
      </c>
      <c r="Y417" s="396">
        <v>0.17</v>
      </c>
    </row>
    <row r="418" spans="1:25">
      <c r="A418" t="s">
        <v>1224</v>
      </c>
      <c r="B418" s="391">
        <v>43123</v>
      </c>
      <c r="C418" t="s">
        <v>1258</v>
      </c>
      <c r="D418" t="s">
        <v>1259</v>
      </c>
      <c r="E418">
        <v>5000</v>
      </c>
      <c r="F418" s="392" t="s">
        <v>1260</v>
      </c>
      <c r="G418" s="391">
        <v>43123</v>
      </c>
      <c r="H418" t="s">
        <v>283</v>
      </c>
      <c r="I418" s="391">
        <v>43259</v>
      </c>
      <c r="J418">
        <v>5000</v>
      </c>
      <c r="K418">
        <v>0</v>
      </c>
      <c r="L418">
        <v>504</v>
      </c>
      <c r="M418" t="s">
        <v>165</v>
      </c>
      <c r="N418" t="s">
        <v>270</v>
      </c>
      <c r="O418">
        <v>2</v>
      </c>
      <c r="P418" t="s">
        <v>114</v>
      </c>
      <c r="Q418">
        <v>2500</v>
      </c>
      <c r="R418" s="393">
        <v>5000</v>
      </c>
      <c r="S418" s="393" t="s">
        <v>167</v>
      </c>
      <c r="T418" s="394">
        <v>170</v>
      </c>
      <c r="U418">
        <v>340</v>
      </c>
      <c r="V418" t="s">
        <v>1261</v>
      </c>
      <c r="W418" s="395">
        <v>43112</v>
      </c>
      <c r="Y418" s="396">
        <v>0.17</v>
      </c>
    </row>
    <row r="419" spans="1:25">
      <c r="A419" t="s">
        <v>1224</v>
      </c>
      <c r="B419" s="391">
        <v>43243</v>
      </c>
      <c r="C419" t="s">
        <v>1262</v>
      </c>
      <c r="D419" t="s">
        <v>1263</v>
      </c>
      <c r="E419">
        <v>6600</v>
      </c>
      <c r="F419" s="392" t="s">
        <v>1264</v>
      </c>
      <c r="G419" s="391">
        <v>43273</v>
      </c>
      <c r="H419">
        <v>30</v>
      </c>
      <c r="I419" s="391">
        <v>43281</v>
      </c>
      <c r="J419">
        <v>6600</v>
      </c>
      <c r="K419">
        <v>0</v>
      </c>
      <c r="L419">
        <v>721</v>
      </c>
      <c r="M419" t="s">
        <v>357</v>
      </c>
      <c r="N419" t="s">
        <v>144</v>
      </c>
      <c r="O419">
        <v>3</v>
      </c>
      <c r="P419" t="s">
        <v>114</v>
      </c>
      <c r="Q419">
        <v>2200</v>
      </c>
      <c r="R419" s="393">
        <v>6600</v>
      </c>
      <c r="S419" s="393" t="s">
        <v>145</v>
      </c>
      <c r="T419" s="394">
        <v>180</v>
      </c>
      <c r="U419">
        <v>540</v>
      </c>
      <c r="V419" t="s">
        <v>1265</v>
      </c>
      <c r="W419" s="395">
        <v>43229</v>
      </c>
      <c r="Y419" s="396">
        <v>0.159999015758411</v>
      </c>
    </row>
    <row r="420" spans="1:25">
      <c r="A420" t="s">
        <v>1224</v>
      </c>
      <c r="B420" s="391">
        <v>43130</v>
      </c>
      <c r="C420" t="s">
        <v>1266</v>
      </c>
      <c r="D420" t="s">
        <v>1267</v>
      </c>
      <c r="E420">
        <v>2650</v>
      </c>
      <c r="F420" s="392" t="s">
        <v>1268</v>
      </c>
      <c r="G420" s="391">
        <v>43160</v>
      </c>
      <c r="H420">
        <v>30</v>
      </c>
      <c r="I420" s="391">
        <v>43255</v>
      </c>
      <c r="J420">
        <v>2650</v>
      </c>
      <c r="K420">
        <v>0</v>
      </c>
      <c r="L420">
        <v>580</v>
      </c>
      <c r="M420" t="s">
        <v>194</v>
      </c>
      <c r="N420" t="s">
        <v>1269</v>
      </c>
      <c r="O420">
        <v>1</v>
      </c>
      <c r="P420" t="s">
        <v>114</v>
      </c>
      <c r="Q420">
        <v>2650</v>
      </c>
      <c r="R420" s="393">
        <v>2650</v>
      </c>
      <c r="S420" s="393" t="s">
        <v>196</v>
      </c>
      <c r="T420" s="394">
        <v>170</v>
      </c>
      <c r="U420">
        <v>170</v>
      </c>
      <c r="V420" t="s">
        <v>1270</v>
      </c>
      <c r="W420" s="395">
        <v>43131</v>
      </c>
      <c r="Y420" s="396">
        <v>0.17</v>
      </c>
    </row>
    <row r="421" spans="1:25">
      <c r="A421" t="s">
        <v>1224</v>
      </c>
      <c r="B421" s="391">
        <v>43112</v>
      </c>
      <c r="C421" t="s">
        <v>1271</v>
      </c>
      <c r="D421" t="s">
        <v>1272</v>
      </c>
      <c r="E421">
        <v>2500</v>
      </c>
      <c r="F421" s="392" t="s">
        <v>1273</v>
      </c>
      <c r="G421" s="391">
        <v>43172</v>
      </c>
      <c r="H421">
        <v>60</v>
      </c>
      <c r="I421" s="391">
        <v>43273</v>
      </c>
      <c r="J421">
        <v>2500</v>
      </c>
      <c r="K421">
        <v>0</v>
      </c>
      <c r="L421">
        <v>282</v>
      </c>
      <c r="M421" t="s">
        <v>1056</v>
      </c>
      <c r="N421" t="s">
        <v>1274</v>
      </c>
      <c r="O421">
        <v>1</v>
      </c>
      <c r="P421" t="s">
        <v>114</v>
      </c>
      <c r="Q421">
        <v>2500</v>
      </c>
      <c r="R421" s="393">
        <v>2500</v>
      </c>
      <c r="S421" s="393" t="s">
        <v>1275</v>
      </c>
      <c r="T421" s="394">
        <v>170</v>
      </c>
      <c r="U421">
        <v>170</v>
      </c>
      <c r="V421" t="s">
        <v>1276</v>
      </c>
      <c r="W421" s="395">
        <v>43113</v>
      </c>
      <c r="Y421" s="396">
        <v>0.17</v>
      </c>
    </row>
    <row r="422" spans="1:25">
      <c r="A422" t="s">
        <v>1224</v>
      </c>
      <c r="B422" s="391">
        <v>43235</v>
      </c>
      <c r="C422" t="s">
        <v>1277</v>
      </c>
      <c r="D422" t="s">
        <v>1278</v>
      </c>
      <c r="E422">
        <v>2750</v>
      </c>
      <c r="F422" s="392" t="s">
        <v>1279</v>
      </c>
      <c r="G422" s="391">
        <v>43355</v>
      </c>
      <c r="H422">
        <v>120</v>
      </c>
      <c r="I422" s="391">
        <v>43280</v>
      </c>
      <c r="J422">
        <v>2750</v>
      </c>
      <c r="K422">
        <v>0</v>
      </c>
      <c r="L422">
        <v>290</v>
      </c>
      <c r="M422" t="s">
        <v>482</v>
      </c>
      <c r="N422" t="s">
        <v>1046</v>
      </c>
      <c r="O422">
        <v>1</v>
      </c>
      <c r="P422" t="s">
        <v>114</v>
      </c>
      <c r="Q422">
        <v>2750</v>
      </c>
      <c r="R422" s="393">
        <v>2750</v>
      </c>
      <c r="S422" s="393" t="s">
        <v>1047</v>
      </c>
      <c r="T422" s="394">
        <v>170</v>
      </c>
      <c r="U422">
        <v>170</v>
      </c>
      <c r="V422" t="s">
        <v>1280</v>
      </c>
      <c r="W422" s="395">
        <v>43236</v>
      </c>
      <c r="Y422" s="396">
        <v>0.159999831272752</v>
      </c>
    </row>
    <row r="423" spans="1:25">
      <c r="A423" t="s">
        <v>1224</v>
      </c>
      <c r="B423" s="391">
        <v>43235</v>
      </c>
      <c r="C423" t="s">
        <v>1277</v>
      </c>
      <c r="D423" t="s">
        <v>1278</v>
      </c>
      <c r="E423">
        <v>2860</v>
      </c>
      <c r="F423" s="392" t="s">
        <v>1281</v>
      </c>
      <c r="G423" s="391">
        <v>43355</v>
      </c>
      <c r="H423">
        <v>120</v>
      </c>
      <c r="I423" s="391">
        <v>43280</v>
      </c>
      <c r="J423">
        <v>2860</v>
      </c>
      <c r="K423">
        <v>0</v>
      </c>
      <c r="L423">
        <v>294</v>
      </c>
      <c r="M423" t="s">
        <v>284</v>
      </c>
      <c r="N423" t="s">
        <v>1282</v>
      </c>
      <c r="O423">
        <v>1</v>
      </c>
      <c r="P423" t="s">
        <v>114</v>
      </c>
      <c r="Q423">
        <v>2860</v>
      </c>
      <c r="R423" s="393">
        <v>2860</v>
      </c>
      <c r="S423" s="393" t="s">
        <v>1283</v>
      </c>
      <c r="T423" s="394">
        <v>170</v>
      </c>
      <c r="U423">
        <v>170</v>
      </c>
      <c r="V423" t="s">
        <v>1284</v>
      </c>
      <c r="W423" s="395">
        <v>43236</v>
      </c>
      <c r="Y423" s="396">
        <v>0.15999870209935399</v>
      </c>
    </row>
    <row r="424" spans="1:25">
      <c r="A424" t="s">
        <v>1224</v>
      </c>
      <c r="B424" s="391">
        <v>43138</v>
      </c>
      <c r="C424" t="s">
        <v>1285</v>
      </c>
      <c r="D424" t="s">
        <v>1286</v>
      </c>
      <c r="E424">
        <v>2450</v>
      </c>
      <c r="F424" s="392" t="s">
        <v>1287</v>
      </c>
      <c r="G424" s="391">
        <v>43228</v>
      </c>
      <c r="H424">
        <v>90</v>
      </c>
      <c r="I424" s="391">
        <v>43273</v>
      </c>
      <c r="J424">
        <v>2450</v>
      </c>
      <c r="K424">
        <v>0</v>
      </c>
      <c r="L424">
        <v>194</v>
      </c>
      <c r="M424" t="s">
        <v>165</v>
      </c>
      <c r="N424" t="s">
        <v>166</v>
      </c>
      <c r="O424">
        <v>1</v>
      </c>
      <c r="P424" t="s">
        <v>114</v>
      </c>
      <c r="Q424">
        <v>2450</v>
      </c>
      <c r="R424" s="393">
        <v>2450</v>
      </c>
      <c r="S424" s="393" t="s">
        <v>285</v>
      </c>
      <c r="T424" s="394">
        <v>170</v>
      </c>
      <c r="U424">
        <v>170</v>
      </c>
      <c r="V424" t="s">
        <v>1288</v>
      </c>
      <c r="W424" s="395">
        <v>43125</v>
      </c>
      <c r="Y424" s="396">
        <v>0.17</v>
      </c>
    </row>
    <row r="425" spans="1:25">
      <c r="A425" t="s">
        <v>1224</v>
      </c>
      <c r="B425" s="391">
        <v>43234</v>
      </c>
      <c r="C425" t="s">
        <v>1289</v>
      </c>
      <c r="D425" t="s">
        <v>1290</v>
      </c>
      <c r="E425">
        <v>300</v>
      </c>
      <c r="F425" s="392" t="s">
        <v>1291</v>
      </c>
      <c r="G425" s="391">
        <v>43264</v>
      </c>
      <c r="H425">
        <v>30</v>
      </c>
      <c r="I425" s="391">
        <v>43277</v>
      </c>
      <c r="J425">
        <v>300</v>
      </c>
      <c r="K425">
        <v>0</v>
      </c>
      <c r="L425">
        <v>272</v>
      </c>
      <c r="M425" t="s">
        <v>511</v>
      </c>
      <c r="N425" t="s">
        <v>512</v>
      </c>
      <c r="O425">
        <v>1</v>
      </c>
      <c r="P425" t="s">
        <v>114</v>
      </c>
      <c r="Q425">
        <v>300</v>
      </c>
      <c r="R425" s="393">
        <v>300</v>
      </c>
      <c r="S425" s="393" t="s">
        <v>513</v>
      </c>
      <c r="T425" s="394">
        <v>17</v>
      </c>
      <c r="U425">
        <v>17</v>
      </c>
      <c r="V425" t="s">
        <v>1292</v>
      </c>
      <c r="W425" s="395">
        <v>43234</v>
      </c>
      <c r="Y425" s="396">
        <v>0.160003093341582</v>
      </c>
    </row>
    <row r="426" spans="1:25">
      <c r="A426" t="s">
        <v>1224</v>
      </c>
      <c r="B426" s="391">
        <v>43242</v>
      </c>
      <c r="C426" t="s">
        <v>1289</v>
      </c>
      <c r="D426" t="s">
        <v>1290</v>
      </c>
      <c r="E426">
        <v>300</v>
      </c>
      <c r="F426" s="392" t="s">
        <v>1293</v>
      </c>
      <c r="G426" s="391">
        <v>43272</v>
      </c>
      <c r="H426">
        <v>30</v>
      </c>
      <c r="I426" s="391">
        <v>43277</v>
      </c>
      <c r="J426">
        <v>300</v>
      </c>
      <c r="K426">
        <v>0</v>
      </c>
      <c r="L426">
        <v>709</v>
      </c>
      <c r="M426" t="s">
        <v>511</v>
      </c>
      <c r="N426" t="s">
        <v>512</v>
      </c>
      <c r="O426">
        <v>1</v>
      </c>
      <c r="P426" t="s">
        <v>114</v>
      </c>
      <c r="Q426">
        <v>300</v>
      </c>
      <c r="R426" s="393">
        <v>300</v>
      </c>
      <c r="S426" s="393" t="s">
        <v>513</v>
      </c>
      <c r="T426" s="394">
        <v>17</v>
      </c>
      <c r="U426">
        <v>17</v>
      </c>
      <c r="V426" t="s">
        <v>1294</v>
      </c>
      <c r="W426" s="395">
        <v>43242</v>
      </c>
      <c r="Y426" s="396">
        <v>0.160003093341582</v>
      </c>
    </row>
    <row r="427" spans="1:25">
      <c r="A427" t="s">
        <v>1224</v>
      </c>
      <c r="B427" s="391">
        <v>43243</v>
      </c>
      <c r="C427" t="s">
        <v>1295</v>
      </c>
      <c r="D427" t="s">
        <v>1296</v>
      </c>
      <c r="E427">
        <v>5000</v>
      </c>
      <c r="F427" s="392" t="s">
        <v>1297</v>
      </c>
      <c r="G427" s="391">
        <v>43273</v>
      </c>
      <c r="H427">
        <v>30</v>
      </c>
      <c r="I427" s="391">
        <v>43279</v>
      </c>
      <c r="J427">
        <v>5000</v>
      </c>
      <c r="K427">
        <v>0</v>
      </c>
      <c r="L427">
        <v>726</v>
      </c>
      <c r="M427" t="s">
        <v>284</v>
      </c>
      <c r="N427" t="s">
        <v>166</v>
      </c>
      <c r="O427">
        <v>2</v>
      </c>
      <c r="P427" t="s">
        <v>114</v>
      </c>
      <c r="Q427">
        <v>2500</v>
      </c>
      <c r="R427" s="393">
        <v>5000</v>
      </c>
      <c r="S427" s="393" t="s">
        <v>285</v>
      </c>
      <c r="T427" s="394">
        <v>170</v>
      </c>
      <c r="U427">
        <v>340</v>
      </c>
      <c r="V427" t="s">
        <v>1298</v>
      </c>
      <c r="W427" s="395">
        <v>43236</v>
      </c>
      <c r="Y427" s="396">
        <v>0.16000129920145501</v>
      </c>
    </row>
    <row r="428" spans="1:25">
      <c r="A428" t="s">
        <v>1224</v>
      </c>
      <c r="B428" s="391">
        <v>43243</v>
      </c>
      <c r="C428" t="s">
        <v>1295</v>
      </c>
      <c r="D428" t="s">
        <v>1296</v>
      </c>
      <c r="E428">
        <v>3200</v>
      </c>
      <c r="F428" s="392" t="s">
        <v>1297</v>
      </c>
      <c r="G428" s="391">
        <v>43273</v>
      </c>
      <c r="H428">
        <v>30</v>
      </c>
      <c r="I428" s="391">
        <v>43279</v>
      </c>
      <c r="J428">
        <v>3200</v>
      </c>
      <c r="K428">
        <v>0</v>
      </c>
      <c r="L428">
        <v>726</v>
      </c>
      <c r="M428" t="s">
        <v>482</v>
      </c>
      <c r="N428" t="s">
        <v>384</v>
      </c>
      <c r="O428">
        <v>1</v>
      </c>
      <c r="P428" t="s">
        <v>114</v>
      </c>
      <c r="Q428">
        <v>3200</v>
      </c>
      <c r="R428" s="393">
        <v>3200</v>
      </c>
      <c r="S428" s="393" t="s">
        <v>740</v>
      </c>
      <c r="T428" s="394">
        <v>170</v>
      </c>
      <c r="U428">
        <v>170</v>
      </c>
      <c r="V428" t="s">
        <v>1299</v>
      </c>
      <c r="W428" s="395">
        <v>43242</v>
      </c>
      <c r="Y428" s="396">
        <v>0.16000129920145501</v>
      </c>
    </row>
    <row r="429" spans="1:25">
      <c r="A429" t="s">
        <v>1224</v>
      </c>
      <c r="B429" s="391">
        <v>43244</v>
      </c>
      <c r="C429" t="s">
        <v>1295</v>
      </c>
      <c r="D429" t="s">
        <v>1296</v>
      </c>
      <c r="E429">
        <v>2260</v>
      </c>
      <c r="F429" s="392" t="s">
        <v>1300</v>
      </c>
      <c r="G429" s="391">
        <v>43274</v>
      </c>
      <c r="H429">
        <v>30</v>
      </c>
      <c r="I429" s="391">
        <v>43279</v>
      </c>
      <c r="J429">
        <v>2260</v>
      </c>
      <c r="K429">
        <v>0</v>
      </c>
      <c r="L429">
        <v>756</v>
      </c>
      <c r="M429" t="s">
        <v>229</v>
      </c>
      <c r="N429" t="s">
        <v>199</v>
      </c>
      <c r="O429">
        <v>0.17</v>
      </c>
      <c r="P429" t="s">
        <v>129</v>
      </c>
      <c r="Q429">
        <v>13294.1176470588</v>
      </c>
      <c r="R429" s="393">
        <v>2260</v>
      </c>
      <c r="S429" s="393" t="s">
        <v>475</v>
      </c>
      <c r="T429" s="394">
        <v>170</v>
      </c>
      <c r="U429">
        <v>170</v>
      </c>
      <c r="V429" t="s">
        <v>1301</v>
      </c>
      <c r="W429" s="395">
        <v>43244</v>
      </c>
      <c r="Y429" s="396">
        <v>0.15999753628841901</v>
      </c>
    </row>
    <row r="430" spans="1:25">
      <c r="A430" t="s">
        <v>1224</v>
      </c>
      <c r="B430" s="391">
        <v>43180</v>
      </c>
      <c r="C430" t="s">
        <v>1302</v>
      </c>
      <c r="D430" t="s">
        <v>1303</v>
      </c>
      <c r="E430">
        <v>12500</v>
      </c>
      <c r="F430" s="392" t="s">
        <v>1304</v>
      </c>
      <c r="G430" s="391">
        <v>43240</v>
      </c>
      <c r="H430">
        <v>60</v>
      </c>
      <c r="I430" s="391">
        <v>43273</v>
      </c>
      <c r="J430">
        <v>12500</v>
      </c>
      <c r="K430">
        <v>0</v>
      </c>
      <c r="L430">
        <v>517</v>
      </c>
      <c r="M430" t="s">
        <v>328</v>
      </c>
      <c r="N430" t="s">
        <v>270</v>
      </c>
      <c r="O430">
        <v>5</v>
      </c>
      <c r="P430" t="s">
        <v>114</v>
      </c>
      <c r="Q430">
        <v>2500</v>
      </c>
      <c r="R430" s="393">
        <v>12500</v>
      </c>
      <c r="S430" s="393" t="s">
        <v>167</v>
      </c>
      <c r="T430" s="394">
        <v>170</v>
      </c>
      <c r="U430">
        <v>850</v>
      </c>
      <c r="V430" t="s">
        <v>1305</v>
      </c>
      <c r="W430" s="395">
        <v>43159</v>
      </c>
      <c r="Y430" s="396">
        <v>0.17</v>
      </c>
    </row>
    <row r="431" spans="1:25">
      <c r="A431" t="s">
        <v>1224</v>
      </c>
      <c r="B431" s="391">
        <v>43074</v>
      </c>
      <c r="C431" t="s">
        <v>1306</v>
      </c>
      <c r="D431" t="s">
        <v>1307</v>
      </c>
      <c r="E431">
        <v>3320</v>
      </c>
      <c r="F431" s="392" t="s">
        <v>1308</v>
      </c>
      <c r="G431" s="391">
        <v>43194</v>
      </c>
      <c r="H431">
        <v>120</v>
      </c>
      <c r="I431" s="391">
        <v>43257</v>
      </c>
      <c r="J431">
        <v>3320</v>
      </c>
      <c r="K431">
        <v>0</v>
      </c>
      <c r="L431">
        <v>239</v>
      </c>
      <c r="M431" t="s">
        <v>1309</v>
      </c>
      <c r="N431" t="s">
        <v>216</v>
      </c>
      <c r="O431">
        <v>1</v>
      </c>
      <c r="P431" t="s">
        <v>114</v>
      </c>
      <c r="Q431">
        <v>3320</v>
      </c>
      <c r="R431" s="393">
        <v>3320</v>
      </c>
      <c r="S431" s="393" t="s">
        <v>217</v>
      </c>
      <c r="T431" s="394">
        <v>170</v>
      </c>
      <c r="U431">
        <v>170</v>
      </c>
      <c r="V431" t="s">
        <v>1310</v>
      </c>
      <c r="W431" s="395">
        <v>43075</v>
      </c>
      <c r="Y431" s="396">
        <v>0.17</v>
      </c>
    </row>
    <row r="432" spans="1:25">
      <c r="A432" t="s">
        <v>1224</v>
      </c>
      <c r="B432" s="391">
        <v>43172</v>
      </c>
      <c r="C432" t="s">
        <v>1306</v>
      </c>
      <c r="D432" t="s">
        <v>1307</v>
      </c>
      <c r="E432">
        <v>3320</v>
      </c>
      <c r="F432" s="392" t="s">
        <v>1311</v>
      </c>
      <c r="G432" s="391">
        <v>43292</v>
      </c>
      <c r="H432">
        <v>120</v>
      </c>
      <c r="I432" s="391">
        <v>43257</v>
      </c>
      <c r="J432">
        <v>3320</v>
      </c>
      <c r="K432">
        <v>0</v>
      </c>
      <c r="L432">
        <v>302</v>
      </c>
      <c r="M432" t="s">
        <v>1312</v>
      </c>
      <c r="N432" t="s">
        <v>216</v>
      </c>
      <c r="O432">
        <v>1</v>
      </c>
      <c r="P432" t="s">
        <v>114</v>
      </c>
      <c r="Q432">
        <v>3320</v>
      </c>
      <c r="R432" s="393">
        <v>3320</v>
      </c>
      <c r="S432" s="393" t="s">
        <v>217</v>
      </c>
      <c r="T432" s="394">
        <v>170</v>
      </c>
      <c r="U432">
        <v>170</v>
      </c>
      <c r="V432" t="s">
        <v>1313</v>
      </c>
      <c r="W432" s="395">
        <v>43162</v>
      </c>
      <c r="Y432" s="396">
        <v>0.17</v>
      </c>
    </row>
    <row r="433" spans="1:25">
      <c r="A433" t="s">
        <v>1224</v>
      </c>
      <c r="B433" s="391">
        <v>43206</v>
      </c>
      <c r="C433" t="s">
        <v>1314</v>
      </c>
      <c r="D433" t="s">
        <v>1315</v>
      </c>
      <c r="E433">
        <v>2950</v>
      </c>
      <c r="F433" s="392" t="s">
        <v>1316</v>
      </c>
      <c r="G433" s="391">
        <v>43266</v>
      </c>
      <c r="H433">
        <v>60</v>
      </c>
      <c r="I433" s="391">
        <v>43281</v>
      </c>
      <c r="J433">
        <v>2950</v>
      </c>
      <c r="K433">
        <v>0</v>
      </c>
      <c r="L433">
        <v>374</v>
      </c>
      <c r="M433" t="s">
        <v>258</v>
      </c>
      <c r="N433" t="s">
        <v>637</v>
      </c>
      <c r="O433">
        <v>1</v>
      </c>
      <c r="P433" t="s">
        <v>114</v>
      </c>
      <c r="Q433">
        <v>2950</v>
      </c>
      <c r="R433" s="393">
        <v>2950</v>
      </c>
      <c r="S433" s="393" t="s">
        <v>115</v>
      </c>
      <c r="T433" s="394">
        <v>170</v>
      </c>
      <c r="U433">
        <v>170</v>
      </c>
      <c r="V433" t="s">
        <v>1317</v>
      </c>
      <c r="W433" s="395">
        <v>43207</v>
      </c>
      <c r="Y433" s="396">
        <v>0.17</v>
      </c>
    </row>
    <row r="434" spans="1:25">
      <c r="A434" t="s">
        <v>1224</v>
      </c>
      <c r="B434" s="391">
        <v>43159</v>
      </c>
      <c r="C434" t="s">
        <v>1318</v>
      </c>
      <c r="D434" t="s">
        <v>1319</v>
      </c>
      <c r="E434">
        <v>3250</v>
      </c>
      <c r="F434" s="392" t="s">
        <v>1320</v>
      </c>
      <c r="G434" s="391">
        <v>43219</v>
      </c>
      <c r="H434">
        <v>60</v>
      </c>
      <c r="I434" s="391">
        <v>43252</v>
      </c>
      <c r="J434">
        <v>3250</v>
      </c>
      <c r="K434">
        <v>0</v>
      </c>
      <c r="L434">
        <v>261</v>
      </c>
      <c r="M434" t="s">
        <v>321</v>
      </c>
      <c r="N434" t="s">
        <v>166</v>
      </c>
      <c r="O434">
        <v>1</v>
      </c>
      <c r="P434" t="s">
        <v>114</v>
      </c>
      <c r="Q434">
        <v>3250</v>
      </c>
      <c r="R434" s="393">
        <v>3250</v>
      </c>
      <c r="S434" s="393" t="s">
        <v>285</v>
      </c>
      <c r="T434" s="394">
        <v>170</v>
      </c>
      <c r="U434">
        <v>170</v>
      </c>
      <c r="V434" t="s">
        <v>1321</v>
      </c>
      <c r="W434" s="395">
        <v>43136</v>
      </c>
      <c r="Y434" s="396">
        <v>0.17</v>
      </c>
    </row>
    <row r="435" spans="1:25">
      <c r="A435" t="s">
        <v>1224</v>
      </c>
      <c r="B435" s="391">
        <v>43159</v>
      </c>
      <c r="C435" t="s">
        <v>1318</v>
      </c>
      <c r="D435" t="s">
        <v>1319</v>
      </c>
      <c r="E435">
        <v>3250</v>
      </c>
      <c r="F435" s="392" t="s">
        <v>1320</v>
      </c>
      <c r="G435" s="391">
        <v>43219</v>
      </c>
      <c r="H435">
        <v>60</v>
      </c>
      <c r="I435" s="391">
        <v>43252</v>
      </c>
      <c r="J435">
        <v>3250</v>
      </c>
      <c r="K435">
        <v>0</v>
      </c>
      <c r="L435">
        <v>261</v>
      </c>
      <c r="M435" t="s">
        <v>321</v>
      </c>
      <c r="N435" t="s">
        <v>166</v>
      </c>
      <c r="O435">
        <v>1</v>
      </c>
      <c r="P435" t="s">
        <v>114</v>
      </c>
      <c r="Q435">
        <v>3250</v>
      </c>
      <c r="R435" s="393">
        <v>3250</v>
      </c>
      <c r="S435" s="393" t="s">
        <v>285</v>
      </c>
      <c r="T435" s="394">
        <v>170</v>
      </c>
      <c r="U435">
        <v>170</v>
      </c>
      <c r="V435" t="s">
        <v>1322</v>
      </c>
      <c r="W435" s="395">
        <v>43138</v>
      </c>
      <c r="Y435" s="396">
        <v>0.17</v>
      </c>
    </row>
    <row r="436" spans="1:25">
      <c r="A436" t="s">
        <v>1224</v>
      </c>
      <c r="B436" s="391">
        <v>43188</v>
      </c>
      <c r="C436" t="s">
        <v>1318</v>
      </c>
      <c r="D436" t="s">
        <v>1319</v>
      </c>
      <c r="E436">
        <v>26000</v>
      </c>
      <c r="F436" s="392" t="s">
        <v>1323</v>
      </c>
      <c r="G436" s="391">
        <v>43248</v>
      </c>
      <c r="H436">
        <v>60</v>
      </c>
      <c r="I436" s="391">
        <v>43277</v>
      </c>
      <c r="J436">
        <v>26000</v>
      </c>
      <c r="K436">
        <v>0</v>
      </c>
      <c r="L436">
        <v>743</v>
      </c>
      <c r="M436" t="s">
        <v>328</v>
      </c>
      <c r="N436" t="s">
        <v>166</v>
      </c>
      <c r="O436">
        <v>8</v>
      </c>
      <c r="P436" t="s">
        <v>114</v>
      </c>
      <c r="Q436">
        <v>3250</v>
      </c>
      <c r="R436" s="393">
        <v>26000</v>
      </c>
      <c r="S436" s="393" t="s">
        <v>285</v>
      </c>
      <c r="T436" s="394">
        <v>170</v>
      </c>
      <c r="U436">
        <v>1360</v>
      </c>
      <c r="V436" t="s">
        <v>1324</v>
      </c>
      <c r="W436" s="395">
        <v>43159</v>
      </c>
      <c r="Y436" s="396">
        <v>0.17</v>
      </c>
    </row>
    <row r="437" spans="1:25">
      <c r="A437" t="s">
        <v>1224</v>
      </c>
      <c r="B437" s="391">
        <v>43218</v>
      </c>
      <c r="C437" t="s">
        <v>1318</v>
      </c>
      <c r="D437" t="s">
        <v>1319</v>
      </c>
      <c r="E437">
        <v>5900</v>
      </c>
      <c r="F437" s="392" t="s">
        <v>1325</v>
      </c>
      <c r="G437" s="391">
        <v>43278</v>
      </c>
      <c r="H437">
        <v>60</v>
      </c>
      <c r="I437" s="391">
        <v>43277</v>
      </c>
      <c r="J437">
        <v>5900</v>
      </c>
      <c r="K437">
        <v>0</v>
      </c>
      <c r="L437">
        <v>744</v>
      </c>
      <c r="M437" t="s">
        <v>482</v>
      </c>
      <c r="N437" t="s">
        <v>384</v>
      </c>
      <c r="O437">
        <v>2</v>
      </c>
      <c r="P437" t="s">
        <v>114</v>
      </c>
      <c r="Q437">
        <v>2950</v>
      </c>
      <c r="R437" s="393">
        <v>5900</v>
      </c>
      <c r="S437" s="393" t="s">
        <v>740</v>
      </c>
      <c r="T437" s="394">
        <v>170</v>
      </c>
      <c r="U437">
        <v>340</v>
      </c>
      <c r="V437" t="s">
        <v>1326</v>
      </c>
      <c r="W437" s="395">
        <v>43190</v>
      </c>
      <c r="Y437" s="396">
        <v>0.17</v>
      </c>
    </row>
    <row r="438" spans="1:25">
      <c r="A438" t="s">
        <v>1224</v>
      </c>
      <c r="B438" s="391">
        <v>43218</v>
      </c>
      <c r="C438" t="s">
        <v>1318</v>
      </c>
      <c r="D438" t="s">
        <v>1319</v>
      </c>
      <c r="E438">
        <v>6500</v>
      </c>
      <c r="F438" s="392" t="s">
        <v>1325</v>
      </c>
      <c r="G438" s="391">
        <v>43278</v>
      </c>
      <c r="H438">
        <v>60</v>
      </c>
      <c r="I438" s="391">
        <v>43277</v>
      </c>
      <c r="J438">
        <v>6500</v>
      </c>
      <c r="K438">
        <v>0</v>
      </c>
      <c r="L438">
        <v>744</v>
      </c>
      <c r="M438" t="s">
        <v>284</v>
      </c>
      <c r="N438" t="s">
        <v>166</v>
      </c>
      <c r="O438">
        <v>2</v>
      </c>
      <c r="P438" t="s">
        <v>114</v>
      </c>
      <c r="Q438">
        <v>3250</v>
      </c>
      <c r="R438" s="393">
        <v>6500</v>
      </c>
      <c r="S438" s="393" t="s">
        <v>285</v>
      </c>
      <c r="T438" s="394">
        <v>170</v>
      </c>
      <c r="U438">
        <v>340</v>
      </c>
      <c r="V438" t="s">
        <v>1327</v>
      </c>
      <c r="W438" s="395">
        <v>43198</v>
      </c>
      <c r="Y438" s="396">
        <v>0.17</v>
      </c>
    </row>
    <row r="439" spans="1:25">
      <c r="A439" t="s">
        <v>1224</v>
      </c>
      <c r="B439" s="391">
        <v>43218</v>
      </c>
      <c r="C439" t="s">
        <v>1318</v>
      </c>
      <c r="D439" t="s">
        <v>1319</v>
      </c>
      <c r="E439">
        <v>6500</v>
      </c>
      <c r="F439" s="392" t="s">
        <v>1325</v>
      </c>
      <c r="G439" s="391">
        <v>43278</v>
      </c>
      <c r="H439">
        <v>60</v>
      </c>
      <c r="I439" s="391">
        <v>43277</v>
      </c>
      <c r="J439">
        <v>6500</v>
      </c>
      <c r="K439">
        <v>0</v>
      </c>
      <c r="L439">
        <v>744</v>
      </c>
      <c r="M439" t="s">
        <v>284</v>
      </c>
      <c r="N439" t="s">
        <v>166</v>
      </c>
      <c r="O439">
        <v>2</v>
      </c>
      <c r="P439" t="s">
        <v>114</v>
      </c>
      <c r="Q439">
        <v>3250</v>
      </c>
      <c r="R439" s="393">
        <v>6500</v>
      </c>
      <c r="S439" s="393" t="s">
        <v>285</v>
      </c>
      <c r="T439" s="394">
        <v>170</v>
      </c>
      <c r="U439">
        <v>340</v>
      </c>
      <c r="V439" t="s">
        <v>1328</v>
      </c>
      <c r="W439" s="395">
        <v>43211</v>
      </c>
      <c r="Y439" s="396">
        <v>0.17</v>
      </c>
    </row>
    <row r="440" spans="1:25">
      <c r="A440" t="s">
        <v>1224</v>
      </c>
      <c r="B440" s="391">
        <v>43218</v>
      </c>
      <c r="C440" t="s">
        <v>1318</v>
      </c>
      <c r="D440" t="s">
        <v>1319</v>
      </c>
      <c r="E440">
        <v>9750</v>
      </c>
      <c r="F440" s="392" t="s">
        <v>1325</v>
      </c>
      <c r="G440" s="391">
        <v>43278</v>
      </c>
      <c r="H440">
        <v>60</v>
      </c>
      <c r="I440" s="391">
        <v>43277</v>
      </c>
      <c r="J440">
        <v>9750</v>
      </c>
      <c r="K440">
        <v>0</v>
      </c>
      <c r="L440">
        <v>744</v>
      </c>
      <c r="M440" t="s">
        <v>284</v>
      </c>
      <c r="N440" t="s">
        <v>166</v>
      </c>
      <c r="O440">
        <v>3</v>
      </c>
      <c r="P440" t="s">
        <v>114</v>
      </c>
      <c r="Q440">
        <v>3250</v>
      </c>
      <c r="R440" s="393">
        <v>9750</v>
      </c>
      <c r="S440" s="393" t="s">
        <v>285</v>
      </c>
      <c r="T440" s="394">
        <v>170</v>
      </c>
      <c r="U440">
        <v>510</v>
      </c>
      <c r="V440" t="s">
        <v>1329</v>
      </c>
      <c r="W440" s="395">
        <v>43216</v>
      </c>
      <c r="Y440" s="396">
        <v>0.17</v>
      </c>
    </row>
    <row r="441" spans="1:25">
      <c r="A441" t="s">
        <v>1224</v>
      </c>
      <c r="B441" s="391">
        <v>43218</v>
      </c>
      <c r="C441" t="s">
        <v>1318</v>
      </c>
      <c r="D441" t="s">
        <v>1319</v>
      </c>
      <c r="E441">
        <v>3250</v>
      </c>
      <c r="F441" s="392" t="s">
        <v>1325</v>
      </c>
      <c r="G441" s="391">
        <v>43278</v>
      </c>
      <c r="H441">
        <v>60</v>
      </c>
      <c r="I441" s="391">
        <v>43277</v>
      </c>
      <c r="J441">
        <v>3250</v>
      </c>
      <c r="K441">
        <v>0</v>
      </c>
      <c r="L441">
        <v>744</v>
      </c>
      <c r="M441" t="s">
        <v>284</v>
      </c>
      <c r="N441" t="s">
        <v>166</v>
      </c>
      <c r="O441">
        <v>1</v>
      </c>
      <c r="P441" t="s">
        <v>114</v>
      </c>
      <c r="Q441">
        <v>3250</v>
      </c>
      <c r="R441" s="393">
        <v>3250</v>
      </c>
      <c r="S441" s="393" t="s">
        <v>285</v>
      </c>
      <c r="T441" s="394">
        <v>170</v>
      </c>
      <c r="U441">
        <v>170</v>
      </c>
      <c r="V441" t="s">
        <v>1329</v>
      </c>
      <c r="W441" s="395">
        <v>43216</v>
      </c>
      <c r="Y441" s="396">
        <v>0.17</v>
      </c>
    </row>
    <row r="442" spans="1:25">
      <c r="A442" t="s">
        <v>1224</v>
      </c>
      <c r="B442" s="391">
        <v>43263</v>
      </c>
      <c r="C442" t="s">
        <v>1330</v>
      </c>
      <c r="D442" t="s">
        <v>1331</v>
      </c>
      <c r="E442">
        <v>7500</v>
      </c>
      <c r="F442" s="392" t="s">
        <v>1332</v>
      </c>
      <c r="G442" s="391">
        <v>43263</v>
      </c>
      <c r="H442" t="s">
        <v>228</v>
      </c>
      <c r="I442" s="391">
        <v>43266</v>
      </c>
      <c r="J442">
        <v>7500</v>
      </c>
      <c r="K442">
        <v>0</v>
      </c>
      <c r="L442">
        <v>237</v>
      </c>
      <c r="M442" t="s">
        <v>301</v>
      </c>
      <c r="N442" t="s">
        <v>152</v>
      </c>
      <c r="O442">
        <v>3</v>
      </c>
      <c r="P442" t="s">
        <v>114</v>
      </c>
      <c r="Q442">
        <v>2500</v>
      </c>
      <c r="R442" s="393">
        <v>7500</v>
      </c>
      <c r="S442" s="393" t="s">
        <v>153</v>
      </c>
      <c r="T442" s="394">
        <v>170</v>
      </c>
      <c r="U442">
        <v>510</v>
      </c>
      <c r="V442" t="s">
        <v>1333</v>
      </c>
      <c r="W442" s="395">
        <v>43260</v>
      </c>
      <c r="Y442" s="396">
        <v>0.15999950506687799</v>
      </c>
    </row>
    <row r="443" spans="1:25">
      <c r="A443" t="s">
        <v>1224</v>
      </c>
      <c r="B443" s="391">
        <v>43210</v>
      </c>
      <c r="C443" t="s">
        <v>1334</v>
      </c>
      <c r="D443" t="s">
        <v>1335</v>
      </c>
      <c r="E443">
        <v>2500</v>
      </c>
      <c r="F443" s="392" t="s">
        <v>1336</v>
      </c>
      <c r="G443" s="391">
        <v>43270</v>
      </c>
      <c r="H443">
        <v>60</v>
      </c>
      <c r="I443" s="391">
        <v>43280</v>
      </c>
      <c r="J443">
        <v>2500</v>
      </c>
      <c r="K443">
        <v>0</v>
      </c>
      <c r="L443">
        <v>549</v>
      </c>
      <c r="M443" t="s">
        <v>127</v>
      </c>
      <c r="N443" t="s">
        <v>199</v>
      </c>
      <c r="O443">
        <v>0.17</v>
      </c>
      <c r="P443" t="s">
        <v>129</v>
      </c>
      <c r="Q443">
        <v>14705.8823529412</v>
      </c>
      <c r="R443" s="393">
        <v>2500</v>
      </c>
      <c r="S443" s="393" t="s">
        <v>200</v>
      </c>
      <c r="T443" s="394">
        <v>170</v>
      </c>
      <c r="U443">
        <v>170</v>
      </c>
      <c r="V443" t="s">
        <v>1337</v>
      </c>
      <c r="W443" s="395">
        <v>43207</v>
      </c>
      <c r="Y443" s="396">
        <v>0.17</v>
      </c>
    </row>
    <row r="444" spans="1:25">
      <c r="A444" t="s">
        <v>1224</v>
      </c>
      <c r="B444" s="391">
        <v>43210</v>
      </c>
      <c r="C444" t="s">
        <v>1334</v>
      </c>
      <c r="D444" t="s">
        <v>1335</v>
      </c>
      <c r="E444">
        <v>3100</v>
      </c>
      <c r="F444" s="392" t="s">
        <v>1338</v>
      </c>
      <c r="G444" s="391">
        <v>43270</v>
      </c>
      <c r="H444">
        <v>60</v>
      </c>
      <c r="I444" s="391">
        <v>43280</v>
      </c>
      <c r="J444">
        <v>3100</v>
      </c>
      <c r="K444">
        <v>0</v>
      </c>
      <c r="L444">
        <v>549</v>
      </c>
      <c r="M444" t="s">
        <v>258</v>
      </c>
      <c r="N444" t="s">
        <v>113</v>
      </c>
      <c r="O444">
        <v>1</v>
      </c>
      <c r="P444" t="s">
        <v>114</v>
      </c>
      <c r="Q444">
        <v>3100</v>
      </c>
      <c r="R444" s="393">
        <v>3100</v>
      </c>
      <c r="S444" s="393" t="s">
        <v>115</v>
      </c>
      <c r="T444" s="394">
        <v>170</v>
      </c>
      <c r="U444">
        <v>170</v>
      </c>
      <c r="V444" t="s">
        <v>1337</v>
      </c>
      <c r="W444" s="395">
        <v>43207</v>
      </c>
      <c r="Y444" s="396">
        <v>0.17</v>
      </c>
    </row>
    <row r="445" spans="1:25">
      <c r="A445" t="s">
        <v>1224</v>
      </c>
      <c r="B445" s="391">
        <v>43199</v>
      </c>
      <c r="C445" t="s">
        <v>1339</v>
      </c>
      <c r="D445" t="s">
        <v>1340</v>
      </c>
      <c r="E445">
        <v>4600</v>
      </c>
      <c r="F445" s="392" t="s">
        <v>1341</v>
      </c>
      <c r="G445" s="391">
        <v>43229</v>
      </c>
      <c r="H445">
        <v>30</v>
      </c>
      <c r="I445" s="391">
        <v>43256</v>
      </c>
      <c r="J445">
        <v>4600</v>
      </c>
      <c r="K445">
        <v>0</v>
      </c>
      <c r="L445">
        <v>205</v>
      </c>
      <c r="M445" t="s">
        <v>1342</v>
      </c>
      <c r="N445" t="s">
        <v>152</v>
      </c>
      <c r="O445">
        <v>2</v>
      </c>
      <c r="P445" t="s">
        <v>114</v>
      </c>
      <c r="Q445">
        <v>2300</v>
      </c>
      <c r="R445" s="393">
        <v>4600</v>
      </c>
      <c r="S445" s="393" t="s">
        <v>153</v>
      </c>
      <c r="T445" s="394">
        <v>170</v>
      </c>
      <c r="U445">
        <v>340</v>
      </c>
      <c r="V445" t="s">
        <v>1343</v>
      </c>
      <c r="W445" s="395">
        <v>43200</v>
      </c>
      <c r="Y445" s="396">
        <v>0.17</v>
      </c>
    </row>
    <row r="446" spans="1:25">
      <c r="A446" t="s">
        <v>1224</v>
      </c>
      <c r="B446" s="391">
        <v>43245</v>
      </c>
      <c r="C446" t="s">
        <v>1344</v>
      </c>
      <c r="D446" t="s">
        <v>1345</v>
      </c>
      <c r="E446">
        <v>560</v>
      </c>
      <c r="F446" s="392" t="s">
        <v>1346</v>
      </c>
      <c r="G446" s="391">
        <v>43245</v>
      </c>
      <c r="H446" t="s">
        <v>283</v>
      </c>
      <c r="I446" s="391">
        <v>43262</v>
      </c>
      <c r="J446">
        <v>560</v>
      </c>
      <c r="K446">
        <v>0</v>
      </c>
      <c r="L446">
        <v>781</v>
      </c>
      <c r="M446" t="s">
        <v>127</v>
      </c>
      <c r="N446" t="s">
        <v>199</v>
      </c>
      <c r="O446">
        <v>3.4000000000000002E-2</v>
      </c>
      <c r="P446" t="s">
        <v>129</v>
      </c>
      <c r="Q446">
        <v>16470.588235294101</v>
      </c>
      <c r="R446" s="393">
        <v>560</v>
      </c>
      <c r="S446" s="393" t="s">
        <v>200</v>
      </c>
      <c r="T446" s="394">
        <v>17</v>
      </c>
      <c r="U446">
        <v>34</v>
      </c>
      <c r="V446" t="s">
        <v>1347</v>
      </c>
      <c r="W446" s="395">
        <v>43246</v>
      </c>
      <c r="Y446" s="396">
        <v>0.159996685723755</v>
      </c>
    </row>
    <row r="447" spans="1:25">
      <c r="A447" t="s">
        <v>1224</v>
      </c>
      <c r="B447" s="391">
        <v>43248</v>
      </c>
      <c r="C447" t="s">
        <v>1348</v>
      </c>
      <c r="D447" t="s">
        <v>1349</v>
      </c>
      <c r="E447">
        <v>600</v>
      </c>
      <c r="F447" s="392" t="s">
        <v>1350</v>
      </c>
      <c r="G447" s="391">
        <v>43248</v>
      </c>
      <c r="H447" t="s">
        <v>379</v>
      </c>
      <c r="I447" s="391">
        <v>43280</v>
      </c>
      <c r="J447">
        <v>600</v>
      </c>
      <c r="K447">
        <v>0</v>
      </c>
      <c r="L447">
        <v>832</v>
      </c>
      <c r="M447" t="s">
        <v>428</v>
      </c>
      <c r="N447" t="s">
        <v>1351</v>
      </c>
      <c r="O447">
        <v>2</v>
      </c>
      <c r="P447" t="s">
        <v>114</v>
      </c>
      <c r="Q447">
        <v>300</v>
      </c>
      <c r="R447" s="393">
        <v>600</v>
      </c>
      <c r="S447" s="393" t="s">
        <v>1352</v>
      </c>
      <c r="T447" s="394">
        <v>18</v>
      </c>
      <c r="U447">
        <v>36</v>
      </c>
      <c r="V447" t="s">
        <v>1353</v>
      </c>
      <c r="W447" s="395">
        <v>43249</v>
      </c>
      <c r="Y447" s="396">
        <v>0.160003093341582</v>
      </c>
    </row>
    <row r="448" spans="1:25">
      <c r="A448" t="s">
        <v>1224</v>
      </c>
      <c r="B448" s="391">
        <v>43277</v>
      </c>
      <c r="C448" t="s">
        <v>1354</v>
      </c>
      <c r="D448" t="s">
        <v>1355</v>
      </c>
      <c r="E448">
        <v>2500</v>
      </c>
      <c r="F448" s="392" t="s">
        <v>1356</v>
      </c>
      <c r="G448" s="391">
        <v>43277</v>
      </c>
      <c r="H448" t="s">
        <v>459</v>
      </c>
      <c r="I448" s="391">
        <v>43279</v>
      </c>
      <c r="J448">
        <v>2500</v>
      </c>
      <c r="K448">
        <v>0</v>
      </c>
      <c r="L448">
        <v>578</v>
      </c>
      <c r="M448" t="s">
        <v>284</v>
      </c>
      <c r="N448" t="s">
        <v>270</v>
      </c>
      <c r="O448">
        <v>1</v>
      </c>
      <c r="P448" t="s">
        <v>114</v>
      </c>
      <c r="Q448">
        <v>2500</v>
      </c>
      <c r="R448" s="393">
        <v>2500</v>
      </c>
      <c r="S448" s="393" t="s">
        <v>167</v>
      </c>
      <c r="T448" s="394">
        <v>170</v>
      </c>
      <c r="U448">
        <v>170</v>
      </c>
      <c r="V448" t="s">
        <v>1357</v>
      </c>
      <c r="W448" s="395">
        <v>43276</v>
      </c>
      <c r="Y448" s="396">
        <v>0.16000129920145501</v>
      </c>
    </row>
    <row r="449" spans="1:28">
      <c r="A449" t="s">
        <v>1224</v>
      </c>
      <c r="B449" s="391">
        <v>43277</v>
      </c>
      <c r="C449" t="s">
        <v>1354</v>
      </c>
      <c r="D449" t="s">
        <v>1355</v>
      </c>
      <c r="E449">
        <v>300</v>
      </c>
      <c r="F449" s="392" t="s">
        <v>1358</v>
      </c>
      <c r="G449" s="391">
        <v>43277</v>
      </c>
      <c r="H449" t="s">
        <v>459</v>
      </c>
      <c r="I449" s="391">
        <v>43279</v>
      </c>
      <c r="J449">
        <v>300</v>
      </c>
      <c r="K449">
        <v>0</v>
      </c>
      <c r="L449">
        <v>578</v>
      </c>
      <c r="M449" t="s">
        <v>127</v>
      </c>
      <c r="N449" t="s">
        <v>199</v>
      </c>
      <c r="O449">
        <v>1.7000000000000001E-2</v>
      </c>
      <c r="P449" t="s">
        <v>129</v>
      </c>
      <c r="Q449">
        <v>17647.058823529402</v>
      </c>
      <c r="R449" s="393">
        <v>300</v>
      </c>
      <c r="S449" s="393" t="s">
        <v>200</v>
      </c>
      <c r="T449" s="394">
        <v>17</v>
      </c>
      <c r="U449">
        <v>17</v>
      </c>
      <c r="V449" t="s">
        <v>1357</v>
      </c>
      <c r="W449" s="395">
        <v>43276</v>
      </c>
      <c r="Y449" s="396">
        <v>0.160003093341582</v>
      </c>
    </row>
    <row r="450" spans="1:28">
      <c r="A450" t="s">
        <v>1224</v>
      </c>
      <c r="B450" s="391">
        <v>43172</v>
      </c>
      <c r="C450" t="s">
        <v>1359</v>
      </c>
      <c r="D450" t="s">
        <v>1360</v>
      </c>
      <c r="E450">
        <v>2650</v>
      </c>
      <c r="F450" s="392" t="s">
        <v>1361</v>
      </c>
      <c r="G450" s="391">
        <v>43232</v>
      </c>
      <c r="H450">
        <v>60</v>
      </c>
      <c r="I450" s="391" t="s">
        <v>1362</v>
      </c>
      <c r="J450">
        <v>2221</v>
      </c>
      <c r="K450">
        <v>0</v>
      </c>
      <c r="L450">
        <v>345</v>
      </c>
      <c r="M450" t="s">
        <v>1363</v>
      </c>
      <c r="N450" t="s">
        <v>1269</v>
      </c>
      <c r="O450">
        <v>0.84</v>
      </c>
      <c r="P450" t="s">
        <v>114</v>
      </c>
      <c r="Q450">
        <v>2650</v>
      </c>
      <c r="R450" s="393">
        <v>2650</v>
      </c>
      <c r="S450" s="393" t="s">
        <v>196</v>
      </c>
      <c r="T450" s="394">
        <v>170</v>
      </c>
      <c r="U450">
        <v>142.47999999999999</v>
      </c>
      <c r="V450" t="s">
        <v>1364</v>
      </c>
      <c r="W450" s="395">
        <v>43172</v>
      </c>
      <c r="X450" s="395" t="s">
        <v>117</v>
      </c>
      <c r="Y450" s="396">
        <v>0.17</v>
      </c>
      <c r="AA450">
        <v>0.83811320754717</v>
      </c>
      <c r="AB450">
        <v>142.479245283019</v>
      </c>
    </row>
    <row r="451" spans="1:28">
      <c r="A451" t="s">
        <v>1224</v>
      </c>
      <c r="B451" s="391">
        <v>43188</v>
      </c>
      <c r="C451" t="s">
        <v>1359</v>
      </c>
      <c r="D451" t="s">
        <v>1360</v>
      </c>
      <c r="E451">
        <v>2650</v>
      </c>
      <c r="F451" s="392" t="s">
        <v>1365</v>
      </c>
      <c r="G451" s="391">
        <v>43248</v>
      </c>
      <c r="H451">
        <v>60</v>
      </c>
      <c r="I451" s="391">
        <v>43257</v>
      </c>
      <c r="J451">
        <v>2650</v>
      </c>
      <c r="K451">
        <v>0</v>
      </c>
      <c r="L451">
        <v>742</v>
      </c>
      <c r="M451" t="s">
        <v>1363</v>
      </c>
      <c r="N451" t="s">
        <v>1269</v>
      </c>
      <c r="O451">
        <v>1</v>
      </c>
      <c r="P451" t="s">
        <v>114</v>
      </c>
      <c r="Q451">
        <v>2650</v>
      </c>
      <c r="R451" s="393">
        <v>2650</v>
      </c>
      <c r="S451" s="393" t="s">
        <v>196</v>
      </c>
      <c r="T451" s="394">
        <v>170</v>
      </c>
      <c r="U451">
        <v>170</v>
      </c>
      <c r="V451" t="s">
        <v>1366</v>
      </c>
      <c r="W451" s="395">
        <v>43189</v>
      </c>
      <c r="Y451" s="396">
        <v>0.17</v>
      </c>
    </row>
    <row r="452" spans="1:28">
      <c r="A452" t="s">
        <v>1224</v>
      </c>
      <c r="B452" s="391">
        <v>43213</v>
      </c>
      <c r="C452" t="s">
        <v>1367</v>
      </c>
      <c r="D452" t="s">
        <v>1368</v>
      </c>
      <c r="E452">
        <v>3200</v>
      </c>
      <c r="F452" s="392" t="s">
        <v>1369</v>
      </c>
      <c r="G452" s="391">
        <v>43243</v>
      </c>
      <c r="H452">
        <v>30</v>
      </c>
      <c r="I452" s="391">
        <v>43279</v>
      </c>
      <c r="J452">
        <v>3200</v>
      </c>
      <c r="K452">
        <v>0</v>
      </c>
      <c r="L452">
        <v>562</v>
      </c>
      <c r="M452" t="s">
        <v>362</v>
      </c>
      <c r="N452" t="s">
        <v>306</v>
      </c>
      <c r="O452">
        <v>1</v>
      </c>
      <c r="P452" t="s">
        <v>114</v>
      </c>
      <c r="Q452">
        <v>3200</v>
      </c>
      <c r="R452" s="393">
        <v>3200</v>
      </c>
      <c r="S452" s="393" t="s">
        <v>307</v>
      </c>
      <c r="T452" s="394">
        <v>170</v>
      </c>
      <c r="U452">
        <v>170</v>
      </c>
      <c r="V452" t="s">
        <v>1370</v>
      </c>
      <c r="W452" s="395">
        <v>43193</v>
      </c>
      <c r="Y452" s="396">
        <v>0.17</v>
      </c>
    </row>
    <row r="453" spans="1:28">
      <c r="A453" t="s">
        <v>1224</v>
      </c>
      <c r="B453" s="391">
        <v>43091</v>
      </c>
      <c r="C453" t="s">
        <v>1371</v>
      </c>
      <c r="D453" t="s">
        <v>1372</v>
      </c>
      <c r="E453">
        <v>6000</v>
      </c>
      <c r="F453" s="392" t="s">
        <v>1373</v>
      </c>
      <c r="G453" s="391">
        <v>43151</v>
      </c>
      <c r="H453">
        <v>60</v>
      </c>
      <c r="I453" s="391">
        <v>43256</v>
      </c>
      <c r="J453">
        <v>6000</v>
      </c>
      <c r="K453">
        <v>0</v>
      </c>
      <c r="L453">
        <v>588</v>
      </c>
      <c r="M453" t="s">
        <v>112</v>
      </c>
      <c r="N453" t="s">
        <v>637</v>
      </c>
      <c r="O453">
        <v>2</v>
      </c>
      <c r="P453" t="s">
        <v>114</v>
      </c>
      <c r="Q453">
        <v>3000</v>
      </c>
      <c r="R453" s="393">
        <v>6000</v>
      </c>
      <c r="S453" s="393" t="s">
        <v>115</v>
      </c>
      <c r="T453" s="394">
        <v>170</v>
      </c>
      <c r="U453">
        <v>340</v>
      </c>
      <c r="V453" t="s">
        <v>1374</v>
      </c>
      <c r="W453" s="395">
        <v>43092</v>
      </c>
      <c r="Y453" s="396">
        <v>0.17</v>
      </c>
    </row>
    <row r="454" spans="1:28">
      <c r="A454" t="s">
        <v>1224</v>
      </c>
      <c r="B454" s="391">
        <v>43091</v>
      </c>
      <c r="C454" t="s">
        <v>1371</v>
      </c>
      <c r="D454" t="s">
        <v>1372</v>
      </c>
      <c r="E454">
        <v>7800</v>
      </c>
      <c r="F454" s="392" t="s">
        <v>1373</v>
      </c>
      <c r="G454" s="391">
        <v>43151</v>
      </c>
      <c r="H454">
        <v>60</v>
      </c>
      <c r="I454" s="391">
        <v>43256</v>
      </c>
      <c r="J454">
        <v>7800</v>
      </c>
      <c r="K454">
        <v>0</v>
      </c>
      <c r="L454">
        <v>588</v>
      </c>
      <c r="M454" t="s">
        <v>236</v>
      </c>
      <c r="N454" t="s">
        <v>199</v>
      </c>
      <c r="O454">
        <v>3</v>
      </c>
      <c r="P454" t="s">
        <v>114</v>
      </c>
      <c r="Q454">
        <v>2600</v>
      </c>
      <c r="R454" s="393">
        <v>7800</v>
      </c>
      <c r="S454" s="393" t="s">
        <v>200</v>
      </c>
      <c r="T454" s="394">
        <v>170</v>
      </c>
      <c r="U454">
        <v>510</v>
      </c>
      <c r="V454" t="s">
        <v>1374</v>
      </c>
      <c r="W454" s="395">
        <v>43092</v>
      </c>
      <c r="Y454" s="396">
        <v>0.17</v>
      </c>
    </row>
    <row r="455" spans="1:28">
      <c r="A455" t="s">
        <v>1224</v>
      </c>
      <c r="B455" s="391">
        <v>43241</v>
      </c>
      <c r="C455" t="s">
        <v>1375</v>
      </c>
      <c r="D455" t="s">
        <v>1376</v>
      </c>
      <c r="E455">
        <v>6200</v>
      </c>
      <c r="F455" s="392" t="s">
        <v>1377</v>
      </c>
      <c r="G455" s="391">
        <v>43241</v>
      </c>
      <c r="H455" t="s">
        <v>142</v>
      </c>
      <c r="I455" s="391">
        <v>43263</v>
      </c>
      <c r="J455">
        <v>6200</v>
      </c>
      <c r="K455">
        <v>0</v>
      </c>
      <c r="L455">
        <v>35</v>
      </c>
      <c r="M455" t="s">
        <v>482</v>
      </c>
      <c r="N455" t="s">
        <v>206</v>
      </c>
      <c r="O455">
        <v>2</v>
      </c>
      <c r="P455" t="s">
        <v>114</v>
      </c>
      <c r="Q455">
        <v>3100</v>
      </c>
      <c r="R455" s="393">
        <v>6200</v>
      </c>
      <c r="S455" s="393" t="s">
        <v>207</v>
      </c>
      <c r="T455" s="394">
        <v>170</v>
      </c>
      <c r="U455">
        <v>340</v>
      </c>
      <c r="V455" t="s">
        <v>1378</v>
      </c>
      <c r="W455" s="395">
        <v>43241</v>
      </c>
      <c r="Y455" s="396">
        <v>0.15999947612926901</v>
      </c>
    </row>
    <row r="456" spans="1:28">
      <c r="A456" t="s">
        <v>1224</v>
      </c>
      <c r="B456" s="391">
        <v>43066</v>
      </c>
      <c r="C456" t="s">
        <v>1379</v>
      </c>
      <c r="D456" t="s">
        <v>1380</v>
      </c>
      <c r="E456">
        <v>2900</v>
      </c>
      <c r="F456" s="392" t="s">
        <v>1381</v>
      </c>
      <c r="G456" s="391">
        <v>43066</v>
      </c>
      <c r="H456" t="s">
        <v>142</v>
      </c>
      <c r="I456" s="391" t="s">
        <v>1382</v>
      </c>
      <c r="J456">
        <v>650</v>
      </c>
      <c r="K456">
        <v>0</v>
      </c>
      <c r="L456">
        <v>901</v>
      </c>
      <c r="M456" t="s">
        <v>334</v>
      </c>
      <c r="N456" t="s">
        <v>384</v>
      </c>
      <c r="O456">
        <v>0.22</v>
      </c>
      <c r="P456" t="s">
        <v>114</v>
      </c>
      <c r="Q456">
        <v>2900</v>
      </c>
      <c r="R456" s="393">
        <v>2900</v>
      </c>
      <c r="S456" s="393" t="s">
        <v>740</v>
      </c>
      <c r="T456" s="394">
        <v>170</v>
      </c>
      <c r="U456">
        <v>38.1</v>
      </c>
      <c r="V456" t="s">
        <v>1383</v>
      </c>
      <c r="W456" s="395">
        <v>43067</v>
      </c>
      <c r="X456" s="395" t="s">
        <v>117</v>
      </c>
      <c r="Y456" s="396">
        <v>0.17</v>
      </c>
      <c r="AA456">
        <v>0.22413793103448301</v>
      </c>
      <c r="AB456">
        <v>38.1034482758621</v>
      </c>
    </row>
    <row r="457" spans="1:28">
      <c r="A457" t="s">
        <v>1224</v>
      </c>
      <c r="B457" s="391">
        <v>43111</v>
      </c>
      <c r="C457" t="s">
        <v>1379</v>
      </c>
      <c r="D457" t="s">
        <v>1380</v>
      </c>
      <c r="E457">
        <v>2250</v>
      </c>
      <c r="F457" s="392" t="s">
        <v>1384</v>
      </c>
      <c r="G457" s="391">
        <v>43111</v>
      </c>
      <c r="H457" t="s">
        <v>142</v>
      </c>
      <c r="I457" s="391">
        <v>43276</v>
      </c>
      <c r="J457">
        <v>1600</v>
      </c>
      <c r="K457">
        <v>650</v>
      </c>
      <c r="L457">
        <v>233</v>
      </c>
      <c r="M457" t="s">
        <v>162</v>
      </c>
      <c r="N457" t="s">
        <v>152</v>
      </c>
      <c r="O457">
        <v>0.71</v>
      </c>
      <c r="P457" t="s">
        <v>114</v>
      </c>
      <c r="Q457">
        <v>2250</v>
      </c>
      <c r="R457" s="393">
        <v>2250</v>
      </c>
      <c r="S457" s="393" t="s">
        <v>153</v>
      </c>
      <c r="T457" s="394">
        <v>170</v>
      </c>
      <c r="U457">
        <v>120.89</v>
      </c>
      <c r="V457" t="s">
        <v>1385</v>
      </c>
      <c r="W457" s="395">
        <v>43109</v>
      </c>
      <c r="X457" s="395" t="s">
        <v>117</v>
      </c>
      <c r="Y457" s="396">
        <v>0.17</v>
      </c>
      <c r="AA457">
        <v>0.71111111111111103</v>
      </c>
      <c r="AB457">
        <v>120.888888888889</v>
      </c>
    </row>
    <row r="458" spans="1:28">
      <c r="A458" t="s">
        <v>1224</v>
      </c>
      <c r="B458" s="391">
        <v>43066</v>
      </c>
      <c r="C458" t="s">
        <v>1379</v>
      </c>
      <c r="D458" t="s">
        <v>1380</v>
      </c>
      <c r="E458">
        <v>2250</v>
      </c>
      <c r="F458" s="392" t="s">
        <v>1381</v>
      </c>
      <c r="G458" s="391">
        <v>43066</v>
      </c>
      <c r="H458" t="s">
        <v>142</v>
      </c>
      <c r="I458" s="391">
        <v>43276</v>
      </c>
      <c r="J458">
        <v>2250</v>
      </c>
      <c r="K458">
        <v>0</v>
      </c>
      <c r="L458">
        <v>901</v>
      </c>
      <c r="M458" t="s">
        <v>1386</v>
      </c>
      <c r="N458" t="s">
        <v>152</v>
      </c>
      <c r="O458">
        <v>1</v>
      </c>
      <c r="P458" t="s">
        <v>114</v>
      </c>
      <c r="Q458">
        <v>2250</v>
      </c>
      <c r="R458" s="393">
        <v>2250</v>
      </c>
      <c r="S458" s="393" t="s">
        <v>153</v>
      </c>
      <c r="T458" s="394">
        <v>170</v>
      </c>
      <c r="U458">
        <v>170</v>
      </c>
      <c r="V458" t="s">
        <v>1383</v>
      </c>
      <c r="W458" s="395">
        <v>43067</v>
      </c>
      <c r="Y458" s="396">
        <v>0.17</v>
      </c>
    </row>
    <row r="459" spans="1:28">
      <c r="A459" t="s">
        <v>1224</v>
      </c>
      <c r="B459" s="391">
        <v>43227</v>
      </c>
      <c r="C459" t="s">
        <v>1387</v>
      </c>
      <c r="D459" t="s">
        <v>1388</v>
      </c>
      <c r="E459">
        <v>4800</v>
      </c>
      <c r="F459" s="392" t="s">
        <v>1389</v>
      </c>
      <c r="G459" s="391">
        <v>43257</v>
      </c>
      <c r="H459">
        <v>30</v>
      </c>
      <c r="I459" s="391">
        <v>43276</v>
      </c>
      <c r="J459">
        <v>4800</v>
      </c>
      <c r="K459">
        <v>0</v>
      </c>
      <c r="L459">
        <v>86</v>
      </c>
      <c r="M459" t="s">
        <v>284</v>
      </c>
      <c r="N459" t="s">
        <v>166</v>
      </c>
      <c r="O459">
        <v>2</v>
      </c>
      <c r="P459" t="s">
        <v>114</v>
      </c>
      <c r="Q459">
        <v>2400</v>
      </c>
      <c r="R459" s="393">
        <v>4800</v>
      </c>
      <c r="S459" s="393" t="s">
        <v>285</v>
      </c>
      <c r="T459" s="394">
        <v>170</v>
      </c>
      <c r="U459">
        <v>340</v>
      </c>
      <c r="V459" t="s">
        <v>1390</v>
      </c>
      <c r="W459" s="395">
        <v>43228</v>
      </c>
      <c r="Y459" s="396">
        <v>0.16000029000007199</v>
      </c>
    </row>
    <row r="460" spans="1:28">
      <c r="A460" t="s">
        <v>1224</v>
      </c>
      <c r="B460" s="391">
        <v>43207</v>
      </c>
      <c r="C460" t="s">
        <v>1391</v>
      </c>
      <c r="D460" t="s">
        <v>1392</v>
      </c>
      <c r="E460">
        <v>2400</v>
      </c>
      <c r="F460" s="392" t="s">
        <v>1393</v>
      </c>
      <c r="G460" s="391">
        <v>43267</v>
      </c>
      <c r="H460">
        <v>60</v>
      </c>
      <c r="I460" s="391">
        <v>43277</v>
      </c>
      <c r="J460">
        <v>2400</v>
      </c>
      <c r="K460">
        <v>0</v>
      </c>
      <c r="L460">
        <v>388</v>
      </c>
      <c r="M460" t="s">
        <v>127</v>
      </c>
      <c r="N460" t="s">
        <v>199</v>
      </c>
      <c r="O460">
        <v>0.17</v>
      </c>
      <c r="P460" t="s">
        <v>129</v>
      </c>
      <c r="Q460">
        <v>14117.647058823501</v>
      </c>
      <c r="R460" s="393">
        <v>2400</v>
      </c>
      <c r="S460" s="393" t="s">
        <v>200</v>
      </c>
      <c r="T460" s="394">
        <v>170</v>
      </c>
      <c r="U460">
        <v>170</v>
      </c>
      <c r="V460" t="s">
        <v>1394</v>
      </c>
      <c r="W460" s="395">
        <v>43208</v>
      </c>
      <c r="Y460" s="396">
        <v>0.17</v>
      </c>
    </row>
    <row r="461" spans="1:28">
      <c r="A461" t="s">
        <v>1224</v>
      </c>
      <c r="B461" s="391">
        <v>43207</v>
      </c>
      <c r="C461" t="s">
        <v>1391</v>
      </c>
      <c r="D461" t="s">
        <v>1392</v>
      </c>
      <c r="E461">
        <v>270</v>
      </c>
      <c r="F461" s="392" t="s">
        <v>1393</v>
      </c>
      <c r="G461" s="391">
        <v>43267</v>
      </c>
      <c r="H461">
        <v>60</v>
      </c>
      <c r="I461" s="391">
        <v>43277</v>
      </c>
      <c r="J461">
        <v>270</v>
      </c>
      <c r="K461">
        <v>0</v>
      </c>
      <c r="L461">
        <v>388</v>
      </c>
      <c r="M461" t="s">
        <v>127</v>
      </c>
      <c r="N461" t="s">
        <v>199</v>
      </c>
      <c r="O461">
        <v>1.7000000000000001E-2</v>
      </c>
      <c r="P461" t="s">
        <v>129</v>
      </c>
      <c r="Q461">
        <v>15882.352941176499</v>
      </c>
      <c r="R461" s="393">
        <v>270</v>
      </c>
      <c r="S461" s="393" t="s">
        <v>200</v>
      </c>
      <c r="T461" s="394">
        <v>17</v>
      </c>
      <c r="U461">
        <v>17</v>
      </c>
      <c r="V461" t="s">
        <v>1394</v>
      </c>
      <c r="W461" s="395">
        <v>43208</v>
      </c>
      <c r="Y461" s="396">
        <v>0.17</v>
      </c>
    </row>
    <row r="462" spans="1:28">
      <c r="A462" t="s">
        <v>1224</v>
      </c>
      <c r="B462" s="391">
        <v>43207</v>
      </c>
      <c r="C462" t="s">
        <v>1391</v>
      </c>
      <c r="D462" t="s">
        <v>1392</v>
      </c>
      <c r="E462">
        <v>1300</v>
      </c>
      <c r="F462" s="392" t="s">
        <v>1395</v>
      </c>
      <c r="G462" s="391">
        <v>43267</v>
      </c>
      <c r="H462">
        <v>60</v>
      </c>
      <c r="I462" s="391">
        <v>43277</v>
      </c>
      <c r="J462">
        <v>1300</v>
      </c>
      <c r="K462">
        <v>0</v>
      </c>
      <c r="L462">
        <v>388</v>
      </c>
      <c r="M462" t="s">
        <v>229</v>
      </c>
      <c r="N462" t="s">
        <v>230</v>
      </c>
      <c r="O462">
        <v>8.5000000000000006E-2</v>
      </c>
      <c r="P462" t="s">
        <v>129</v>
      </c>
      <c r="Q462">
        <v>15294.1176470588</v>
      </c>
      <c r="R462" s="393">
        <v>1300</v>
      </c>
      <c r="S462" s="393" t="s">
        <v>231</v>
      </c>
      <c r="T462" s="394">
        <v>17</v>
      </c>
      <c r="U462">
        <v>85</v>
      </c>
      <c r="V462" t="s">
        <v>1394</v>
      </c>
      <c r="W462" s="395">
        <v>43208</v>
      </c>
      <c r="Y462" s="396">
        <v>0.17</v>
      </c>
    </row>
    <row r="463" spans="1:28">
      <c r="A463" t="s">
        <v>1224</v>
      </c>
      <c r="B463" s="391">
        <v>43243</v>
      </c>
      <c r="C463" t="s">
        <v>1396</v>
      </c>
      <c r="D463" t="s">
        <v>1397</v>
      </c>
      <c r="E463">
        <v>5700</v>
      </c>
      <c r="F463" s="392" t="s">
        <v>1398</v>
      </c>
      <c r="G463" s="391">
        <v>43303</v>
      </c>
      <c r="H463">
        <v>60</v>
      </c>
      <c r="I463" s="391">
        <v>43272</v>
      </c>
      <c r="J463">
        <v>5700</v>
      </c>
      <c r="K463">
        <v>0</v>
      </c>
      <c r="L463">
        <v>733</v>
      </c>
      <c r="M463" t="s">
        <v>127</v>
      </c>
      <c r="N463" t="s">
        <v>199</v>
      </c>
      <c r="O463">
        <v>0.34</v>
      </c>
      <c r="P463" t="s">
        <v>129</v>
      </c>
      <c r="Q463">
        <v>16764.705882352901</v>
      </c>
      <c r="R463" s="393">
        <v>5700</v>
      </c>
      <c r="S463" s="393" t="s">
        <v>200</v>
      </c>
      <c r="T463" s="394">
        <v>170</v>
      </c>
      <c r="U463">
        <v>340</v>
      </c>
      <c r="V463" t="s">
        <v>1399</v>
      </c>
      <c r="W463" s="395">
        <v>43242</v>
      </c>
      <c r="Y463" s="396">
        <v>0.16000073263204201</v>
      </c>
    </row>
    <row r="464" spans="1:28">
      <c r="A464" t="s">
        <v>1224</v>
      </c>
      <c r="B464" s="391">
        <v>43192</v>
      </c>
      <c r="C464" t="s">
        <v>1400</v>
      </c>
      <c r="D464" t="s">
        <v>1401</v>
      </c>
      <c r="E464">
        <v>2900</v>
      </c>
      <c r="F464" s="392" t="s">
        <v>1402</v>
      </c>
      <c r="G464" s="391">
        <v>43222</v>
      </c>
      <c r="H464">
        <v>30</v>
      </c>
      <c r="I464" s="391">
        <v>43252</v>
      </c>
      <c r="J464">
        <v>2900</v>
      </c>
      <c r="K464">
        <v>0</v>
      </c>
      <c r="L464">
        <v>122</v>
      </c>
      <c r="M464" t="s">
        <v>482</v>
      </c>
      <c r="N464" t="s">
        <v>195</v>
      </c>
      <c r="O464">
        <v>1</v>
      </c>
      <c r="P464" t="s">
        <v>114</v>
      </c>
      <c r="Q464">
        <v>2900</v>
      </c>
      <c r="R464" s="393">
        <v>2900</v>
      </c>
      <c r="S464" s="393" t="s">
        <v>335</v>
      </c>
      <c r="T464" s="394">
        <v>170</v>
      </c>
      <c r="U464">
        <v>170</v>
      </c>
      <c r="V464" t="s">
        <v>1403</v>
      </c>
      <c r="W464" s="395">
        <v>43192</v>
      </c>
      <c r="Y464" s="396">
        <v>0.17</v>
      </c>
    </row>
    <row r="465" spans="1:28">
      <c r="A465" t="s">
        <v>1224</v>
      </c>
      <c r="B465" s="391">
        <v>43250</v>
      </c>
      <c r="C465" t="s">
        <v>1404</v>
      </c>
      <c r="D465" t="s">
        <v>1405</v>
      </c>
      <c r="E465">
        <v>2200</v>
      </c>
      <c r="F465" s="392" t="s">
        <v>1406</v>
      </c>
      <c r="G465" s="391">
        <v>43250</v>
      </c>
      <c r="H465" t="s">
        <v>142</v>
      </c>
      <c r="I465" s="391">
        <v>43280</v>
      </c>
      <c r="J465">
        <v>2200</v>
      </c>
      <c r="K465">
        <v>0</v>
      </c>
      <c r="L465">
        <v>867</v>
      </c>
      <c r="M465" t="s">
        <v>229</v>
      </c>
      <c r="N465" t="s">
        <v>230</v>
      </c>
      <c r="O465">
        <v>1</v>
      </c>
      <c r="P465" t="s">
        <v>129</v>
      </c>
      <c r="Q465">
        <v>2200</v>
      </c>
      <c r="R465" s="393">
        <v>2200</v>
      </c>
      <c r="S465" s="393" t="s">
        <v>231</v>
      </c>
      <c r="T465" s="394">
        <v>170</v>
      </c>
      <c r="U465">
        <v>170</v>
      </c>
      <c r="V465" t="s">
        <v>1407</v>
      </c>
      <c r="W465" s="395">
        <v>43250</v>
      </c>
      <c r="Y465" s="396">
        <v>0.160001054546413</v>
      </c>
    </row>
    <row r="466" spans="1:28">
      <c r="A466" t="s">
        <v>1224</v>
      </c>
      <c r="B466" s="391">
        <v>43253</v>
      </c>
      <c r="C466" t="s">
        <v>1408</v>
      </c>
      <c r="D466" t="s">
        <v>1409</v>
      </c>
      <c r="E466">
        <v>1200</v>
      </c>
      <c r="F466" s="392" t="s">
        <v>1410</v>
      </c>
      <c r="G466" s="391">
        <v>43313</v>
      </c>
      <c r="H466">
        <v>60</v>
      </c>
      <c r="I466" s="391">
        <v>43278</v>
      </c>
      <c r="J466">
        <v>1200</v>
      </c>
      <c r="K466">
        <v>0</v>
      </c>
      <c r="L466">
        <v>26</v>
      </c>
      <c r="M466" t="s">
        <v>127</v>
      </c>
      <c r="N466" t="s">
        <v>199</v>
      </c>
      <c r="O466">
        <v>6.8000000000000005E-2</v>
      </c>
      <c r="P466" t="s">
        <v>129</v>
      </c>
      <c r="Q466">
        <v>17647.058823529402</v>
      </c>
      <c r="R466" s="393">
        <v>1200</v>
      </c>
      <c r="S466" s="393" t="s">
        <v>200</v>
      </c>
      <c r="T466" s="394">
        <v>17</v>
      </c>
      <c r="U466">
        <v>68</v>
      </c>
      <c r="V466" t="s">
        <v>1411</v>
      </c>
      <c r="W466" s="395">
        <v>43255</v>
      </c>
      <c r="Y466" s="396">
        <v>0.160003093341582</v>
      </c>
    </row>
    <row r="467" spans="1:28">
      <c r="A467" t="s">
        <v>1224</v>
      </c>
      <c r="B467" s="391">
        <v>43277</v>
      </c>
      <c r="C467" t="s">
        <v>1412</v>
      </c>
      <c r="D467" t="s">
        <v>1413</v>
      </c>
      <c r="E467">
        <v>2300</v>
      </c>
      <c r="F467" s="392" t="s">
        <v>1414</v>
      </c>
      <c r="G467" s="391">
        <v>43277</v>
      </c>
      <c r="H467" t="s">
        <v>228</v>
      </c>
      <c r="I467" s="391">
        <v>43278</v>
      </c>
      <c r="J467">
        <v>2300</v>
      </c>
      <c r="K467">
        <v>0</v>
      </c>
      <c r="L467">
        <v>586</v>
      </c>
      <c r="M467" t="s">
        <v>428</v>
      </c>
      <c r="N467" t="s">
        <v>1351</v>
      </c>
      <c r="O467">
        <v>1</v>
      </c>
      <c r="P467" t="s">
        <v>114</v>
      </c>
      <c r="Q467">
        <v>2300</v>
      </c>
      <c r="R467" s="393">
        <v>2300</v>
      </c>
      <c r="S467" s="393" t="s">
        <v>1352</v>
      </c>
      <c r="T467" s="394">
        <v>180</v>
      </c>
      <c r="U467">
        <v>180</v>
      </c>
      <c r="V467" t="s">
        <v>1415</v>
      </c>
      <c r="W467" s="395">
        <v>43277</v>
      </c>
      <c r="Y467" s="396">
        <v>0.15999919304404001</v>
      </c>
    </row>
    <row r="468" spans="1:28">
      <c r="A468" t="s">
        <v>1224</v>
      </c>
      <c r="B468" s="391">
        <v>43274</v>
      </c>
      <c r="C468" t="s">
        <v>1416</v>
      </c>
      <c r="D468" t="s">
        <v>1417</v>
      </c>
      <c r="E468">
        <v>4800</v>
      </c>
      <c r="F468" s="392" t="s">
        <v>1418</v>
      </c>
      <c r="G468" s="391">
        <v>43304</v>
      </c>
      <c r="H468">
        <v>30</v>
      </c>
      <c r="I468" s="391">
        <v>43281</v>
      </c>
      <c r="J468">
        <v>2400</v>
      </c>
      <c r="K468">
        <v>2400</v>
      </c>
      <c r="L468">
        <v>527</v>
      </c>
      <c r="M468" t="s">
        <v>127</v>
      </c>
      <c r="N468" t="s">
        <v>199</v>
      </c>
      <c r="O468">
        <v>0.17</v>
      </c>
      <c r="P468" t="s">
        <v>129</v>
      </c>
      <c r="Q468">
        <v>14117.647058823501</v>
      </c>
      <c r="R468" s="393">
        <v>4800</v>
      </c>
      <c r="S468" s="393" t="s">
        <v>200</v>
      </c>
      <c r="T468" s="394">
        <v>170</v>
      </c>
      <c r="U468">
        <v>170</v>
      </c>
      <c r="V468" t="s">
        <v>1419</v>
      </c>
      <c r="W468" s="395">
        <v>43253</v>
      </c>
      <c r="X468" s="395" t="s">
        <v>117</v>
      </c>
      <c r="Y468" s="396">
        <v>0.16000029000007199</v>
      </c>
      <c r="AA468">
        <v>0.17</v>
      </c>
      <c r="AB468">
        <v>170</v>
      </c>
    </row>
    <row r="469" spans="1:28">
      <c r="A469" t="s">
        <v>1224</v>
      </c>
      <c r="B469" s="391">
        <v>43257</v>
      </c>
      <c r="C469" t="s">
        <v>1420</v>
      </c>
      <c r="D469" t="s">
        <v>1421</v>
      </c>
      <c r="E469">
        <v>2250</v>
      </c>
      <c r="F469" s="392" t="s">
        <v>1422</v>
      </c>
      <c r="G469" s="391">
        <v>43257</v>
      </c>
      <c r="H469" t="s">
        <v>459</v>
      </c>
      <c r="I469" s="391">
        <v>43257</v>
      </c>
      <c r="J469">
        <v>2250</v>
      </c>
      <c r="K469">
        <v>0</v>
      </c>
      <c r="L469">
        <v>92</v>
      </c>
      <c r="M469" t="s">
        <v>301</v>
      </c>
      <c r="N469" t="s">
        <v>152</v>
      </c>
      <c r="O469">
        <v>1</v>
      </c>
      <c r="P469" t="s">
        <v>114</v>
      </c>
      <c r="Q469">
        <v>2250</v>
      </c>
      <c r="R469" s="393">
        <v>2250</v>
      </c>
      <c r="S469" s="393" t="s">
        <v>153</v>
      </c>
      <c r="T469" s="394">
        <v>170</v>
      </c>
      <c r="U469">
        <v>170</v>
      </c>
      <c r="V469" t="s">
        <v>1423</v>
      </c>
      <c r="W469" s="395">
        <v>43257</v>
      </c>
      <c r="Y469" s="396">
        <v>0.15999711289607499</v>
      </c>
    </row>
    <row r="470" spans="1:28">
      <c r="A470" t="s">
        <v>1224</v>
      </c>
      <c r="B470" s="391">
        <v>43257</v>
      </c>
      <c r="C470" t="s">
        <v>1420</v>
      </c>
      <c r="D470" t="s">
        <v>1421</v>
      </c>
      <c r="E470">
        <v>780</v>
      </c>
      <c r="F470" s="392" t="s">
        <v>1424</v>
      </c>
      <c r="G470" s="391">
        <v>43257</v>
      </c>
      <c r="H470" t="s">
        <v>459</v>
      </c>
      <c r="I470" s="391">
        <v>43257</v>
      </c>
      <c r="J470">
        <v>780</v>
      </c>
      <c r="K470">
        <v>0</v>
      </c>
      <c r="L470">
        <v>92</v>
      </c>
      <c r="M470" t="s">
        <v>229</v>
      </c>
      <c r="N470" t="s">
        <v>199</v>
      </c>
      <c r="O470">
        <v>5.0999999999999997E-2</v>
      </c>
      <c r="P470" t="s">
        <v>129</v>
      </c>
      <c r="Q470">
        <v>15294.1176470588</v>
      </c>
      <c r="R470" s="393">
        <v>780</v>
      </c>
      <c r="S470" s="393" t="s">
        <v>475</v>
      </c>
      <c r="T470" s="394">
        <v>17</v>
      </c>
      <c r="U470">
        <v>51</v>
      </c>
      <c r="V470" t="s">
        <v>1423</v>
      </c>
      <c r="W470" s="395">
        <v>43257</v>
      </c>
      <c r="Y470" s="396">
        <v>0.16000654362665601</v>
      </c>
    </row>
    <row r="471" spans="1:28">
      <c r="A471" t="s">
        <v>1224</v>
      </c>
      <c r="B471" s="391">
        <v>43258</v>
      </c>
      <c r="C471" t="s">
        <v>1425</v>
      </c>
      <c r="D471" t="s">
        <v>1426</v>
      </c>
      <c r="E471">
        <v>350</v>
      </c>
      <c r="F471" s="392" t="s">
        <v>1427</v>
      </c>
      <c r="G471" s="391">
        <v>43258</v>
      </c>
      <c r="H471" t="s">
        <v>459</v>
      </c>
      <c r="I471" s="391">
        <v>43260</v>
      </c>
      <c r="J471">
        <v>350</v>
      </c>
      <c r="K471">
        <v>0</v>
      </c>
      <c r="L471">
        <v>103</v>
      </c>
      <c r="M471" t="s">
        <v>511</v>
      </c>
      <c r="N471" t="s">
        <v>1428</v>
      </c>
      <c r="O471">
        <v>1</v>
      </c>
      <c r="P471" t="s">
        <v>114</v>
      </c>
      <c r="Q471">
        <v>350</v>
      </c>
      <c r="R471" s="393">
        <v>350</v>
      </c>
      <c r="S471" s="393" t="s">
        <v>1429</v>
      </c>
      <c r="T471" s="394">
        <v>17</v>
      </c>
      <c r="U471">
        <v>17</v>
      </c>
      <c r="V471" t="s">
        <v>1430</v>
      </c>
      <c r="W471" s="395">
        <v>43258</v>
      </c>
      <c r="Y471" s="396">
        <v>0.160015908789606</v>
      </c>
    </row>
    <row r="472" spans="1:28">
      <c r="A472" t="s">
        <v>1224</v>
      </c>
      <c r="B472" s="391">
        <v>43243</v>
      </c>
      <c r="C472" t="s">
        <v>1431</v>
      </c>
      <c r="D472" t="s">
        <v>1432</v>
      </c>
      <c r="E472">
        <v>5500</v>
      </c>
      <c r="F472" s="392" t="s">
        <v>332</v>
      </c>
      <c r="I472" s="391" t="s">
        <v>1433</v>
      </c>
      <c r="J472">
        <v>2500</v>
      </c>
      <c r="K472">
        <v>0</v>
      </c>
      <c r="M472" t="s">
        <v>334</v>
      </c>
      <c r="N472" t="s">
        <v>206</v>
      </c>
      <c r="O472">
        <v>0.91</v>
      </c>
      <c r="P472" s="429" t="s">
        <v>114</v>
      </c>
      <c r="S472" s="393" t="s">
        <v>207</v>
      </c>
      <c r="T472" s="394">
        <v>170</v>
      </c>
      <c r="U472">
        <v>154.55000000000001</v>
      </c>
      <c r="V472" t="s">
        <v>1434</v>
      </c>
      <c r="W472" s="395">
        <v>43243</v>
      </c>
      <c r="X472" s="395" t="s">
        <v>117</v>
      </c>
      <c r="AA472">
        <v>0.90909090909090895</v>
      </c>
      <c r="AB472">
        <v>154.54545454545499</v>
      </c>
    </row>
    <row r="473" spans="1:28">
      <c r="A473" t="s">
        <v>1224</v>
      </c>
      <c r="B473" s="391">
        <v>43263</v>
      </c>
      <c r="C473" t="s">
        <v>1435</v>
      </c>
      <c r="D473" t="s">
        <v>1436</v>
      </c>
      <c r="E473">
        <v>750</v>
      </c>
      <c r="F473" s="392" t="s">
        <v>332</v>
      </c>
      <c r="I473" s="391">
        <v>43281</v>
      </c>
      <c r="J473">
        <v>750</v>
      </c>
      <c r="K473">
        <v>0</v>
      </c>
      <c r="M473" t="s">
        <v>334</v>
      </c>
      <c r="N473" t="s">
        <v>195</v>
      </c>
      <c r="O473">
        <v>3</v>
      </c>
      <c r="P473" s="429" t="s">
        <v>114</v>
      </c>
      <c r="S473" s="393" t="s">
        <v>335</v>
      </c>
      <c r="T473" s="394">
        <v>17</v>
      </c>
      <c r="U473">
        <v>51</v>
      </c>
      <c r="V473" t="s">
        <v>1437</v>
      </c>
      <c r="W473" s="395">
        <v>43263</v>
      </c>
    </row>
    <row r="474" spans="1:28">
      <c r="A474" t="s">
        <v>1438</v>
      </c>
      <c r="B474" s="391">
        <v>43138</v>
      </c>
      <c r="C474" t="s">
        <v>1439</v>
      </c>
      <c r="D474" t="s">
        <v>1440</v>
      </c>
      <c r="E474">
        <v>14000</v>
      </c>
      <c r="F474" s="392" t="s">
        <v>1441</v>
      </c>
      <c r="G474" s="391">
        <v>43228</v>
      </c>
      <c r="H474">
        <v>90</v>
      </c>
      <c r="I474" s="391" t="s">
        <v>1442</v>
      </c>
      <c r="J474">
        <v>9000</v>
      </c>
      <c r="K474">
        <v>0</v>
      </c>
      <c r="L474">
        <v>187</v>
      </c>
      <c r="M474" t="s">
        <v>1056</v>
      </c>
      <c r="N474" t="s">
        <v>195</v>
      </c>
      <c r="O474">
        <v>3.21</v>
      </c>
      <c r="P474" t="s">
        <v>114</v>
      </c>
      <c r="Q474">
        <v>2800</v>
      </c>
      <c r="R474" s="393">
        <v>14000</v>
      </c>
      <c r="S474" s="393" t="s">
        <v>335</v>
      </c>
      <c r="T474" s="394">
        <v>170</v>
      </c>
      <c r="U474">
        <v>546.42999999999995</v>
      </c>
      <c r="V474" t="s">
        <v>1443</v>
      </c>
      <c r="W474" s="395">
        <v>43139</v>
      </c>
      <c r="X474" s="395" t="s">
        <v>117</v>
      </c>
      <c r="Y474" s="396">
        <v>0.17</v>
      </c>
      <c r="Z474">
        <v>19770.09</v>
      </c>
      <c r="AA474">
        <v>3.21428571428571</v>
      </c>
      <c r="AB474">
        <v>546.42857142857099</v>
      </c>
    </row>
    <row r="475" spans="1:28">
      <c r="A475" t="s">
        <v>1438</v>
      </c>
      <c r="B475" s="391">
        <v>43265</v>
      </c>
      <c r="C475" t="s">
        <v>1439</v>
      </c>
      <c r="D475" t="s">
        <v>1440</v>
      </c>
      <c r="E475">
        <v>28000</v>
      </c>
      <c r="F475" s="392" t="s">
        <v>1444</v>
      </c>
      <c r="G475" s="391">
        <v>43355</v>
      </c>
      <c r="H475">
        <v>90</v>
      </c>
      <c r="I475" s="391">
        <v>43281</v>
      </c>
      <c r="J475">
        <v>5000</v>
      </c>
      <c r="K475">
        <v>23000</v>
      </c>
      <c r="L475">
        <v>349</v>
      </c>
      <c r="M475" t="s">
        <v>482</v>
      </c>
      <c r="N475" t="s">
        <v>195</v>
      </c>
      <c r="O475">
        <v>1.79</v>
      </c>
      <c r="P475" t="s">
        <v>114</v>
      </c>
      <c r="Q475">
        <v>2800</v>
      </c>
      <c r="R475" s="393">
        <v>28000</v>
      </c>
      <c r="S475" s="393" t="s">
        <v>335</v>
      </c>
      <c r="T475" s="394">
        <v>170</v>
      </c>
      <c r="U475">
        <v>303.57</v>
      </c>
      <c r="V475" t="s">
        <v>1445</v>
      </c>
      <c r="W475" s="395">
        <v>43266</v>
      </c>
      <c r="X475" s="395" t="s">
        <v>117</v>
      </c>
      <c r="Y475" s="396">
        <v>0.160000049714288</v>
      </c>
      <c r="AA475">
        <v>1.78571428571429</v>
      </c>
      <c r="AB475">
        <v>303.57142857142901</v>
      </c>
    </row>
    <row r="476" spans="1:28">
      <c r="A476" t="s">
        <v>1438</v>
      </c>
      <c r="B476" s="391">
        <v>43187</v>
      </c>
      <c r="C476" t="s">
        <v>1439</v>
      </c>
      <c r="D476" t="s">
        <v>1440</v>
      </c>
      <c r="E476">
        <v>28000</v>
      </c>
      <c r="F476" s="392" t="s">
        <v>1446</v>
      </c>
      <c r="G476" s="391">
        <v>43277</v>
      </c>
      <c r="H476">
        <v>90</v>
      </c>
      <c r="I476" s="391">
        <v>43281</v>
      </c>
      <c r="J476">
        <v>28000</v>
      </c>
      <c r="K476">
        <v>0</v>
      </c>
      <c r="L476">
        <v>605</v>
      </c>
      <c r="M476" t="s">
        <v>135</v>
      </c>
      <c r="N476" t="s">
        <v>195</v>
      </c>
      <c r="O476">
        <v>10</v>
      </c>
      <c r="P476" t="s">
        <v>114</v>
      </c>
      <c r="Q476">
        <v>2800</v>
      </c>
      <c r="R476" s="393">
        <v>28000</v>
      </c>
      <c r="S476" s="393" t="s">
        <v>335</v>
      </c>
      <c r="T476" s="394">
        <v>170</v>
      </c>
      <c r="U476">
        <v>1700</v>
      </c>
      <c r="V476" t="s">
        <v>1447</v>
      </c>
      <c r="W476" s="395">
        <v>43187</v>
      </c>
      <c r="Y476" s="396">
        <v>0.17</v>
      </c>
    </row>
    <row r="477" spans="1:28">
      <c r="A477" t="s">
        <v>1438</v>
      </c>
      <c r="B477" s="391">
        <v>43223</v>
      </c>
      <c r="C477" t="s">
        <v>1439</v>
      </c>
      <c r="D477" t="s">
        <v>1440</v>
      </c>
      <c r="E477">
        <v>28000</v>
      </c>
      <c r="F477" s="392" t="s">
        <v>1448</v>
      </c>
      <c r="G477" s="391">
        <v>43313</v>
      </c>
      <c r="H477">
        <v>90</v>
      </c>
      <c r="I477" s="391">
        <v>43281</v>
      </c>
      <c r="J477">
        <v>28000</v>
      </c>
      <c r="K477">
        <v>0</v>
      </c>
      <c r="L477">
        <v>57</v>
      </c>
      <c r="M477" t="s">
        <v>482</v>
      </c>
      <c r="N477" t="s">
        <v>195</v>
      </c>
      <c r="O477">
        <v>1.7</v>
      </c>
      <c r="P477" t="s">
        <v>129</v>
      </c>
      <c r="Q477">
        <v>16470.588235294101</v>
      </c>
      <c r="R477" s="393">
        <v>28000</v>
      </c>
      <c r="S477" s="393" t="s">
        <v>335</v>
      </c>
      <c r="T477" s="394">
        <v>170</v>
      </c>
      <c r="U477">
        <v>1700</v>
      </c>
      <c r="V477" t="s">
        <v>1449</v>
      </c>
      <c r="W477" s="395">
        <v>43224</v>
      </c>
      <c r="Y477" s="396">
        <v>0.160000049714288</v>
      </c>
    </row>
    <row r="478" spans="1:28">
      <c r="A478" t="s">
        <v>1438</v>
      </c>
      <c r="B478" s="391">
        <v>43213</v>
      </c>
      <c r="C478" t="s">
        <v>1450</v>
      </c>
      <c r="D478" t="s">
        <v>1451</v>
      </c>
      <c r="E478">
        <v>4800</v>
      </c>
      <c r="F478" s="392" t="s">
        <v>1452</v>
      </c>
      <c r="G478" s="391">
        <v>43273</v>
      </c>
      <c r="H478">
        <v>60</v>
      </c>
      <c r="I478" s="391">
        <v>43280</v>
      </c>
      <c r="J478">
        <v>4800</v>
      </c>
      <c r="K478">
        <v>0</v>
      </c>
      <c r="L478">
        <v>582</v>
      </c>
      <c r="M478" t="s">
        <v>428</v>
      </c>
      <c r="N478" t="s">
        <v>1453</v>
      </c>
      <c r="O478">
        <v>1</v>
      </c>
      <c r="P478" t="s">
        <v>114</v>
      </c>
      <c r="Q478">
        <v>4800</v>
      </c>
      <c r="R478" s="393">
        <v>4800</v>
      </c>
      <c r="S478" s="393" t="s">
        <v>430</v>
      </c>
      <c r="T478" s="394">
        <v>180</v>
      </c>
      <c r="U478">
        <v>180</v>
      </c>
      <c r="V478" t="s">
        <v>1454</v>
      </c>
      <c r="W478" s="395">
        <v>43214</v>
      </c>
      <c r="Y478" s="396">
        <v>0.17</v>
      </c>
    </row>
    <row r="479" spans="1:28">
      <c r="A479" t="s">
        <v>1438</v>
      </c>
      <c r="B479" s="391">
        <v>43158</v>
      </c>
      <c r="C479" t="s">
        <v>1455</v>
      </c>
      <c r="D479" t="s">
        <v>1456</v>
      </c>
      <c r="E479">
        <v>5500</v>
      </c>
      <c r="F479" s="392" t="s">
        <v>1457</v>
      </c>
      <c r="G479" s="391">
        <v>43218</v>
      </c>
      <c r="H479">
        <v>60</v>
      </c>
      <c r="I479" s="391">
        <v>43262</v>
      </c>
      <c r="J479">
        <v>5500</v>
      </c>
      <c r="K479">
        <v>0</v>
      </c>
      <c r="L479">
        <v>240</v>
      </c>
      <c r="M479" t="s">
        <v>1458</v>
      </c>
      <c r="N479" t="s">
        <v>722</v>
      </c>
      <c r="O479">
        <v>1</v>
      </c>
      <c r="P479" t="s">
        <v>114</v>
      </c>
      <c r="Q479">
        <v>5500</v>
      </c>
      <c r="R479" s="393">
        <v>5500</v>
      </c>
      <c r="S479" s="393" t="s">
        <v>723</v>
      </c>
      <c r="T479" s="394">
        <v>170</v>
      </c>
      <c r="U479">
        <v>170</v>
      </c>
      <c r="V479" t="s">
        <v>1459</v>
      </c>
      <c r="W479" s="395">
        <v>43157</v>
      </c>
      <c r="Y479" s="396">
        <v>0.17</v>
      </c>
    </row>
    <row r="480" spans="1:28">
      <c r="A480" t="s">
        <v>1438</v>
      </c>
      <c r="B480" s="391">
        <v>43210</v>
      </c>
      <c r="C480" t="s">
        <v>1460</v>
      </c>
      <c r="D480" t="s">
        <v>1461</v>
      </c>
      <c r="E480">
        <v>2800</v>
      </c>
      <c r="F480" s="392" t="s">
        <v>1462</v>
      </c>
      <c r="G480" s="391">
        <v>43240</v>
      </c>
      <c r="H480">
        <v>30</v>
      </c>
      <c r="I480" s="391">
        <v>43264</v>
      </c>
      <c r="J480">
        <v>2800</v>
      </c>
      <c r="K480">
        <v>0</v>
      </c>
      <c r="L480">
        <v>545</v>
      </c>
      <c r="M480" t="s">
        <v>127</v>
      </c>
      <c r="N480" t="s">
        <v>199</v>
      </c>
      <c r="O480">
        <v>0.17</v>
      </c>
      <c r="P480" t="s">
        <v>129</v>
      </c>
      <c r="Q480">
        <v>16470.588235294101</v>
      </c>
      <c r="R480" s="393">
        <v>2800</v>
      </c>
      <c r="S480" s="393" t="s">
        <v>200</v>
      </c>
      <c r="T480" s="394">
        <v>170</v>
      </c>
      <c r="U480">
        <v>170</v>
      </c>
      <c r="V480" t="s">
        <v>1463</v>
      </c>
      <c r="W480" s="395">
        <v>43211</v>
      </c>
      <c r="Y480" s="396">
        <v>0.17</v>
      </c>
    </row>
    <row r="481" spans="1:28">
      <c r="A481" t="s">
        <v>1438</v>
      </c>
      <c r="B481" s="391">
        <v>43179</v>
      </c>
      <c r="C481" t="s">
        <v>1464</v>
      </c>
      <c r="D481" t="s">
        <v>1465</v>
      </c>
      <c r="E481">
        <v>500</v>
      </c>
      <c r="F481" s="392" t="s">
        <v>1466</v>
      </c>
      <c r="G481" s="391">
        <v>43239</v>
      </c>
      <c r="H481">
        <v>60</v>
      </c>
      <c r="I481" s="391">
        <v>43259</v>
      </c>
      <c r="J481">
        <v>500</v>
      </c>
      <c r="K481">
        <v>0</v>
      </c>
      <c r="L481">
        <v>483</v>
      </c>
      <c r="M481" t="s">
        <v>135</v>
      </c>
      <c r="N481" t="s">
        <v>1046</v>
      </c>
      <c r="O481">
        <v>1</v>
      </c>
      <c r="P481" t="s">
        <v>114</v>
      </c>
      <c r="Q481">
        <v>500</v>
      </c>
      <c r="R481" s="393">
        <v>500</v>
      </c>
      <c r="S481" s="393" t="s">
        <v>335</v>
      </c>
      <c r="T481" s="394">
        <v>17</v>
      </c>
      <c r="U481">
        <v>17</v>
      </c>
      <c r="V481" t="s">
        <v>1467</v>
      </c>
      <c r="W481" s="395">
        <v>43172</v>
      </c>
      <c r="Y481" s="396">
        <v>0.17</v>
      </c>
    </row>
    <row r="482" spans="1:28">
      <c r="A482" t="s">
        <v>1438</v>
      </c>
      <c r="B482" s="391">
        <v>43179</v>
      </c>
      <c r="C482" t="s">
        <v>1464</v>
      </c>
      <c r="D482" t="s">
        <v>1465</v>
      </c>
      <c r="E482">
        <v>4350</v>
      </c>
      <c r="F482" s="392" t="s">
        <v>1466</v>
      </c>
      <c r="G482" s="391">
        <v>43239</v>
      </c>
      <c r="H482">
        <v>60</v>
      </c>
      <c r="I482" s="391">
        <v>43259</v>
      </c>
      <c r="J482">
        <v>4350</v>
      </c>
      <c r="K482">
        <v>0</v>
      </c>
      <c r="L482">
        <v>483</v>
      </c>
      <c r="M482" t="s">
        <v>1468</v>
      </c>
      <c r="N482" t="s">
        <v>1469</v>
      </c>
      <c r="O482">
        <v>1</v>
      </c>
      <c r="P482" t="s">
        <v>114</v>
      </c>
      <c r="Q482">
        <v>4350</v>
      </c>
      <c r="R482" s="393">
        <v>4350</v>
      </c>
      <c r="S482" s="393" t="s">
        <v>1470</v>
      </c>
      <c r="T482" s="394">
        <v>170</v>
      </c>
      <c r="U482">
        <v>170</v>
      </c>
      <c r="V482" t="s">
        <v>1467</v>
      </c>
      <c r="W482" s="395">
        <v>43172</v>
      </c>
      <c r="Y482" s="396">
        <v>0.17</v>
      </c>
    </row>
    <row r="483" spans="1:28">
      <c r="A483" t="s">
        <v>1438</v>
      </c>
      <c r="B483" s="391">
        <v>43018</v>
      </c>
      <c r="C483" t="s">
        <v>1471</v>
      </c>
      <c r="D483" t="s">
        <v>1472</v>
      </c>
      <c r="E483">
        <v>15500</v>
      </c>
      <c r="F483" s="392" t="s">
        <v>1473</v>
      </c>
      <c r="G483" s="391">
        <v>43108</v>
      </c>
      <c r="H483">
        <v>90</v>
      </c>
      <c r="I483" s="391" t="s">
        <v>1474</v>
      </c>
      <c r="J483">
        <v>10000</v>
      </c>
      <c r="K483">
        <v>1750</v>
      </c>
      <c r="L483">
        <v>29</v>
      </c>
      <c r="M483" t="s">
        <v>334</v>
      </c>
      <c r="N483" t="s">
        <v>195</v>
      </c>
      <c r="O483">
        <v>3.23</v>
      </c>
      <c r="P483" t="s">
        <v>114</v>
      </c>
      <c r="Q483">
        <v>3100</v>
      </c>
      <c r="R483" s="393">
        <v>15500</v>
      </c>
      <c r="S483" s="393" t="s">
        <v>335</v>
      </c>
      <c r="T483" s="394">
        <v>170</v>
      </c>
      <c r="U483">
        <v>548.39</v>
      </c>
      <c r="V483" t="s">
        <v>1475</v>
      </c>
      <c r="W483" s="395">
        <v>43008</v>
      </c>
      <c r="X483" s="395" t="s">
        <v>117</v>
      </c>
      <c r="Y483" s="396">
        <v>0.17</v>
      </c>
      <c r="AA483">
        <v>3.2258064516128999</v>
      </c>
      <c r="AB483">
        <v>548.38709677419399</v>
      </c>
    </row>
    <row r="484" spans="1:28">
      <c r="A484" t="s">
        <v>1438</v>
      </c>
      <c r="B484" s="391">
        <v>43241</v>
      </c>
      <c r="C484" t="s">
        <v>1476</v>
      </c>
      <c r="D484" t="s">
        <v>1477</v>
      </c>
      <c r="E484">
        <v>3200</v>
      </c>
      <c r="F484" s="392" t="s">
        <v>1478</v>
      </c>
      <c r="G484" s="391">
        <v>43301</v>
      </c>
      <c r="H484">
        <v>60</v>
      </c>
      <c r="I484" s="391">
        <v>43252</v>
      </c>
      <c r="J484">
        <v>3200</v>
      </c>
      <c r="K484">
        <v>0</v>
      </c>
      <c r="L484">
        <v>414</v>
      </c>
      <c r="M484" t="s">
        <v>357</v>
      </c>
      <c r="N484" t="s">
        <v>1216</v>
      </c>
      <c r="O484">
        <v>1</v>
      </c>
      <c r="P484" t="s">
        <v>114</v>
      </c>
      <c r="Q484">
        <v>3200</v>
      </c>
      <c r="R484" s="393">
        <v>3200</v>
      </c>
      <c r="S484" s="393" t="s">
        <v>359</v>
      </c>
      <c r="T484" s="394">
        <v>180</v>
      </c>
      <c r="U484">
        <v>180</v>
      </c>
      <c r="V484" t="s">
        <v>1479</v>
      </c>
      <c r="W484" s="395">
        <v>43236</v>
      </c>
      <c r="Y484" s="396">
        <v>0.16000029000007299</v>
      </c>
    </row>
    <row r="485" spans="1:28">
      <c r="A485" t="s">
        <v>1438</v>
      </c>
      <c r="B485" s="391">
        <v>43234</v>
      </c>
      <c r="C485" t="s">
        <v>1480</v>
      </c>
      <c r="D485" t="s">
        <v>1481</v>
      </c>
      <c r="E485">
        <v>9600</v>
      </c>
      <c r="F485" s="392" t="s">
        <v>1482</v>
      </c>
      <c r="G485" s="391">
        <v>43264</v>
      </c>
      <c r="H485">
        <v>30</v>
      </c>
      <c r="I485" s="391">
        <v>43271</v>
      </c>
      <c r="J485">
        <v>9600</v>
      </c>
      <c r="K485">
        <v>0</v>
      </c>
      <c r="L485">
        <v>267</v>
      </c>
      <c r="M485" t="s">
        <v>482</v>
      </c>
      <c r="N485" t="s">
        <v>136</v>
      </c>
      <c r="O485">
        <v>3</v>
      </c>
      <c r="P485" t="s">
        <v>114</v>
      </c>
      <c r="Q485">
        <v>3200</v>
      </c>
      <c r="R485" s="393">
        <v>9600</v>
      </c>
      <c r="S485" s="393" t="s">
        <v>137</v>
      </c>
      <c r="T485" s="394">
        <v>170</v>
      </c>
      <c r="U485">
        <v>510</v>
      </c>
      <c r="V485" t="s">
        <v>1483</v>
      </c>
      <c r="W485" s="395">
        <v>43235</v>
      </c>
      <c r="Y485" s="396">
        <v>0.16000029000007199</v>
      </c>
    </row>
    <row r="486" spans="1:28">
      <c r="A486" t="s">
        <v>1438</v>
      </c>
      <c r="B486" s="391">
        <v>43204</v>
      </c>
      <c r="C486" t="s">
        <v>1484</v>
      </c>
      <c r="D486" t="s">
        <v>1485</v>
      </c>
      <c r="E486">
        <v>11600</v>
      </c>
      <c r="F486" s="392" t="s">
        <v>1486</v>
      </c>
      <c r="G486" s="391">
        <v>43264</v>
      </c>
      <c r="H486">
        <v>60</v>
      </c>
      <c r="I486" s="391">
        <v>43258</v>
      </c>
      <c r="J486">
        <v>11600</v>
      </c>
      <c r="K486">
        <v>0</v>
      </c>
      <c r="L486">
        <v>349</v>
      </c>
      <c r="M486" t="s">
        <v>1487</v>
      </c>
      <c r="N486" t="s">
        <v>210</v>
      </c>
      <c r="O486">
        <v>4</v>
      </c>
      <c r="P486" t="s">
        <v>114</v>
      </c>
      <c r="Q486">
        <v>2900</v>
      </c>
      <c r="R486" s="393">
        <v>11600</v>
      </c>
      <c r="S486" s="393" t="s">
        <v>211</v>
      </c>
      <c r="T486" s="394">
        <v>170</v>
      </c>
      <c r="U486">
        <v>680</v>
      </c>
      <c r="V486" t="s">
        <v>1488</v>
      </c>
      <c r="W486" s="395">
        <v>43202</v>
      </c>
      <c r="Y486" s="396">
        <v>0.17</v>
      </c>
    </row>
    <row r="487" spans="1:28">
      <c r="A487" t="s">
        <v>1438</v>
      </c>
      <c r="B487" s="391">
        <v>43208</v>
      </c>
      <c r="C487" t="s">
        <v>1489</v>
      </c>
      <c r="D487" t="s">
        <v>1490</v>
      </c>
      <c r="E487">
        <v>2800</v>
      </c>
      <c r="F487" s="392" t="s">
        <v>1491</v>
      </c>
      <c r="G487" s="391">
        <v>43208</v>
      </c>
      <c r="H487" t="s">
        <v>228</v>
      </c>
      <c r="I487" s="391">
        <v>43273</v>
      </c>
      <c r="J487">
        <v>2800</v>
      </c>
      <c r="K487">
        <v>0</v>
      </c>
      <c r="L487">
        <v>441</v>
      </c>
      <c r="M487" t="s">
        <v>127</v>
      </c>
      <c r="N487" t="s">
        <v>199</v>
      </c>
      <c r="O487">
        <v>0.17</v>
      </c>
      <c r="P487" t="s">
        <v>129</v>
      </c>
      <c r="Q487">
        <v>16470.588235294101</v>
      </c>
      <c r="R487" s="393">
        <v>2800</v>
      </c>
      <c r="S487" s="393" t="s">
        <v>200</v>
      </c>
      <c r="T487" s="394">
        <v>170</v>
      </c>
      <c r="U487">
        <v>170</v>
      </c>
      <c r="V487" t="s">
        <v>1492</v>
      </c>
      <c r="W487" s="395">
        <v>43209</v>
      </c>
      <c r="Y487" s="396">
        <v>0.17</v>
      </c>
    </row>
    <row r="488" spans="1:28">
      <c r="A488" t="s">
        <v>1438</v>
      </c>
      <c r="B488" s="391">
        <v>43208</v>
      </c>
      <c r="C488" t="s">
        <v>1489</v>
      </c>
      <c r="D488" t="s">
        <v>1490</v>
      </c>
      <c r="E488">
        <v>2900</v>
      </c>
      <c r="F488" s="392" t="s">
        <v>1493</v>
      </c>
      <c r="G488" s="391">
        <v>43208</v>
      </c>
      <c r="H488" t="s">
        <v>228</v>
      </c>
      <c r="I488" s="391">
        <v>43273</v>
      </c>
      <c r="J488">
        <v>2900</v>
      </c>
      <c r="K488">
        <v>0</v>
      </c>
      <c r="L488">
        <v>441</v>
      </c>
      <c r="M488" t="s">
        <v>482</v>
      </c>
      <c r="N488" t="s">
        <v>195</v>
      </c>
      <c r="O488">
        <v>1</v>
      </c>
      <c r="P488" t="s">
        <v>114</v>
      </c>
      <c r="Q488">
        <v>2900</v>
      </c>
      <c r="R488" s="393">
        <v>2900</v>
      </c>
      <c r="S488" s="393" t="s">
        <v>335</v>
      </c>
      <c r="T488" s="394">
        <v>170</v>
      </c>
      <c r="U488">
        <v>170</v>
      </c>
      <c r="V488" t="s">
        <v>1492</v>
      </c>
      <c r="W488" s="395">
        <v>43209</v>
      </c>
      <c r="Y488" s="396">
        <v>0.17</v>
      </c>
    </row>
    <row r="489" spans="1:28">
      <c r="A489" t="s">
        <v>1438</v>
      </c>
      <c r="B489" s="391">
        <v>43193</v>
      </c>
      <c r="C489" t="s">
        <v>1494</v>
      </c>
      <c r="D489" t="s">
        <v>1495</v>
      </c>
      <c r="E489">
        <v>7350</v>
      </c>
      <c r="F489" s="392" t="s">
        <v>1496</v>
      </c>
      <c r="G489" s="391">
        <v>43223</v>
      </c>
      <c r="H489">
        <v>30</v>
      </c>
      <c r="I489" s="391">
        <v>43276</v>
      </c>
      <c r="J489">
        <v>7350</v>
      </c>
      <c r="K489">
        <v>0</v>
      </c>
      <c r="L489">
        <v>141</v>
      </c>
      <c r="M489" t="s">
        <v>1497</v>
      </c>
      <c r="N489" t="s">
        <v>1498</v>
      </c>
      <c r="O489">
        <v>3</v>
      </c>
      <c r="P489" t="s">
        <v>114</v>
      </c>
      <c r="Q489">
        <v>2450</v>
      </c>
      <c r="R489" s="393">
        <v>7350</v>
      </c>
      <c r="S489" s="393" t="s">
        <v>1499</v>
      </c>
      <c r="T489" s="394">
        <v>140</v>
      </c>
      <c r="U489">
        <v>420</v>
      </c>
      <c r="V489" t="s">
        <v>1500</v>
      </c>
      <c r="W489" s="395">
        <v>43192</v>
      </c>
      <c r="Y489" s="396">
        <v>0.17</v>
      </c>
    </row>
    <row r="490" spans="1:28">
      <c r="A490" t="s">
        <v>1438</v>
      </c>
      <c r="B490" s="391">
        <v>43193</v>
      </c>
      <c r="C490" t="s">
        <v>1494</v>
      </c>
      <c r="D490" t="s">
        <v>1495</v>
      </c>
      <c r="E490">
        <v>7000</v>
      </c>
      <c r="F490" s="392" t="s">
        <v>1496</v>
      </c>
      <c r="G490" s="391">
        <v>43223</v>
      </c>
      <c r="H490">
        <v>30</v>
      </c>
      <c r="I490" s="391">
        <v>43276</v>
      </c>
      <c r="J490">
        <v>7000</v>
      </c>
      <c r="K490">
        <v>0</v>
      </c>
      <c r="L490">
        <v>141</v>
      </c>
      <c r="M490" t="s">
        <v>482</v>
      </c>
      <c r="N490" t="s">
        <v>195</v>
      </c>
      <c r="O490">
        <v>2</v>
      </c>
      <c r="P490" t="s">
        <v>114</v>
      </c>
      <c r="Q490">
        <v>3500</v>
      </c>
      <c r="R490" s="393">
        <v>7000</v>
      </c>
      <c r="S490" s="393" t="s">
        <v>335</v>
      </c>
      <c r="T490" s="394">
        <v>170</v>
      </c>
      <c r="U490">
        <v>340</v>
      </c>
      <c r="V490" t="s">
        <v>1500</v>
      </c>
      <c r="W490" s="395">
        <v>43192</v>
      </c>
      <c r="Y490" s="396">
        <v>0.17</v>
      </c>
    </row>
    <row r="491" spans="1:28">
      <c r="A491" t="s">
        <v>1438</v>
      </c>
      <c r="B491" s="391">
        <v>43234</v>
      </c>
      <c r="C491" t="s">
        <v>1501</v>
      </c>
      <c r="D491" t="s">
        <v>1502</v>
      </c>
      <c r="E491">
        <v>6600</v>
      </c>
      <c r="F491" s="392" t="s">
        <v>1503</v>
      </c>
      <c r="G491" s="391">
        <v>43264</v>
      </c>
      <c r="H491">
        <v>30</v>
      </c>
      <c r="I491" s="391">
        <v>43273</v>
      </c>
      <c r="J491">
        <v>6600</v>
      </c>
      <c r="K491">
        <v>0</v>
      </c>
      <c r="L491">
        <v>265</v>
      </c>
      <c r="M491" t="s">
        <v>662</v>
      </c>
      <c r="N491" t="s">
        <v>577</v>
      </c>
      <c r="O491">
        <v>2</v>
      </c>
      <c r="P491" t="s">
        <v>114</v>
      </c>
      <c r="Q491">
        <v>3300</v>
      </c>
      <c r="R491" s="393">
        <v>6600</v>
      </c>
      <c r="S491" s="393" t="s">
        <v>578</v>
      </c>
      <c r="T491" s="394">
        <v>180</v>
      </c>
      <c r="U491">
        <v>360</v>
      </c>
      <c r="V491" t="s">
        <v>1504</v>
      </c>
      <c r="W491" s="395">
        <v>43234</v>
      </c>
      <c r="Y491" s="396">
        <v>0.159999015758411</v>
      </c>
    </row>
    <row r="492" spans="1:28">
      <c r="A492" t="s">
        <v>1438</v>
      </c>
      <c r="B492" s="391">
        <v>43234</v>
      </c>
      <c r="C492" t="s">
        <v>1501</v>
      </c>
      <c r="D492" t="s">
        <v>1502</v>
      </c>
      <c r="E492">
        <v>2100</v>
      </c>
      <c r="F492" s="392" t="s">
        <v>1505</v>
      </c>
      <c r="G492" s="391">
        <v>43264</v>
      </c>
      <c r="H492">
        <v>30</v>
      </c>
      <c r="I492" s="391">
        <v>43273</v>
      </c>
      <c r="J492">
        <v>2100</v>
      </c>
      <c r="K492">
        <v>0</v>
      </c>
      <c r="L492">
        <v>265</v>
      </c>
      <c r="M492" t="s">
        <v>1506</v>
      </c>
      <c r="N492" t="s">
        <v>230</v>
      </c>
      <c r="O492">
        <v>0.17</v>
      </c>
      <c r="P492" t="s">
        <v>129</v>
      </c>
      <c r="Q492">
        <v>12352.9411764706</v>
      </c>
      <c r="R492" s="393">
        <v>2100</v>
      </c>
      <c r="S492" s="393" t="s">
        <v>231</v>
      </c>
      <c r="T492" s="394">
        <v>170</v>
      </c>
      <c r="U492">
        <v>170</v>
      </c>
      <c r="V492" t="s">
        <v>1504</v>
      </c>
      <c r="W492" s="395">
        <v>43234</v>
      </c>
      <c r="Y492" s="396">
        <v>0.160003093341582</v>
      </c>
    </row>
    <row r="493" spans="1:28">
      <c r="A493" t="s">
        <v>1438</v>
      </c>
      <c r="B493" s="391">
        <v>43201</v>
      </c>
      <c r="C493" t="s">
        <v>1507</v>
      </c>
      <c r="D493" t="s">
        <v>1508</v>
      </c>
      <c r="E493">
        <v>11200</v>
      </c>
      <c r="F493" s="392" t="s">
        <v>1509</v>
      </c>
      <c r="G493" s="391">
        <v>43231</v>
      </c>
      <c r="H493">
        <v>30</v>
      </c>
      <c r="I493" s="391" t="s">
        <v>1510</v>
      </c>
      <c r="J493">
        <v>3400</v>
      </c>
      <c r="K493">
        <v>0</v>
      </c>
      <c r="L493">
        <v>310</v>
      </c>
      <c r="M493" t="s">
        <v>357</v>
      </c>
      <c r="N493" t="s">
        <v>1216</v>
      </c>
      <c r="O493">
        <v>1.21</v>
      </c>
      <c r="P493" t="s">
        <v>114</v>
      </c>
      <c r="Q493">
        <v>2800</v>
      </c>
      <c r="R493" s="393">
        <v>11200</v>
      </c>
      <c r="S493" s="393" t="s">
        <v>359</v>
      </c>
      <c r="T493" s="394">
        <v>180</v>
      </c>
      <c r="U493">
        <v>218.57</v>
      </c>
      <c r="V493" t="s">
        <v>1511</v>
      </c>
      <c r="W493" s="395">
        <v>43202</v>
      </c>
      <c r="X493" s="395" t="s">
        <v>117</v>
      </c>
      <c r="Y493" s="396">
        <v>0.17</v>
      </c>
      <c r="AA493">
        <v>1.21428571428571</v>
      </c>
      <c r="AB493">
        <v>218.57142857142901</v>
      </c>
    </row>
    <row r="494" spans="1:28">
      <c r="A494" t="s">
        <v>1438</v>
      </c>
      <c r="B494" s="391">
        <v>43260</v>
      </c>
      <c r="C494" t="s">
        <v>1507</v>
      </c>
      <c r="D494" t="s">
        <v>1508</v>
      </c>
      <c r="E494">
        <v>8400</v>
      </c>
      <c r="F494" s="392" t="s">
        <v>1512</v>
      </c>
      <c r="G494" s="391">
        <v>43290</v>
      </c>
      <c r="H494">
        <v>30</v>
      </c>
      <c r="I494" s="391">
        <v>43278</v>
      </c>
      <c r="J494">
        <v>5000</v>
      </c>
      <c r="K494">
        <v>3400</v>
      </c>
      <c r="L494">
        <v>123</v>
      </c>
      <c r="M494" t="s">
        <v>357</v>
      </c>
      <c r="N494" t="s">
        <v>1216</v>
      </c>
      <c r="O494">
        <v>1.79</v>
      </c>
      <c r="P494" t="s">
        <v>114</v>
      </c>
      <c r="Q494">
        <v>2800</v>
      </c>
      <c r="R494" s="393">
        <v>8400</v>
      </c>
      <c r="S494" s="393" t="s">
        <v>359</v>
      </c>
      <c r="T494" s="394">
        <v>180</v>
      </c>
      <c r="U494">
        <v>321.43</v>
      </c>
      <c r="V494" t="s">
        <v>1513</v>
      </c>
      <c r="W494" s="395">
        <v>43262</v>
      </c>
      <c r="X494" s="395" t="s">
        <v>117</v>
      </c>
      <c r="Y494" s="396">
        <v>0.160001491430489</v>
      </c>
      <c r="AA494">
        <v>1.78571428571429</v>
      </c>
      <c r="AB494">
        <v>321.42857142857099</v>
      </c>
    </row>
    <row r="495" spans="1:28">
      <c r="A495" t="s">
        <v>1438</v>
      </c>
      <c r="B495" s="391">
        <v>43260</v>
      </c>
      <c r="C495" t="s">
        <v>1507</v>
      </c>
      <c r="D495" t="s">
        <v>1508</v>
      </c>
      <c r="E495">
        <v>2800</v>
      </c>
      <c r="F495" s="392" t="s">
        <v>1512</v>
      </c>
      <c r="G495" s="391">
        <v>43290</v>
      </c>
      <c r="H495">
        <v>30</v>
      </c>
      <c r="I495" s="391">
        <v>43278</v>
      </c>
      <c r="J495">
        <v>2800</v>
      </c>
      <c r="K495">
        <v>0</v>
      </c>
      <c r="L495">
        <v>123</v>
      </c>
      <c r="M495" t="s">
        <v>357</v>
      </c>
      <c r="N495" t="s">
        <v>1216</v>
      </c>
      <c r="O495">
        <v>1</v>
      </c>
      <c r="P495" t="s">
        <v>114</v>
      </c>
      <c r="Q495">
        <v>2800</v>
      </c>
      <c r="R495" s="393">
        <v>2800</v>
      </c>
      <c r="S495" s="393" t="s">
        <v>359</v>
      </c>
      <c r="T495" s="394">
        <v>180</v>
      </c>
      <c r="U495">
        <v>180</v>
      </c>
      <c r="V495" t="s">
        <v>1514</v>
      </c>
      <c r="W495" s="395">
        <v>43260</v>
      </c>
      <c r="Y495" s="396">
        <v>0.160001491430489</v>
      </c>
    </row>
    <row r="496" spans="1:28">
      <c r="A496" t="s">
        <v>1438</v>
      </c>
      <c r="B496" s="391">
        <v>43137</v>
      </c>
      <c r="C496" t="s">
        <v>1515</v>
      </c>
      <c r="D496" t="s">
        <v>1516</v>
      </c>
      <c r="E496">
        <v>1320</v>
      </c>
      <c r="F496" s="392" t="s">
        <v>1517</v>
      </c>
      <c r="G496" s="391">
        <v>43227</v>
      </c>
      <c r="H496">
        <v>90</v>
      </c>
      <c r="I496" s="391" t="s">
        <v>1518</v>
      </c>
      <c r="J496">
        <v>1000</v>
      </c>
      <c r="K496">
        <v>0</v>
      </c>
      <c r="L496">
        <v>161</v>
      </c>
      <c r="M496" t="s">
        <v>775</v>
      </c>
      <c r="N496" t="s">
        <v>487</v>
      </c>
      <c r="O496">
        <v>2.27</v>
      </c>
      <c r="P496" t="s">
        <v>114</v>
      </c>
      <c r="Q496">
        <v>440</v>
      </c>
      <c r="R496" s="393">
        <v>1320</v>
      </c>
      <c r="S496" s="393" t="s">
        <v>488</v>
      </c>
      <c r="T496" s="394">
        <v>17</v>
      </c>
      <c r="U496">
        <v>38.64</v>
      </c>
      <c r="V496" t="s">
        <v>1519</v>
      </c>
      <c r="W496" s="395">
        <v>43137</v>
      </c>
      <c r="X496" s="395" t="s">
        <v>117</v>
      </c>
      <c r="Y496" s="396">
        <v>0.17</v>
      </c>
      <c r="AA496">
        <v>2.2727272727272698</v>
      </c>
      <c r="AB496">
        <v>38.636363636363598</v>
      </c>
    </row>
    <row r="497" spans="1:28">
      <c r="A497" t="s">
        <v>1438</v>
      </c>
      <c r="B497" s="391">
        <v>43206</v>
      </c>
      <c r="C497" t="s">
        <v>1515</v>
      </c>
      <c r="D497" t="s">
        <v>1516</v>
      </c>
      <c r="E497">
        <v>6400</v>
      </c>
      <c r="F497" s="392" t="s">
        <v>1520</v>
      </c>
      <c r="G497" s="391">
        <v>43296</v>
      </c>
      <c r="H497">
        <v>90</v>
      </c>
      <c r="I497" s="391">
        <v>43281</v>
      </c>
      <c r="J497">
        <v>6040</v>
      </c>
      <c r="K497">
        <v>360</v>
      </c>
      <c r="L497">
        <v>366</v>
      </c>
      <c r="M497" t="s">
        <v>482</v>
      </c>
      <c r="N497" t="s">
        <v>1046</v>
      </c>
      <c r="O497">
        <v>1.89</v>
      </c>
      <c r="P497" t="s">
        <v>114</v>
      </c>
      <c r="Q497">
        <v>3200</v>
      </c>
      <c r="R497" s="393">
        <v>6400</v>
      </c>
      <c r="S497" s="393" t="s">
        <v>1047</v>
      </c>
      <c r="T497" s="394">
        <v>170</v>
      </c>
      <c r="U497">
        <v>320.88</v>
      </c>
      <c r="V497" t="s">
        <v>1521</v>
      </c>
      <c r="W497" s="395">
        <v>43207</v>
      </c>
      <c r="X497" s="395" t="s">
        <v>117</v>
      </c>
      <c r="Y497" s="396">
        <v>0.17</v>
      </c>
      <c r="AA497">
        <v>1.8875</v>
      </c>
      <c r="AB497">
        <v>320.875</v>
      </c>
    </row>
    <row r="498" spans="1:28">
      <c r="A498" t="s">
        <v>1438</v>
      </c>
      <c r="B498" s="391">
        <v>43182</v>
      </c>
      <c r="C498" t="s">
        <v>1515</v>
      </c>
      <c r="D498" t="s">
        <v>1516</v>
      </c>
      <c r="E498">
        <v>2500</v>
      </c>
      <c r="F498" s="392" t="s">
        <v>1522</v>
      </c>
      <c r="G498" s="391">
        <v>43272</v>
      </c>
      <c r="H498">
        <v>90</v>
      </c>
      <c r="I498" s="391">
        <v>43281</v>
      </c>
      <c r="J498">
        <v>2500</v>
      </c>
      <c r="K498">
        <v>0</v>
      </c>
      <c r="L498">
        <v>534</v>
      </c>
      <c r="M498" t="s">
        <v>474</v>
      </c>
      <c r="N498" t="s">
        <v>230</v>
      </c>
      <c r="O498">
        <v>1</v>
      </c>
      <c r="P498" t="s">
        <v>114</v>
      </c>
      <c r="Q498">
        <v>2500</v>
      </c>
      <c r="R498" s="393">
        <v>2500</v>
      </c>
      <c r="S498" s="393" t="s">
        <v>231</v>
      </c>
      <c r="T498" s="394">
        <v>170</v>
      </c>
      <c r="U498">
        <v>170</v>
      </c>
      <c r="V498" t="s">
        <v>1523</v>
      </c>
      <c r="W498" s="395">
        <v>43183</v>
      </c>
      <c r="Y498" s="396">
        <v>0.17</v>
      </c>
    </row>
    <row r="499" spans="1:28">
      <c r="A499" t="s">
        <v>1438</v>
      </c>
      <c r="B499" s="391">
        <v>43182</v>
      </c>
      <c r="C499" t="s">
        <v>1515</v>
      </c>
      <c r="D499" t="s">
        <v>1516</v>
      </c>
      <c r="E499">
        <v>2500</v>
      </c>
      <c r="F499" s="392" t="s">
        <v>1522</v>
      </c>
      <c r="G499" s="391">
        <v>43272</v>
      </c>
      <c r="H499">
        <v>90</v>
      </c>
      <c r="I499" s="391">
        <v>43281</v>
      </c>
      <c r="J499">
        <v>2500</v>
      </c>
      <c r="K499">
        <v>0</v>
      </c>
      <c r="L499">
        <v>534</v>
      </c>
      <c r="M499" t="s">
        <v>499</v>
      </c>
      <c r="N499" t="s">
        <v>199</v>
      </c>
      <c r="O499">
        <v>1</v>
      </c>
      <c r="P499" t="s">
        <v>114</v>
      </c>
      <c r="Q499">
        <v>2500</v>
      </c>
      <c r="R499" s="393">
        <v>2500</v>
      </c>
      <c r="S499" s="393" t="s">
        <v>200</v>
      </c>
      <c r="T499" s="394">
        <v>170</v>
      </c>
      <c r="U499">
        <v>170</v>
      </c>
      <c r="V499" t="s">
        <v>1523</v>
      </c>
      <c r="W499" s="395">
        <v>43183</v>
      </c>
      <c r="Y499" s="396">
        <v>0.17</v>
      </c>
    </row>
    <row r="500" spans="1:28">
      <c r="A500" t="s">
        <v>1438</v>
      </c>
      <c r="B500" s="391">
        <v>43182</v>
      </c>
      <c r="C500" t="s">
        <v>1515</v>
      </c>
      <c r="D500" t="s">
        <v>1516</v>
      </c>
      <c r="E500">
        <v>3700</v>
      </c>
      <c r="F500" s="392" t="s">
        <v>1522</v>
      </c>
      <c r="G500" s="391">
        <v>43272</v>
      </c>
      <c r="H500">
        <v>90</v>
      </c>
      <c r="I500" s="391">
        <v>43281</v>
      </c>
      <c r="J500">
        <v>3700</v>
      </c>
      <c r="K500">
        <v>0</v>
      </c>
      <c r="L500">
        <v>534</v>
      </c>
      <c r="M500" t="s">
        <v>135</v>
      </c>
      <c r="N500" t="s">
        <v>136</v>
      </c>
      <c r="O500">
        <v>1</v>
      </c>
      <c r="P500" t="s">
        <v>114</v>
      </c>
      <c r="Q500">
        <v>3700</v>
      </c>
      <c r="R500" s="393">
        <v>3700</v>
      </c>
      <c r="S500" s="393" t="s">
        <v>137</v>
      </c>
      <c r="T500" s="394">
        <v>170</v>
      </c>
      <c r="U500">
        <v>170</v>
      </c>
      <c r="V500" t="s">
        <v>1523</v>
      </c>
      <c r="W500" s="395">
        <v>43183</v>
      </c>
      <c r="Y500" s="396">
        <v>0.17</v>
      </c>
    </row>
    <row r="501" spans="1:28">
      <c r="A501" t="s">
        <v>1438</v>
      </c>
      <c r="B501" s="391">
        <v>43182</v>
      </c>
      <c r="C501" t="s">
        <v>1515</v>
      </c>
      <c r="D501" t="s">
        <v>1516</v>
      </c>
      <c r="E501">
        <v>3200</v>
      </c>
      <c r="F501" s="392" t="s">
        <v>1522</v>
      </c>
      <c r="G501" s="391">
        <v>43272</v>
      </c>
      <c r="H501">
        <v>90</v>
      </c>
      <c r="I501" s="391">
        <v>43281</v>
      </c>
      <c r="J501">
        <v>3200</v>
      </c>
      <c r="K501">
        <v>0</v>
      </c>
      <c r="L501">
        <v>534</v>
      </c>
      <c r="M501" t="s">
        <v>135</v>
      </c>
      <c r="N501" t="s">
        <v>1046</v>
      </c>
      <c r="O501">
        <v>1</v>
      </c>
      <c r="P501" t="s">
        <v>114</v>
      </c>
      <c r="Q501">
        <v>3200</v>
      </c>
      <c r="R501" s="393">
        <v>3200</v>
      </c>
      <c r="S501" s="393" t="s">
        <v>1047</v>
      </c>
      <c r="T501" s="394">
        <v>170</v>
      </c>
      <c r="U501">
        <v>170</v>
      </c>
      <c r="V501" t="s">
        <v>1523</v>
      </c>
      <c r="W501" s="395">
        <v>43183</v>
      </c>
      <c r="Y501" s="396">
        <v>0.17</v>
      </c>
    </row>
    <row r="502" spans="1:28">
      <c r="A502" t="s">
        <v>1438</v>
      </c>
      <c r="B502" s="391">
        <v>43182</v>
      </c>
      <c r="C502" t="s">
        <v>1515</v>
      </c>
      <c r="D502" t="s">
        <v>1516</v>
      </c>
      <c r="E502">
        <v>3660</v>
      </c>
      <c r="F502" s="392" t="s">
        <v>1522</v>
      </c>
      <c r="G502" s="391">
        <v>43272</v>
      </c>
      <c r="H502">
        <v>90</v>
      </c>
      <c r="I502" s="391">
        <v>43281</v>
      </c>
      <c r="J502">
        <v>3660</v>
      </c>
      <c r="K502">
        <v>0</v>
      </c>
      <c r="L502">
        <v>534</v>
      </c>
      <c r="M502" t="s">
        <v>420</v>
      </c>
      <c r="N502" t="s">
        <v>390</v>
      </c>
      <c r="O502">
        <v>1</v>
      </c>
      <c r="P502" t="s">
        <v>114</v>
      </c>
      <c r="Q502">
        <v>3660</v>
      </c>
      <c r="R502" s="393">
        <v>3660</v>
      </c>
      <c r="S502" s="393" t="s">
        <v>421</v>
      </c>
      <c r="T502" s="394">
        <v>180</v>
      </c>
      <c r="U502">
        <v>180</v>
      </c>
      <c r="V502" t="s">
        <v>1523</v>
      </c>
      <c r="W502" s="395">
        <v>43183</v>
      </c>
      <c r="Y502" s="396">
        <v>0.17</v>
      </c>
    </row>
    <row r="503" spans="1:28">
      <c r="A503" t="s">
        <v>1438</v>
      </c>
      <c r="B503" s="391">
        <v>43206</v>
      </c>
      <c r="C503" t="s">
        <v>1515</v>
      </c>
      <c r="D503" t="s">
        <v>1516</v>
      </c>
      <c r="E503">
        <v>7400</v>
      </c>
      <c r="F503" s="392" t="s">
        <v>1520</v>
      </c>
      <c r="G503" s="391">
        <v>43296</v>
      </c>
      <c r="H503">
        <v>90</v>
      </c>
      <c r="I503" s="391">
        <v>43281</v>
      </c>
      <c r="J503">
        <v>7400</v>
      </c>
      <c r="K503">
        <v>0</v>
      </c>
      <c r="L503">
        <v>366</v>
      </c>
      <c r="M503" t="s">
        <v>482</v>
      </c>
      <c r="N503" t="s">
        <v>136</v>
      </c>
      <c r="O503">
        <v>2</v>
      </c>
      <c r="P503" t="s">
        <v>114</v>
      </c>
      <c r="Q503">
        <v>3700</v>
      </c>
      <c r="R503" s="393">
        <v>7400</v>
      </c>
      <c r="S503" s="393" t="s">
        <v>137</v>
      </c>
      <c r="T503" s="394">
        <v>170</v>
      </c>
      <c r="U503">
        <v>340</v>
      </c>
      <c r="V503" t="s">
        <v>1521</v>
      </c>
      <c r="W503" s="395">
        <v>43207</v>
      </c>
      <c r="Y503" s="396">
        <v>0.17</v>
      </c>
    </row>
    <row r="504" spans="1:28">
      <c r="A504" t="s">
        <v>1438</v>
      </c>
      <c r="B504" s="391">
        <v>43189</v>
      </c>
      <c r="C504" t="s">
        <v>1524</v>
      </c>
      <c r="D504" t="s">
        <v>1525</v>
      </c>
      <c r="E504">
        <v>5800</v>
      </c>
      <c r="F504" s="392" t="s">
        <v>1526</v>
      </c>
      <c r="G504" s="391">
        <v>43189</v>
      </c>
      <c r="H504" t="s">
        <v>459</v>
      </c>
      <c r="I504" s="391">
        <v>43252</v>
      </c>
      <c r="J504">
        <v>5800</v>
      </c>
      <c r="K504">
        <v>0</v>
      </c>
      <c r="L504">
        <v>748</v>
      </c>
      <c r="M504" t="s">
        <v>135</v>
      </c>
      <c r="N504" t="s">
        <v>195</v>
      </c>
      <c r="O504">
        <v>2</v>
      </c>
      <c r="P504" t="s">
        <v>114</v>
      </c>
      <c r="Q504">
        <v>2900</v>
      </c>
      <c r="R504" s="393">
        <v>5800</v>
      </c>
      <c r="S504" s="393" t="s">
        <v>335</v>
      </c>
      <c r="T504" s="394">
        <v>170</v>
      </c>
      <c r="U504">
        <v>340</v>
      </c>
      <c r="V504" t="s">
        <v>1527</v>
      </c>
      <c r="W504" s="395">
        <v>43190</v>
      </c>
      <c r="Y504" s="396">
        <v>0.17</v>
      </c>
    </row>
    <row r="505" spans="1:28">
      <c r="A505" t="s">
        <v>1438</v>
      </c>
      <c r="B505" s="391">
        <v>43258</v>
      </c>
      <c r="C505" t="s">
        <v>1528</v>
      </c>
      <c r="D505" t="s">
        <v>1529</v>
      </c>
      <c r="E505">
        <v>3700</v>
      </c>
      <c r="F505" s="392" t="s">
        <v>1530</v>
      </c>
      <c r="G505" s="391">
        <v>43258</v>
      </c>
      <c r="H505" t="s">
        <v>1198</v>
      </c>
      <c r="I505" s="391">
        <v>43260</v>
      </c>
      <c r="J505">
        <v>3700</v>
      </c>
      <c r="K505">
        <v>0</v>
      </c>
      <c r="L505">
        <v>113</v>
      </c>
      <c r="M505" t="s">
        <v>482</v>
      </c>
      <c r="N505" t="s">
        <v>195</v>
      </c>
      <c r="O505">
        <v>1</v>
      </c>
      <c r="P505" t="s">
        <v>114</v>
      </c>
      <c r="Q505">
        <v>3700</v>
      </c>
      <c r="R505" s="393">
        <v>3700</v>
      </c>
      <c r="S505" s="393" t="s">
        <v>335</v>
      </c>
      <c r="T505" s="394">
        <v>170</v>
      </c>
      <c r="U505">
        <v>170</v>
      </c>
      <c r="V505" t="s">
        <v>1531</v>
      </c>
      <c r="W505" s="395">
        <v>43259</v>
      </c>
      <c r="Y505" s="396">
        <v>0.15999824432698201</v>
      </c>
    </row>
    <row r="506" spans="1:28">
      <c r="A506" t="s">
        <v>1438</v>
      </c>
      <c r="B506" s="391">
        <v>43266</v>
      </c>
      <c r="C506" t="s">
        <v>1532</v>
      </c>
      <c r="D506" t="s">
        <v>1533</v>
      </c>
      <c r="E506">
        <v>2600</v>
      </c>
      <c r="F506" s="392" t="s">
        <v>1534</v>
      </c>
      <c r="G506" s="391">
        <v>43266</v>
      </c>
      <c r="H506" t="s">
        <v>228</v>
      </c>
      <c r="I506" s="391">
        <v>43270</v>
      </c>
      <c r="J506">
        <v>2600</v>
      </c>
      <c r="K506">
        <v>0</v>
      </c>
      <c r="L506">
        <v>436</v>
      </c>
      <c r="M506" t="s">
        <v>127</v>
      </c>
      <c r="N506" t="s">
        <v>199</v>
      </c>
      <c r="O506">
        <v>0.17</v>
      </c>
      <c r="P506" t="s">
        <v>129</v>
      </c>
      <c r="Q506">
        <v>15294.1176470588</v>
      </c>
      <c r="R506" s="393">
        <v>2600</v>
      </c>
      <c r="S506" s="393" t="s">
        <v>200</v>
      </c>
      <c r="T506" s="394">
        <v>170</v>
      </c>
      <c r="U506">
        <v>170</v>
      </c>
      <c r="V506" t="s">
        <v>1535</v>
      </c>
      <c r="W506" s="395">
        <v>43265</v>
      </c>
      <c r="Y506" s="396">
        <v>0.15999964307703299</v>
      </c>
    </row>
    <row r="507" spans="1:28">
      <c r="A507" t="s">
        <v>1438</v>
      </c>
      <c r="B507" s="391">
        <v>43210</v>
      </c>
      <c r="C507" t="s">
        <v>1536</v>
      </c>
      <c r="D507" t="s">
        <v>1537</v>
      </c>
      <c r="E507">
        <v>3800</v>
      </c>
      <c r="F507" s="392" t="s">
        <v>1538</v>
      </c>
      <c r="G507" s="391">
        <v>43210</v>
      </c>
      <c r="H507" t="s">
        <v>459</v>
      </c>
      <c r="I507" s="391">
        <v>43272</v>
      </c>
      <c r="J507">
        <v>3800</v>
      </c>
      <c r="K507">
        <v>0</v>
      </c>
      <c r="L507">
        <v>464</v>
      </c>
      <c r="M507" t="s">
        <v>662</v>
      </c>
      <c r="N507" t="s">
        <v>711</v>
      </c>
      <c r="O507">
        <v>1</v>
      </c>
      <c r="P507" t="s">
        <v>114</v>
      </c>
      <c r="Q507">
        <v>3800</v>
      </c>
      <c r="R507" s="393">
        <v>3800</v>
      </c>
      <c r="S507" s="393" t="s">
        <v>578</v>
      </c>
      <c r="T507" s="394">
        <v>180</v>
      </c>
      <c r="U507">
        <v>180</v>
      </c>
      <c r="V507" t="s">
        <v>1539</v>
      </c>
      <c r="W507" s="395">
        <v>43209</v>
      </c>
      <c r="Y507" s="396">
        <v>0.17</v>
      </c>
    </row>
    <row r="508" spans="1:28">
      <c r="A508" t="s">
        <v>1438</v>
      </c>
      <c r="B508" s="391">
        <v>43173</v>
      </c>
      <c r="C508" t="s">
        <v>1540</v>
      </c>
      <c r="D508" t="s">
        <v>1541</v>
      </c>
      <c r="E508">
        <v>13535</v>
      </c>
      <c r="F508" s="392" t="s">
        <v>1542</v>
      </c>
      <c r="G508" s="391">
        <v>43233</v>
      </c>
      <c r="H508">
        <v>60</v>
      </c>
      <c r="I508" s="391">
        <v>43280</v>
      </c>
      <c r="J508">
        <v>13535</v>
      </c>
      <c r="K508">
        <v>0</v>
      </c>
      <c r="L508">
        <v>391</v>
      </c>
      <c r="M508" t="s">
        <v>623</v>
      </c>
      <c r="N508">
        <v>0</v>
      </c>
      <c r="O508">
        <v>850</v>
      </c>
      <c r="P508" t="s">
        <v>521</v>
      </c>
      <c r="Q508">
        <v>15.923529411764701</v>
      </c>
      <c r="R508" s="393">
        <v>13535</v>
      </c>
      <c r="S508" s="393" t="s">
        <v>167</v>
      </c>
      <c r="T508" s="394">
        <v>170</v>
      </c>
      <c r="U508">
        <v>850</v>
      </c>
      <c r="V508" t="s">
        <v>1543</v>
      </c>
      <c r="W508" s="395">
        <v>43160</v>
      </c>
      <c r="Y508" s="396">
        <v>0.17</v>
      </c>
    </row>
    <row r="509" spans="1:28">
      <c r="A509" t="s">
        <v>1438</v>
      </c>
      <c r="B509" s="391">
        <v>43252</v>
      </c>
      <c r="C509" t="s">
        <v>1544</v>
      </c>
      <c r="D509" t="s">
        <v>1545</v>
      </c>
      <c r="E509">
        <v>3000</v>
      </c>
      <c r="F509" s="392" t="s">
        <v>1546</v>
      </c>
      <c r="G509" s="391">
        <v>43252</v>
      </c>
      <c r="H509" t="s">
        <v>283</v>
      </c>
      <c r="I509" s="391">
        <v>43271</v>
      </c>
      <c r="J509">
        <v>3000</v>
      </c>
      <c r="K509">
        <v>0</v>
      </c>
      <c r="L509">
        <v>7</v>
      </c>
      <c r="M509" t="s">
        <v>258</v>
      </c>
      <c r="N509" t="s">
        <v>113</v>
      </c>
      <c r="O509">
        <v>1</v>
      </c>
      <c r="P509" t="s">
        <v>114</v>
      </c>
      <c r="Q509">
        <v>3000</v>
      </c>
      <c r="R509" s="393">
        <v>3000</v>
      </c>
      <c r="S509" s="393" t="s">
        <v>115</v>
      </c>
      <c r="T509" s="394">
        <v>170</v>
      </c>
      <c r="U509">
        <v>170</v>
      </c>
      <c r="V509" t="s">
        <v>1547</v>
      </c>
      <c r="W509" s="395">
        <v>43253</v>
      </c>
      <c r="Y509" s="396">
        <v>0.15999860800167001</v>
      </c>
    </row>
    <row r="510" spans="1:28">
      <c r="A510" t="s">
        <v>1438</v>
      </c>
      <c r="B510" s="391">
        <v>42980</v>
      </c>
      <c r="C510" t="s">
        <v>1548</v>
      </c>
      <c r="D510" t="s">
        <v>1549</v>
      </c>
      <c r="E510">
        <v>4400</v>
      </c>
      <c r="F510" s="392" t="s">
        <v>1550</v>
      </c>
      <c r="G510" s="391">
        <v>43010</v>
      </c>
      <c r="H510">
        <v>30</v>
      </c>
      <c r="I510" s="391" t="s">
        <v>1551</v>
      </c>
      <c r="J510">
        <v>2691.1</v>
      </c>
      <c r="K510">
        <v>0</v>
      </c>
      <c r="L510">
        <v>43</v>
      </c>
      <c r="M510" t="s">
        <v>334</v>
      </c>
      <c r="N510" t="s">
        <v>1046</v>
      </c>
      <c r="O510">
        <v>1.22</v>
      </c>
      <c r="P510" t="s">
        <v>114</v>
      </c>
      <c r="Q510">
        <v>2200</v>
      </c>
      <c r="R510" s="393">
        <v>4400</v>
      </c>
      <c r="S510" s="393" t="s">
        <v>1047</v>
      </c>
      <c r="T510" s="394">
        <v>170</v>
      </c>
      <c r="U510">
        <v>207.95</v>
      </c>
      <c r="V510" t="s">
        <v>1552</v>
      </c>
      <c r="W510" s="395">
        <v>42977</v>
      </c>
      <c r="X510" s="395" t="s">
        <v>117</v>
      </c>
      <c r="Y510" s="396">
        <v>0.17</v>
      </c>
      <c r="AA510">
        <v>1.2232272727272699</v>
      </c>
      <c r="AB510">
        <v>207.94863636363601</v>
      </c>
    </row>
    <row r="511" spans="1:28">
      <c r="A511" t="s">
        <v>1438</v>
      </c>
      <c r="B511" s="391">
        <v>43018</v>
      </c>
      <c r="C511" t="s">
        <v>1548</v>
      </c>
      <c r="D511" t="s">
        <v>1549</v>
      </c>
      <c r="E511">
        <v>9200</v>
      </c>
      <c r="F511" s="392" t="s">
        <v>1553</v>
      </c>
      <c r="G511" s="391">
        <v>43048</v>
      </c>
      <c r="H511">
        <v>30</v>
      </c>
      <c r="I511" s="391">
        <v>43253</v>
      </c>
      <c r="J511">
        <v>8188.9</v>
      </c>
      <c r="K511">
        <v>1011.1</v>
      </c>
      <c r="L511">
        <v>34</v>
      </c>
      <c r="M511" t="s">
        <v>334</v>
      </c>
      <c r="N511" t="s">
        <v>384</v>
      </c>
      <c r="O511">
        <v>3.56</v>
      </c>
      <c r="P511" t="s">
        <v>114</v>
      </c>
      <c r="Q511">
        <v>2300</v>
      </c>
      <c r="R511" s="393">
        <v>9200</v>
      </c>
      <c r="S511" s="393" t="s">
        <v>740</v>
      </c>
      <c r="T511" s="394">
        <v>170</v>
      </c>
      <c r="U511">
        <v>605.27</v>
      </c>
      <c r="V511" t="s">
        <v>1554</v>
      </c>
      <c r="W511" s="395">
        <v>43006</v>
      </c>
      <c r="X511" s="395" t="s">
        <v>117</v>
      </c>
      <c r="Y511" s="396">
        <v>0.17</v>
      </c>
      <c r="AA511">
        <v>3.5603913043478301</v>
      </c>
      <c r="AB511">
        <v>605.26652173912998</v>
      </c>
    </row>
    <row r="512" spans="1:28">
      <c r="A512" t="s">
        <v>1438</v>
      </c>
      <c r="B512" s="391">
        <v>42982</v>
      </c>
      <c r="C512" t="s">
        <v>1548</v>
      </c>
      <c r="D512" t="s">
        <v>1549</v>
      </c>
      <c r="E512">
        <v>1800</v>
      </c>
      <c r="F512" s="392" t="s">
        <v>1555</v>
      </c>
      <c r="G512" s="391">
        <v>43012</v>
      </c>
      <c r="H512">
        <v>30</v>
      </c>
      <c r="I512" s="391">
        <v>43253</v>
      </c>
      <c r="J512">
        <v>1800</v>
      </c>
      <c r="K512">
        <v>0</v>
      </c>
      <c r="L512">
        <v>56</v>
      </c>
      <c r="M512" t="s">
        <v>143</v>
      </c>
      <c r="N512" t="s">
        <v>1216</v>
      </c>
      <c r="O512">
        <v>1</v>
      </c>
      <c r="P512" t="s">
        <v>114</v>
      </c>
      <c r="Q512">
        <v>1800</v>
      </c>
      <c r="R512" s="393">
        <v>1800</v>
      </c>
      <c r="S512" s="393" t="s">
        <v>359</v>
      </c>
      <c r="T512" s="394">
        <v>180</v>
      </c>
      <c r="U512">
        <v>180</v>
      </c>
      <c r="V512" t="s">
        <v>1556</v>
      </c>
      <c r="W512" s="395">
        <v>42983</v>
      </c>
      <c r="Y512" s="396">
        <v>0.17</v>
      </c>
    </row>
    <row r="513" spans="1:25">
      <c r="A513" t="s">
        <v>1438</v>
      </c>
      <c r="B513" s="391">
        <v>42984</v>
      </c>
      <c r="C513" t="s">
        <v>1548</v>
      </c>
      <c r="D513" t="s">
        <v>1549</v>
      </c>
      <c r="E513">
        <v>420</v>
      </c>
      <c r="F513" s="392" t="s">
        <v>1557</v>
      </c>
      <c r="G513" s="391">
        <v>43014</v>
      </c>
      <c r="H513">
        <v>30</v>
      </c>
      <c r="I513" s="391">
        <v>43253</v>
      </c>
      <c r="J513">
        <v>420</v>
      </c>
      <c r="K513">
        <v>0</v>
      </c>
      <c r="L513">
        <v>140</v>
      </c>
      <c r="M513" t="s">
        <v>143</v>
      </c>
      <c r="N513" t="s">
        <v>1216</v>
      </c>
      <c r="O513">
        <v>2</v>
      </c>
      <c r="P513" t="s">
        <v>114</v>
      </c>
      <c r="Q513">
        <v>210</v>
      </c>
      <c r="R513" s="393">
        <v>420</v>
      </c>
      <c r="S513" s="393" t="s">
        <v>359</v>
      </c>
      <c r="T513" s="394">
        <v>18</v>
      </c>
      <c r="U513">
        <v>36</v>
      </c>
      <c r="V513" t="s">
        <v>1558</v>
      </c>
      <c r="W513" s="395">
        <v>42984</v>
      </c>
      <c r="Y513" s="396">
        <v>0.17</v>
      </c>
    </row>
    <row r="514" spans="1:25">
      <c r="A514" t="s">
        <v>1438</v>
      </c>
      <c r="B514" s="391">
        <v>42993</v>
      </c>
      <c r="C514" t="s">
        <v>1548</v>
      </c>
      <c r="D514" t="s">
        <v>1549</v>
      </c>
      <c r="E514">
        <v>6900</v>
      </c>
      <c r="F514" s="392" t="s">
        <v>1559</v>
      </c>
      <c r="G514" s="391">
        <v>43023</v>
      </c>
      <c r="H514">
        <v>30</v>
      </c>
      <c r="I514" s="391">
        <v>43253</v>
      </c>
      <c r="J514">
        <v>6900</v>
      </c>
      <c r="K514">
        <v>0</v>
      </c>
      <c r="L514">
        <v>513</v>
      </c>
      <c r="M514" t="s">
        <v>334</v>
      </c>
      <c r="N514" t="s">
        <v>384</v>
      </c>
      <c r="O514">
        <v>3</v>
      </c>
      <c r="P514" t="s">
        <v>114</v>
      </c>
      <c r="Q514">
        <v>2300</v>
      </c>
      <c r="R514" s="393">
        <v>6900</v>
      </c>
      <c r="S514" s="393" t="s">
        <v>740</v>
      </c>
      <c r="T514" s="394">
        <v>170</v>
      </c>
      <c r="U514">
        <v>510</v>
      </c>
      <c r="V514" t="s">
        <v>1560</v>
      </c>
      <c r="W514" s="395">
        <v>42994</v>
      </c>
      <c r="Y514" s="396">
        <v>0.17</v>
      </c>
    </row>
    <row r="515" spans="1:25">
      <c r="A515" t="s">
        <v>1438</v>
      </c>
      <c r="B515" s="391">
        <v>43253</v>
      </c>
      <c r="C515" t="s">
        <v>1561</v>
      </c>
      <c r="D515" t="s">
        <v>1562</v>
      </c>
      <c r="E515">
        <v>7000</v>
      </c>
      <c r="F515" s="392" t="s">
        <v>1563</v>
      </c>
      <c r="G515" s="391">
        <v>43283</v>
      </c>
      <c r="H515">
        <v>30</v>
      </c>
      <c r="I515" s="391">
        <v>43278</v>
      </c>
      <c r="J515">
        <v>7000</v>
      </c>
      <c r="K515">
        <v>0</v>
      </c>
      <c r="L515">
        <v>24</v>
      </c>
      <c r="M515" t="s">
        <v>662</v>
      </c>
      <c r="N515" t="s">
        <v>711</v>
      </c>
      <c r="O515">
        <v>2</v>
      </c>
      <c r="P515" t="s">
        <v>114</v>
      </c>
      <c r="Q515">
        <v>3500</v>
      </c>
      <c r="R515" s="393">
        <v>7000</v>
      </c>
      <c r="S515" s="393" t="s">
        <v>578</v>
      </c>
      <c r="T515" s="394">
        <v>180</v>
      </c>
      <c r="U515">
        <v>360</v>
      </c>
      <c r="V515" t="s">
        <v>1564</v>
      </c>
      <c r="W515" s="395">
        <v>43255</v>
      </c>
      <c r="Y515" s="396">
        <v>0.16000053028595701</v>
      </c>
    </row>
    <row r="516" spans="1:25">
      <c r="A516" t="s">
        <v>1438</v>
      </c>
      <c r="B516" s="391">
        <v>43175</v>
      </c>
      <c r="C516" t="s">
        <v>1565</v>
      </c>
      <c r="D516" t="s">
        <v>1566</v>
      </c>
      <c r="E516">
        <v>3000</v>
      </c>
      <c r="F516" s="392" t="s">
        <v>1567</v>
      </c>
      <c r="G516" s="391">
        <v>43205</v>
      </c>
      <c r="H516">
        <v>30</v>
      </c>
      <c r="I516" s="391">
        <v>43262</v>
      </c>
      <c r="J516">
        <v>3000</v>
      </c>
      <c r="K516">
        <v>0</v>
      </c>
      <c r="L516">
        <v>464</v>
      </c>
      <c r="M516" t="s">
        <v>258</v>
      </c>
      <c r="N516" t="s">
        <v>113</v>
      </c>
      <c r="O516">
        <v>1</v>
      </c>
      <c r="P516" t="s">
        <v>114</v>
      </c>
      <c r="Q516">
        <v>3000</v>
      </c>
      <c r="R516" s="393">
        <v>3000</v>
      </c>
      <c r="S516" s="393" t="s">
        <v>115</v>
      </c>
      <c r="T516" s="394">
        <v>170</v>
      </c>
      <c r="U516">
        <v>170</v>
      </c>
      <c r="V516" t="s">
        <v>1568</v>
      </c>
      <c r="W516" s="395">
        <v>43176</v>
      </c>
      <c r="Y516" s="396">
        <v>0.17</v>
      </c>
    </row>
    <row r="517" spans="1:25">
      <c r="A517" t="s">
        <v>1438</v>
      </c>
      <c r="B517" s="391">
        <v>43234</v>
      </c>
      <c r="C517" t="s">
        <v>1569</v>
      </c>
      <c r="D517" t="s">
        <v>1570</v>
      </c>
      <c r="E517">
        <v>3350</v>
      </c>
      <c r="F517" s="392" t="s">
        <v>1571</v>
      </c>
      <c r="G517" s="391">
        <v>43234</v>
      </c>
      <c r="H517" t="s">
        <v>228</v>
      </c>
      <c r="I517" s="391">
        <v>43276</v>
      </c>
      <c r="J517">
        <v>3350</v>
      </c>
      <c r="K517">
        <v>0</v>
      </c>
      <c r="L517">
        <v>269</v>
      </c>
      <c r="M517" t="s">
        <v>258</v>
      </c>
      <c r="N517" t="s">
        <v>113</v>
      </c>
      <c r="O517">
        <v>1</v>
      </c>
      <c r="P517" t="s">
        <v>114</v>
      </c>
      <c r="Q517">
        <v>3350</v>
      </c>
      <c r="R517" s="393">
        <v>3350</v>
      </c>
      <c r="S517" s="393" t="s">
        <v>115</v>
      </c>
      <c r="T517" s="394">
        <v>170</v>
      </c>
      <c r="U517">
        <v>170</v>
      </c>
      <c r="V517" t="s">
        <v>1572</v>
      </c>
      <c r="W517" s="395">
        <v>43235</v>
      </c>
      <c r="Y517" s="396">
        <v>0.16000041552253699</v>
      </c>
    </row>
    <row r="518" spans="1:25">
      <c r="A518" t="s">
        <v>1438</v>
      </c>
      <c r="B518" s="391">
        <v>43248</v>
      </c>
      <c r="C518" t="s">
        <v>1573</v>
      </c>
      <c r="D518" t="s">
        <v>1574</v>
      </c>
      <c r="E518">
        <v>3500</v>
      </c>
      <c r="F518" s="392" t="s">
        <v>1575</v>
      </c>
      <c r="G518" s="391">
        <v>43338</v>
      </c>
      <c r="H518">
        <v>90</v>
      </c>
      <c r="I518" s="391">
        <v>43266</v>
      </c>
      <c r="J518">
        <v>3500</v>
      </c>
      <c r="K518">
        <v>0</v>
      </c>
      <c r="L518">
        <v>802</v>
      </c>
      <c r="M518" t="s">
        <v>357</v>
      </c>
      <c r="N518" t="s">
        <v>144</v>
      </c>
      <c r="O518">
        <v>1</v>
      </c>
      <c r="P518" t="s">
        <v>114</v>
      </c>
      <c r="Q518">
        <v>3500</v>
      </c>
      <c r="R518" s="393">
        <v>3500</v>
      </c>
      <c r="S518" s="393" t="s">
        <v>145</v>
      </c>
      <c r="T518" s="394">
        <v>180</v>
      </c>
      <c r="U518">
        <v>180</v>
      </c>
      <c r="V518" t="s">
        <v>1576</v>
      </c>
      <c r="W518" s="395">
        <v>43245</v>
      </c>
      <c r="Y518" s="396">
        <v>0.16000053028595701</v>
      </c>
    </row>
    <row r="519" spans="1:25">
      <c r="A519" t="s">
        <v>1438</v>
      </c>
      <c r="B519" s="391">
        <v>43193</v>
      </c>
      <c r="C519" t="s">
        <v>1577</v>
      </c>
      <c r="D519" t="s">
        <v>1578</v>
      </c>
      <c r="E519">
        <v>2500</v>
      </c>
      <c r="F519" s="392" t="s">
        <v>1579</v>
      </c>
      <c r="G519" s="391">
        <v>43193</v>
      </c>
      <c r="H519" t="s">
        <v>459</v>
      </c>
      <c r="I519" s="391">
        <v>43276</v>
      </c>
      <c r="J519">
        <v>2500</v>
      </c>
      <c r="K519">
        <v>0</v>
      </c>
      <c r="L519">
        <v>145</v>
      </c>
      <c r="M519" t="s">
        <v>482</v>
      </c>
      <c r="N519" t="s">
        <v>195</v>
      </c>
      <c r="O519">
        <v>1</v>
      </c>
      <c r="P519" t="s">
        <v>114</v>
      </c>
      <c r="Q519">
        <v>2500</v>
      </c>
      <c r="R519" s="393">
        <v>2500</v>
      </c>
      <c r="S519" s="393" t="s">
        <v>335</v>
      </c>
      <c r="T519" s="394">
        <v>170</v>
      </c>
      <c r="U519">
        <v>170</v>
      </c>
      <c r="V519" t="s">
        <v>1580</v>
      </c>
      <c r="W519" s="395">
        <v>43193</v>
      </c>
      <c r="Y519" s="396">
        <v>0.17</v>
      </c>
    </row>
    <row r="520" spans="1:25">
      <c r="A520" t="s">
        <v>1438</v>
      </c>
      <c r="B520" s="391">
        <v>43244</v>
      </c>
      <c r="C520" t="s">
        <v>1577</v>
      </c>
      <c r="D520" t="s">
        <v>1578</v>
      </c>
      <c r="E520">
        <v>2500</v>
      </c>
      <c r="F520" s="392" t="s">
        <v>1581</v>
      </c>
      <c r="G520" s="391">
        <v>43244</v>
      </c>
      <c r="H520" t="s">
        <v>459</v>
      </c>
      <c r="I520" s="391">
        <v>43276</v>
      </c>
      <c r="J520">
        <v>2500</v>
      </c>
      <c r="K520">
        <v>0</v>
      </c>
      <c r="L520">
        <v>761</v>
      </c>
      <c r="M520" t="s">
        <v>482</v>
      </c>
      <c r="N520" t="s">
        <v>195</v>
      </c>
      <c r="O520">
        <v>1</v>
      </c>
      <c r="P520" t="s">
        <v>114</v>
      </c>
      <c r="Q520">
        <v>2500</v>
      </c>
      <c r="R520" s="393">
        <v>2500</v>
      </c>
      <c r="S520" s="393" t="s">
        <v>335</v>
      </c>
      <c r="T520" s="394">
        <v>170</v>
      </c>
      <c r="U520">
        <v>170</v>
      </c>
      <c r="V520" t="s">
        <v>1582</v>
      </c>
      <c r="W520" s="395">
        <v>43244</v>
      </c>
      <c r="Y520" s="396">
        <v>0.16000129920145501</v>
      </c>
    </row>
    <row r="521" spans="1:25">
      <c r="A521" t="s">
        <v>1438</v>
      </c>
      <c r="B521" s="391">
        <v>43280</v>
      </c>
      <c r="C521" t="s">
        <v>1583</v>
      </c>
      <c r="D521" t="s">
        <v>1584</v>
      </c>
      <c r="E521">
        <v>11200</v>
      </c>
      <c r="F521" s="392" t="s">
        <v>1585</v>
      </c>
      <c r="G521" s="391">
        <v>43280</v>
      </c>
      <c r="H521" t="s">
        <v>228</v>
      </c>
      <c r="I521" s="391">
        <v>43279</v>
      </c>
      <c r="J521">
        <v>11200</v>
      </c>
      <c r="K521">
        <v>0</v>
      </c>
      <c r="L521">
        <v>847</v>
      </c>
      <c r="M521" t="s">
        <v>654</v>
      </c>
      <c r="N521" t="s">
        <v>249</v>
      </c>
      <c r="O521">
        <v>2</v>
      </c>
      <c r="P521" t="s">
        <v>114</v>
      </c>
      <c r="Q521">
        <v>5600</v>
      </c>
      <c r="R521" s="393">
        <v>11200</v>
      </c>
      <c r="S521" s="393" t="s">
        <v>250</v>
      </c>
      <c r="T521" s="394">
        <v>170</v>
      </c>
      <c r="U521">
        <v>340</v>
      </c>
      <c r="V521" t="s">
        <v>1586</v>
      </c>
      <c r="W521" s="395">
        <v>43279</v>
      </c>
      <c r="Y521" s="396">
        <v>0.16000029000007199</v>
      </c>
    </row>
    <row r="522" spans="1:25">
      <c r="A522" t="s">
        <v>1438</v>
      </c>
      <c r="B522" s="391">
        <v>43258</v>
      </c>
      <c r="C522" t="s">
        <v>1587</v>
      </c>
      <c r="D522" t="s">
        <v>1588</v>
      </c>
      <c r="E522">
        <v>5600</v>
      </c>
      <c r="F522" s="392" t="s">
        <v>1589</v>
      </c>
      <c r="G522" s="391">
        <v>43258</v>
      </c>
      <c r="H522" t="s">
        <v>228</v>
      </c>
      <c r="I522" s="391">
        <v>43256</v>
      </c>
      <c r="J522">
        <v>5600</v>
      </c>
      <c r="K522">
        <v>0</v>
      </c>
      <c r="L522">
        <v>108</v>
      </c>
      <c r="M522" t="s">
        <v>654</v>
      </c>
      <c r="N522" t="s">
        <v>1590</v>
      </c>
      <c r="O522">
        <v>1</v>
      </c>
      <c r="P522" t="s">
        <v>114</v>
      </c>
      <c r="Q522">
        <v>5600</v>
      </c>
      <c r="R522" s="393">
        <v>5600</v>
      </c>
      <c r="S522" s="393" t="s">
        <v>1591</v>
      </c>
      <c r="T522" s="394">
        <v>170</v>
      </c>
      <c r="U522">
        <v>170</v>
      </c>
      <c r="V522" t="s">
        <v>1592</v>
      </c>
      <c r="W522" s="395">
        <v>43256</v>
      </c>
      <c r="Y522" s="396">
        <v>0.15999908857214501</v>
      </c>
    </row>
    <row r="523" spans="1:25">
      <c r="A523" t="s">
        <v>1438</v>
      </c>
      <c r="B523" s="391">
        <v>43173</v>
      </c>
      <c r="C523" t="s">
        <v>1593</v>
      </c>
      <c r="D523" t="s">
        <v>1594</v>
      </c>
      <c r="E523">
        <v>6500</v>
      </c>
      <c r="F523" s="392" t="s">
        <v>1595</v>
      </c>
      <c r="G523" s="391">
        <v>43173</v>
      </c>
      <c r="H523" t="s">
        <v>459</v>
      </c>
      <c r="I523" s="391">
        <v>43258</v>
      </c>
      <c r="J523">
        <v>6500</v>
      </c>
      <c r="K523">
        <v>0</v>
      </c>
      <c r="L523">
        <v>435</v>
      </c>
      <c r="M523" t="s">
        <v>258</v>
      </c>
      <c r="N523" t="s">
        <v>113</v>
      </c>
      <c r="O523">
        <v>2</v>
      </c>
      <c r="P523" t="s">
        <v>114</v>
      </c>
      <c r="Q523">
        <v>3250</v>
      </c>
      <c r="R523" s="393">
        <v>6500</v>
      </c>
      <c r="S523" s="393" t="s">
        <v>115</v>
      </c>
      <c r="T523" s="394">
        <v>170</v>
      </c>
      <c r="U523">
        <v>340</v>
      </c>
      <c r="V523" t="s">
        <v>1596</v>
      </c>
      <c r="W523" s="395">
        <v>43167</v>
      </c>
      <c r="Y523" s="396">
        <v>0.17</v>
      </c>
    </row>
    <row r="524" spans="1:25">
      <c r="A524" t="s">
        <v>1438</v>
      </c>
      <c r="B524" s="391">
        <v>43173</v>
      </c>
      <c r="C524" t="s">
        <v>1593</v>
      </c>
      <c r="D524" t="s">
        <v>1594</v>
      </c>
      <c r="E524">
        <v>3050</v>
      </c>
      <c r="F524" s="392" t="s">
        <v>1595</v>
      </c>
      <c r="G524" s="391">
        <v>43173</v>
      </c>
      <c r="H524" t="s">
        <v>459</v>
      </c>
      <c r="I524" s="391">
        <v>43258</v>
      </c>
      <c r="J524">
        <v>3050</v>
      </c>
      <c r="K524">
        <v>0</v>
      </c>
      <c r="L524">
        <v>435</v>
      </c>
      <c r="M524" t="s">
        <v>1597</v>
      </c>
      <c r="N524" t="s">
        <v>1598</v>
      </c>
      <c r="O524">
        <v>1</v>
      </c>
      <c r="P524" t="s">
        <v>114</v>
      </c>
      <c r="Q524">
        <v>3050</v>
      </c>
      <c r="R524" s="393">
        <v>3050</v>
      </c>
      <c r="S524" s="393" t="s">
        <v>200</v>
      </c>
      <c r="T524" s="394">
        <v>170</v>
      </c>
      <c r="U524">
        <v>170</v>
      </c>
      <c r="V524" t="s">
        <v>1599</v>
      </c>
      <c r="W524" s="395">
        <v>43174</v>
      </c>
      <c r="Y524" s="396">
        <v>0.17</v>
      </c>
    </row>
    <row r="525" spans="1:25">
      <c r="A525" t="s">
        <v>1438</v>
      </c>
      <c r="B525" s="391">
        <v>43266</v>
      </c>
      <c r="C525" t="s">
        <v>1600</v>
      </c>
      <c r="D525" t="s">
        <v>1601</v>
      </c>
      <c r="E525">
        <v>4000</v>
      </c>
      <c r="F525" s="392" t="s">
        <v>1602</v>
      </c>
      <c r="G525" s="391">
        <v>43266</v>
      </c>
      <c r="H525" t="s">
        <v>459</v>
      </c>
      <c r="I525" s="391">
        <v>43253</v>
      </c>
      <c r="J525">
        <v>4000</v>
      </c>
      <c r="K525">
        <v>0</v>
      </c>
      <c r="L525">
        <v>439</v>
      </c>
      <c r="M525" t="s">
        <v>662</v>
      </c>
      <c r="N525" t="s">
        <v>577</v>
      </c>
      <c r="O525">
        <v>1</v>
      </c>
      <c r="P525" t="s">
        <v>114</v>
      </c>
      <c r="Q525">
        <v>4000</v>
      </c>
      <c r="R525" s="393">
        <v>4000</v>
      </c>
      <c r="S525" s="393" t="s">
        <v>578</v>
      </c>
      <c r="T525" s="394">
        <v>180</v>
      </c>
      <c r="U525">
        <v>180</v>
      </c>
      <c r="V525" t="s">
        <v>1603</v>
      </c>
      <c r="W525" s="395">
        <v>43253</v>
      </c>
      <c r="Y525" s="396">
        <v>0.15999860800167001</v>
      </c>
    </row>
    <row r="526" spans="1:25">
      <c r="A526" t="s">
        <v>1438</v>
      </c>
      <c r="B526" s="391">
        <v>43192</v>
      </c>
      <c r="C526" t="s">
        <v>1604</v>
      </c>
      <c r="D526" t="s">
        <v>1605</v>
      </c>
      <c r="E526">
        <v>3000</v>
      </c>
      <c r="F526" s="392" t="s">
        <v>1606</v>
      </c>
      <c r="G526" s="391">
        <v>43192</v>
      </c>
      <c r="H526" t="s">
        <v>1607</v>
      </c>
      <c r="I526" s="391">
        <v>43263</v>
      </c>
      <c r="J526">
        <v>3000</v>
      </c>
      <c r="K526">
        <v>0</v>
      </c>
      <c r="L526">
        <v>130</v>
      </c>
      <c r="M526" t="s">
        <v>258</v>
      </c>
      <c r="N526" t="s">
        <v>113</v>
      </c>
      <c r="O526">
        <v>1</v>
      </c>
      <c r="P526" t="s">
        <v>114</v>
      </c>
      <c r="Q526">
        <v>3000</v>
      </c>
      <c r="R526" s="393">
        <v>3000</v>
      </c>
      <c r="S526" s="393" t="s">
        <v>115</v>
      </c>
      <c r="T526" s="394">
        <v>170</v>
      </c>
      <c r="U526">
        <v>170</v>
      </c>
      <c r="V526" t="s">
        <v>1608</v>
      </c>
      <c r="W526" s="395">
        <v>43193</v>
      </c>
      <c r="Y526" s="396">
        <v>0.17</v>
      </c>
    </row>
    <row r="527" spans="1:25">
      <c r="A527" t="s">
        <v>1438</v>
      </c>
      <c r="B527" s="391">
        <v>43279</v>
      </c>
      <c r="C527" t="s">
        <v>1609</v>
      </c>
      <c r="D527" t="s">
        <v>1610</v>
      </c>
      <c r="E527">
        <v>2300</v>
      </c>
      <c r="F527" s="392" t="s">
        <v>1611</v>
      </c>
      <c r="G527" s="391">
        <v>43309</v>
      </c>
      <c r="H527">
        <v>30</v>
      </c>
      <c r="I527" s="391">
        <v>43276</v>
      </c>
      <c r="J527">
        <v>2300</v>
      </c>
      <c r="K527">
        <v>0</v>
      </c>
      <c r="L527">
        <v>244</v>
      </c>
      <c r="M527" t="s">
        <v>229</v>
      </c>
      <c r="N527" t="s">
        <v>199</v>
      </c>
      <c r="O527">
        <v>0.17</v>
      </c>
      <c r="P527" t="s">
        <v>129</v>
      </c>
      <c r="Q527">
        <v>13529.411764705899</v>
      </c>
      <c r="R527" s="393">
        <v>2300</v>
      </c>
      <c r="S527" s="393" t="s">
        <v>475</v>
      </c>
      <c r="T527" s="394">
        <v>170</v>
      </c>
      <c r="U527">
        <v>170</v>
      </c>
      <c r="V527" t="s">
        <v>1612</v>
      </c>
      <c r="W527" s="395">
        <v>43264</v>
      </c>
      <c r="Y527" s="396">
        <v>0.15999919304404001</v>
      </c>
    </row>
    <row r="528" spans="1:25">
      <c r="A528" t="s">
        <v>1438</v>
      </c>
      <c r="B528" s="391">
        <v>43264</v>
      </c>
      <c r="C528" t="s">
        <v>1613</v>
      </c>
      <c r="D528" t="s">
        <v>1614</v>
      </c>
      <c r="E528">
        <v>740</v>
      </c>
      <c r="F528" s="392" t="s">
        <v>1615</v>
      </c>
      <c r="G528" s="391">
        <v>43264</v>
      </c>
      <c r="H528" t="s">
        <v>228</v>
      </c>
      <c r="I528" s="391">
        <v>43263</v>
      </c>
      <c r="J528">
        <v>740</v>
      </c>
      <c r="K528">
        <v>0</v>
      </c>
      <c r="L528">
        <v>256</v>
      </c>
      <c r="M528" t="s">
        <v>357</v>
      </c>
      <c r="N528" t="s">
        <v>1216</v>
      </c>
      <c r="O528">
        <v>2</v>
      </c>
      <c r="P528" t="s">
        <v>114</v>
      </c>
      <c r="Q528">
        <v>370</v>
      </c>
      <c r="R528" s="393">
        <v>740</v>
      </c>
      <c r="S528" s="393" t="s">
        <v>359</v>
      </c>
      <c r="T528" s="394">
        <v>18</v>
      </c>
      <c r="U528">
        <v>36</v>
      </c>
      <c r="V528" t="s">
        <v>1616</v>
      </c>
      <c r="W528" s="395">
        <v>43262</v>
      </c>
      <c r="Y528" s="396">
        <v>0.16000188108413099</v>
      </c>
    </row>
    <row r="529" spans="1:28">
      <c r="A529" t="s">
        <v>1438</v>
      </c>
      <c r="B529" s="391">
        <v>43231</v>
      </c>
      <c r="C529" t="s">
        <v>1617</v>
      </c>
      <c r="D529" t="s">
        <v>1618</v>
      </c>
      <c r="E529">
        <v>30740</v>
      </c>
      <c r="F529" s="392" t="s">
        <v>1619</v>
      </c>
      <c r="G529" s="391">
        <v>43261</v>
      </c>
      <c r="H529">
        <v>30</v>
      </c>
      <c r="I529" s="391">
        <v>43278</v>
      </c>
      <c r="J529">
        <v>30740</v>
      </c>
      <c r="K529">
        <v>0</v>
      </c>
      <c r="L529">
        <v>233</v>
      </c>
      <c r="M529" t="s">
        <v>357</v>
      </c>
      <c r="N529" t="s">
        <v>1216</v>
      </c>
      <c r="O529">
        <v>10</v>
      </c>
      <c r="P529" t="s">
        <v>114</v>
      </c>
      <c r="Q529">
        <v>3074</v>
      </c>
      <c r="R529" s="393">
        <v>30740</v>
      </c>
      <c r="S529" s="393" t="s">
        <v>359</v>
      </c>
      <c r="T529" s="394">
        <v>180</v>
      </c>
      <c r="U529">
        <v>1800</v>
      </c>
      <c r="V529" t="s">
        <v>1620</v>
      </c>
      <c r="W529" s="395">
        <v>43229</v>
      </c>
      <c r="Y529" s="396">
        <v>0.16</v>
      </c>
    </row>
    <row r="530" spans="1:28">
      <c r="A530" t="s">
        <v>1438</v>
      </c>
      <c r="B530" s="391">
        <v>43241</v>
      </c>
      <c r="C530" t="s">
        <v>1621</v>
      </c>
      <c r="D530" t="s">
        <v>1622</v>
      </c>
      <c r="E530">
        <v>3400</v>
      </c>
      <c r="F530" s="392" t="s">
        <v>1623</v>
      </c>
      <c r="G530" s="391">
        <v>43241</v>
      </c>
      <c r="H530" t="s">
        <v>228</v>
      </c>
      <c r="I530" s="391">
        <v>43279</v>
      </c>
      <c r="J530">
        <v>3400</v>
      </c>
      <c r="K530">
        <v>0</v>
      </c>
      <c r="L530">
        <v>412</v>
      </c>
      <c r="M530" t="s">
        <v>258</v>
      </c>
      <c r="N530" t="s">
        <v>113</v>
      </c>
      <c r="O530">
        <v>1</v>
      </c>
      <c r="P530" t="s">
        <v>114</v>
      </c>
      <c r="Q530">
        <v>3400</v>
      </c>
      <c r="R530" s="393">
        <v>3400</v>
      </c>
      <c r="S530" s="393" t="s">
        <v>115</v>
      </c>
      <c r="T530" s="394">
        <v>170</v>
      </c>
      <c r="U530">
        <v>170</v>
      </c>
      <c r="V530" t="s">
        <v>1624</v>
      </c>
      <c r="W530" s="395">
        <v>43236</v>
      </c>
      <c r="Y530" s="396">
        <v>0.16000177412036001</v>
      </c>
    </row>
    <row r="531" spans="1:28">
      <c r="A531" t="s">
        <v>1438</v>
      </c>
      <c r="B531" s="391">
        <v>43088</v>
      </c>
      <c r="C531" t="s">
        <v>1625</v>
      </c>
      <c r="D531" t="s">
        <v>1626</v>
      </c>
      <c r="E531">
        <v>8400</v>
      </c>
      <c r="F531" s="392" t="s">
        <v>1627</v>
      </c>
      <c r="G531" s="391">
        <v>43178</v>
      </c>
      <c r="H531">
        <v>90</v>
      </c>
      <c r="I531" s="391" t="s">
        <v>1628</v>
      </c>
      <c r="J531">
        <v>5800</v>
      </c>
      <c r="K531">
        <v>0</v>
      </c>
      <c r="L531">
        <v>471</v>
      </c>
      <c r="M531" t="s">
        <v>1629</v>
      </c>
      <c r="N531" t="s">
        <v>1630</v>
      </c>
      <c r="O531">
        <v>1.38</v>
      </c>
      <c r="P531" t="s">
        <v>114</v>
      </c>
      <c r="Q531">
        <v>4200</v>
      </c>
      <c r="R531" s="393">
        <v>8400</v>
      </c>
      <c r="S531" s="393" t="s">
        <v>1631</v>
      </c>
      <c r="T531" s="394">
        <v>170</v>
      </c>
      <c r="U531">
        <v>234.76</v>
      </c>
      <c r="V531" t="s">
        <v>1632</v>
      </c>
      <c r="W531" s="395">
        <v>43085</v>
      </c>
      <c r="X531" s="395" t="s">
        <v>117</v>
      </c>
      <c r="Y531" s="396">
        <v>0.17</v>
      </c>
      <c r="AA531">
        <v>1.38095238095238</v>
      </c>
      <c r="AB531">
        <v>234.76190476190499</v>
      </c>
    </row>
    <row r="532" spans="1:28">
      <c r="A532" t="s">
        <v>1438</v>
      </c>
      <c r="B532" s="391">
        <v>43103</v>
      </c>
      <c r="C532" t="s">
        <v>1625</v>
      </c>
      <c r="D532" t="s">
        <v>1626</v>
      </c>
      <c r="E532">
        <v>21040</v>
      </c>
      <c r="F532" s="392" t="s">
        <v>1633</v>
      </c>
      <c r="G532" s="391">
        <v>43193</v>
      </c>
      <c r="H532">
        <v>90</v>
      </c>
      <c r="I532" s="391">
        <v>43263</v>
      </c>
      <c r="J532">
        <v>14200</v>
      </c>
      <c r="K532">
        <v>6840</v>
      </c>
      <c r="L532">
        <v>28</v>
      </c>
      <c r="M532" t="s">
        <v>165</v>
      </c>
      <c r="N532" t="s">
        <v>270</v>
      </c>
      <c r="O532">
        <v>5.4</v>
      </c>
      <c r="P532" t="s">
        <v>114</v>
      </c>
      <c r="Q532">
        <v>2630</v>
      </c>
      <c r="R532" s="393">
        <v>21040</v>
      </c>
      <c r="S532" s="393" t="s">
        <v>167</v>
      </c>
      <c r="T532" s="394">
        <v>170</v>
      </c>
      <c r="U532">
        <v>917.87</v>
      </c>
      <c r="V532" t="s">
        <v>1634</v>
      </c>
      <c r="W532" s="395">
        <v>43102</v>
      </c>
      <c r="X532" s="395" t="s">
        <v>117</v>
      </c>
      <c r="Y532" s="396">
        <v>0.17</v>
      </c>
      <c r="AA532">
        <v>5.3992395437262397</v>
      </c>
      <c r="AB532">
        <v>917.87072243345995</v>
      </c>
    </row>
    <row r="533" spans="1:28">
      <c r="A533" t="s">
        <v>1438</v>
      </c>
      <c r="B533" s="391">
        <v>43228</v>
      </c>
      <c r="C533" t="s">
        <v>1635</v>
      </c>
      <c r="D533" t="s">
        <v>1636</v>
      </c>
      <c r="E533">
        <v>4800</v>
      </c>
      <c r="F533" s="392" t="s">
        <v>1637</v>
      </c>
      <c r="G533" s="391">
        <v>43228</v>
      </c>
      <c r="H533" t="s">
        <v>459</v>
      </c>
      <c r="I533" s="391">
        <v>43272</v>
      </c>
      <c r="J533">
        <v>4800</v>
      </c>
      <c r="K533">
        <v>0</v>
      </c>
      <c r="L533">
        <v>102</v>
      </c>
      <c r="M533" t="s">
        <v>654</v>
      </c>
      <c r="N533" t="s">
        <v>1590</v>
      </c>
      <c r="O533">
        <v>1</v>
      </c>
      <c r="P533" t="s">
        <v>114</v>
      </c>
      <c r="Q533">
        <v>4800</v>
      </c>
      <c r="R533" s="393">
        <v>4800</v>
      </c>
      <c r="S533" s="393" t="s">
        <v>1591</v>
      </c>
      <c r="T533" s="394">
        <v>170</v>
      </c>
      <c r="U533">
        <v>170</v>
      </c>
      <c r="V533" t="s">
        <v>1638</v>
      </c>
      <c r="W533" s="395">
        <v>43229</v>
      </c>
      <c r="Y533" s="396">
        <v>0.16000029000007199</v>
      </c>
    </row>
    <row r="534" spans="1:28">
      <c r="A534" t="s">
        <v>1438</v>
      </c>
      <c r="B534" s="391">
        <v>43123</v>
      </c>
      <c r="C534" t="s">
        <v>1639</v>
      </c>
      <c r="D534" t="s">
        <v>1640</v>
      </c>
      <c r="E534">
        <v>4960</v>
      </c>
      <c r="F534" s="392" t="s">
        <v>1641</v>
      </c>
      <c r="G534" s="391">
        <v>43213</v>
      </c>
      <c r="H534">
        <v>90</v>
      </c>
      <c r="I534" s="391">
        <v>43271</v>
      </c>
      <c r="J534">
        <v>80</v>
      </c>
      <c r="K534">
        <v>4880</v>
      </c>
      <c r="L534">
        <v>499</v>
      </c>
      <c r="M534" t="s">
        <v>198</v>
      </c>
      <c r="N534" t="s">
        <v>199</v>
      </c>
      <c r="O534">
        <v>0.03</v>
      </c>
      <c r="P534" t="s">
        <v>114</v>
      </c>
      <c r="Q534">
        <v>2480</v>
      </c>
      <c r="R534" s="393">
        <v>4960</v>
      </c>
      <c r="S534" s="393" t="s">
        <v>200</v>
      </c>
      <c r="T534" s="394">
        <v>170</v>
      </c>
      <c r="U534">
        <v>5.48</v>
      </c>
      <c r="V534" t="s">
        <v>1642</v>
      </c>
      <c r="W534" s="395">
        <v>43123</v>
      </c>
      <c r="X534" s="395" t="s">
        <v>117</v>
      </c>
      <c r="Y534" s="396">
        <v>0.17</v>
      </c>
      <c r="AA534">
        <v>3.2258064516128997E-2</v>
      </c>
      <c r="AB534">
        <v>5.4838709677419404</v>
      </c>
    </row>
    <row r="535" spans="1:28">
      <c r="A535" t="s">
        <v>1438</v>
      </c>
      <c r="B535" s="391">
        <v>42937</v>
      </c>
      <c r="C535" t="s">
        <v>1639</v>
      </c>
      <c r="D535" t="s">
        <v>1640</v>
      </c>
      <c r="E535">
        <v>4960</v>
      </c>
      <c r="F535" s="392" t="s">
        <v>1643</v>
      </c>
      <c r="G535" s="391">
        <v>43027</v>
      </c>
      <c r="H535">
        <v>90</v>
      </c>
      <c r="I535" s="391">
        <v>43271</v>
      </c>
      <c r="J535">
        <v>4960</v>
      </c>
      <c r="K535">
        <v>0</v>
      </c>
      <c r="L535">
        <v>569</v>
      </c>
      <c r="M535" t="s">
        <v>236</v>
      </c>
      <c r="N535" t="s">
        <v>199</v>
      </c>
      <c r="O535">
        <v>2</v>
      </c>
      <c r="P535" t="s">
        <v>114</v>
      </c>
      <c r="Q535">
        <v>2480</v>
      </c>
      <c r="R535" s="393">
        <v>4960</v>
      </c>
      <c r="S535" s="393" t="s">
        <v>200</v>
      </c>
      <c r="T535" s="394">
        <v>170</v>
      </c>
      <c r="U535">
        <v>340</v>
      </c>
      <c r="V535" t="s">
        <v>1644</v>
      </c>
      <c r="W535" s="395">
        <v>42921</v>
      </c>
      <c r="Y535" s="396">
        <v>0.17</v>
      </c>
    </row>
    <row r="536" spans="1:28">
      <c r="A536" t="s">
        <v>1438</v>
      </c>
      <c r="B536" s="391">
        <v>43066</v>
      </c>
      <c r="C536" t="s">
        <v>1639</v>
      </c>
      <c r="D536" t="s">
        <v>1640</v>
      </c>
      <c r="E536">
        <v>4960</v>
      </c>
      <c r="F536" s="392" t="s">
        <v>1645</v>
      </c>
      <c r="G536" s="391">
        <v>43156</v>
      </c>
      <c r="H536">
        <v>90</v>
      </c>
      <c r="I536" s="391">
        <v>43271</v>
      </c>
      <c r="J536">
        <v>4960</v>
      </c>
      <c r="K536">
        <v>0</v>
      </c>
      <c r="L536">
        <v>895</v>
      </c>
      <c r="M536" t="s">
        <v>236</v>
      </c>
      <c r="N536" t="s">
        <v>199</v>
      </c>
      <c r="O536">
        <v>2</v>
      </c>
      <c r="P536" t="s">
        <v>114</v>
      </c>
      <c r="Q536">
        <v>2480</v>
      </c>
      <c r="R536" s="393">
        <v>4960</v>
      </c>
      <c r="S536" s="393" t="s">
        <v>200</v>
      </c>
      <c r="T536" s="394">
        <v>170</v>
      </c>
      <c r="U536">
        <v>340</v>
      </c>
      <c r="V536" t="s">
        <v>1646</v>
      </c>
      <c r="W536" s="395">
        <v>43067</v>
      </c>
      <c r="Y536" s="396">
        <v>0.17</v>
      </c>
    </row>
    <row r="537" spans="1:28">
      <c r="A537" t="s">
        <v>1438</v>
      </c>
      <c r="B537" s="391">
        <v>43194</v>
      </c>
      <c r="C537" t="s">
        <v>1647</v>
      </c>
      <c r="D537" t="s">
        <v>1648</v>
      </c>
      <c r="E537">
        <v>16000</v>
      </c>
      <c r="F537" s="392" t="s">
        <v>1649</v>
      </c>
      <c r="G537" s="391">
        <v>43254</v>
      </c>
      <c r="H537">
        <v>60</v>
      </c>
      <c r="I537" s="391">
        <v>43266</v>
      </c>
      <c r="J537">
        <v>16000</v>
      </c>
      <c r="K537">
        <v>0</v>
      </c>
      <c r="L537">
        <v>170</v>
      </c>
      <c r="M537" t="s">
        <v>662</v>
      </c>
      <c r="N537" t="s">
        <v>577</v>
      </c>
      <c r="O537">
        <v>4</v>
      </c>
      <c r="P537" t="s">
        <v>114</v>
      </c>
      <c r="Q537">
        <v>4000</v>
      </c>
      <c r="R537" s="393">
        <v>16000</v>
      </c>
      <c r="S537" s="393" t="s">
        <v>578</v>
      </c>
      <c r="T537" s="394">
        <v>180</v>
      </c>
      <c r="U537">
        <v>720</v>
      </c>
      <c r="V537" t="s">
        <v>1650</v>
      </c>
      <c r="W537" s="395">
        <v>43198</v>
      </c>
      <c r="Y537" s="396">
        <v>0.17</v>
      </c>
    </row>
    <row r="538" spans="1:28">
      <c r="A538" t="s">
        <v>1438</v>
      </c>
      <c r="B538" s="391">
        <v>43193</v>
      </c>
      <c r="C538" t="s">
        <v>1651</v>
      </c>
      <c r="D538" t="s">
        <v>1652</v>
      </c>
      <c r="E538">
        <v>3000</v>
      </c>
      <c r="F538" s="392" t="s">
        <v>1653</v>
      </c>
      <c r="G538" s="391">
        <v>43223</v>
      </c>
      <c r="H538">
        <v>30</v>
      </c>
      <c r="I538" s="391">
        <v>43278</v>
      </c>
      <c r="J538">
        <v>3000</v>
      </c>
      <c r="K538">
        <v>0</v>
      </c>
      <c r="L538">
        <v>159</v>
      </c>
      <c r="M538" t="s">
        <v>258</v>
      </c>
      <c r="N538" t="s">
        <v>113</v>
      </c>
      <c r="O538">
        <v>1</v>
      </c>
      <c r="P538" t="s">
        <v>114</v>
      </c>
      <c r="Q538">
        <v>3000</v>
      </c>
      <c r="R538" s="393">
        <v>3000</v>
      </c>
      <c r="S538" s="393" t="s">
        <v>115</v>
      </c>
      <c r="T538" s="394">
        <v>170</v>
      </c>
      <c r="U538">
        <v>170</v>
      </c>
      <c r="V538" t="s">
        <v>1654</v>
      </c>
      <c r="W538" s="395">
        <v>43194</v>
      </c>
      <c r="Y538" s="396">
        <v>0.17</v>
      </c>
    </row>
    <row r="539" spans="1:28">
      <c r="A539" t="s">
        <v>1438</v>
      </c>
      <c r="B539" s="391">
        <v>43193</v>
      </c>
      <c r="C539" t="s">
        <v>1651</v>
      </c>
      <c r="D539" t="s">
        <v>1652</v>
      </c>
      <c r="E539">
        <v>700</v>
      </c>
      <c r="F539" s="392" t="s">
        <v>1655</v>
      </c>
      <c r="G539" s="391">
        <v>43223</v>
      </c>
      <c r="H539">
        <v>30</v>
      </c>
      <c r="I539" s="391">
        <v>43278</v>
      </c>
      <c r="J539">
        <v>700</v>
      </c>
      <c r="K539">
        <v>0</v>
      </c>
      <c r="L539">
        <v>159</v>
      </c>
      <c r="M539" t="s">
        <v>1656</v>
      </c>
      <c r="N539" t="s">
        <v>1598</v>
      </c>
      <c r="O539">
        <v>3.4000000000000002E-2</v>
      </c>
      <c r="P539" t="s">
        <v>129</v>
      </c>
      <c r="Q539">
        <v>20588.2352941176</v>
      </c>
      <c r="R539" s="393">
        <v>700</v>
      </c>
      <c r="S539" s="393" t="s">
        <v>200</v>
      </c>
      <c r="T539" s="394">
        <v>17</v>
      </c>
      <c r="U539">
        <v>34</v>
      </c>
      <c r="V539" t="s">
        <v>1654</v>
      </c>
      <c r="W539" s="395">
        <v>43194</v>
      </c>
      <c r="Y539" s="396">
        <v>0.17</v>
      </c>
    </row>
    <row r="540" spans="1:28">
      <c r="A540" t="s">
        <v>1438</v>
      </c>
      <c r="B540" s="391">
        <v>43278</v>
      </c>
      <c r="C540" t="s">
        <v>1651</v>
      </c>
      <c r="D540" t="s">
        <v>1652</v>
      </c>
      <c r="E540">
        <v>3000</v>
      </c>
      <c r="F540" s="392" t="s">
        <v>1657</v>
      </c>
      <c r="G540" s="391">
        <v>43308</v>
      </c>
      <c r="H540">
        <v>30</v>
      </c>
      <c r="I540" s="391">
        <v>43278</v>
      </c>
      <c r="J540">
        <v>3000</v>
      </c>
      <c r="K540">
        <v>0</v>
      </c>
      <c r="L540">
        <v>627</v>
      </c>
      <c r="M540" t="s">
        <v>258</v>
      </c>
      <c r="N540" t="s">
        <v>113</v>
      </c>
      <c r="O540">
        <v>1</v>
      </c>
      <c r="P540" t="s">
        <v>114</v>
      </c>
      <c r="Q540">
        <v>3000</v>
      </c>
      <c r="R540" s="393">
        <v>3000</v>
      </c>
      <c r="S540" s="393" t="s">
        <v>115</v>
      </c>
      <c r="T540" s="394">
        <v>170</v>
      </c>
      <c r="U540">
        <v>170</v>
      </c>
      <c r="V540" t="s">
        <v>1658</v>
      </c>
      <c r="W540" s="395">
        <v>43279</v>
      </c>
      <c r="Y540" s="396">
        <v>0.15999860800167001</v>
      </c>
    </row>
    <row r="541" spans="1:28">
      <c r="A541" t="s">
        <v>1438</v>
      </c>
      <c r="B541" s="391">
        <v>43210</v>
      </c>
      <c r="C541" t="s">
        <v>1659</v>
      </c>
      <c r="D541" t="s">
        <v>1660</v>
      </c>
      <c r="E541">
        <v>6560</v>
      </c>
      <c r="F541" s="392" t="s">
        <v>1661</v>
      </c>
      <c r="G541" s="391">
        <v>43300</v>
      </c>
      <c r="H541">
        <v>90</v>
      </c>
      <c r="I541" s="391">
        <v>43272</v>
      </c>
      <c r="J541">
        <v>6560</v>
      </c>
      <c r="K541">
        <v>0</v>
      </c>
      <c r="L541">
        <v>553</v>
      </c>
      <c r="M541" t="s">
        <v>482</v>
      </c>
      <c r="N541" t="s">
        <v>148</v>
      </c>
      <c r="O541">
        <v>2</v>
      </c>
      <c r="P541" t="s">
        <v>114</v>
      </c>
      <c r="Q541">
        <v>3280</v>
      </c>
      <c r="R541" s="393">
        <v>6560</v>
      </c>
      <c r="S541" s="393" t="s">
        <v>1662</v>
      </c>
      <c r="T541" s="394">
        <v>170</v>
      </c>
      <c r="U541">
        <v>340</v>
      </c>
      <c r="V541" t="s">
        <v>1663</v>
      </c>
      <c r="W541" s="395">
        <v>43211</v>
      </c>
      <c r="Y541" s="396">
        <v>0.17</v>
      </c>
    </row>
    <row r="542" spans="1:28">
      <c r="A542" t="s">
        <v>1438</v>
      </c>
      <c r="B542" s="391">
        <v>43229</v>
      </c>
      <c r="C542" t="s">
        <v>1659</v>
      </c>
      <c r="D542" t="s">
        <v>1660</v>
      </c>
      <c r="E542">
        <v>9756</v>
      </c>
      <c r="F542" s="392" t="s">
        <v>1664</v>
      </c>
      <c r="G542" s="391">
        <v>43319</v>
      </c>
      <c r="H542">
        <v>90</v>
      </c>
      <c r="I542" s="391">
        <v>43272</v>
      </c>
      <c r="J542">
        <v>9756</v>
      </c>
      <c r="K542">
        <v>0</v>
      </c>
      <c r="L542">
        <v>119</v>
      </c>
      <c r="M542" t="s">
        <v>482</v>
      </c>
      <c r="N542" t="s">
        <v>148</v>
      </c>
      <c r="O542">
        <v>3</v>
      </c>
      <c r="P542" t="s">
        <v>114</v>
      </c>
      <c r="Q542">
        <v>3252</v>
      </c>
      <c r="R542" s="393">
        <v>9756</v>
      </c>
      <c r="S542" s="393" t="s">
        <v>1662</v>
      </c>
      <c r="T542" s="394">
        <v>170</v>
      </c>
      <c r="U542">
        <v>510</v>
      </c>
      <c r="V542" t="s">
        <v>1665</v>
      </c>
      <c r="W542" s="395">
        <v>43230</v>
      </c>
      <c r="Y542" s="396">
        <v>0.16000066584704101</v>
      </c>
    </row>
    <row r="543" spans="1:28">
      <c r="A543" t="s">
        <v>1438</v>
      </c>
      <c r="B543" s="391">
        <v>43253</v>
      </c>
      <c r="C543" t="s">
        <v>1666</v>
      </c>
      <c r="D543" t="s">
        <v>1667</v>
      </c>
      <c r="E543">
        <v>500</v>
      </c>
      <c r="F543" s="392" t="s">
        <v>1668</v>
      </c>
      <c r="G543" s="391">
        <v>43283</v>
      </c>
      <c r="H543">
        <v>30</v>
      </c>
      <c r="I543" s="391">
        <v>43251</v>
      </c>
      <c r="J543">
        <v>500</v>
      </c>
      <c r="K543">
        <v>0</v>
      </c>
      <c r="L543">
        <v>19</v>
      </c>
      <c r="M543" t="s">
        <v>357</v>
      </c>
      <c r="N543" t="s">
        <v>1216</v>
      </c>
      <c r="O543">
        <v>1</v>
      </c>
      <c r="P543" t="s">
        <v>114</v>
      </c>
      <c r="Q543">
        <v>500</v>
      </c>
      <c r="R543" s="393">
        <v>500</v>
      </c>
      <c r="S543" s="393" t="s">
        <v>359</v>
      </c>
      <c r="T543" s="394">
        <v>18</v>
      </c>
      <c r="U543">
        <v>18</v>
      </c>
      <c r="V543" t="s">
        <v>1669</v>
      </c>
      <c r="W543" s="395">
        <v>43251</v>
      </c>
      <c r="Y543" s="396">
        <v>0.16001206412546701</v>
      </c>
    </row>
    <row r="544" spans="1:28">
      <c r="A544" t="s">
        <v>1438</v>
      </c>
      <c r="B544" s="391">
        <v>43208</v>
      </c>
      <c r="C544" t="s">
        <v>1670</v>
      </c>
      <c r="D544" t="s">
        <v>1671</v>
      </c>
      <c r="E544">
        <v>2700</v>
      </c>
      <c r="F544" s="392" t="s">
        <v>1672</v>
      </c>
      <c r="G544" s="391">
        <v>43208</v>
      </c>
      <c r="H544" t="s">
        <v>228</v>
      </c>
      <c r="I544" s="391">
        <v>43256</v>
      </c>
      <c r="J544">
        <v>2700</v>
      </c>
      <c r="K544">
        <v>0</v>
      </c>
      <c r="L544">
        <v>442</v>
      </c>
      <c r="M544" t="s">
        <v>362</v>
      </c>
      <c r="N544" t="s">
        <v>306</v>
      </c>
      <c r="O544">
        <v>1</v>
      </c>
      <c r="P544" t="s">
        <v>114</v>
      </c>
      <c r="Q544">
        <v>2700</v>
      </c>
      <c r="R544" s="393">
        <v>2700</v>
      </c>
      <c r="S544" s="393" t="s">
        <v>307</v>
      </c>
      <c r="T544" s="394">
        <v>170</v>
      </c>
      <c r="U544">
        <v>170</v>
      </c>
      <c r="V544" t="s">
        <v>1673</v>
      </c>
      <c r="W544" s="395">
        <v>43206</v>
      </c>
      <c r="Y544" s="396">
        <v>0.17</v>
      </c>
    </row>
    <row r="545" spans="1:28">
      <c r="A545" t="s">
        <v>1438</v>
      </c>
      <c r="B545" s="391">
        <v>43258</v>
      </c>
      <c r="C545" t="s">
        <v>1674</v>
      </c>
      <c r="D545" t="s">
        <v>1675</v>
      </c>
      <c r="E545">
        <v>6400</v>
      </c>
      <c r="F545" s="392" t="s">
        <v>1676</v>
      </c>
      <c r="G545" s="391">
        <v>43288</v>
      </c>
      <c r="H545">
        <v>30</v>
      </c>
      <c r="I545" s="391">
        <v>43279</v>
      </c>
      <c r="J545">
        <v>6400</v>
      </c>
      <c r="K545">
        <v>0</v>
      </c>
      <c r="L545">
        <v>112</v>
      </c>
      <c r="M545" t="s">
        <v>662</v>
      </c>
      <c r="N545" t="s">
        <v>577</v>
      </c>
      <c r="O545">
        <v>2</v>
      </c>
      <c r="P545" t="s">
        <v>114</v>
      </c>
      <c r="Q545">
        <v>3200</v>
      </c>
      <c r="R545" s="393">
        <v>6400</v>
      </c>
      <c r="S545" s="393" t="s">
        <v>578</v>
      </c>
      <c r="T545" s="394">
        <v>180</v>
      </c>
      <c r="U545">
        <v>360</v>
      </c>
      <c r="V545" t="s">
        <v>1677</v>
      </c>
      <c r="W545" s="395">
        <v>43259</v>
      </c>
      <c r="Y545" s="396">
        <v>0.16000029000007299</v>
      </c>
    </row>
    <row r="546" spans="1:28">
      <c r="A546" t="s">
        <v>1438</v>
      </c>
      <c r="B546" s="391">
        <v>43173</v>
      </c>
      <c r="C546" t="s">
        <v>1678</v>
      </c>
      <c r="D546" t="s">
        <v>1679</v>
      </c>
      <c r="E546">
        <v>6100</v>
      </c>
      <c r="F546" s="392" t="s">
        <v>1680</v>
      </c>
      <c r="G546" s="391">
        <v>43203</v>
      </c>
      <c r="H546">
        <v>30</v>
      </c>
      <c r="I546" s="391">
        <v>43277</v>
      </c>
      <c r="J546">
        <v>6100</v>
      </c>
      <c r="K546">
        <v>0</v>
      </c>
      <c r="L546">
        <v>413</v>
      </c>
      <c r="M546" t="s">
        <v>474</v>
      </c>
      <c r="N546" t="s">
        <v>199</v>
      </c>
      <c r="O546">
        <v>2</v>
      </c>
      <c r="P546" t="s">
        <v>114</v>
      </c>
      <c r="Q546">
        <v>3050</v>
      </c>
      <c r="R546" s="393">
        <v>6100</v>
      </c>
      <c r="S546" s="393" t="s">
        <v>475</v>
      </c>
      <c r="T546" s="394">
        <v>170</v>
      </c>
      <c r="U546">
        <v>340</v>
      </c>
      <c r="V546" t="s">
        <v>1681</v>
      </c>
      <c r="W546" s="395">
        <v>43168</v>
      </c>
      <c r="Y546" s="396">
        <v>0.17</v>
      </c>
    </row>
    <row r="547" spans="1:28">
      <c r="A547" t="s">
        <v>1438</v>
      </c>
      <c r="B547" s="391">
        <v>43210</v>
      </c>
      <c r="C547" t="s">
        <v>1678</v>
      </c>
      <c r="D547" t="s">
        <v>1679</v>
      </c>
      <c r="E547">
        <v>3050</v>
      </c>
      <c r="F547" s="392" t="s">
        <v>1682</v>
      </c>
      <c r="G547" s="391">
        <v>43240</v>
      </c>
      <c r="H547">
        <v>30</v>
      </c>
      <c r="I547" s="391">
        <v>43277</v>
      </c>
      <c r="J547">
        <v>3050</v>
      </c>
      <c r="K547">
        <v>0</v>
      </c>
      <c r="L547">
        <v>531</v>
      </c>
      <c r="M547" t="s">
        <v>127</v>
      </c>
      <c r="N547" t="s">
        <v>199</v>
      </c>
      <c r="O547">
        <v>0.17</v>
      </c>
      <c r="P547" t="s">
        <v>129</v>
      </c>
      <c r="Q547">
        <v>17941.176470588201</v>
      </c>
      <c r="R547" s="393">
        <v>3050</v>
      </c>
      <c r="S547" s="393" t="s">
        <v>200</v>
      </c>
      <c r="T547" s="394">
        <v>170</v>
      </c>
      <c r="U547">
        <v>170</v>
      </c>
      <c r="V547" t="s">
        <v>1683</v>
      </c>
      <c r="W547" s="395">
        <v>43209</v>
      </c>
      <c r="Y547" s="396">
        <v>0.17</v>
      </c>
    </row>
    <row r="548" spans="1:28">
      <c r="A548" t="s">
        <v>1438</v>
      </c>
      <c r="B548" s="391">
        <v>43210</v>
      </c>
      <c r="C548" t="s">
        <v>1678</v>
      </c>
      <c r="D548" t="s">
        <v>1679</v>
      </c>
      <c r="E548">
        <v>3050</v>
      </c>
      <c r="F548" s="392" t="s">
        <v>1682</v>
      </c>
      <c r="G548" s="391">
        <v>43240</v>
      </c>
      <c r="H548">
        <v>30</v>
      </c>
      <c r="I548" s="391">
        <v>43277</v>
      </c>
      <c r="J548">
        <v>3050</v>
      </c>
      <c r="K548">
        <v>0</v>
      </c>
      <c r="L548">
        <v>531</v>
      </c>
      <c r="M548" t="s">
        <v>229</v>
      </c>
      <c r="N548" t="s">
        <v>199</v>
      </c>
      <c r="O548">
        <v>0.17</v>
      </c>
      <c r="P548" t="s">
        <v>129</v>
      </c>
      <c r="Q548">
        <v>17941.176470588201</v>
      </c>
      <c r="R548" s="393">
        <v>3050</v>
      </c>
      <c r="S548" s="393" t="s">
        <v>475</v>
      </c>
      <c r="T548" s="394">
        <v>170</v>
      </c>
      <c r="U548">
        <v>170</v>
      </c>
      <c r="V548" t="s">
        <v>1683</v>
      </c>
      <c r="W548" s="395">
        <v>43209</v>
      </c>
      <c r="Y548" s="396">
        <v>0.17</v>
      </c>
    </row>
    <row r="549" spans="1:28">
      <c r="A549" t="s">
        <v>1438</v>
      </c>
      <c r="B549" s="391">
        <v>43223</v>
      </c>
      <c r="C549" t="s">
        <v>1684</v>
      </c>
      <c r="D549" t="s">
        <v>1685</v>
      </c>
      <c r="E549">
        <v>10880</v>
      </c>
      <c r="F549" s="392" t="s">
        <v>1686</v>
      </c>
      <c r="G549" s="391">
        <v>43223</v>
      </c>
      <c r="H549" t="s">
        <v>228</v>
      </c>
      <c r="I549" s="391" t="s">
        <v>1687</v>
      </c>
      <c r="J549">
        <v>10860</v>
      </c>
      <c r="K549">
        <v>0</v>
      </c>
      <c r="L549">
        <v>46</v>
      </c>
      <c r="M549" t="s">
        <v>945</v>
      </c>
      <c r="N549" t="s">
        <v>941</v>
      </c>
      <c r="O549">
        <v>3.99</v>
      </c>
      <c r="P549" t="s">
        <v>114</v>
      </c>
      <c r="Q549">
        <v>2720</v>
      </c>
      <c r="R549" s="393">
        <v>10880</v>
      </c>
      <c r="S549" s="393" t="s">
        <v>1222</v>
      </c>
      <c r="T549" s="394">
        <v>200</v>
      </c>
      <c r="U549">
        <v>798.53</v>
      </c>
      <c r="V549" t="s">
        <v>1688</v>
      </c>
      <c r="W549" s="395">
        <v>43222</v>
      </c>
      <c r="X549" s="395" t="s">
        <v>117</v>
      </c>
      <c r="Y549" s="396">
        <v>0.16000004264706</v>
      </c>
      <c r="AA549">
        <v>3.9926470588235299</v>
      </c>
      <c r="AB549">
        <v>798.52941176470597</v>
      </c>
    </row>
    <row r="550" spans="1:28">
      <c r="A550" t="s">
        <v>1438</v>
      </c>
      <c r="B550" s="391">
        <v>43201</v>
      </c>
      <c r="C550" t="s">
        <v>1689</v>
      </c>
      <c r="D550" t="s">
        <v>1690</v>
      </c>
      <c r="E550">
        <v>3800</v>
      </c>
      <c r="F550" s="392" t="s">
        <v>1691</v>
      </c>
      <c r="G550" s="391">
        <v>43231</v>
      </c>
      <c r="H550">
        <v>30</v>
      </c>
      <c r="I550" s="391">
        <v>43273</v>
      </c>
      <c r="J550">
        <v>3800</v>
      </c>
      <c r="K550">
        <v>0</v>
      </c>
      <c r="L550">
        <v>311</v>
      </c>
      <c r="M550" t="s">
        <v>420</v>
      </c>
      <c r="N550" t="s">
        <v>390</v>
      </c>
      <c r="O550">
        <v>1</v>
      </c>
      <c r="P550" t="s">
        <v>114</v>
      </c>
      <c r="Q550">
        <v>3800</v>
      </c>
      <c r="R550" s="393">
        <v>3800</v>
      </c>
      <c r="S550" s="393" t="s">
        <v>421</v>
      </c>
      <c r="T550" s="394">
        <v>180</v>
      </c>
      <c r="U550">
        <v>180</v>
      </c>
      <c r="V550" t="s">
        <v>1692</v>
      </c>
      <c r="W550" s="395">
        <v>43202</v>
      </c>
      <c r="Y550" s="396">
        <v>0.17</v>
      </c>
    </row>
    <row r="551" spans="1:28">
      <c r="A551" t="s">
        <v>1438</v>
      </c>
      <c r="B551" s="391">
        <v>43188</v>
      </c>
      <c r="C551" t="s">
        <v>1693</v>
      </c>
      <c r="D551" t="s">
        <v>1694</v>
      </c>
      <c r="E551">
        <v>5000</v>
      </c>
      <c r="F551" s="392" t="s">
        <v>1695</v>
      </c>
      <c r="G551" s="391">
        <v>43218</v>
      </c>
      <c r="H551">
        <v>30</v>
      </c>
      <c r="I551" s="391">
        <v>43270</v>
      </c>
      <c r="J551">
        <v>5000</v>
      </c>
      <c r="K551">
        <v>0</v>
      </c>
      <c r="L551">
        <v>734</v>
      </c>
      <c r="M551" t="s">
        <v>1696</v>
      </c>
      <c r="N551" t="s">
        <v>1697</v>
      </c>
      <c r="O551">
        <v>2</v>
      </c>
      <c r="P551" t="s">
        <v>114</v>
      </c>
      <c r="Q551">
        <v>2500</v>
      </c>
      <c r="R551" s="393">
        <v>5000</v>
      </c>
      <c r="S551" s="393" t="s">
        <v>1698</v>
      </c>
      <c r="T551" s="394">
        <v>180</v>
      </c>
      <c r="U551">
        <v>360</v>
      </c>
      <c r="V551" t="s">
        <v>1699</v>
      </c>
      <c r="W551" s="395">
        <v>43188</v>
      </c>
      <c r="Y551" s="396">
        <v>0.17</v>
      </c>
    </row>
    <row r="552" spans="1:28">
      <c r="A552" t="s">
        <v>1438</v>
      </c>
      <c r="B552" s="391">
        <v>43253</v>
      </c>
      <c r="C552" t="s">
        <v>1700</v>
      </c>
      <c r="D552" t="s">
        <v>1701</v>
      </c>
      <c r="E552">
        <v>2300</v>
      </c>
      <c r="F552" s="392" t="s">
        <v>1702</v>
      </c>
      <c r="G552" s="391">
        <v>43253</v>
      </c>
      <c r="H552" t="s">
        <v>459</v>
      </c>
      <c r="I552" s="391">
        <v>43280</v>
      </c>
      <c r="J552">
        <v>2300</v>
      </c>
      <c r="K552">
        <v>0</v>
      </c>
      <c r="L552">
        <v>18</v>
      </c>
      <c r="M552" t="s">
        <v>482</v>
      </c>
      <c r="N552" t="s">
        <v>195</v>
      </c>
      <c r="O552">
        <v>1</v>
      </c>
      <c r="P552" t="s">
        <v>114</v>
      </c>
      <c r="Q552">
        <v>2300</v>
      </c>
      <c r="R552" s="393">
        <v>2300</v>
      </c>
      <c r="S552" s="393" t="s">
        <v>335</v>
      </c>
      <c r="T552" s="394">
        <v>170</v>
      </c>
      <c r="U552">
        <v>170</v>
      </c>
      <c r="V552" t="s">
        <v>1703</v>
      </c>
      <c r="W552" s="395">
        <v>43252</v>
      </c>
      <c r="Y552" s="396">
        <v>0.15999919304404001</v>
      </c>
    </row>
    <row r="553" spans="1:28">
      <c r="A553" t="s">
        <v>1438</v>
      </c>
      <c r="B553" s="391">
        <v>43253</v>
      </c>
      <c r="C553" t="s">
        <v>1700</v>
      </c>
      <c r="D553" t="s">
        <v>1701</v>
      </c>
      <c r="E553">
        <v>2200</v>
      </c>
      <c r="F553" s="392" t="s">
        <v>1704</v>
      </c>
      <c r="G553" s="391">
        <v>43253</v>
      </c>
      <c r="H553" t="s">
        <v>459</v>
      </c>
      <c r="I553" s="391">
        <v>43280</v>
      </c>
      <c r="J553">
        <v>2200</v>
      </c>
      <c r="K553">
        <v>0</v>
      </c>
      <c r="L553">
        <v>18</v>
      </c>
      <c r="M553" t="s">
        <v>127</v>
      </c>
      <c r="N553" t="s">
        <v>199</v>
      </c>
      <c r="O553">
        <v>0.17</v>
      </c>
      <c r="P553" t="s">
        <v>129</v>
      </c>
      <c r="Q553">
        <v>12941.1764705882</v>
      </c>
      <c r="R553" s="393">
        <v>2200</v>
      </c>
      <c r="S553" s="393" t="s">
        <v>200</v>
      </c>
      <c r="T553" s="394">
        <v>170</v>
      </c>
      <c r="U553">
        <v>170</v>
      </c>
      <c r="V553" t="s">
        <v>1703</v>
      </c>
      <c r="W553" s="395">
        <v>43252</v>
      </c>
      <c r="Y553" s="396">
        <v>0.160001054546413</v>
      </c>
    </row>
    <row r="554" spans="1:28">
      <c r="A554" t="s">
        <v>1438</v>
      </c>
      <c r="B554" s="391">
        <v>43208</v>
      </c>
      <c r="C554" t="s">
        <v>1705</v>
      </c>
      <c r="D554" t="s">
        <v>1706</v>
      </c>
      <c r="E554">
        <v>3000</v>
      </c>
      <c r="F554" s="392" t="s">
        <v>1707</v>
      </c>
      <c r="G554" s="391">
        <v>43208</v>
      </c>
      <c r="H554" t="s">
        <v>459</v>
      </c>
      <c r="I554" s="391">
        <v>43272</v>
      </c>
      <c r="J554">
        <v>3000</v>
      </c>
      <c r="K554">
        <v>0</v>
      </c>
      <c r="L554">
        <v>439</v>
      </c>
      <c r="M554" t="s">
        <v>258</v>
      </c>
      <c r="N554" t="s">
        <v>113</v>
      </c>
      <c r="O554">
        <v>1</v>
      </c>
      <c r="P554" t="s">
        <v>114</v>
      </c>
      <c r="Q554">
        <v>3000</v>
      </c>
      <c r="R554" s="393">
        <v>3000</v>
      </c>
      <c r="S554" s="393" t="s">
        <v>115</v>
      </c>
      <c r="T554" s="394">
        <v>170</v>
      </c>
      <c r="U554">
        <v>170</v>
      </c>
      <c r="V554" t="s">
        <v>1708</v>
      </c>
      <c r="W554" s="395">
        <v>43209</v>
      </c>
      <c r="Y554" s="396">
        <v>0.17</v>
      </c>
    </row>
    <row r="555" spans="1:28">
      <c r="A555" t="s">
        <v>1438</v>
      </c>
      <c r="B555" s="391">
        <v>43273</v>
      </c>
      <c r="C555" t="s">
        <v>1709</v>
      </c>
      <c r="D555" t="s">
        <v>1710</v>
      </c>
      <c r="E555">
        <v>5600</v>
      </c>
      <c r="F555" s="392" t="s">
        <v>1711</v>
      </c>
      <c r="G555" s="391">
        <v>43273</v>
      </c>
      <c r="H555" t="s">
        <v>228</v>
      </c>
      <c r="I555" s="391">
        <v>43270</v>
      </c>
      <c r="J555">
        <v>5600</v>
      </c>
      <c r="K555">
        <v>0</v>
      </c>
      <c r="L555">
        <v>490</v>
      </c>
      <c r="M555" t="s">
        <v>357</v>
      </c>
      <c r="N555" t="s">
        <v>1216</v>
      </c>
      <c r="O555">
        <v>2</v>
      </c>
      <c r="P555" t="s">
        <v>114</v>
      </c>
      <c r="Q555">
        <v>2800</v>
      </c>
      <c r="R555" s="393">
        <v>5600</v>
      </c>
      <c r="S555" s="393" t="s">
        <v>359</v>
      </c>
      <c r="T555" s="394">
        <v>180</v>
      </c>
      <c r="U555">
        <v>360</v>
      </c>
      <c r="V555" t="s">
        <v>1712</v>
      </c>
      <c r="W555" s="395">
        <v>43271</v>
      </c>
      <c r="Y555" s="396">
        <v>0.15999908857214501</v>
      </c>
    </row>
    <row r="556" spans="1:28">
      <c r="A556" t="s">
        <v>1438</v>
      </c>
      <c r="B556" s="391">
        <v>43258</v>
      </c>
      <c r="C556" t="s">
        <v>1713</v>
      </c>
      <c r="D556" t="s">
        <v>1714</v>
      </c>
      <c r="E556">
        <v>3150</v>
      </c>
      <c r="F556" s="392" t="s">
        <v>1715</v>
      </c>
      <c r="G556" s="391">
        <v>43288</v>
      </c>
      <c r="H556">
        <v>30</v>
      </c>
      <c r="I556" s="391">
        <v>43256</v>
      </c>
      <c r="J556">
        <v>3150</v>
      </c>
      <c r="K556">
        <v>0</v>
      </c>
      <c r="L556">
        <v>109</v>
      </c>
      <c r="M556" t="s">
        <v>284</v>
      </c>
      <c r="N556" t="s">
        <v>270</v>
      </c>
      <c r="O556">
        <v>1</v>
      </c>
      <c r="P556" t="s">
        <v>114</v>
      </c>
      <c r="Q556">
        <v>3150</v>
      </c>
      <c r="R556" s="393">
        <v>3150</v>
      </c>
      <c r="S556" s="393" t="s">
        <v>167</v>
      </c>
      <c r="T556" s="394">
        <v>170</v>
      </c>
      <c r="U556">
        <v>170</v>
      </c>
      <c r="V556" t="s">
        <v>1716</v>
      </c>
      <c r="W556" s="395">
        <v>43257</v>
      </c>
      <c r="Y556" s="396">
        <v>0.15999882158849901</v>
      </c>
    </row>
    <row r="557" spans="1:28">
      <c r="A557" t="s">
        <v>1438</v>
      </c>
      <c r="B557" s="391">
        <v>43266</v>
      </c>
      <c r="C557" t="s">
        <v>1717</v>
      </c>
      <c r="D557" t="s">
        <v>1718</v>
      </c>
      <c r="E557">
        <v>5438.4</v>
      </c>
      <c r="F557" s="392" t="s">
        <v>1719</v>
      </c>
      <c r="G557" s="391">
        <v>43266</v>
      </c>
      <c r="H557" t="s">
        <v>228</v>
      </c>
      <c r="I557" s="391">
        <v>43259</v>
      </c>
      <c r="J557">
        <v>5438.4</v>
      </c>
      <c r="K557">
        <v>0</v>
      </c>
      <c r="L557">
        <v>255</v>
      </c>
      <c r="M557" t="s">
        <v>959</v>
      </c>
      <c r="N557" t="s">
        <v>1025</v>
      </c>
      <c r="O557">
        <v>10</v>
      </c>
      <c r="P557" t="s">
        <v>1720</v>
      </c>
      <c r="Q557">
        <v>543.84</v>
      </c>
      <c r="R557" s="393">
        <v>5438.4</v>
      </c>
      <c r="S557" s="393" t="s">
        <v>957</v>
      </c>
      <c r="T557" s="394">
        <v>25</v>
      </c>
      <c r="U557">
        <v>250</v>
      </c>
      <c r="V557" t="s">
        <v>1721</v>
      </c>
      <c r="W557" s="395">
        <v>43264</v>
      </c>
      <c r="Y557" s="396">
        <v>0.15999897617036499</v>
      </c>
    </row>
    <row r="558" spans="1:28">
      <c r="A558" t="s">
        <v>1438</v>
      </c>
      <c r="B558" s="391">
        <v>43266</v>
      </c>
      <c r="C558" t="s">
        <v>1717</v>
      </c>
      <c r="D558" t="s">
        <v>1718</v>
      </c>
      <c r="E558">
        <v>17668.62</v>
      </c>
      <c r="F558" s="392" t="s">
        <v>1719</v>
      </c>
      <c r="G558" s="391">
        <v>43266</v>
      </c>
      <c r="H558" t="s">
        <v>228</v>
      </c>
      <c r="I558" s="391">
        <v>43259</v>
      </c>
      <c r="J558">
        <v>17668.62</v>
      </c>
      <c r="K558">
        <v>0</v>
      </c>
      <c r="L558">
        <v>255</v>
      </c>
      <c r="M558" t="s">
        <v>1722</v>
      </c>
      <c r="N558" t="s">
        <v>505</v>
      </c>
      <c r="O558">
        <v>3</v>
      </c>
      <c r="P558" t="s">
        <v>114</v>
      </c>
      <c r="Q558">
        <v>5889.54</v>
      </c>
      <c r="R558" s="393">
        <v>17668.62</v>
      </c>
      <c r="S558" s="393" t="s">
        <v>723</v>
      </c>
      <c r="T558" s="394">
        <v>170</v>
      </c>
      <c r="U558">
        <v>510</v>
      </c>
      <c r="V558" t="s">
        <v>1721</v>
      </c>
      <c r="W558" s="395">
        <v>43264</v>
      </c>
      <c r="Y558" s="396">
        <v>0.15999897617036499</v>
      </c>
    </row>
    <row r="559" spans="1:28">
      <c r="A559" t="s">
        <v>1438</v>
      </c>
      <c r="B559" s="391">
        <v>43266</v>
      </c>
      <c r="C559" t="s">
        <v>1723</v>
      </c>
      <c r="D559" t="s">
        <v>1724</v>
      </c>
      <c r="E559">
        <v>3500</v>
      </c>
      <c r="F559" s="392" t="s">
        <v>1725</v>
      </c>
      <c r="G559" s="391">
        <v>43266</v>
      </c>
      <c r="H559" t="s">
        <v>459</v>
      </c>
      <c r="I559" s="391">
        <v>43272</v>
      </c>
      <c r="J559">
        <v>3500</v>
      </c>
      <c r="K559">
        <v>0</v>
      </c>
      <c r="L559">
        <v>450</v>
      </c>
      <c r="M559" t="s">
        <v>482</v>
      </c>
      <c r="N559" t="s">
        <v>136</v>
      </c>
      <c r="O559">
        <v>1</v>
      </c>
      <c r="P559" t="s">
        <v>114</v>
      </c>
      <c r="Q559">
        <v>3500</v>
      </c>
      <c r="R559" s="393">
        <v>3500</v>
      </c>
      <c r="S559" s="393" t="s">
        <v>137</v>
      </c>
      <c r="T559" s="394">
        <v>170</v>
      </c>
      <c r="U559">
        <v>170</v>
      </c>
      <c r="V559" t="s">
        <v>1726</v>
      </c>
      <c r="W559" s="395">
        <v>43266</v>
      </c>
      <c r="Y559" s="396">
        <v>0.16000053028595701</v>
      </c>
    </row>
    <row r="560" spans="1:28">
      <c r="A560" t="s">
        <v>1438</v>
      </c>
      <c r="B560" s="391">
        <v>43190</v>
      </c>
      <c r="C560" t="s">
        <v>1727</v>
      </c>
      <c r="D560" t="s">
        <v>1728</v>
      </c>
      <c r="E560">
        <v>5600</v>
      </c>
      <c r="F560" s="392" t="s">
        <v>332</v>
      </c>
      <c r="I560" s="391">
        <v>43272</v>
      </c>
      <c r="J560">
        <v>5600</v>
      </c>
      <c r="K560">
        <v>0</v>
      </c>
      <c r="M560" t="s">
        <v>1729</v>
      </c>
      <c r="N560" t="s">
        <v>1202</v>
      </c>
      <c r="O560">
        <v>2</v>
      </c>
      <c r="P560" s="429" t="s">
        <v>114</v>
      </c>
      <c r="S560" s="393" t="s">
        <v>115</v>
      </c>
      <c r="T560" s="394">
        <v>170</v>
      </c>
      <c r="U560">
        <v>340</v>
      </c>
      <c r="V560" t="s">
        <v>1730</v>
      </c>
      <c r="W560" s="395">
        <v>43190</v>
      </c>
    </row>
    <row r="561" spans="1:25">
      <c r="A561" t="s">
        <v>1438</v>
      </c>
      <c r="B561" s="391">
        <v>43227</v>
      </c>
      <c r="C561" t="s">
        <v>1731</v>
      </c>
      <c r="D561" t="s">
        <v>1732</v>
      </c>
      <c r="E561">
        <v>9600</v>
      </c>
      <c r="F561" s="392" t="s">
        <v>332</v>
      </c>
      <c r="I561" s="391">
        <v>43272</v>
      </c>
      <c r="J561">
        <v>9600</v>
      </c>
      <c r="K561">
        <v>0</v>
      </c>
      <c r="M561" t="s">
        <v>1733</v>
      </c>
      <c r="N561" t="s">
        <v>1734</v>
      </c>
      <c r="O561">
        <v>4</v>
      </c>
      <c r="P561" s="429" t="s">
        <v>114</v>
      </c>
      <c r="S561" s="393" t="s">
        <v>669</v>
      </c>
      <c r="T561" s="394">
        <v>170</v>
      </c>
      <c r="U561">
        <v>680</v>
      </c>
      <c r="V561" t="s">
        <v>1735</v>
      </c>
      <c r="W561" s="395">
        <v>43227</v>
      </c>
    </row>
    <row r="562" spans="1:25">
      <c r="A562" t="s">
        <v>1438</v>
      </c>
      <c r="B562" s="391">
        <v>43257</v>
      </c>
      <c r="C562" t="s">
        <v>1736</v>
      </c>
      <c r="D562" t="s">
        <v>1737</v>
      </c>
      <c r="E562">
        <v>5000</v>
      </c>
      <c r="F562" s="392" t="s">
        <v>332</v>
      </c>
      <c r="I562" s="391">
        <v>43272</v>
      </c>
      <c r="J562">
        <v>5000</v>
      </c>
      <c r="K562">
        <v>0</v>
      </c>
      <c r="M562" t="s">
        <v>334</v>
      </c>
      <c r="N562" t="s">
        <v>195</v>
      </c>
      <c r="O562">
        <v>2</v>
      </c>
      <c r="P562" s="429" t="s">
        <v>114</v>
      </c>
      <c r="S562" s="393" t="s">
        <v>335</v>
      </c>
      <c r="T562" s="394">
        <v>170</v>
      </c>
      <c r="U562">
        <v>340</v>
      </c>
      <c r="V562" t="s">
        <v>1738</v>
      </c>
      <c r="W562" s="395">
        <v>43257</v>
      </c>
    </row>
    <row r="563" spans="1:25">
      <c r="A563" t="s">
        <v>1438</v>
      </c>
      <c r="B563" s="391">
        <v>43253</v>
      </c>
      <c r="C563" t="s">
        <v>1739</v>
      </c>
      <c r="D563" t="s">
        <v>1740</v>
      </c>
      <c r="E563">
        <v>2100</v>
      </c>
      <c r="F563" s="392" t="s">
        <v>332</v>
      </c>
      <c r="I563" s="391">
        <v>43263</v>
      </c>
      <c r="J563">
        <v>2100</v>
      </c>
      <c r="K563">
        <v>0</v>
      </c>
      <c r="M563" t="s">
        <v>143</v>
      </c>
      <c r="N563" t="s">
        <v>144</v>
      </c>
      <c r="O563">
        <v>1</v>
      </c>
      <c r="P563" s="429" t="s">
        <v>114</v>
      </c>
      <c r="S563" s="393" t="s">
        <v>145</v>
      </c>
      <c r="T563" s="394">
        <v>180</v>
      </c>
      <c r="U563">
        <v>180</v>
      </c>
      <c r="V563" t="s">
        <v>1741</v>
      </c>
      <c r="W563" s="395">
        <v>43253</v>
      </c>
    </row>
    <row r="564" spans="1:25">
      <c r="A564" t="s">
        <v>1742</v>
      </c>
      <c r="B564" s="391">
        <v>43204</v>
      </c>
      <c r="C564" t="s">
        <v>449</v>
      </c>
      <c r="D564" t="s">
        <v>450</v>
      </c>
      <c r="E564">
        <v>49140</v>
      </c>
      <c r="F564" s="392" t="s">
        <v>887</v>
      </c>
      <c r="G564" s="391">
        <v>43277</v>
      </c>
      <c r="H564">
        <v>60</v>
      </c>
      <c r="I564" s="391">
        <v>43278</v>
      </c>
      <c r="J564">
        <v>49140</v>
      </c>
      <c r="K564">
        <v>0</v>
      </c>
      <c r="L564">
        <v>353</v>
      </c>
      <c r="M564" t="s">
        <v>389</v>
      </c>
      <c r="N564" t="s">
        <v>452</v>
      </c>
      <c r="O564">
        <v>20</v>
      </c>
      <c r="P564" t="s">
        <v>114</v>
      </c>
      <c r="Q564">
        <v>2457</v>
      </c>
      <c r="R564" s="393">
        <v>49140</v>
      </c>
      <c r="S564" s="393" t="s">
        <v>453</v>
      </c>
      <c r="T564" s="394">
        <v>180</v>
      </c>
      <c r="U564">
        <v>3600</v>
      </c>
      <c r="V564" t="s">
        <v>1743</v>
      </c>
      <c r="W564" s="395">
        <v>43183</v>
      </c>
      <c r="X564" s="395" t="s">
        <v>1744</v>
      </c>
      <c r="Y564" s="396">
        <v>0.17</v>
      </c>
    </row>
    <row r="565" spans="1:25">
      <c r="A565" t="s">
        <v>1742</v>
      </c>
      <c r="B565" s="391">
        <v>43204</v>
      </c>
      <c r="C565" t="s">
        <v>449</v>
      </c>
      <c r="D565" t="s">
        <v>450</v>
      </c>
      <c r="E565">
        <v>73710</v>
      </c>
      <c r="F565" s="392" t="s">
        <v>1745</v>
      </c>
      <c r="G565" s="391">
        <v>43277</v>
      </c>
      <c r="H565">
        <v>60</v>
      </c>
      <c r="I565" s="391">
        <v>43278</v>
      </c>
      <c r="J565">
        <v>73710</v>
      </c>
      <c r="K565">
        <v>0</v>
      </c>
      <c r="L565">
        <v>353</v>
      </c>
      <c r="M565" t="s">
        <v>389</v>
      </c>
      <c r="N565" t="s">
        <v>452</v>
      </c>
      <c r="O565">
        <v>30</v>
      </c>
      <c r="P565" t="s">
        <v>114</v>
      </c>
      <c r="Q565">
        <v>2457</v>
      </c>
      <c r="R565" s="393">
        <v>73710</v>
      </c>
      <c r="S565" s="393" t="s">
        <v>453</v>
      </c>
      <c r="T565" s="394">
        <v>180</v>
      </c>
      <c r="U565">
        <v>5400</v>
      </c>
      <c r="V565" t="s">
        <v>1746</v>
      </c>
      <c r="W565" s="395">
        <v>43186</v>
      </c>
      <c r="X565" s="395" t="s">
        <v>1744</v>
      </c>
      <c r="Y565" s="396">
        <v>0.17</v>
      </c>
    </row>
    <row r="566" spans="1:25">
      <c r="A566" t="s">
        <v>1742</v>
      </c>
      <c r="B566" s="391">
        <v>43204</v>
      </c>
      <c r="C566" t="s">
        <v>449</v>
      </c>
      <c r="D566" t="s">
        <v>450</v>
      </c>
      <c r="E566">
        <v>14742</v>
      </c>
      <c r="F566" s="392" t="s">
        <v>1747</v>
      </c>
      <c r="G566" s="391">
        <v>43277</v>
      </c>
      <c r="H566">
        <v>60</v>
      </c>
      <c r="I566" s="391">
        <v>43278</v>
      </c>
      <c r="J566">
        <v>14742</v>
      </c>
      <c r="K566">
        <v>0</v>
      </c>
      <c r="L566">
        <v>353</v>
      </c>
      <c r="M566" t="s">
        <v>389</v>
      </c>
      <c r="N566" t="s">
        <v>452</v>
      </c>
      <c r="O566">
        <v>6</v>
      </c>
      <c r="P566" t="s">
        <v>114</v>
      </c>
      <c r="Q566">
        <v>2457</v>
      </c>
      <c r="R566" s="393">
        <v>14742</v>
      </c>
      <c r="S566" s="393" t="s">
        <v>453</v>
      </c>
      <c r="T566" s="394">
        <v>180</v>
      </c>
      <c r="U566">
        <v>1080</v>
      </c>
      <c r="V566" t="s">
        <v>1748</v>
      </c>
      <c r="W566" s="395">
        <v>43188</v>
      </c>
      <c r="X566" s="395" t="s">
        <v>1744</v>
      </c>
      <c r="Y566" s="396">
        <v>0.17</v>
      </c>
    </row>
    <row r="567" spans="1:25">
      <c r="A567" t="s">
        <v>1742</v>
      </c>
      <c r="B567" s="391">
        <v>43204</v>
      </c>
      <c r="C567" t="s">
        <v>449</v>
      </c>
      <c r="D567" t="s">
        <v>450</v>
      </c>
      <c r="E567">
        <v>49140</v>
      </c>
      <c r="F567" s="392" t="s">
        <v>1747</v>
      </c>
      <c r="G567" s="391">
        <v>43277</v>
      </c>
      <c r="H567">
        <v>60</v>
      </c>
      <c r="I567" s="391">
        <v>43278</v>
      </c>
      <c r="J567">
        <v>49140</v>
      </c>
      <c r="K567">
        <v>0</v>
      </c>
      <c r="L567">
        <v>353</v>
      </c>
      <c r="M567" t="s">
        <v>389</v>
      </c>
      <c r="N567" t="s">
        <v>452</v>
      </c>
      <c r="O567">
        <v>20</v>
      </c>
      <c r="P567" t="s">
        <v>114</v>
      </c>
      <c r="Q567">
        <v>2457</v>
      </c>
      <c r="R567" s="393">
        <v>49140</v>
      </c>
      <c r="S567" s="393" t="s">
        <v>453</v>
      </c>
      <c r="T567" s="394">
        <v>180</v>
      </c>
      <c r="U567">
        <v>3600</v>
      </c>
      <c r="V567" t="s">
        <v>1748</v>
      </c>
      <c r="W567" s="395">
        <v>43188</v>
      </c>
      <c r="X567" s="395" t="s">
        <v>1744</v>
      </c>
      <c r="Y567" s="396">
        <v>0.17</v>
      </c>
    </row>
    <row r="568" spans="1:25">
      <c r="A568" t="s">
        <v>1742</v>
      </c>
      <c r="B568" s="391">
        <v>43204</v>
      </c>
      <c r="C568" t="s">
        <v>449</v>
      </c>
      <c r="D568" t="s">
        <v>450</v>
      </c>
      <c r="E568">
        <v>24570</v>
      </c>
      <c r="F568" s="392" t="s">
        <v>1747</v>
      </c>
      <c r="G568" s="391">
        <v>43277</v>
      </c>
      <c r="H568">
        <v>60</v>
      </c>
      <c r="I568" s="391">
        <v>43278</v>
      </c>
      <c r="J568">
        <v>24570</v>
      </c>
      <c r="K568">
        <v>0</v>
      </c>
      <c r="L568">
        <v>353</v>
      </c>
      <c r="M568" t="s">
        <v>389</v>
      </c>
      <c r="N568" t="s">
        <v>452</v>
      </c>
      <c r="O568">
        <v>10</v>
      </c>
      <c r="P568" t="s">
        <v>114</v>
      </c>
      <c r="Q568">
        <v>2457</v>
      </c>
      <c r="R568" s="393">
        <v>24570</v>
      </c>
      <c r="S568" s="393" t="s">
        <v>453</v>
      </c>
      <c r="T568" s="394">
        <v>180</v>
      </c>
      <c r="U568">
        <v>1800</v>
      </c>
      <c r="V568" t="s">
        <v>1748</v>
      </c>
      <c r="W568" s="395">
        <v>43188</v>
      </c>
      <c r="X568" s="395" t="s">
        <v>1744</v>
      </c>
      <c r="Y568" s="396">
        <v>0.17</v>
      </c>
    </row>
    <row r="569" spans="1:25">
      <c r="A569" t="s">
        <v>1742</v>
      </c>
      <c r="B569" s="391">
        <v>43204</v>
      </c>
      <c r="C569" t="s">
        <v>449</v>
      </c>
      <c r="D569" t="s">
        <v>450</v>
      </c>
      <c r="E569">
        <v>19656</v>
      </c>
      <c r="F569" s="392" t="s">
        <v>927</v>
      </c>
      <c r="G569" s="391">
        <v>43277</v>
      </c>
      <c r="H569">
        <v>60</v>
      </c>
      <c r="I569" s="391">
        <v>43278</v>
      </c>
      <c r="J569">
        <v>19656</v>
      </c>
      <c r="K569">
        <v>0</v>
      </c>
      <c r="L569">
        <v>353</v>
      </c>
      <c r="M569" t="s">
        <v>389</v>
      </c>
      <c r="N569" t="s">
        <v>452</v>
      </c>
      <c r="O569">
        <v>8</v>
      </c>
      <c r="P569" t="s">
        <v>114</v>
      </c>
      <c r="Q569">
        <v>2457</v>
      </c>
      <c r="R569" s="393">
        <v>19656</v>
      </c>
      <c r="S569" s="393" t="s">
        <v>453</v>
      </c>
      <c r="T569" s="394">
        <v>180</v>
      </c>
      <c r="U569">
        <v>1440</v>
      </c>
      <c r="V569" t="s">
        <v>1749</v>
      </c>
      <c r="W569" s="395">
        <v>43189</v>
      </c>
      <c r="X569" s="395" t="s">
        <v>1744</v>
      </c>
      <c r="Y569" s="396">
        <v>0.17</v>
      </c>
    </row>
    <row r="570" spans="1:25">
      <c r="A570" t="s">
        <v>1742</v>
      </c>
      <c r="B570" s="391">
        <v>43204</v>
      </c>
      <c r="C570" t="s">
        <v>449</v>
      </c>
      <c r="D570" t="s">
        <v>450</v>
      </c>
      <c r="E570">
        <v>12285</v>
      </c>
      <c r="F570" s="392" t="s">
        <v>1750</v>
      </c>
      <c r="G570" s="391">
        <v>43277</v>
      </c>
      <c r="H570">
        <v>60</v>
      </c>
      <c r="I570" s="391">
        <v>43278</v>
      </c>
      <c r="J570">
        <v>12285</v>
      </c>
      <c r="K570">
        <v>0</v>
      </c>
      <c r="L570">
        <v>353</v>
      </c>
      <c r="M570" t="s">
        <v>389</v>
      </c>
      <c r="N570" t="s">
        <v>452</v>
      </c>
      <c r="O570">
        <v>5</v>
      </c>
      <c r="P570" t="s">
        <v>114</v>
      </c>
      <c r="Q570">
        <v>2457</v>
      </c>
      <c r="R570" s="393">
        <v>12285</v>
      </c>
      <c r="S570" s="393" t="s">
        <v>453</v>
      </c>
      <c r="T570" s="394">
        <v>180</v>
      </c>
      <c r="U570">
        <v>900</v>
      </c>
      <c r="V570" t="s">
        <v>1751</v>
      </c>
      <c r="W570" s="395">
        <v>43193</v>
      </c>
      <c r="X570" s="395" t="s">
        <v>1744</v>
      </c>
      <c r="Y570" s="396">
        <v>0.17</v>
      </c>
    </row>
    <row r="571" spans="1:25">
      <c r="A571" t="s">
        <v>1742</v>
      </c>
      <c r="B571" s="391">
        <v>43204</v>
      </c>
      <c r="C571" t="s">
        <v>449</v>
      </c>
      <c r="D571" t="s">
        <v>450</v>
      </c>
      <c r="E571">
        <v>49140</v>
      </c>
      <c r="F571" s="392" t="s">
        <v>1750</v>
      </c>
      <c r="G571" s="391">
        <v>43277</v>
      </c>
      <c r="H571">
        <v>60</v>
      </c>
      <c r="I571" s="391">
        <v>43278</v>
      </c>
      <c r="J571">
        <v>49140</v>
      </c>
      <c r="K571">
        <v>0</v>
      </c>
      <c r="L571">
        <v>353</v>
      </c>
      <c r="M571" t="s">
        <v>389</v>
      </c>
      <c r="N571" t="s">
        <v>452</v>
      </c>
      <c r="O571">
        <v>20</v>
      </c>
      <c r="P571" t="s">
        <v>114</v>
      </c>
      <c r="Q571">
        <v>2457</v>
      </c>
      <c r="R571" s="393">
        <v>49140</v>
      </c>
      <c r="S571" s="393" t="s">
        <v>453</v>
      </c>
      <c r="T571" s="394">
        <v>180</v>
      </c>
      <c r="U571">
        <v>3600</v>
      </c>
      <c r="V571" t="s">
        <v>1751</v>
      </c>
      <c r="W571" s="395">
        <v>43193</v>
      </c>
      <c r="X571" s="395" t="s">
        <v>1744</v>
      </c>
      <c r="Y571" s="396">
        <v>0.17</v>
      </c>
    </row>
    <row r="572" spans="1:25">
      <c r="A572" t="s">
        <v>1742</v>
      </c>
      <c r="B572" s="391">
        <v>43204</v>
      </c>
      <c r="C572" t="s">
        <v>449</v>
      </c>
      <c r="D572" t="s">
        <v>450</v>
      </c>
      <c r="E572">
        <v>19656</v>
      </c>
      <c r="F572" s="392" t="s">
        <v>1750</v>
      </c>
      <c r="G572" s="391">
        <v>43277</v>
      </c>
      <c r="H572">
        <v>60</v>
      </c>
      <c r="I572" s="391">
        <v>43278</v>
      </c>
      <c r="J572">
        <v>19656</v>
      </c>
      <c r="K572">
        <v>0</v>
      </c>
      <c r="L572">
        <v>353</v>
      </c>
      <c r="M572" t="s">
        <v>389</v>
      </c>
      <c r="N572" t="s">
        <v>452</v>
      </c>
      <c r="O572">
        <v>8</v>
      </c>
      <c r="P572" t="s">
        <v>114</v>
      </c>
      <c r="Q572">
        <v>2457</v>
      </c>
      <c r="R572" s="393">
        <v>19656</v>
      </c>
      <c r="S572" s="393" t="s">
        <v>453</v>
      </c>
      <c r="T572" s="394">
        <v>180</v>
      </c>
      <c r="U572">
        <v>1440</v>
      </c>
      <c r="V572" t="s">
        <v>1751</v>
      </c>
      <c r="W572" s="395">
        <v>43193</v>
      </c>
      <c r="X572" s="395" t="s">
        <v>1744</v>
      </c>
      <c r="Y572" s="396">
        <v>0.17</v>
      </c>
    </row>
  </sheetData>
  <phoneticPr fontId="57" type="noConversion"/>
  <pageMargins left="0.69930555555555596" right="0.69930555555555596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2226"/>
  <sheetViews>
    <sheetView workbookViewId="0">
      <selection activeCell="O949" sqref="O949"/>
    </sheetView>
  </sheetViews>
  <sheetFormatPr defaultColWidth="8.09765625" defaultRowHeight="14.4"/>
  <cols>
    <col min="1" max="1" width="8.09765625" style="380"/>
    <col min="2" max="2" width="32.5" style="380" customWidth="1"/>
    <col min="3" max="4" width="8.09765625" style="380"/>
    <col min="5" max="5" width="40.5" style="380" customWidth="1"/>
    <col min="6" max="6" width="16.19921875" style="381" customWidth="1"/>
    <col min="7" max="11" width="8.09765625" style="380"/>
    <col min="12" max="12" width="16.296875" style="382" customWidth="1"/>
    <col min="13" max="16384" width="8.09765625" style="380"/>
  </cols>
  <sheetData>
    <row r="1" spans="1:13">
      <c r="A1" s="380" t="s">
        <v>41</v>
      </c>
      <c r="B1" s="380" t="s">
        <v>42</v>
      </c>
      <c r="C1" s="380" t="s">
        <v>3</v>
      </c>
      <c r="D1" s="380" t="s">
        <v>1752</v>
      </c>
      <c r="E1" s="380" t="s">
        <v>1753</v>
      </c>
      <c r="F1" s="381" t="s">
        <v>1754</v>
      </c>
      <c r="G1" s="380" t="s">
        <v>1755</v>
      </c>
      <c r="H1" s="380" t="s">
        <v>1756</v>
      </c>
      <c r="I1" s="380" t="s">
        <v>1757</v>
      </c>
      <c r="J1" s="380" t="s">
        <v>1758</v>
      </c>
      <c r="K1" s="380" t="s">
        <v>1759</v>
      </c>
      <c r="L1" s="382" t="s">
        <v>1760</v>
      </c>
      <c r="M1" s="380" t="s">
        <v>1761</v>
      </c>
    </row>
    <row r="2" spans="1:13" hidden="1">
      <c r="A2" s="380" t="s">
        <v>1762</v>
      </c>
      <c r="B2" s="380" t="s">
        <v>1763</v>
      </c>
      <c r="C2" s="380" t="s">
        <v>1764</v>
      </c>
      <c r="D2" s="380" t="s">
        <v>1765</v>
      </c>
      <c r="F2" s="381" t="s">
        <v>1766</v>
      </c>
      <c r="G2" s="380" t="s">
        <v>1767</v>
      </c>
      <c r="H2" s="380" t="s">
        <v>1767</v>
      </c>
      <c r="I2" s="380" t="s">
        <v>1767</v>
      </c>
      <c r="J2" s="380" t="s">
        <v>1768</v>
      </c>
      <c r="K2" s="380" t="s">
        <v>1764</v>
      </c>
      <c r="L2" s="382">
        <v>42174</v>
      </c>
    </row>
    <row r="3" spans="1:13" hidden="1">
      <c r="A3" s="380" t="s">
        <v>1769</v>
      </c>
      <c r="B3" s="380" t="s">
        <v>1770</v>
      </c>
      <c r="C3" s="380" t="s">
        <v>1438</v>
      </c>
      <c r="D3" s="380" t="s">
        <v>1765</v>
      </c>
      <c r="F3" s="381" t="s">
        <v>13</v>
      </c>
      <c r="G3" s="380" t="s">
        <v>1771</v>
      </c>
      <c r="H3" s="380" t="s">
        <v>1771</v>
      </c>
      <c r="I3" s="380" t="s">
        <v>1767</v>
      </c>
      <c r="J3" s="380" t="s">
        <v>1772</v>
      </c>
      <c r="K3" s="380" t="s">
        <v>1438</v>
      </c>
      <c r="L3" s="382">
        <v>42171</v>
      </c>
    </row>
    <row r="4" spans="1:13" hidden="1">
      <c r="A4" s="380" t="s">
        <v>1773</v>
      </c>
      <c r="B4" s="380" t="s">
        <v>1774</v>
      </c>
      <c r="C4" s="380" t="s">
        <v>107</v>
      </c>
      <c r="D4" s="380" t="s">
        <v>228</v>
      </c>
      <c r="F4" s="381" t="s">
        <v>13</v>
      </c>
      <c r="G4" s="380" t="s">
        <v>1771</v>
      </c>
      <c r="H4" s="380" t="s">
        <v>1771</v>
      </c>
      <c r="I4" s="380" t="s">
        <v>1767</v>
      </c>
      <c r="J4" s="380" t="s">
        <v>1768</v>
      </c>
      <c r="K4" s="380" t="s">
        <v>107</v>
      </c>
      <c r="L4" s="382">
        <v>42172</v>
      </c>
    </row>
    <row r="5" spans="1:13" hidden="1">
      <c r="A5" s="380" t="s">
        <v>1775</v>
      </c>
      <c r="B5" s="380" t="s">
        <v>1776</v>
      </c>
      <c r="C5" s="380" t="s">
        <v>27</v>
      </c>
      <c r="D5" s="380" t="s">
        <v>1777</v>
      </c>
      <c r="E5" s="380" t="s">
        <v>1778</v>
      </c>
      <c r="F5" s="381" t="s">
        <v>13</v>
      </c>
      <c r="G5" s="380" t="s">
        <v>1771</v>
      </c>
      <c r="H5" s="380" t="s">
        <v>1771</v>
      </c>
      <c r="I5" s="380" t="s">
        <v>1767</v>
      </c>
      <c r="J5" s="380" t="s">
        <v>1768</v>
      </c>
      <c r="K5" s="380" t="s">
        <v>1779</v>
      </c>
      <c r="L5" s="382">
        <v>42171</v>
      </c>
    </row>
    <row r="6" spans="1:13" hidden="1">
      <c r="A6" s="380" t="s">
        <v>1780</v>
      </c>
      <c r="B6" s="380" t="s">
        <v>1781</v>
      </c>
      <c r="C6" s="380" t="s">
        <v>1764</v>
      </c>
      <c r="D6" s="380" t="s">
        <v>1782</v>
      </c>
      <c r="F6" s="381" t="s">
        <v>1766</v>
      </c>
      <c r="G6" s="380" t="s">
        <v>1767</v>
      </c>
      <c r="H6" s="380" t="s">
        <v>1767</v>
      </c>
      <c r="I6" s="380" t="s">
        <v>1767</v>
      </c>
      <c r="J6" s="380" t="s">
        <v>1768</v>
      </c>
      <c r="K6" s="380" t="s">
        <v>1764</v>
      </c>
      <c r="L6" s="382">
        <v>42174</v>
      </c>
    </row>
    <row r="7" spans="1:13" hidden="1">
      <c r="A7" s="380" t="s">
        <v>1783</v>
      </c>
      <c r="B7" s="380" t="s">
        <v>1784</v>
      </c>
      <c r="C7" s="380" t="s">
        <v>1785</v>
      </c>
      <c r="D7" s="380" t="s">
        <v>1782</v>
      </c>
      <c r="E7" s="380" t="s">
        <v>1786</v>
      </c>
      <c r="F7" s="381" t="s">
        <v>1786</v>
      </c>
      <c r="G7" s="380" t="s">
        <v>1767</v>
      </c>
      <c r="H7" s="380" t="s">
        <v>1771</v>
      </c>
      <c r="I7" s="380" t="s">
        <v>1767</v>
      </c>
      <c r="J7" s="380" t="s">
        <v>1787</v>
      </c>
      <c r="K7" s="380" t="s">
        <v>336</v>
      </c>
      <c r="L7" s="382">
        <v>42171</v>
      </c>
    </row>
    <row r="8" spans="1:13" hidden="1">
      <c r="A8" s="380" t="s">
        <v>1788</v>
      </c>
      <c r="B8" s="380" t="s">
        <v>1789</v>
      </c>
      <c r="C8" s="380" t="s">
        <v>1785</v>
      </c>
      <c r="D8" s="380" t="s">
        <v>1782</v>
      </c>
      <c r="E8" s="380" t="s">
        <v>1786</v>
      </c>
      <c r="F8" s="381" t="s">
        <v>1786</v>
      </c>
      <c r="G8" s="380" t="s">
        <v>1767</v>
      </c>
      <c r="H8" s="380" t="s">
        <v>1767</v>
      </c>
      <c r="I8" s="380" t="s">
        <v>1767</v>
      </c>
      <c r="J8" s="380" t="s">
        <v>1768</v>
      </c>
      <c r="K8" s="380" t="s">
        <v>1764</v>
      </c>
      <c r="L8" s="382">
        <v>42174</v>
      </c>
    </row>
    <row r="9" spans="1:13" hidden="1">
      <c r="A9" s="380" t="s">
        <v>1790</v>
      </c>
      <c r="B9" s="380" t="s">
        <v>1791</v>
      </c>
      <c r="C9" s="380" t="s">
        <v>1027</v>
      </c>
      <c r="D9" s="380" t="s">
        <v>1777</v>
      </c>
      <c r="F9" s="381" t="s">
        <v>13</v>
      </c>
      <c r="G9" s="380" t="s">
        <v>1771</v>
      </c>
      <c r="H9" s="380" t="s">
        <v>1771</v>
      </c>
      <c r="I9" s="380" t="s">
        <v>1767</v>
      </c>
      <c r="J9" s="380" t="s">
        <v>1768</v>
      </c>
      <c r="K9" s="380" t="s">
        <v>1792</v>
      </c>
      <c r="L9" s="382">
        <v>42172</v>
      </c>
    </row>
    <row r="10" spans="1:13" hidden="1">
      <c r="A10" s="380" t="s">
        <v>1793</v>
      </c>
      <c r="B10" s="380" t="s">
        <v>1794</v>
      </c>
      <c r="C10" s="380" t="s">
        <v>1027</v>
      </c>
      <c r="D10" s="380" t="s">
        <v>1782</v>
      </c>
      <c r="F10" s="381" t="s">
        <v>13</v>
      </c>
      <c r="G10" s="380" t="s">
        <v>1771</v>
      </c>
      <c r="H10" s="380" t="s">
        <v>1771</v>
      </c>
      <c r="I10" s="380" t="s">
        <v>1767</v>
      </c>
      <c r="J10" s="380" t="s">
        <v>1768</v>
      </c>
      <c r="K10" s="380" t="s">
        <v>1795</v>
      </c>
      <c r="L10" s="382">
        <v>42172</v>
      </c>
    </row>
    <row r="11" spans="1:13" hidden="1">
      <c r="A11" s="380" t="s">
        <v>1796</v>
      </c>
      <c r="B11" s="380" t="s">
        <v>1797</v>
      </c>
      <c r="C11" s="380" t="s">
        <v>1764</v>
      </c>
      <c r="D11" s="380" t="s">
        <v>1777</v>
      </c>
      <c r="F11" s="381" t="s">
        <v>1766</v>
      </c>
      <c r="G11" s="380" t="s">
        <v>1767</v>
      </c>
      <c r="H11" s="380" t="s">
        <v>1767</v>
      </c>
      <c r="I11" s="380" t="s">
        <v>1767</v>
      </c>
      <c r="J11" s="380" t="s">
        <v>1768</v>
      </c>
      <c r="K11" s="380" t="s">
        <v>1764</v>
      </c>
      <c r="L11" s="382">
        <v>42174</v>
      </c>
    </row>
    <row r="12" spans="1:13" hidden="1">
      <c r="A12" s="380" t="s">
        <v>1798</v>
      </c>
      <c r="B12" s="380" t="s">
        <v>1799</v>
      </c>
      <c r="C12" s="380" t="s">
        <v>1027</v>
      </c>
      <c r="D12" s="380" t="s">
        <v>1765</v>
      </c>
      <c r="F12" s="381" t="s">
        <v>13</v>
      </c>
      <c r="G12" s="380" t="s">
        <v>1771</v>
      </c>
      <c r="H12" s="380" t="s">
        <v>1771</v>
      </c>
      <c r="I12" s="380" t="s">
        <v>1767</v>
      </c>
      <c r="J12" s="380" t="s">
        <v>1772</v>
      </c>
      <c r="K12" s="380" t="s">
        <v>1792</v>
      </c>
      <c r="L12" s="382">
        <v>42172</v>
      </c>
    </row>
    <row r="13" spans="1:13" hidden="1">
      <c r="A13" s="380" t="s">
        <v>1800</v>
      </c>
      <c r="B13" s="380" t="s">
        <v>1801</v>
      </c>
      <c r="C13" s="380" t="s">
        <v>1438</v>
      </c>
      <c r="D13" s="380" t="s">
        <v>1765</v>
      </c>
      <c r="F13" s="381" t="s">
        <v>13</v>
      </c>
      <c r="G13" s="380" t="s">
        <v>1771</v>
      </c>
      <c r="H13" s="380" t="s">
        <v>1771</v>
      </c>
      <c r="I13" s="380" t="s">
        <v>1767</v>
      </c>
      <c r="J13" s="380" t="s">
        <v>1772</v>
      </c>
      <c r="K13" s="380" t="s">
        <v>1438</v>
      </c>
      <c r="L13" s="382">
        <v>42171</v>
      </c>
    </row>
    <row r="14" spans="1:13" hidden="1">
      <c r="A14" s="380" t="s">
        <v>1802</v>
      </c>
      <c r="B14" s="380" t="s">
        <v>1803</v>
      </c>
      <c r="C14" s="380" t="s">
        <v>1438</v>
      </c>
      <c r="D14" s="380" t="s">
        <v>1765</v>
      </c>
      <c r="F14" s="381" t="s">
        <v>13</v>
      </c>
      <c r="G14" s="380" t="s">
        <v>1771</v>
      </c>
      <c r="H14" s="380" t="s">
        <v>1771</v>
      </c>
      <c r="I14" s="380" t="s">
        <v>1767</v>
      </c>
      <c r="J14" s="380" t="s">
        <v>1772</v>
      </c>
      <c r="K14" s="380" t="s">
        <v>1438</v>
      </c>
      <c r="L14" s="382">
        <v>42171</v>
      </c>
      <c r="M14" s="380" t="s">
        <v>1804</v>
      </c>
    </row>
    <row r="15" spans="1:13" hidden="1">
      <c r="A15" s="380" t="s">
        <v>1805</v>
      </c>
      <c r="B15" s="380" t="s">
        <v>1806</v>
      </c>
      <c r="C15" s="380" t="s">
        <v>1438</v>
      </c>
      <c r="D15" s="380" t="s">
        <v>1777</v>
      </c>
      <c r="F15" s="381" t="s">
        <v>13</v>
      </c>
      <c r="G15" s="380" t="s">
        <v>1771</v>
      </c>
      <c r="H15" s="380" t="s">
        <v>1771</v>
      </c>
      <c r="I15" s="380" t="s">
        <v>1767</v>
      </c>
      <c r="J15" s="380" t="s">
        <v>1772</v>
      </c>
      <c r="K15" s="380" t="s">
        <v>1807</v>
      </c>
      <c r="L15" s="382">
        <v>42172</v>
      </c>
    </row>
    <row r="16" spans="1:13" hidden="1">
      <c r="A16" s="380" t="s">
        <v>1808</v>
      </c>
      <c r="B16" s="380" t="s">
        <v>1809</v>
      </c>
      <c r="C16" s="380" t="s">
        <v>1438</v>
      </c>
      <c r="D16" s="380" t="s">
        <v>1777</v>
      </c>
      <c r="F16" s="381" t="s">
        <v>13</v>
      </c>
      <c r="G16" s="380" t="s">
        <v>1771</v>
      </c>
      <c r="H16" s="380" t="s">
        <v>1771</v>
      </c>
      <c r="I16" s="380" t="s">
        <v>1767</v>
      </c>
      <c r="J16" s="380" t="s">
        <v>1772</v>
      </c>
      <c r="K16" s="380" t="s">
        <v>1438</v>
      </c>
      <c r="L16" s="382">
        <v>42171</v>
      </c>
    </row>
    <row r="17" spans="1:12" hidden="1">
      <c r="A17" s="380" t="s">
        <v>1810</v>
      </c>
      <c r="B17" s="380" t="s">
        <v>1811</v>
      </c>
      <c r="C17" s="380" t="s">
        <v>1438</v>
      </c>
      <c r="D17" s="380" t="s">
        <v>1765</v>
      </c>
      <c r="F17" s="381" t="s">
        <v>13</v>
      </c>
      <c r="G17" s="380" t="s">
        <v>1771</v>
      </c>
      <c r="H17" s="380" t="s">
        <v>1771</v>
      </c>
      <c r="I17" s="380" t="s">
        <v>1767</v>
      </c>
      <c r="J17" s="380" t="s">
        <v>1772</v>
      </c>
      <c r="K17" s="380" t="s">
        <v>1807</v>
      </c>
      <c r="L17" s="382">
        <v>42172</v>
      </c>
    </row>
    <row r="18" spans="1:12" hidden="1">
      <c r="A18" s="380" t="s">
        <v>1439</v>
      </c>
      <c r="B18" s="380" t="s">
        <v>1440</v>
      </c>
      <c r="C18" s="380" t="s">
        <v>1438</v>
      </c>
      <c r="D18" s="380" t="s">
        <v>1777</v>
      </c>
      <c r="F18" s="381" t="s">
        <v>13</v>
      </c>
      <c r="G18" s="380" t="s">
        <v>1771</v>
      </c>
      <c r="H18" s="380" t="s">
        <v>1771</v>
      </c>
      <c r="I18" s="380" t="s">
        <v>1767</v>
      </c>
      <c r="J18" s="380" t="s">
        <v>1772</v>
      </c>
      <c r="K18" s="380" t="s">
        <v>1438</v>
      </c>
      <c r="L18" s="382">
        <v>42171</v>
      </c>
    </row>
    <row r="19" spans="1:12" hidden="1">
      <c r="A19" s="380" t="s">
        <v>1812</v>
      </c>
      <c r="B19" s="380" t="s">
        <v>1813</v>
      </c>
      <c r="C19" s="380" t="s">
        <v>1438</v>
      </c>
      <c r="D19" s="380" t="s">
        <v>1765</v>
      </c>
      <c r="F19" s="381" t="s">
        <v>13</v>
      </c>
      <c r="G19" s="380" t="s">
        <v>1771</v>
      </c>
      <c r="H19" s="380" t="s">
        <v>1771</v>
      </c>
      <c r="I19" s="380" t="s">
        <v>1767</v>
      </c>
      <c r="J19" s="380" t="s">
        <v>1768</v>
      </c>
      <c r="K19" s="380" t="s">
        <v>1438</v>
      </c>
      <c r="L19" s="382">
        <v>42171</v>
      </c>
    </row>
    <row r="20" spans="1:12">
      <c r="A20" s="380" t="s">
        <v>1814</v>
      </c>
      <c r="B20" s="380" t="s">
        <v>1815</v>
      </c>
      <c r="C20" s="380" t="s">
        <v>1816</v>
      </c>
      <c r="D20" s="380" t="s">
        <v>1817</v>
      </c>
      <c r="E20" s="380" t="s">
        <v>1818</v>
      </c>
      <c r="F20" s="381">
        <v>0.01</v>
      </c>
      <c r="G20" s="380" t="s">
        <v>1767</v>
      </c>
      <c r="H20" s="380" t="s">
        <v>1771</v>
      </c>
      <c r="I20" s="380" t="s">
        <v>1767</v>
      </c>
      <c r="J20" s="380" t="s">
        <v>1768</v>
      </c>
      <c r="K20" s="380" t="s">
        <v>1807</v>
      </c>
      <c r="L20" s="382">
        <v>42172</v>
      </c>
    </row>
    <row r="21" spans="1:12" hidden="1">
      <c r="A21" s="380" t="s">
        <v>1819</v>
      </c>
      <c r="B21" s="380" t="s">
        <v>1820</v>
      </c>
      <c r="C21" s="380" t="s">
        <v>1438</v>
      </c>
      <c r="D21" s="380" t="s">
        <v>1765</v>
      </c>
      <c r="F21" s="381" t="s">
        <v>13</v>
      </c>
      <c r="G21" s="380" t="s">
        <v>1771</v>
      </c>
      <c r="H21" s="380" t="s">
        <v>1771</v>
      </c>
      <c r="I21" s="380" t="s">
        <v>1767</v>
      </c>
      <c r="J21" s="380" t="s">
        <v>1772</v>
      </c>
      <c r="K21" s="380" t="s">
        <v>1438</v>
      </c>
      <c r="L21" s="382">
        <v>42171</v>
      </c>
    </row>
    <row r="22" spans="1:12" hidden="1">
      <c r="A22" s="380" t="s">
        <v>1821</v>
      </c>
      <c r="B22" s="380" t="s">
        <v>1822</v>
      </c>
      <c r="C22" s="380" t="s">
        <v>30</v>
      </c>
      <c r="D22" s="380" t="s">
        <v>1765</v>
      </c>
      <c r="F22" s="381" t="s">
        <v>13</v>
      </c>
      <c r="G22" s="380" t="s">
        <v>1771</v>
      </c>
      <c r="H22" s="380" t="s">
        <v>1771</v>
      </c>
      <c r="I22" s="380" t="s">
        <v>1767</v>
      </c>
      <c r="J22" s="380" t="s">
        <v>1772</v>
      </c>
      <c r="K22" s="380" t="s">
        <v>1807</v>
      </c>
      <c r="L22" s="382">
        <v>42172</v>
      </c>
    </row>
    <row r="23" spans="1:12" hidden="1">
      <c r="A23" s="380" t="s">
        <v>1823</v>
      </c>
      <c r="B23" s="380" t="s">
        <v>1824</v>
      </c>
      <c r="C23" s="380" t="s">
        <v>630</v>
      </c>
      <c r="D23" s="380" t="s">
        <v>1765</v>
      </c>
      <c r="F23" s="381" t="s">
        <v>13</v>
      </c>
      <c r="G23" s="380" t="s">
        <v>1771</v>
      </c>
      <c r="H23" s="380" t="s">
        <v>1771</v>
      </c>
      <c r="I23" s="380" t="s">
        <v>1767</v>
      </c>
      <c r="J23" s="380" t="s">
        <v>1772</v>
      </c>
      <c r="K23" s="380" t="s">
        <v>630</v>
      </c>
      <c r="L23" s="382">
        <v>42172</v>
      </c>
    </row>
    <row r="24" spans="1:12" hidden="1">
      <c r="A24" s="380" t="s">
        <v>1825</v>
      </c>
      <c r="B24" s="380" t="s">
        <v>1826</v>
      </c>
      <c r="C24" s="380" t="s">
        <v>1764</v>
      </c>
      <c r="D24" s="380" t="s">
        <v>1782</v>
      </c>
      <c r="F24" s="381" t="s">
        <v>1766</v>
      </c>
      <c r="G24" s="380" t="s">
        <v>1767</v>
      </c>
      <c r="H24" s="380" t="s">
        <v>1767</v>
      </c>
      <c r="I24" s="380" t="s">
        <v>1767</v>
      </c>
      <c r="J24" s="380" t="s">
        <v>1768</v>
      </c>
      <c r="K24" s="380" t="s">
        <v>1764</v>
      </c>
      <c r="L24" s="382">
        <v>42174</v>
      </c>
    </row>
    <row r="25" spans="1:12" hidden="1">
      <c r="A25" s="380" t="s">
        <v>1827</v>
      </c>
      <c r="B25" s="380" t="s">
        <v>1828</v>
      </c>
      <c r="C25" s="380" t="s">
        <v>1785</v>
      </c>
      <c r="D25" s="380" t="s">
        <v>1817</v>
      </c>
      <c r="E25" s="380" t="s">
        <v>1786</v>
      </c>
      <c r="F25" s="381" t="s">
        <v>1786</v>
      </c>
      <c r="G25" s="380" t="s">
        <v>1767</v>
      </c>
      <c r="H25" s="380" t="s">
        <v>1771</v>
      </c>
      <c r="I25" s="380" t="s">
        <v>1767</v>
      </c>
      <c r="J25" s="380" t="s">
        <v>1787</v>
      </c>
      <c r="K25" s="380" t="s">
        <v>336</v>
      </c>
      <c r="L25" s="382">
        <v>42171</v>
      </c>
    </row>
    <row r="26" spans="1:12" hidden="1">
      <c r="A26" s="380" t="s">
        <v>1829</v>
      </c>
      <c r="B26" s="380" t="s">
        <v>1830</v>
      </c>
      <c r="C26" s="380" t="s">
        <v>744</v>
      </c>
      <c r="D26" s="380" t="s">
        <v>1765</v>
      </c>
      <c r="F26" s="381" t="s">
        <v>13</v>
      </c>
      <c r="G26" s="380" t="s">
        <v>1771</v>
      </c>
      <c r="H26" s="380" t="s">
        <v>1771</v>
      </c>
      <c r="I26" s="380" t="s">
        <v>1767</v>
      </c>
      <c r="J26" s="380" t="s">
        <v>1768</v>
      </c>
      <c r="K26" s="380" t="s">
        <v>1831</v>
      </c>
      <c r="L26" s="382">
        <v>42171</v>
      </c>
    </row>
    <row r="27" spans="1:12" hidden="1">
      <c r="A27" s="380" t="s">
        <v>1832</v>
      </c>
      <c r="B27" s="380" t="s">
        <v>1833</v>
      </c>
      <c r="C27" s="380" t="s">
        <v>744</v>
      </c>
      <c r="D27" s="380" t="s">
        <v>1198</v>
      </c>
      <c r="F27" s="381" t="s">
        <v>13</v>
      </c>
      <c r="G27" s="380" t="s">
        <v>1771</v>
      </c>
      <c r="H27" s="380" t="s">
        <v>1771</v>
      </c>
      <c r="I27" s="380" t="s">
        <v>1767</v>
      </c>
      <c r="J27" s="380" t="s">
        <v>1768</v>
      </c>
      <c r="K27" s="380" t="s">
        <v>1831</v>
      </c>
      <c r="L27" s="382">
        <v>42171</v>
      </c>
    </row>
    <row r="28" spans="1:12" hidden="1">
      <c r="A28" s="380" t="s">
        <v>1834</v>
      </c>
      <c r="B28" s="380" t="s">
        <v>1835</v>
      </c>
      <c r="C28" s="380" t="s">
        <v>744</v>
      </c>
      <c r="D28" s="380" t="s">
        <v>1765</v>
      </c>
      <c r="F28" s="381" t="s">
        <v>13</v>
      </c>
      <c r="G28" s="380" t="s">
        <v>1771</v>
      </c>
      <c r="H28" s="380" t="s">
        <v>1771</v>
      </c>
      <c r="I28" s="380" t="s">
        <v>1767</v>
      </c>
      <c r="J28" s="380" t="s">
        <v>1768</v>
      </c>
      <c r="K28" s="380" t="s">
        <v>1831</v>
      </c>
      <c r="L28" s="382">
        <v>42171</v>
      </c>
    </row>
    <row r="29" spans="1:12" hidden="1">
      <c r="A29" s="380" t="s">
        <v>1836</v>
      </c>
      <c r="B29" s="380" t="s">
        <v>1837</v>
      </c>
      <c r="C29" s="380" t="s">
        <v>744</v>
      </c>
      <c r="D29" s="380" t="s">
        <v>1777</v>
      </c>
      <c r="F29" s="381" t="s">
        <v>13</v>
      </c>
      <c r="G29" s="380" t="s">
        <v>1771</v>
      </c>
      <c r="H29" s="380" t="s">
        <v>1771</v>
      </c>
      <c r="I29" s="380" t="s">
        <v>1767</v>
      </c>
      <c r="J29" s="380" t="s">
        <v>1768</v>
      </c>
      <c r="K29" s="380" t="s">
        <v>1831</v>
      </c>
      <c r="L29" s="382">
        <v>42171</v>
      </c>
    </row>
    <row r="30" spans="1:12" hidden="1">
      <c r="A30" s="380" t="s">
        <v>631</v>
      </c>
      <c r="B30" s="380" t="s">
        <v>632</v>
      </c>
      <c r="C30" s="380" t="s">
        <v>630</v>
      </c>
      <c r="D30" s="380" t="s">
        <v>1777</v>
      </c>
      <c r="F30" s="381" t="s">
        <v>13</v>
      </c>
      <c r="G30" s="380" t="s">
        <v>1771</v>
      </c>
      <c r="H30" s="380" t="s">
        <v>1771</v>
      </c>
      <c r="I30" s="380" t="s">
        <v>1767</v>
      </c>
      <c r="J30" s="380" t="s">
        <v>1772</v>
      </c>
      <c r="K30" s="380" t="s">
        <v>630</v>
      </c>
      <c r="L30" s="382">
        <v>42172</v>
      </c>
    </row>
    <row r="31" spans="1:12" hidden="1">
      <c r="A31" s="380" t="s">
        <v>1838</v>
      </c>
      <c r="B31" s="380" t="s">
        <v>1839</v>
      </c>
      <c r="C31" s="380" t="s">
        <v>1785</v>
      </c>
      <c r="D31" s="380" t="s">
        <v>1817</v>
      </c>
      <c r="E31" s="380" t="s">
        <v>1786</v>
      </c>
      <c r="F31" s="381" t="s">
        <v>1786</v>
      </c>
      <c r="G31" s="380" t="s">
        <v>1767</v>
      </c>
      <c r="H31" s="380" t="s">
        <v>1771</v>
      </c>
      <c r="I31" s="380" t="s">
        <v>1767</v>
      </c>
      <c r="J31" s="380" t="s">
        <v>1787</v>
      </c>
      <c r="K31" s="380" t="s">
        <v>336</v>
      </c>
      <c r="L31" s="382">
        <v>42171</v>
      </c>
    </row>
    <row r="32" spans="1:12" hidden="1">
      <c r="A32" s="380" t="s">
        <v>1840</v>
      </c>
      <c r="B32" s="380" t="s">
        <v>1841</v>
      </c>
      <c r="C32" s="380" t="s">
        <v>1785</v>
      </c>
      <c r="D32" s="380" t="s">
        <v>1782</v>
      </c>
      <c r="E32" s="380" t="s">
        <v>1786</v>
      </c>
      <c r="F32" s="381" t="s">
        <v>1786</v>
      </c>
      <c r="G32" s="380" t="s">
        <v>1767</v>
      </c>
      <c r="H32" s="380" t="s">
        <v>1771</v>
      </c>
      <c r="I32" s="380" t="s">
        <v>1767</v>
      </c>
      <c r="J32" s="380" t="s">
        <v>1787</v>
      </c>
      <c r="K32" s="380" t="s">
        <v>336</v>
      </c>
      <c r="L32" s="382">
        <v>42171</v>
      </c>
    </row>
    <row r="33" spans="1:13" hidden="1">
      <c r="A33" s="380" t="s">
        <v>1842</v>
      </c>
      <c r="B33" s="380" t="s">
        <v>1843</v>
      </c>
      <c r="C33" s="380" t="s">
        <v>395</v>
      </c>
      <c r="D33" s="380" t="s">
        <v>1782</v>
      </c>
      <c r="E33" s="380" t="s">
        <v>1844</v>
      </c>
      <c r="F33" s="381" t="s">
        <v>13</v>
      </c>
      <c r="G33" s="380" t="s">
        <v>1771</v>
      </c>
      <c r="H33" s="380" t="s">
        <v>1767</v>
      </c>
      <c r="I33" s="380" t="s">
        <v>1767</v>
      </c>
      <c r="J33" s="380" t="s">
        <v>1768</v>
      </c>
      <c r="K33" s="380" t="s">
        <v>1764</v>
      </c>
      <c r="L33" s="382">
        <v>42174</v>
      </c>
    </row>
    <row r="34" spans="1:13" hidden="1">
      <c r="A34" s="380" t="s">
        <v>1450</v>
      </c>
      <c r="B34" s="380" t="s">
        <v>1451</v>
      </c>
      <c r="C34" s="380" t="s">
        <v>1438</v>
      </c>
      <c r="D34" s="380" t="s">
        <v>1765</v>
      </c>
      <c r="F34" s="381" t="s">
        <v>13</v>
      </c>
      <c r="G34" s="380" t="s">
        <v>1771</v>
      </c>
      <c r="H34" s="380" t="s">
        <v>1771</v>
      </c>
      <c r="I34" s="380" t="s">
        <v>1767</v>
      </c>
      <c r="J34" s="380" t="s">
        <v>1772</v>
      </c>
      <c r="K34" s="380" t="s">
        <v>1438</v>
      </c>
      <c r="L34" s="382">
        <v>42171</v>
      </c>
    </row>
    <row r="35" spans="1:13" hidden="1">
      <c r="A35" s="380" t="s">
        <v>1845</v>
      </c>
      <c r="B35" s="380" t="s">
        <v>1846</v>
      </c>
      <c r="C35" s="380" t="s">
        <v>630</v>
      </c>
      <c r="D35" s="380" t="s">
        <v>1765</v>
      </c>
      <c r="F35" s="381" t="s">
        <v>13</v>
      </c>
      <c r="G35" s="380" t="s">
        <v>1771</v>
      </c>
      <c r="H35" s="380" t="s">
        <v>1771</v>
      </c>
      <c r="I35" s="380" t="s">
        <v>1767</v>
      </c>
      <c r="J35" s="380" t="s">
        <v>1772</v>
      </c>
      <c r="K35" s="380" t="s">
        <v>630</v>
      </c>
      <c r="L35" s="382">
        <v>42172</v>
      </c>
    </row>
    <row r="36" spans="1:13" hidden="1">
      <c r="A36" s="380" t="s">
        <v>639</v>
      </c>
      <c r="B36" s="380" t="s">
        <v>640</v>
      </c>
      <c r="C36" s="380" t="s">
        <v>630</v>
      </c>
      <c r="D36" s="380" t="s">
        <v>1765</v>
      </c>
      <c r="F36" s="381" t="s">
        <v>13</v>
      </c>
      <c r="G36" s="380" t="s">
        <v>1771</v>
      </c>
      <c r="H36" s="380" t="s">
        <v>1771</v>
      </c>
      <c r="I36" s="380" t="s">
        <v>1767</v>
      </c>
      <c r="J36" s="380" t="s">
        <v>1772</v>
      </c>
      <c r="K36" s="380" t="s">
        <v>630</v>
      </c>
      <c r="L36" s="382">
        <v>42172</v>
      </c>
    </row>
    <row r="37" spans="1:13" hidden="1">
      <c r="A37" s="380" t="s">
        <v>1847</v>
      </c>
      <c r="B37" s="380" t="s">
        <v>1848</v>
      </c>
      <c r="C37" s="380" t="s">
        <v>744</v>
      </c>
      <c r="D37" s="380" t="s">
        <v>1817</v>
      </c>
      <c r="F37" s="381" t="s">
        <v>13</v>
      </c>
      <c r="G37" s="380" t="s">
        <v>1771</v>
      </c>
      <c r="H37" s="380" t="s">
        <v>1771</v>
      </c>
      <c r="I37" s="380" t="s">
        <v>1767</v>
      </c>
      <c r="J37" s="380" t="s">
        <v>1768</v>
      </c>
      <c r="K37" s="380" t="s">
        <v>744</v>
      </c>
      <c r="L37" s="382">
        <v>42172</v>
      </c>
    </row>
    <row r="38" spans="1:13" hidden="1">
      <c r="A38" s="380" t="s">
        <v>645</v>
      </c>
      <c r="B38" s="380" t="s">
        <v>646</v>
      </c>
      <c r="C38" s="380" t="s">
        <v>630</v>
      </c>
      <c r="D38" s="380" t="s">
        <v>1782</v>
      </c>
      <c r="F38" s="381" t="s">
        <v>13</v>
      </c>
      <c r="G38" s="380" t="s">
        <v>1771</v>
      </c>
      <c r="H38" s="380" t="s">
        <v>1771</v>
      </c>
      <c r="I38" s="380" t="s">
        <v>1767</v>
      </c>
      <c r="J38" s="380" t="s">
        <v>1772</v>
      </c>
      <c r="K38" s="380" t="s">
        <v>630</v>
      </c>
      <c r="L38" s="382">
        <v>42172</v>
      </c>
    </row>
    <row r="39" spans="1:13" hidden="1">
      <c r="A39" s="380" t="s">
        <v>1849</v>
      </c>
      <c r="B39" s="380" t="s">
        <v>1850</v>
      </c>
      <c r="C39" s="380" t="s">
        <v>1438</v>
      </c>
      <c r="D39" s="380" t="s">
        <v>1782</v>
      </c>
      <c r="F39" s="381" t="s">
        <v>13</v>
      </c>
      <c r="G39" s="380" t="s">
        <v>1771</v>
      </c>
      <c r="H39" s="380" t="s">
        <v>1771</v>
      </c>
      <c r="I39" s="380" t="s">
        <v>1767</v>
      </c>
      <c r="J39" s="380" t="s">
        <v>1768</v>
      </c>
      <c r="K39" s="380" t="s">
        <v>1438</v>
      </c>
      <c r="L39" s="382">
        <v>42171</v>
      </c>
    </row>
    <row r="40" spans="1:13" hidden="1">
      <c r="A40" s="380" t="s">
        <v>1851</v>
      </c>
      <c r="B40" s="380" t="s">
        <v>1852</v>
      </c>
      <c r="C40" s="380" t="s">
        <v>1438</v>
      </c>
      <c r="D40" s="380" t="s">
        <v>1782</v>
      </c>
      <c r="F40" s="381" t="s">
        <v>13</v>
      </c>
      <c r="G40" s="380" t="s">
        <v>1771</v>
      </c>
      <c r="H40" s="380" t="s">
        <v>1771</v>
      </c>
      <c r="I40" s="380" t="s">
        <v>1767</v>
      </c>
      <c r="J40" s="380" t="s">
        <v>1772</v>
      </c>
      <c r="K40" s="380" t="s">
        <v>1438</v>
      </c>
      <c r="L40" s="382">
        <v>42171</v>
      </c>
    </row>
    <row r="41" spans="1:13" hidden="1">
      <c r="A41" s="380" t="s">
        <v>1853</v>
      </c>
      <c r="B41" s="380" t="s">
        <v>1854</v>
      </c>
      <c r="C41" s="380" t="s">
        <v>1785</v>
      </c>
      <c r="D41" s="380" t="s">
        <v>1817</v>
      </c>
      <c r="E41" s="380" t="s">
        <v>1786</v>
      </c>
      <c r="F41" s="381" t="s">
        <v>1786</v>
      </c>
      <c r="G41" s="380" t="s">
        <v>1767</v>
      </c>
      <c r="H41" s="380" t="s">
        <v>1771</v>
      </c>
      <c r="I41" s="380" t="s">
        <v>1767</v>
      </c>
      <c r="J41" s="380" t="s">
        <v>1787</v>
      </c>
      <c r="K41" s="380" t="s">
        <v>336</v>
      </c>
      <c r="L41" s="382">
        <v>42171</v>
      </c>
    </row>
    <row r="42" spans="1:13" hidden="1">
      <c r="A42" s="380" t="s">
        <v>1855</v>
      </c>
      <c r="B42" s="380" t="s">
        <v>1856</v>
      </c>
      <c r="C42" s="380" t="s">
        <v>1224</v>
      </c>
      <c r="D42" s="380" t="s">
        <v>1817</v>
      </c>
      <c r="F42" s="381" t="s">
        <v>13</v>
      </c>
      <c r="G42" s="380" t="s">
        <v>1771</v>
      </c>
      <c r="H42" s="380" t="s">
        <v>1771</v>
      </c>
      <c r="I42" s="380" t="s">
        <v>1767</v>
      </c>
      <c r="J42" s="380" t="s">
        <v>1768</v>
      </c>
      <c r="K42" s="380" t="s">
        <v>336</v>
      </c>
      <c r="L42" s="382">
        <v>42171</v>
      </c>
      <c r="M42" s="380" t="s">
        <v>1857</v>
      </c>
    </row>
    <row r="43" spans="1:13" hidden="1">
      <c r="A43" s="380" t="s">
        <v>1858</v>
      </c>
      <c r="B43" s="380" t="s">
        <v>1859</v>
      </c>
      <c r="C43" s="380" t="s">
        <v>744</v>
      </c>
      <c r="D43" s="380" t="s">
        <v>1777</v>
      </c>
      <c r="F43" s="381" t="s">
        <v>13</v>
      </c>
      <c r="G43" s="380" t="s">
        <v>1771</v>
      </c>
      <c r="H43" s="380" t="s">
        <v>1771</v>
      </c>
      <c r="I43" s="380" t="s">
        <v>1767</v>
      </c>
      <c r="J43" s="380" t="s">
        <v>1768</v>
      </c>
      <c r="K43" s="380" t="s">
        <v>744</v>
      </c>
      <c r="L43" s="382">
        <v>42172</v>
      </c>
    </row>
    <row r="44" spans="1:13" hidden="1">
      <c r="A44" s="380" t="s">
        <v>1860</v>
      </c>
      <c r="B44" s="380" t="s">
        <v>1861</v>
      </c>
      <c r="C44" s="380" t="s">
        <v>1438</v>
      </c>
      <c r="D44" s="380" t="s">
        <v>1765</v>
      </c>
      <c r="F44" s="381" t="s">
        <v>13</v>
      </c>
      <c r="G44" s="380" t="s">
        <v>1771</v>
      </c>
      <c r="H44" s="380" t="s">
        <v>1771</v>
      </c>
      <c r="I44" s="380" t="s">
        <v>1767</v>
      </c>
      <c r="J44" s="380" t="s">
        <v>1772</v>
      </c>
      <c r="K44" s="380" t="s">
        <v>1438</v>
      </c>
      <c r="L44" s="382">
        <v>42171</v>
      </c>
    </row>
    <row r="45" spans="1:13">
      <c r="A45" s="380" t="s">
        <v>936</v>
      </c>
      <c r="B45" s="380" t="s">
        <v>937</v>
      </c>
      <c r="C45" s="380" t="s">
        <v>935</v>
      </c>
      <c r="D45" s="380" t="s">
        <v>1782</v>
      </c>
      <c r="E45" s="380" t="s">
        <v>19</v>
      </c>
      <c r="F45" s="381">
        <v>0.01</v>
      </c>
      <c r="G45" s="380" t="s">
        <v>1767</v>
      </c>
      <c r="H45" s="380" t="s">
        <v>1767</v>
      </c>
      <c r="I45" s="380" t="s">
        <v>1767</v>
      </c>
      <c r="J45" s="380" t="s">
        <v>1768</v>
      </c>
      <c r="K45" s="380" t="s">
        <v>1764</v>
      </c>
      <c r="L45" s="382">
        <v>42174</v>
      </c>
    </row>
    <row r="46" spans="1:13" hidden="1">
      <c r="A46" s="380" t="s">
        <v>1455</v>
      </c>
      <c r="B46" s="380" t="s">
        <v>1456</v>
      </c>
      <c r="C46" s="380" t="s">
        <v>1438</v>
      </c>
      <c r="D46" s="380" t="s">
        <v>1765</v>
      </c>
      <c r="F46" s="381" t="s">
        <v>13</v>
      </c>
      <c r="G46" s="380" t="s">
        <v>1771</v>
      </c>
      <c r="H46" s="380" t="s">
        <v>1771</v>
      </c>
      <c r="I46" s="380" t="s">
        <v>1767</v>
      </c>
      <c r="J46" s="380" t="s">
        <v>1772</v>
      </c>
      <c r="K46" s="380" t="s">
        <v>1438</v>
      </c>
      <c r="L46" s="382">
        <v>42171</v>
      </c>
    </row>
    <row r="47" spans="1:13" hidden="1">
      <c r="A47" s="380" t="s">
        <v>1862</v>
      </c>
      <c r="B47" s="380" t="s">
        <v>1863</v>
      </c>
      <c r="C47" s="380" t="s">
        <v>1438</v>
      </c>
      <c r="D47" s="380" t="s">
        <v>1782</v>
      </c>
      <c r="F47" s="381" t="s">
        <v>13</v>
      </c>
      <c r="G47" s="380" t="s">
        <v>1771</v>
      </c>
      <c r="H47" s="380" t="s">
        <v>1771</v>
      </c>
      <c r="I47" s="380" t="s">
        <v>1767</v>
      </c>
      <c r="J47" s="380" t="s">
        <v>1772</v>
      </c>
      <c r="K47" s="380" t="s">
        <v>1438</v>
      </c>
      <c r="L47" s="382">
        <v>42171</v>
      </c>
    </row>
    <row r="48" spans="1:13" hidden="1">
      <c r="A48" s="380" t="s">
        <v>1864</v>
      </c>
      <c r="B48" s="380" t="s">
        <v>1865</v>
      </c>
      <c r="C48" s="380" t="s">
        <v>1438</v>
      </c>
      <c r="D48" s="380" t="s">
        <v>1765</v>
      </c>
      <c r="F48" s="381" t="s">
        <v>13</v>
      </c>
      <c r="G48" s="380" t="s">
        <v>1771</v>
      </c>
      <c r="H48" s="380" t="s">
        <v>1771</v>
      </c>
      <c r="I48" s="380" t="s">
        <v>1767</v>
      </c>
      <c r="J48" s="380" t="s">
        <v>1772</v>
      </c>
      <c r="K48" s="380" t="s">
        <v>1438</v>
      </c>
      <c r="L48" s="382">
        <v>42173</v>
      </c>
    </row>
    <row r="49" spans="1:12" hidden="1">
      <c r="A49" s="380" t="s">
        <v>1866</v>
      </c>
      <c r="B49" s="380" t="s">
        <v>1867</v>
      </c>
      <c r="C49" s="380" t="s">
        <v>630</v>
      </c>
      <c r="D49" s="380" t="s">
        <v>1765</v>
      </c>
      <c r="F49" s="381" t="s">
        <v>13</v>
      </c>
      <c r="G49" s="380" t="s">
        <v>1771</v>
      </c>
      <c r="H49" s="380" t="s">
        <v>1771</v>
      </c>
      <c r="I49" s="380" t="s">
        <v>1767</v>
      </c>
      <c r="J49" s="380" t="s">
        <v>1772</v>
      </c>
      <c r="K49" s="380" t="s">
        <v>630</v>
      </c>
      <c r="L49" s="382">
        <v>42172</v>
      </c>
    </row>
    <row r="50" spans="1:12" hidden="1">
      <c r="A50" s="380" t="s">
        <v>1868</v>
      </c>
      <c r="B50" s="380" t="s">
        <v>1869</v>
      </c>
      <c r="C50" s="380" t="s">
        <v>107</v>
      </c>
      <c r="D50" s="380" t="s">
        <v>1777</v>
      </c>
      <c r="F50" s="381" t="s">
        <v>13</v>
      </c>
      <c r="G50" s="380" t="s">
        <v>1771</v>
      </c>
      <c r="H50" s="380" t="s">
        <v>1771</v>
      </c>
      <c r="I50" s="380" t="s">
        <v>1767</v>
      </c>
      <c r="J50" s="380" t="s">
        <v>1768</v>
      </c>
      <c r="K50" s="380" t="s">
        <v>107</v>
      </c>
      <c r="L50" s="382">
        <v>42171</v>
      </c>
    </row>
    <row r="51" spans="1:12" hidden="1">
      <c r="A51" s="380" t="s">
        <v>81</v>
      </c>
      <c r="B51" s="380" t="s">
        <v>82</v>
      </c>
      <c r="C51" s="380" t="s">
        <v>15</v>
      </c>
      <c r="D51" s="380" t="s">
        <v>1870</v>
      </c>
      <c r="E51" s="380" t="s">
        <v>14</v>
      </c>
      <c r="F51" s="381" t="s">
        <v>1871</v>
      </c>
      <c r="G51" s="380" t="s">
        <v>1767</v>
      </c>
      <c r="H51" s="380" t="s">
        <v>1767</v>
      </c>
      <c r="I51" s="380" t="s">
        <v>1767</v>
      </c>
      <c r="J51" s="380" t="s">
        <v>1772</v>
      </c>
      <c r="K51" s="380" t="s">
        <v>630</v>
      </c>
      <c r="L51" s="382">
        <v>42172</v>
      </c>
    </row>
    <row r="52" spans="1:12" hidden="1">
      <c r="A52" s="380" t="s">
        <v>67</v>
      </c>
      <c r="B52" s="380" t="s">
        <v>68</v>
      </c>
      <c r="C52" s="380" t="s">
        <v>15</v>
      </c>
      <c r="D52" s="380" t="s">
        <v>1870</v>
      </c>
      <c r="E52" s="380" t="s">
        <v>36</v>
      </c>
      <c r="F52" s="381" t="s">
        <v>36</v>
      </c>
      <c r="G52" s="380" t="s">
        <v>1767</v>
      </c>
      <c r="H52" s="380" t="s">
        <v>1767</v>
      </c>
      <c r="I52" s="380" t="s">
        <v>1767</v>
      </c>
      <c r="J52" s="380" t="s">
        <v>1772</v>
      </c>
      <c r="K52" s="380" t="s">
        <v>630</v>
      </c>
      <c r="L52" s="382">
        <v>42172</v>
      </c>
    </row>
    <row r="53" spans="1:12" hidden="1">
      <c r="A53" s="380" t="s">
        <v>69</v>
      </c>
      <c r="B53" s="380" t="s">
        <v>70</v>
      </c>
      <c r="C53" s="380" t="s">
        <v>15</v>
      </c>
      <c r="D53" s="380" t="s">
        <v>1870</v>
      </c>
      <c r="E53" s="380" t="s">
        <v>36</v>
      </c>
      <c r="F53" s="381" t="s">
        <v>36</v>
      </c>
      <c r="G53" s="380" t="s">
        <v>1767</v>
      </c>
      <c r="H53" s="380" t="s">
        <v>1767</v>
      </c>
      <c r="I53" s="380" t="s">
        <v>1767</v>
      </c>
      <c r="J53" s="380" t="s">
        <v>1772</v>
      </c>
      <c r="K53" s="380" t="s">
        <v>630</v>
      </c>
      <c r="L53" s="382">
        <v>42172</v>
      </c>
    </row>
    <row r="54" spans="1:12" hidden="1">
      <c r="A54" s="380" t="s">
        <v>73</v>
      </c>
      <c r="B54" s="380" t="s">
        <v>74</v>
      </c>
      <c r="C54" s="380" t="s">
        <v>15</v>
      </c>
      <c r="D54" s="380" t="s">
        <v>1870</v>
      </c>
      <c r="E54" s="380" t="s">
        <v>14</v>
      </c>
      <c r="F54" s="381" t="s">
        <v>1871</v>
      </c>
      <c r="G54" s="380" t="s">
        <v>1767</v>
      </c>
      <c r="H54" s="380" t="s">
        <v>1767</v>
      </c>
      <c r="I54" s="380" t="s">
        <v>1767</v>
      </c>
      <c r="J54" s="380" t="s">
        <v>1772</v>
      </c>
      <c r="K54" s="380" t="s">
        <v>630</v>
      </c>
      <c r="L54" s="382">
        <v>42172</v>
      </c>
    </row>
    <row r="55" spans="1:12" hidden="1">
      <c r="A55" s="380" t="s">
        <v>71</v>
      </c>
      <c r="B55" s="380" t="s">
        <v>72</v>
      </c>
      <c r="C55" s="380" t="s">
        <v>15</v>
      </c>
      <c r="D55" s="380" t="s">
        <v>1870</v>
      </c>
      <c r="E55" s="380" t="s">
        <v>14</v>
      </c>
      <c r="F55" s="381" t="s">
        <v>1871</v>
      </c>
      <c r="G55" s="380" t="s">
        <v>1767</v>
      </c>
      <c r="H55" s="380" t="s">
        <v>1767</v>
      </c>
      <c r="I55" s="380" t="s">
        <v>1767</v>
      </c>
      <c r="J55" s="380" t="s">
        <v>1768</v>
      </c>
      <c r="K55" s="380" t="s">
        <v>630</v>
      </c>
      <c r="L55" s="382">
        <v>42172</v>
      </c>
    </row>
    <row r="56" spans="1:12" hidden="1">
      <c r="A56" s="380" t="s">
        <v>1872</v>
      </c>
      <c r="B56" s="380" t="s">
        <v>1873</v>
      </c>
      <c r="C56" s="380" t="s">
        <v>107</v>
      </c>
      <c r="D56" s="380" t="s">
        <v>142</v>
      </c>
      <c r="F56" s="381" t="s">
        <v>13</v>
      </c>
      <c r="G56" s="380" t="s">
        <v>1771</v>
      </c>
      <c r="H56" s="380" t="s">
        <v>1771</v>
      </c>
      <c r="I56" s="380" t="s">
        <v>1767</v>
      </c>
      <c r="J56" s="380" t="s">
        <v>1768</v>
      </c>
      <c r="K56" s="380" t="s">
        <v>107</v>
      </c>
      <c r="L56" s="382">
        <v>42171</v>
      </c>
    </row>
    <row r="57" spans="1:12">
      <c r="A57" s="380" t="s">
        <v>1874</v>
      </c>
      <c r="B57" s="380" t="s">
        <v>1875</v>
      </c>
      <c r="C57" s="380" t="s">
        <v>107</v>
      </c>
      <c r="D57" s="380" t="s">
        <v>1782</v>
      </c>
      <c r="E57" s="380" t="s">
        <v>1876</v>
      </c>
      <c r="F57" s="381">
        <v>0.01</v>
      </c>
      <c r="G57" s="380" t="s">
        <v>1767</v>
      </c>
      <c r="H57" s="380" t="s">
        <v>1771</v>
      </c>
      <c r="I57" s="380" t="s">
        <v>1767</v>
      </c>
      <c r="J57" s="380" t="s">
        <v>1768</v>
      </c>
      <c r="K57" s="380" t="s">
        <v>107</v>
      </c>
      <c r="L57" s="382">
        <v>42171</v>
      </c>
    </row>
    <row r="58" spans="1:12" hidden="1">
      <c r="A58" s="380" t="s">
        <v>1877</v>
      </c>
      <c r="B58" s="380" t="s">
        <v>1878</v>
      </c>
      <c r="C58" s="380" t="s">
        <v>1785</v>
      </c>
      <c r="D58" s="380" t="s">
        <v>1782</v>
      </c>
      <c r="E58" s="380" t="s">
        <v>1786</v>
      </c>
      <c r="F58" s="381" t="s">
        <v>1786</v>
      </c>
      <c r="G58" s="380" t="s">
        <v>1767</v>
      </c>
      <c r="H58" s="380" t="s">
        <v>1771</v>
      </c>
      <c r="I58" s="380" t="s">
        <v>1767</v>
      </c>
      <c r="J58" s="380" t="s">
        <v>1787</v>
      </c>
      <c r="K58" s="380" t="s">
        <v>336</v>
      </c>
      <c r="L58" s="382">
        <v>42171</v>
      </c>
    </row>
    <row r="59" spans="1:12" hidden="1">
      <c r="A59" s="380" t="s">
        <v>1879</v>
      </c>
      <c r="B59" s="380" t="s">
        <v>1880</v>
      </c>
      <c r="C59" s="380" t="s">
        <v>1785</v>
      </c>
      <c r="D59" s="380" t="s">
        <v>1782</v>
      </c>
      <c r="E59" s="380" t="s">
        <v>1786</v>
      </c>
      <c r="F59" s="381" t="s">
        <v>1786</v>
      </c>
      <c r="G59" s="380" t="s">
        <v>1767</v>
      </c>
      <c r="H59" s="380" t="s">
        <v>1771</v>
      </c>
      <c r="I59" s="380" t="s">
        <v>1767</v>
      </c>
      <c r="J59" s="380" t="s">
        <v>1787</v>
      </c>
      <c r="K59" s="380" t="s">
        <v>336</v>
      </c>
      <c r="L59" s="382">
        <v>42171</v>
      </c>
    </row>
    <row r="60" spans="1:12" hidden="1">
      <c r="A60" s="380" t="s">
        <v>1881</v>
      </c>
      <c r="B60" s="380" t="s">
        <v>1882</v>
      </c>
      <c r="C60" s="380" t="s">
        <v>1785</v>
      </c>
      <c r="D60" s="380" t="s">
        <v>1765</v>
      </c>
      <c r="E60" s="380" t="s">
        <v>1883</v>
      </c>
      <c r="F60" s="381" t="s">
        <v>1786</v>
      </c>
      <c r="G60" s="380" t="s">
        <v>1767</v>
      </c>
      <c r="H60" s="380" t="s">
        <v>1771</v>
      </c>
      <c r="I60" s="380" t="s">
        <v>1767</v>
      </c>
      <c r="J60" s="380" t="s">
        <v>1787</v>
      </c>
      <c r="K60" s="380" t="s">
        <v>336</v>
      </c>
      <c r="L60" s="382">
        <v>42171</v>
      </c>
    </row>
    <row r="61" spans="1:12" hidden="1">
      <c r="A61" s="380" t="s">
        <v>1884</v>
      </c>
      <c r="B61" s="380" t="s">
        <v>1885</v>
      </c>
      <c r="C61" s="380" t="s">
        <v>1792</v>
      </c>
      <c r="D61" s="380" t="s">
        <v>1777</v>
      </c>
      <c r="F61" s="381" t="s">
        <v>13</v>
      </c>
      <c r="G61" s="380" t="s">
        <v>1771</v>
      </c>
      <c r="H61" s="380" t="s">
        <v>1771</v>
      </c>
      <c r="I61" s="380" t="s">
        <v>1767</v>
      </c>
      <c r="J61" s="380" t="s">
        <v>1772</v>
      </c>
      <c r="K61" s="380" t="s">
        <v>1792</v>
      </c>
      <c r="L61" s="382">
        <v>42172</v>
      </c>
    </row>
    <row r="62" spans="1:12" hidden="1">
      <c r="A62" s="380" t="s">
        <v>1886</v>
      </c>
      <c r="B62" s="380" t="s">
        <v>1887</v>
      </c>
      <c r="C62" s="380" t="s">
        <v>1792</v>
      </c>
      <c r="D62" s="380" t="s">
        <v>1765</v>
      </c>
      <c r="F62" s="381" t="s">
        <v>13</v>
      </c>
      <c r="G62" s="380" t="s">
        <v>1771</v>
      </c>
      <c r="H62" s="380" t="s">
        <v>1771</v>
      </c>
      <c r="I62" s="380" t="s">
        <v>1767</v>
      </c>
      <c r="J62" s="380" t="s">
        <v>1772</v>
      </c>
      <c r="K62" s="380" t="s">
        <v>1792</v>
      </c>
      <c r="L62" s="382">
        <v>42172</v>
      </c>
    </row>
    <row r="63" spans="1:12" hidden="1">
      <c r="A63" s="380" t="s">
        <v>1888</v>
      </c>
      <c r="B63" s="380" t="s">
        <v>1889</v>
      </c>
      <c r="C63" s="380" t="s">
        <v>1785</v>
      </c>
      <c r="D63" s="380" t="s">
        <v>1782</v>
      </c>
      <c r="E63" s="380" t="s">
        <v>1883</v>
      </c>
      <c r="F63" s="381" t="s">
        <v>1786</v>
      </c>
      <c r="G63" s="380" t="s">
        <v>1767</v>
      </c>
      <c r="H63" s="380" t="s">
        <v>1771</v>
      </c>
      <c r="I63" s="380" t="s">
        <v>1767</v>
      </c>
      <c r="J63" s="380" t="s">
        <v>1787</v>
      </c>
      <c r="K63" s="380" t="s">
        <v>336</v>
      </c>
      <c r="L63" s="382">
        <v>42171</v>
      </c>
    </row>
    <row r="64" spans="1:12">
      <c r="A64" s="380" t="s">
        <v>1890</v>
      </c>
      <c r="B64" s="380" t="s">
        <v>1891</v>
      </c>
      <c r="C64" s="380" t="s">
        <v>1224</v>
      </c>
      <c r="D64" s="380" t="s">
        <v>1777</v>
      </c>
      <c r="E64" s="380" t="s">
        <v>1892</v>
      </c>
      <c r="F64" s="381">
        <v>0.01</v>
      </c>
      <c r="G64" s="380" t="s">
        <v>1767</v>
      </c>
      <c r="H64" s="380" t="s">
        <v>1771</v>
      </c>
      <c r="I64" s="380" t="s">
        <v>1767</v>
      </c>
      <c r="J64" s="380" t="s">
        <v>1772</v>
      </c>
      <c r="K64" s="380" t="s">
        <v>630</v>
      </c>
      <c r="L64" s="382">
        <v>42172</v>
      </c>
    </row>
    <row r="65" spans="1:12" hidden="1">
      <c r="A65" s="380" t="s">
        <v>1893</v>
      </c>
      <c r="B65" s="380" t="s">
        <v>1894</v>
      </c>
      <c r="C65" s="380" t="s">
        <v>630</v>
      </c>
      <c r="D65" s="380" t="s">
        <v>1777</v>
      </c>
      <c r="F65" s="381" t="s">
        <v>13</v>
      </c>
      <c r="G65" s="380" t="s">
        <v>1771</v>
      </c>
      <c r="H65" s="380" t="s">
        <v>1771</v>
      </c>
      <c r="I65" s="380" t="s">
        <v>1767</v>
      </c>
      <c r="J65" s="380" t="s">
        <v>1772</v>
      </c>
      <c r="K65" s="380" t="s">
        <v>630</v>
      </c>
      <c r="L65" s="382">
        <v>42172</v>
      </c>
    </row>
    <row r="66" spans="1:12" hidden="1">
      <c r="A66" s="380" t="s">
        <v>1225</v>
      </c>
      <c r="B66" s="380" t="s">
        <v>1226</v>
      </c>
      <c r="C66" s="380" t="s">
        <v>1224</v>
      </c>
      <c r="D66" s="380" t="s">
        <v>1777</v>
      </c>
      <c r="F66" s="381" t="s">
        <v>13</v>
      </c>
      <c r="G66" s="380" t="s">
        <v>1771</v>
      </c>
      <c r="H66" s="380" t="s">
        <v>1771</v>
      </c>
      <c r="I66" s="380" t="s">
        <v>1767</v>
      </c>
      <c r="J66" s="380" t="s">
        <v>1772</v>
      </c>
      <c r="K66" s="380" t="s">
        <v>1792</v>
      </c>
      <c r="L66" s="382">
        <v>42172</v>
      </c>
    </row>
    <row r="67" spans="1:12" hidden="1">
      <c r="A67" s="380" t="s">
        <v>1895</v>
      </c>
      <c r="B67" s="380" t="s">
        <v>1896</v>
      </c>
      <c r="C67" s="380" t="s">
        <v>107</v>
      </c>
      <c r="D67" s="380" t="s">
        <v>1777</v>
      </c>
      <c r="F67" s="381" t="s">
        <v>13</v>
      </c>
      <c r="G67" s="380" t="s">
        <v>1771</v>
      </c>
      <c r="H67" s="380" t="s">
        <v>1771</v>
      </c>
      <c r="I67" s="380" t="s">
        <v>1767</v>
      </c>
      <c r="J67" s="380" t="s">
        <v>1772</v>
      </c>
      <c r="K67" s="380" t="s">
        <v>107</v>
      </c>
      <c r="L67" s="382">
        <v>42171</v>
      </c>
    </row>
    <row r="68" spans="1:12" hidden="1">
      <c r="A68" s="380" t="s">
        <v>1897</v>
      </c>
      <c r="B68" s="380" t="s">
        <v>1898</v>
      </c>
      <c r="C68" s="380" t="s">
        <v>1027</v>
      </c>
      <c r="D68" s="380" t="s">
        <v>1765</v>
      </c>
      <c r="E68" s="380" t="s">
        <v>1899</v>
      </c>
      <c r="F68" s="381" t="s">
        <v>13</v>
      </c>
      <c r="G68" s="380" t="s">
        <v>1771</v>
      </c>
      <c r="H68" s="380" t="s">
        <v>1771</v>
      </c>
      <c r="I68" s="380" t="s">
        <v>1767</v>
      </c>
      <c r="J68" s="380" t="s">
        <v>1768</v>
      </c>
      <c r="K68" s="380" t="s">
        <v>1795</v>
      </c>
      <c r="L68" s="382">
        <v>42172</v>
      </c>
    </row>
    <row r="69" spans="1:12" hidden="1">
      <c r="A69" s="380" t="s">
        <v>1900</v>
      </c>
      <c r="B69" s="380" t="s">
        <v>1901</v>
      </c>
      <c r="C69" s="380" t="s">
        <v>107</v>
      </c>
      <c r="D69" s="380" t="s">
        <v>1777</v>
      </c>
      <c r="F69" s="381" t="s">
        <v>13</v>
      </c>
      <c r="G69" s="380" t="s">
        <v>1771</v>
      </c>
      <c r="H69" s="380" t="s">
        <v>1771</v>
      </c>
      <c r="I69" s="380" t="s">
        <v>1767</v>
      </c>
      <c r="J69" s="380" t="s">
        <v>1768</v>
      </c>
      <c r="K69" s="380" t="s">
        <v>107</v>
      </c>
      <c r="L69" s="382">
        <v>42171</v>
      </c>
    </row>
    <row r="70" spans="1:12" hidden="1">
      <c r="A70" s="380" t="s">
        <v>1902</v>
      </c>
      <c r="B70" s="380" t="s">
        <v>1903</v>
      </c>
      <c r="C70" s="380" t="s">
        <v>107</v>
      </c>
      <c r="D70" s="380" t="s">
        <v>1765</v>
      </c>
      <c r="F70" s="381" t="s">
        <v>13</v>
      </c>
      <c r="G70" s="380" t="s">
        <v>1771</v>
      </c>
      <c r="H70" s="380" t="s">
        <v>1771</v>
      </c>
      <c r="I70" s="380" t="s">
        <v>1767</v>
      </c>
      <c r="J70" s="380" t="s">
        <v>1772</v>
      </c>
      <c r="K70" s="380" t="s">
        <v>1792</v>
      </c>
      <c r="L70" s="382">
        <v>42172</v>
      </c>
    </row>
    <row r="71" spans="1:12" hidden="1">
      <c r="A71" s="380" t="s">
        <v>1904</v>
      </c>
      <c r="B71" s="380" t="s">
        <v>1905</v>
      </c>
      <c r="C71" s="380" t="s">
        <v>1792</v>
      </c>
      <c r="D71" s="380" t="s">
        <v>1765</v>
      </c>
      <c r="F71" s="381" t="s">
        <v>13</v>
      </c>
      <c r="G71" s="380" t="s">
        <v>1771</v>
      </c>
      <c r="H71" s="380" t="s">
        <v>1771</v>
      </c>
      <c r="I71" s="380" t="s">
        <v>1767</v>
      </c>
      <c r="J71" s="380" t="s">
        <v>1772</v>
      </c>
      <c r="K71" s="380" t="s">
        <v>1792</v>
      </c>
      <c r="L71" s="382">
        <v>42172</v>
      </c>
    </row>
    <row r="72" spans="1:12" hidden="1">
      <c r="A72" s="380" t="s">
        <v>1906</v>
      </c>
      <c r="B72" s="380" t="s">
        <v>1907</v>
      </c>
      <c r="C72" s="380" t="s">
        <v>1792</v>
      </c>
      <c r="D72" s="380" t="s">
        <v>1777</v>
      </c>
      <c r="F72" s="381" t="s">
        <v>13</v>
      </c>
      <c r="G72" s="380" t="s">
        <v>1771</v>
      </c>
      <c r="H72" s="380" t="s">
        <v>1771</v>
      </c>
      <c r="I72" s="380" t="s">
        <v>1767</v>
      </c>
      <c r="J72" s="380" t="s">
        <v>1772</v>
      </c>
      <c r="K72" s="380" t="s">
        <v>1792</v>
      </c>
      <c r="L72" s="382">
        <v>42172</v>
      </c>
    </row>
    <row r="73" spans="1:12" hidden="1">
      <c r="A73" s="380" t="s">
        <v>1908</v>
      </c>
      <c r="B73" s="380" t="s">
        <v>1909</v>
      </c>
      <c r="C73" s="380" t="s">
        <v>1792</v>
      </c>
      <c r="D73" s="380" t="s">
        <v>1777</v>
      </c>
      <c r="F73" s="381" t="s">
        <v>13</v>
      </c>
      <c r="G73" s="380" t="s">
        <v>1771</v>
      </c>
      <c r="H73" s="380" t="s">
        <v>1771</v>
      </c>
      <c r="I73" s="380" t="s">
        <v>1767</v>
      </c>
      <c r="J73" s="380" t="s">
        <v>1768</v>
      </c>
      <c r="K73" s="380" t="s">
        <v>1792</v>
      </c>
      <c r="L73" s="382">
        <v>42172</v>
      </c>
    </row>
    <row r="74" spans="1:12" hidden="1">
      <c r="A74" s="380" t="s">
        <v>1910</v>
      </c>
      <c r="B74" s="380" t="s">
        <v>1911</v>
      </c>
      <c r="C74" s="380" t="s">
        <v>1224</v>
      </c>
      <c r="D74" s="380" t="s">
        <v>1777</v>
      </c>
      <c r="E74" s="380" t="s">
        <v>1912</v>
      </c>
      <c r="F74" s="381" t="s">
        <v>1913</v>
      </c>
      <c r="G74" s="380" t="s">
        <v>1767</v>
      </c>
      <c r="H74" s="380" t="s">
        <v>1771</v>
      </c>
      <c r="I74" s="380" t="s">
        <v>1767</v>
      </c>
      <c r="J74" s="380" t="s">
        <v>1768</v>
      </c>
      <c r="K74" s="380" t="s">
        <v>1224</v>
      </c>
      <c r="L74" s="382">
        <v>42171</v>
      </c>
    </row>
    <row r="75" spans="1:12" hidden="1">
      <c r="A75" s="380" t="s">
        <v>1914</v>
      </c>
      <c r="B75" s="380" t="s">
        <v>1915</v>
      </c>
      <c r="C75" s="380" t="s">
        <v>1792</v>
      </c>
      <c r="D75" s="380" t="s">
        <v>1777</v>
      </c>
      <c r="F75" s="381" t="s">
        <v>13</v>
      </c>
      <c r="G75" s="380" t="s">
        <v>1771</v>
      </c>
      <c r="H75" s="380" t="s">
        <v>1771</v>
      </c>
      <c r="I75" s="380" t="s">
        <v>1767</v>
      </c>
      <c r="J75" s="380" t="s">
        <v>1772</v>
      </c>
      <c r="K75" s="380" t="s">
        <v>1792</v>
      </c>
      <c r="L75" s="382">
        <v>42172</v>
      </c>
    </row>
    <row r="76" spans="1:12" hidden="1">
      <c r="A76" s="380" t="s">
        <v>1916</v>
      </c>
      <c r="B76" s="380" t="s">
        <v>1917</v>
      </c>
      <c r="C76" s="380" t="s">
        <v>1785</v>
      </c>
      <c r="D76" s="380" t="s">
        <v>1782</v>
      </c>
      <c r="E76" s="380" t="s">
        <v>1786</v>
      </c>
      <c r="F76" s="381" t="s">
        <v>1786</v>
      </c>
      <c r="G76" s="380" t="s">
        <v>1767</v>
      </c>
      <c r="H76" s="380" t="s">
        <v>1771</v>
      </c>
      <c r="I76" s="380" t="s">
        <v>1767</v>
      </c>
      <c r="J76" s="380" t="s">
        <v>1787</v>
      </c>
      <c r="K76" s="380" t="s">
        <v>336</v>
      </c>
      <c r="L76" s="382">
        <v>42171</v>
      </c>
    </row>
    <row r="77" spans="1:12" hidden="1">
      <c r="A77" s="380" t="s">
        <v>1918</v>
      </c>
      <c r="B77" s="380" t="s">
        <v>1919</v>
      </c>
      <c r="C77" s="380" t="s">
        <v>1764</v>
      </c>
      <c r="D77" s="380" t="s">
        <v>1782</v>
      </c>
      <c r="F77" s="381" t="s">
        <v>1766</v>
      </c>
      <c r="G77" s="380" t="s">
        <v>1767</v>
      </c>
      <c r="H77" s="380" t="s">
        <v>1767</v>
      </c>
      <c r="I77" s="380" t="s">
        <v>1767</v>
      </c>
      <c r="J77" s="380" t="s">
        <v>1768</v>
      </c>
      <c r="K77" s="380" t="s">
        <v>1764</v>
      </c>
      <c r="L77" s="382">
        <v>42174</v>
      </c>
    </row>
    <row r="78" spans="1:12" hidden="1">
      <c r="A78" s="380" t="s">
        <v>1920</v>
      </c>
      <c r="B78" s="380" t="s">
        <v>1921</v>
      </c>
      <c r="C78" s="380" t="s">
        <v>1224</v>
      </c>
      <c r="D78" s="380" t="s">
        <v>1777</v>
      </c>
      <c r="F78" s="381" t="s">
        <v>13</v>
      </c>
      <c r="G78" s="380" t="s">
        <v>1771</v>
      </c>
      <c r="H78" s="380" t="s">
        <v>1771</v>
      </c>
      <c r="I78" s="380" t="s">
        <v>1767</v>
      </c>
      <c r="J78" s="380" t="s">
        <v>1772</v>
      </c>
      <c r="K78" s="380" t="s">
        <v>1792</v>
      </c>
      <c r="L78" s="382">
        <v>42172</v>
      </c>
    </row>
    <row r="79" spans="1:12" hidden="1">
      <c r="A79" s="380" t="s">
        <v>1922</v>
      </c>
      <c r="B79" s="380" t="s">
        <v>1923</v>
      </c>
      <c r="C79" s="380" t="s">
        <v>107</v>
      </c>
      <c r="D79" s="380" t="s">
        <v>142</v>
      </c>
      <c r="F79" s="381" t="s">
        <v>13</v>
      </c>
      <c r="G79" s="380" t="s">
        <v>1771</v>
      </c>
      <c r="H79" s="380" t="s">
        <v>1771</v>
      </c>
      <c r="I79" s="380" t="s">
        <v>1767</v>
      </c>
      <c r="J79" s="380" t="s">
        <v>1768</v>
      </c>
      <c r="K79" s="380" t="s">
        <v>107</v>
      </c>
      <c r="L79" s="382">
        <v>42172</v>
      </c>
    </row>
    <row r="80" spans="1:12" hidden="1">
      <c r="A80" s="380" t="s">
        <v>1924</v>
      </c>
      <c r="B80" s="380" t="s">
        <v>1925</v>
      </c>
      <c r="C80" s="380" t="s">
        <v>107</v>
      </c>
      <c r="D80" s="380" t="s">
        <v>1777</v>
      </c>
      <c r="F80" s="381" t="s">
        <v>13</v>
      </c>
      <c r="G80" s="380" t="s">
        <v>1771</v>
      </c>
      <c r="H80" s="380" t="s">
        <v>1771</v>
      </c>
      <c r="I80" s="380" t="s">
        <v>1767</v>
      </c>
      <c r="J80" s="380" t="s">
        <v>1768</v>
      </c>
      <c r="K80" s="380" t="s">
        <v>107</v>
      </c>
      <c r="L80" s="382">
        <v>42171</v>
      </c>
    </row>
    <row r="81" spans="1:12" hidden="1">
      <c r="A81" s="380" t="s">
        <v>1926</v>
      </c>
      <c r="B81" s="380" t="s">
        <v>1927</v>
      </c>
      <c r="C81" s="380" t="s">
        <v>1792</v>
      </c>
      <c r="D81" s="380" t="s">
        <v>1765</v>
      </c>
      <c r="F81" s="381" t="s">
        <v>13</v>
      </c>
      <c r="G81" s="380" t="s">
        <v>1771</v>
      </c>
      <c r="H81" s="380" t="s">
        <v>1771</v>
      </c>
      <c r="I81" s="380" t="s">
        <v>1767</v>
      </c>
      <c r="J81" s="380" t="s">
        <v>1772</v>
      </c>
      <c r="K81" s="380" t="s">
        <v>1792</v>
      </c>
      <c r="L81" s="382">
        <v>42172</v>
      </c>
    </row>
    <row r="82" spans="1:12" hidden="1">
      <c r="A82" s="380" t="s">
        <v>1928</v>
      </c>
      <c r="B82" s="380" t="s">
        <v>1929</v>
      </c>
      <c r="C82" s="380" t="s">
        <v>1785</v>
      </c>
      <c r="D82" s="380" t="s">
        <v>1777</v>
      </c>
      <c r="E82" s="380" t="s">
        <v>1786</v>
      </c>
      <c r="F82" s="381" t="s">
        <v>1786</v>
      </c>
      <c r="G82" s="380" t="s">
        <v>1767</v>
      </c>
      <c r="H82" s="380" t="s">
        <v>1767</v>
      </c>
      <c r="I82" s="380" t="s">
        <v>1767</v>
      </c>
      <c r="J82" s="380" t="s">
        <v>1787</v>
      </c>
      <c r="K82" s="380" t="s">
        <v>336</v>
      </c>
      <c r="L82" s="382">
        <v>42171</v>
      </c>
    </row>
    <row r="83" spans="1:12">
      <c r="A83" s="380" t="s">
        <v>1930</v>
      </c>
      <c r="B83" s="380" t="s">
        <v>1931</v>
      </c>
      <c r="C83" s="380" t="s">
        <v>935</v>
      </c>
      <c r="D83" s="380" t="s">
        <v>1782</v>
      </c>
      <c r="E83" s="380" t="s">
        <v>1932</v>
      </c>
      <c r="F83" s="381">
        <v>0.01</v>
      </c>
      <c r="G83" s="380" t="s">
        <v>1767</v>
      </c>
      <c r="H83" s="380" t="s">
        <v>1771</v>
      </c>
      <c r="I83" s="380" t="s">
        <v>1767</v>
      </c>
      <c r="J83" s="380" t="s">
        <v>1787</v>
      </c>
      <c r="K83" s="380" t="s">
        <v>336</v>
      </c>
      <c r="L83" s="382">
        <v>42171</v>
      </c>
    </row>
    <row r="84" spans="1:12" hidden="1">
      <c r="A84" s="380" t="s">
        <v>1933</v>
      </c>
      <c r="B84" s="380" t="s">
        <v>1934</v>
      </c>
      <c r="C84" s="380" t="s">
        <v>107</v>
      </c>
      <c r="D84" s="380" t="s">
        <v>1765</v>
      </c>
      <c r="F84" s="381" t="s">
        <v>13</v>
      </c>
      <c r="G84" s="380" t="s">
        <v>1771</v>
      </c>
      <c r="H84" s="380" t="s">
        <v>1771</v>
      </c>
      <c r="I84" s="380" t="s">
        <v>1767</v>
      </c>
      <c r="J84" s="380" t="s">
        <v>1772</v>
      </c>
      <c r="K84" s="380" t="s">
        <v>107</v>
      </c>
      <c r="L84" s="382">
        <v>42171</v>
      </c>
    </row>
    <row r="85" spans="1:12" hidden="1">
      <c r="A85" s="380" t="s">
        <v>1935</v>
      </c>
      <c r="B85" s="380" t="s">
        <v>1936</v>
      </c>
      <c r="C85" s="380" t="s">
        <v>630</v>
      </c>
      <c r="D85" s="380" t="s">
        <v>1870</v>
      </c>
      <c r="F85" s="381" t="s">
        <v>13</v>
      </c>
      <c r="G85" s="380" t="s">
        <v>1771</v>
      </c>
      <c r="H85" s="380" t="s">
        <v>1771</v>
      </c>
      <c r="I85" s="380" t="s">
        <v>1767</v>
      </c>
      <c r="J85" s="380" t="s">
        <v>1772</v>
      </c>
      <c r="K85" s="380" t="s">
        <v>630</v>
      </c>
      <c r="L85" s="382">
        <v>42172</v>
      </c>
    </row>
    <row r="86" spans="1:12" hidden="1">
      <c r="A86" s="380" t="s">
        <v>1937</v>
      </c>
      <c r="B86" s="380" t="s">
        <v>1938</v>
      </c>
      <c r="C86" s="380" t="s">
        <v>1224</v>
      </c>
      <c r="D86" s="380" t="s">
        <v>1777</v>
      </c>
      <c r="E86" s="380" t="s">
        <v>1939</v>
      </c>
      <c r="F86" s="381" t="s">
        <v>13</v>
      </c>
      <c r="G86" s="380" t="s">
        <v>1771</v>
      </c>
      <c r="H86" s="380" t="s">
        <v>1771</v>
      </c>
      <c r="I86" s="380" t="s">
        <v>1767</v>
      </c>
      <c r="J86" s="380" t="s">
        <v>1772</v>
      </c>
      <c r="K86" s="380" t="s">
        <v>1807</v>
      </c>
      <c r="L86" s="382">
        <v>42172</v>
      </c>
    </row>
    <row r="87" spans="1:12" hidden="1">
      <c r="A87" s="380" t="s">
        <v>1940</v>
      </c>
      <c r="B87" s="380" t="s">
        <v>1941</v>
      </c>
      <c r="C87" s="380" t="s">
        <v>1027</v>
      </c>
      <c r="D87" s="380" t="s">
        <v>1765</v>
      </c>
      <c r="E87" s="380" t="s">
        <v>1899</v>
      </c>
      <c r="F87" s="381" t="s">
        <v>13</v>
      </c>
      <c r="G87" s="380" t="s">
        <v>1771</v>
      </c>
      <c r="H87" s="380" t="s">
        <v>1771</v>
      </c>
      <c r="I87" s="380" t="s">
        <v>1767</v>
      </c>
      <c r="J87" s="380" t="s">
        <v>1768</v>
      </c>
      <c r="K87" s="380" t="s">
        <v>1795</v>
      </c>
      <c r="L87" s="382">
        <v>42172</v>
      </c>
    </row>
    <row r="88" spans="1:12" hidden="1">
      <c r="A88" s="380" t="s">
        <v>1942</v>
      </c>
      <c r="B88" s="380" t="s">
        <v>1943</v>
      </c>
      <c r="C88" s="380" t="s">
        <v>27</v>
      </c>
      <c r="D88" s="380" t="s">
        <v>1765</v>
      </c>
      <c r="E88" s="380" t="s">
        <v>1778</v>
      </c>
      <c r="F88" s="381" t="s">
        <v>13</v>
      </c>
      <c r="G88" s="380" t="s">
        <v>1771</v>
      </c>
      <c r="H88" s="380" t="s">
        <v>1771</v>
      </c>
      <c r="I88" s="380" t="s">
        <v>1767</v>
      </c>
      <c r="J88" s="380" t="s">
        <v>1768</v>
      </c>
      <c r="K88" s="380" t="s">
        <v>1779</v>
      </c>
      <c r="L88" s="382">
        <v>42171</v>
      </c>
    </row>
    <row r="89" spans="1:12" hidden="1">
      <c r="A89" s="380" t="s">
        <v>1944</v>
      </c>
      <c r="B89" s="380" t="s">
        <v>1945</v>
      </c>
      <c r="C89" s="380" t="s">
        <v>107</v>
      </c>
      <c r="D89" s="380" t="s">
        <v>1782</v>
      </c>
      <c r="F89" s="381" t="s">
        <v>13</v>
      </c>
      <c r="G89" s="380" t="s">
        <v>1771</v>
      </c>
      <c r="H89" s="380" t="s">
        <v>1771</v>
      </c>
      <c r="I89" s="380" t="s">
        <v>1767</v>
      </c>
      <c r="J89" s="380" t="s">
        <v>1768</v>
      </c>
      <c r="K89" s="380" t="s">
        <v>107</v>
      </c>
      <c r="L89" s="382">
        <v>42171</v>
      </c>
    </row>
    <row r="90" spans="1:12" hidden="1">
      <c r="A90" s="380" t="s">
        <v>1946</v>
      </c>
      <c r="B90" s="380" t="s">
        <v>1947</v>
      </c>
      <c r="C90" s="380" t="s">
        <v>1027</v>
      </c>
      <c r="D90" s="380" t="s">
        <v>142</v>
      </c>
      <c r="F90" s="381" t="s">
        <v>13</v>
      </c>
      <c r="G90" s="380" t="s">
        <v>1771</v>
      </c>
      <c r="H90" s="380" t="s">
        <v>1767</v>
      </c>
      <c r="I90" s="380" t="s">
        <v>1767</v>
      </c>
      <c r="J90" s="380" t="s">
        <v>1768</v>
      </c>
      <c r="K90" s="380" t="s">
        <v>1764</v>
      </c>
      <c r="L90" s="382">
        <v>42174</v>
      </c>
    </row>
    <row r="91" spans="1:12" hidden="1">
      <c r="A91" s="380" t="s">
        <v>1948</v>
      </c>
      <c r="B91" s="380" t="s">
        <v>1949</v>
      </c>
      <c r="C91" s="380" t="s">
        <v>630</v>
      </c>
      <c r="D91" s="380" t="s">
        <v>1777</v>
      </c>
      <c r="F91" s="381" t="s">
        <v>13</v>
      </c>
      <c r="G91" s="380" t="s">
        <v>1771</v>
      </c>
      <c r="H91" s="380" t="s">
        <v>1771</v>
      </c>
      <c r="I91" s="380" t="s">
        <v>1767</v>
      </c>
      <c r="J91" s="380" t="s">
        <v>1772</v>
      </c>
      <c r="K91" s="380" t="s">
        <v>630</v>
      </c>
      <c r="L91" s="382">
        <v>42172</v>
      </c>
    </row>
    <row r="92" spans="1:12" hidden="1">
      <c r="A92" s="380" t="s">
        <v>1229</v>
      </c>
      <c r="B92" s="380" t="s">
        <v>1230</v>
      </c>
      <c r="C92" s="380" t="s">
        <v>1224</v>
      </c>
      <c r="D92" s="380" t="s">
        <v>1765</v>
      </c>
      <c r="F92" s="381" t="s">
        <v>13</v>
      </c>
      <c r="G92" s="380" t="s">
        <v>1771</v>
      </c>
      <c r="H92" s="380" t="s">
        <v>1771</v>
      </c>
      <c r="I92" s="380" t="s">
        <v>1767</v>
      </c>
      <c r="J92" s="380" t="s">
        <v>1768</v>
      </c>
      <c r="K92" s="380" t="s">
        <v>1224</v>
      </c>
      <c r="L92" s="382">
        <v>42171</v>
      </c>
    </row>
    <row r="93" spans="1:12" hidden="1">
      <c r="A93" s="380" t="s">
        <v>1950</v>
      </c>
      <c r="B93" s="380" t="s">
        <v>1951</v>
      </c>
      <c r="C93" s="380" t="s">
        <v>1438</v>
      </c>
      <c r="D93" s="380" t="s">
        <v>1765</v>
      </c>
      <c r="F93" s="381" t="s">
        <v>13</v>
      </c>
      <c r="G93" s="380" t="s">
        <v>1771</v>
      </c>
      <c r="H93" s="380" t="s">
        <v>1771</v>
      </c>
      <c r="I93" s="380" t="s">
        <v>1767</v>
      </c>
      <c r="J93" s="380" t="s">
        <v>1772</v>
      </c>
      <c r="K93" s="380" t="s">
        <v>1438</v>
      </c>
      <c r="L93" s="382">
        <v>42171</v>
      </c>
    </row>
    <row r="94" spans="1:12" hidden="1">
      <c r="A94" s="380" t="s">
        <v>1952</v>
      </c>
      <c r="B94" s="380" t="s">
        <v>1953</v>
      </c>
      <c r="C94" s="380" t="s">
        <v>1438</v>
      </c>
      <c r="D94" s="380" t="s">
        <v>1777</v>
      </c>
      <c r="F94" s="381" t="s">
        <v>13</v>
      </c>
      <c r="G94" s="380" t="s">
        <v>1771</v>
      </c>
      <c r="H94" s="380" t="s">
        <v>1771</v>
      </c>
      <c r="I94" s="380" t="s">
        <v>1767</v>
      </c>
      <c r="J94" s="380" t="s">
        <v>1772</v>
      </c>
      <c r="K94" s="380" t="s">
        <v>1438</v>
      </c>
      <c r="L94" s="382">
        <v>42171</v>
      </c>
    </row>
    <row r="95" spans="1:12">
      <c r="A95" s="380" t="s">
        <v>1954</v>
      </c>
      <c r="B95" s="380" t="s">
        <v>1955</v>
      </c>
      <c r="C95" s="380" t="s">
        <v>15</v>
      </c>
      <c r="D95" s="380" t="s">
        <v>1777</v>
      </c>
      <c r="E95" s="380" t="s">
        <v>1956</v>
      </c>
      <c r="F95" s="381">
        <v>0.01</v>
      </c>
      <c r="G95" s="380" t="s">
        <v>1767</v>
      </c>
      <c r="H95" s="380" t="s">
        <v>1771</v>
      </c>
      <c r="I95" s="380" t="s">
        <v>1767</v>
      </c>
      <c r="J95" s="380" t="s">
        <v>1768</v>
      </c>
      <c r="K95" s="380" t="s">
        <v>1779</v>
      </c>
      <c r="L95" s="382">
        <v>42171</v>
      </c>
    </row>
    <row r="96" spans="1:12">
      <c r="A96" s="380" t="s">
        <v>1957</v>
      </c>
      <c r="B96" s="380" t="s">
        <v>1958</v>
      </c>
      <c r="C96" s="380" t="s">
        <v>15</v>
      </c>
      <c r="D96" s="380" t="s">
        <v>1777</v>
      </c>
      <c r="E96" s="380" t="s">
        <v>1956</v>
      </c>
      <c r="F96" s="381">
        <v>0.01</v>
      </c>
      <c r="G96" s="380" t="s">
        <v>1767</v>
      </c>
      <c r="H96" s="380" t="s">
        <v>1771</v>
      </c>
      <c r="I96" s="380" t="s">
        <v>1767</v>
      </c>
      <c r="J96" s="380" t="s">
        <v>1768</v>
      </c>
      <c r="K96" s="380" t="s">
        <v>1779</v>
      </c>
      <c r="L96" s="382">
        <v>42171</v>
      </c>
    </row>
    <row r="97" spans="1:13" hidden="1">
      <c r="A97" s="380" t="s">
        <v>651</v>
      </c>
      <c r="B97" s="380" t="s">
        <v>652</v>
      </c>
      <c r="C97" s="380" t="s">
        <v>630</v>
      </c>
      <c r="D97" s="380" t="s">
        <v>1782</v>
      </c>
      <c r="F97" s="381" t="s">
        <v>13</v>
      </c>
      <c r="G97" s="380" t="s">
        <v>1771</v>
      </c>
      <c r="H97" s="380" t="s">
        <v>1771</v>
      </c>
      <c r="I97" s="380" t="s">
        <v>1767</v>
      </c>
      <c r="J97" s="380" t="s">
        <v>1772</v>
      </c>
      <c r="K97" s="380" t="s">
        <v>630</v>
      </c>
      <c r="L97" s="382">
        <v>42172</v>
      </c>
    </row>
    <row r="98" spans="1:13" hidden="1">
      <c r="A98" s="380" t="s">
        <v>1959</v>
      </c>
      <c r="B98" s="380" t="s">
        <v>1960</v>
      </c>
      <c r="C98" s="380" t="s">
        <v>107</v>
      </c>
      <c r="D98" s="380" t="s">
        <v>1765</v>
      </c>
      <c r="F98" s="381" t="s">
        <v>13</v>
      </c>
      <c r="G98" s="380" t="s">
        <v>1771</v>
      </c>
      <c r="H98" s="380" t="s">
        <v>1771</v>
      </c>
      <c r="I98" s="380" t="s">
        <v>1767</v>
      </c>
      <c r="J98" s="380" t="s">
        <v>1768</v>
      </c>
      <c r="K98" s="380" t="s">
        <v>107</v>
      </c>
      <c r="L98" s="382">
        <v>42171</v>
      </c>
    </row>
    <row r="99" spans="1:13" hidden="1">
      <c r="A99" s="380" t="s">
        <v>1961</v>
      </c>
      <c r="B99" s="380" t="s">
        <v>1962</v>
      </c>
      <c r="C99" s="380" t="s">
        <v>1438</v>
      </c>
      <c r="D99" s="380" t="s">
        <v>228</v>
      </c>
      <c r="F99" s="381" t="s">
        <v>13</v>
      </c>
      <c r="G99" s="380" t="s">
        <v>1771</v>
      </c>
      <c r="H99" s="380" t="s">
        <v>1771</v>
      </c>
      <c r="I99" s="380" t="s">
        <v>1767</v>
      </c>
      <c r="J99" s="380" t="s">
        <v>1772</v>
      </c>
      <c r="K99" s="380" t="s">
        <v>1438</v>
      </c>
      <c r="L99" s="382">
        <v>42171</v>
      </c>
    </row>
    <row r="100" spans="1:13" hidden="1">
      <c r="A100" s="380" t="s">
        <v>1963</v>
      </c>
      <c r="B100" s="380" t="s">
        <v>1964</v>
      </c>
      <c r="C100" s="380" t="s">
        <v>1438</v>
      </c>
      <c r="D100" s="380" t="s">
        <v>1782</v>
      </c>
      <c r="F100" s="381" t="s">
        <v>13</v>
      </c>
      <c r="G100" s="380" t="s">
        <v>1771</v>
      </c>
      <c r="H100" s="380" t="s">
        <v>1771</v>
      </c>
      <c r="I100" s="380" t="s">
        <v>1767</v>
      </c>
      <c r="J100" s="380" t="s">
        <v>1772</v>
      </c>
      <c r="K100" s="380" t="s">
        <v>1438</v>
      </c>
      <c r="L100" s="382">
        <v>42171</v>
      </c>
    </row>
    <row r="101" spans="1:13">
      <c r="A101" s="380" t="s">
        <v>1965</v>
      </c>
      <c r="B101" s="380" t="s">
        <v>1966</v>
      </c>
      <c r="C101" s="380" t="s">
        <v>630</v>
      </c>
      <c r="D101" s="380" t="s">
        <v>1817</v>
      </c>
      <c r="E101" s="380" t="s">
        <v>1892</v>
      </c>
      <c r="F101" s="381">
        <v>0.01</v>
      </c>
      <c r="G101" s="380" t="s">
        <v>1767</v>
      </c>
      <c r="H101" s="380" t="s">
        <v>1771</v>
      </c>
      <c r="I101" s="380" t="s">
        <v>1767</v>
      </c>
      <c r="J101" s="380" t="s">
        <v>1772</v>
      </c>
      <c r="K101" s="380" t="s">
        <v>630</v>
      </c>
      <c r="L101" s="382">
        <v>42172</v>
      </c>
    </row>
    <row r="102" spans="1:13" hidden="1">
      <c r="A102" s="380" t="s">
        <v>1967</v>
      </c>
      <c r="B102" s="380" t="s">
        <v>1968</v>
      </c>
      <c r="C102" s="380" t="s">
        <v>630</v>
      </c>
      <c r="D102" s="380" t="s">
        <v>1777</v>
      </c>
      <c r="F102" s="381" t="s">
        <v>13</v>
      </c>
      <c r="G102" s="380" t="s">
        <v>1771</v>
      </c>
      <c r="H102" s="380" t="s">
        <v>1771</v>
      </c>
      <c r="I102" s="380" t="s">
        <v>1767</v>
      </c>
      <c r="J102" s="380" t="s">
        <v>1772</v>
      </c>
      <c r="K102" s="380" t="s">
        <v>630</v>
      </c>
      <c r="L102" s="382">
        <v>42172</v>
      </c>
    </row>
    <row r="103" spans="1:13" hidden="1">
      <c r="A103" s="380" t="s">
        <v>1969</v>
      </c>
      <c r="B103" s="380" t="s">
        <v>1970</v>
      </c>
      <c r="C103" s="380" t="s">
        <v>630</v>
      </c>
      <c r="D103" s="380" t="s">
        <v>1777</v>
      </c>
      <c r="F103" s="381" t="s">
        <v>13</v>
      </c>
      <c r="G103" s="380" t="s">
        <v>1771</v>
      </c>
      <c r="H103" s="380" t="s">
        <v>1771</v>
      </c>
      <c r="I103" s="380" t="s">
        <v>1767</v>
      </c>
      <c r="J103" s="380" t="s">
        <v>1772</v>
      </c>
      <c r="K103" s="380" t="s">
        <v>630</v>
      </c>
      <c r="L103" s="382">
        <v>42172</v>
      </c>
    </row>
    <row r="104" spans="1:13" hidden="1">
      <c r="A104" s="380" t="s">
        <v>1971</v>
      </c>
      <c r="B104" s="380" t="s">
        <v>1972</v>
      </c>
      <c r="C104" s="380" t="s">
        <v>744</v>
      </c>
      <c r="D104" s="380" t="s">
        <v>1782</v>
      </c>
      <c r="F104" s="381" t="s">
        <v>13</v>
      </c>
      <c r="G104" s="380" t="s">
        <v>1771</v>
      </c>
      <c r="H104" s="380" t="s">
        <v>1771</v>
      </c>
      <c r="I104" s="380" t="s">
        <v>1767</v>
      </c>
      <c r="J104" s="380" t="s">
        <v>1768</v>
      </c>
      <c r="K104" s="380" t="s">
        <v>1831</v>
      </c>
      <c r="L104" s="382">
        <v>42171</v>
      </c>
    </row>
    <row r="105" spans="1:13" hidden="1">
      <c r="A105" s="380" t="s">
        <v>1973</v>
      </c>
      <c r="B105" s="380" t="s">
        <v>1974</v>
      </c>
      <c r="C105" s="380" t="s">
        <v>744</v>
      </c>
      <c r="D105" s="380" t="s">
        <v>1782</v>
      </c>
      <c r="F105" s="381" t="s">
        <v>13</v>
      </c>
      <c r="G105" s="380" t="s">
        <v>1771</v>
      </c>
      <c r="H105" s="380" t="s">
        <v>1771</v>
      </c>
      <c r="I105" s="380" t="s">
        <v>1767</v>
      </c>
      <c r="J105" s="380" t="s">
        <v>1768</v>
      </c>
      <c r="K105" s="380" t="s">
        <v>1831</v>
      </c>
      <c r="L105" s="382">
        <v>42171</v>
      </c>
    </row>
    <row r="106" spans="1:13" hidden="1">
      <c r="A106" s="380" t="s">
        <v>1975</v>
      </c>
      <c r="B106" s="380" t="s">
        <v>1976</v>
      </c>
      <c r="C106" s="380" t="s">
        <v>630</v>
      </c>
      <c r="D106" s="380" t="s">
        <v>1782</v>
      </c>
      <c r="F106" s="381" t="s">
        <v>13</v>
      </c>
      <c r="G106" s="380" t="s">
        <v>1771</v>
      </c>
      <c r="H106" s="380" t="s">
        <v>1771</v>
      </c>
      <c r="I106" s="380" t="s">
        <v>1767</v>
      </c>
      <c r="J106" s="380" t="s">
        <v>1772</v>
      </c>
      <c r="K106" s="380" t="s">
        <v>630</v>
      </c>
      <c r="L106" s="382">
        <v>42172</v>
      </c>
    </row>
    <row r="107" spans="1:13" hidden="1">
      <c r="A107" s="380" t="s">
        <v>1977</v>
      </c>
      <c r="B107" s="380" t="s">
        <v>1978</v>
      </c>
      <c r="C107" s="380" t="s">
        <v>1792</v>
      </c>
      <c r="D107" s="380" t="s">
        <v>1782</v>
      </c>
      <c r="F107" s="381" t="s">
        <v>13</v>
      </c>
      <c r="G107" s="380" t="s">
        <v>1771</v>
      </c>
      <c r="H107" s="380" t="s">
        <v>1771</v>
      </c>
      <c r="I107" s="380" t="s">
        <v>1767</v>
      </c>
      <c r="J107" s="380" t="s">
        <v>1768</v>
      </c>
      <c r="K107" s="380" t="s">
        <v>1792</v>
      </c>
      <c r="L107" s="382">
        <v>42172</v>
      </c>
    </row>
    <row r="108" spans="1:13" hidden="1">
      <c r="A108" s="380" t="s">
        <v>456</v>
      </c>
      <c r="B108" s="380" t="s">
        <v>457</v>
      </c>
      <c r="C108" s="380" t="s">
        <v>30</v>
      </c>
      <c r="D108" s="380" t="s">
        <v>459</v>
      </c>
      <c r="F108" s="381" t="s">
        <v>13</v>
      </c>
      <c r="G108" s="380" t="s">
        <v>1771</v>
      </c>
      <c r="H108" s="380" t="s">
        <v>1771</v>
      </c>
      <c r="I108" s="380" t="s">
        <v>1767</v>
      </c>
      <c r="J108" s="380" t="s">
        <v>1772</v>
      </c>
      <c r="K108" s="380" t="s">
        <v>1792</v>
      </c>
      <c r="L108" s="382">
        <v>42172</v>
      </c>
      <c r="M108" s="380" t="s">
        <v>1979</v>
      </c>
    </row>
    <row r="109" spans="1:13" hidden="1">
      <c r="A109" s="380" t="s">
        <v>1980</v>
      </c>
      <c r="B109" s="380" t="s">
        <v>1981</v>
      </c>
      <c r="C109" s="380" t="s">
        <v>30</v>
      </c>
      <c r="D109" s="380" t="s">
        <v>1765</v>
      </c>
      <c r="F109" s="381" t="s">
        <v>13</v>
      </c>
      <c r="G109" s="380" t="s">
        <v>1771</v>
      </c>
      <c r="H109" s="380" t="s">
        <v>1771</v>
      </c>
      <c r="I109" s="380" t="s">
        <v>1767</v>
      </c>
      <c r="J109" s="380" t="s">
        <v>1768</v>
      </c>
      <c r="K109" s="380" t="s">
        <v>30</v>
      </c>
      <c r="L109" s="382">
        <v>42171</v>
      </c>
    </row>
    <row r="110" spans="1:13" hidden="1">
      <c r="A110" s="380" t="s">
        <v>1982</v>
      </c>
      <c r="B110" s="380" t="s">
        <v>1983</v>
      </c>
      <c r="C110" s="380" t="s">
        <v>1792</v>
      </c>
      <c r="D110" s="380" t="s">
        <v>142</v>
      </c>
      <c r="F110" s="381" t="s">
        <v>13</v>
      </c>
      <c r="G110" s="380" t="s">
        <v>1771</v>
      </c>
      <c r="H110" s="380" t="s">
        <v>1771</v>
      </c>
      <c r="I110" s="380" t="s">
        <v>1767</v>
      </c>
      <c r="J110" s="380" t="s">
        <v>1772</v>
      </c>
      <c r="K110" s="380" t="s">
        <v>1792</v>
      </c>
      <c r="L110" s="382">
        <v>42172</v>
      </c>
    </row>
    <row r="111" spans="1:13" hidden="1">
      <c r="A111" s="380" t="s">
        <v>1984</v>
      </c>
      <c r="B111" s="380" t="s">
        <v>1985</v>
      </c>
      <c r="C111" s="380" t="s">
        <v>1785</v>
      </c>
      <c r="D111" s="380" t="s">
        <v>142</v>
      </c>
      <c r="E111" s="380" t="s">
        <v>1786</v>
      </c>
      <c r="F111" s="381" t="s">
        <v>1786</v>
      </c>
      <c r="G111" s="380" t="s">
        <v>1767</v>
      </c>
      <c r="H111" s="380" t="s">
        <v>1767</v>
      </c>
      <c r="I111" s="380" t="s">
        <v>1767</v>
      </c>
      <c r="J111" s="380" t="s">
        <v>1768</v>
      </c>
      <c r="K111" s="380" t="s">
        <v>1764</v>
      </c>
      <c r="L111" s="382">
        <v>42174</v>
      </c>
    </row>
    <row r="112" spans="1:13" hidden="1">
      <c r="A112" s="380" t="s">
        <v>467</v>
      </c>
      <c r="B112" s="380" t="s">
        <v>468</v>
      </c>
      <c r="C112" s="380" t="s">
        <v>30</v>
      </c>
      <c r="D112" s="380" t="s">
        <v>1765</v>
      </c>
      <c r="F112" s="381" t="s">
        <v>13</v>
      </c>
      <c r="G112" s="380" t="s">
        <v>1771</v>
      </c>
      <c r="H112" s="380" t="s">
        <v>1771</v>
      </c>
      <c r="I112" s="380" t="s">
        <v>1767</v>
      </c>
      <c r="J112" s="380" t="s">
        <v>1768</v>
      </c>
      <c r="K112" s="380" t="s">
        <v>30</v>
      </c>
      <c r="L112" s="382">
        <v>42171</v>
      </c>
    </row>
    <row r="113" spans="1:13" hidden="1">
      <c r="A113" s="380" t="s">
        <v>1986</v>
      </c>
      <c r="B113" s="380" t="s">
        <v>1987</v>
      </c>
      <c r="C113" s="380" t="s">
        <v>1792</v>
      </c>
      <c r="D113" s="380" t="s">
        <v>1870</v>
      </c>
      <c r="F113" s="381" t="s">
        <v>13</v>
      </c>
      <c r="G113" s="380" t="s">
        <v>1771</v>
      </c>
      <c r="H113" s="380" t="s">
        <v>1771</v>
      </c>
      <c r="I113" s="380" t="s">
        <v>1767</v>
      </c>
      <c r="J113" s="380" t="s">
        <v>1772</v>
      </c>
      <c r="K113" s="380" t="s">
        <v>1792</v>
      </c>
      <c r="L113" s="382">
        <v>42172</v>
      </c>
    </row>
    <row r="114" spans="1:13" hidden="1">
      <c r="A114" s="380" t="s">
        <v>1988</v>
      </c>
      <c r="B114" s="380" t="s">
        <v>1989</v>
      </c>
      <c r="C114" s="380" t="s">
        <v>1792</v>
      </c>
      <c r="D114" s="380" t="s">
        <v>1777</v>
      </c>
      <c r="F114" s="381" t="s">
        <v>13</v>
      </c>
      <c r="G114" s="380" t="s">
        <v>1771</v>
      </c>
      <c r="H114" s="380" t="s">
        <v>1771</v>
      </c>
      <c r="I114" s="380" t="s">
        <v>1767</v>
      </c>
      <c r="J114" s="380" t="s">
        <v>1772</v>
      </c>
      <c r="K114" s="380" t="s">
        <v>1792</v>
      </c>
      <c r="L114" s="382">
        <v>42172</v>
      </c>
    </row>
    <row r="115" spans="1:13" hidden="1">
      <c r="A115" s="380" t="s">
        <v>1990</v>
      </c>
      <c r="B115" s="380" t="s">
        <v>1991</v>
      </c>
      <c r="C115" s="380" t="s">
        <v>30</v>
      </c>
      <c r="D115" s="380" t="s">
        <v>1777</v>
      </c>
      <c r="F115" s="381" t="s">
        <v>13</v>
      </c>
      <c r="G115" s="380" t="s">
        <v>1771</v>
      </c>
      <c r="H115" s="380" t="s">
        <v>1771</v>
      </c>
      <c r="I115" s="380" t="s">
        <v>1767</v>
      </c>
      <c r="J115" s="380" t="s">
        <v>1772</v>
      </c>
      <c r="K115" s="380" t="s">
        <v>1792</v>
      </c>
      <c r="L115" s="382">
        <v>42172</v>
      </c>
    </row>
    <row r="116" spans="1:13" hidden="1">
      <c r="A116" s="380" t="s">
        <v>1992</v>
      </c>
      <c r="B116" s="380" t="s">
        <v>1993</v>
      </c>
      <c r="C116" s="380" t="s">
        <v>30</v>
      </c>
      <c r="D116" s="380" t="s">
        <v>1994</v>
      </c>
      <c r="F116" s="381" t="s">
        <v>13</v>
      </c>
      <c r="G116" s="380" t="s">
        <v>1771</v>
      </c>
      <c r="H116" s="380" t="s">
        <v>1771</v>
      </c>
      <c r="I116" s="380" t="s">
        <v>1767</v>
      </c>
      <c r="J116" s="380" t="s">
        <v>1772</v>
      </c>
      <c r="K116" s="380" t="s">
        <v>1792</v>
      </c>
      <c r="L116" s="382">
        <v>42172</v>
      </c>
    </row>
    <row r="117" spans="1:13" hidden="1">
      <c r="A117" s="380" t="s">
        <v>1995</v>
      </c>
      <c r="B117" s="380" t="s">
        <v>1996</v>
      </c>
      <c r="C117" s="380" t="s">
        <v>30</v>
      </c>
      <c r="D117" s="380" t="s">
        <v>1782</v>
      </c>
      <c r="F117" s="381" t="s">
        <v>13</v>
      </c>
      <c r="G117" s="380" t="s">
        <v>1771</v>
      </c>
      <c r="H117" s="380" t="s">
        <v>1771</v>
      </c>
      <c r="I117" s="380" t="s">
        <v>1767</v>
      </c>
      <c r="J117" s="380" t="s">
        <v>1768</v>
      </c>
      <c r="K117" s="380" t="s">
        <v>30</v>
      </c>
      <c r="L117" s="382">
        <v>42171</v>
      </c>
    </row>
    <row r="118" spans="1:13" hidden="1">
      <c r="A118" s="380" t="s">
        <v>1997</v>
      </c>
      <c r="B118" s="380" t="s">
        <v>1998</v>
      </c>
      <c r="C118" s="380" t="s">
        <v>1792</v>
      </c>
      <c r="D118" s="380" t="s">
        <v>1777</v>
      </c>
      <c r="F118" s="381" t="s">
        <v>13</v>
      </c>
      <c r="G118" s="380" t="s">
        <v>1771</v>
      </c>
      <c r="H118" s="380" t="s">
        <v>1771</v>
      </c>
      <c r="I118" s="380" t="s">
        <v>1767</v>
      </c>
      <c r="J118" s="380" t="s">
        <v>1772</v>
      </c>
      <c r="K118" s="380" t="s">
        <v>1792</v>
      </c>
      <c r="L118" s="382">
        <v>42172</v>
      </c>
    </row>
    <row r="119" spans="1:13" hidden="1">
      <c r="A119" s="380" t="s">
        <v>1999</v>
      </c>
      <c r="B119" s="380" t="s">
        <v>2000</v>
      </c>
      <c r="C119" s="380" t="s">
        <v>30</v>
      </c>
      <c r="D119" s="380" t="s">
        <v>1777</v>
      </c>
      <c r="F119" s="381" t="s">
        <v>13</v>
      </c>
      <c r="G119" s="380" t="s">
        <v>1771</v>
      </c>
      <c r="H119" s="380" t="s">
        <v>1771</v>
      </c>
      <c r="I119" s="380" t="s">
        <v>1767</v>
      </c>
      <c r="J119" s="380" t="s">
        <v>1768</v>
      </c>
      <c r="K119" s="380" t="s">
        <v>30</v>
      </c>
      <c r="L119" s="382">
        <v>42171</v>
      </c>
    </row>
    <row r="120" spans="1:13" hidden="1">
      <c r="A120" s="380" t="s">
        <v>2001</v>
      </c>
      <c r="B120" s="380" t="s">
        <v>2002</v>
      </c>
      <c r="C120" s="380" t="s">
        <v>1792</v>
      </c>
      <c r="D120" s="380" t="s">
        <v>1765</v>
      </c>
      <c r="F120" s="381" t="s">
        <v>13</v>
      </c>
      <c r="G120" s="380" t="s">
        <v>1771</v>
      </c>
      <c r="H120" s="380" t="s">
        <v>1771</v>
      </c>
      <c r="I120" s="380" t="s">
        <v>1767</v>
      </c>
      <c r="J120" s="380" t="s">
        <v>1772</v>
      </c>
      <c r="K120" s="380" t="s">
        <v>1792</v>
      </c>
      <c r="L120" s="382">
        <v>42172</v>
      </c>
    </row>
    <row r="121" spans="1:13" hidden="1">
      <c r="A121" s="380" t="s">
        <v>2003</v>
      </c>
      <c r="B121" s="380" t="s">
        <v>2004</v>
      </c>
      <c r="C121" s="380" t="s">
        <v>27</v>
      </c>
      <c r="D121" s="380" t="s">
        <v>1782</v>
      </c>
      <c r="E121" s="380" t="s">
        <v>2005</v>
      </c>
      <c r="J121" s="380" t="s">
        <v>1768</v>
      </c>
      <c r="K121" s="380" t="s">
        <v>336</v>
      </c>
      <c r="L121" s="382">
        <v>42171</v>
      </c>
      <c r="M121" s="380" t="s">
        <v>1857</v>
      </c>
    </row>
    <row r="122" spans="1:13" hidden="1">
      <c r="A122" s="380" t="s">
        <v>2006</v>
      </c>
      <c r="B122" s="380" t="s">
        <v>2007</v>
      </c>
      <c r="C122" s="380" t="s">
        <v>30</v>
      </c>
      <c r="D122" s="380" t="s">
        <v>1777</v>
      </c>
      <c r="F122" s="381" t="s">
        <v>13</v>
      </c>
      <c r="G122" s="380" t="s">
        <v>1771</v>
      </c>
      <c r="H122" s="380" t="s">
        <v>1771</v>
      </c>
      <c r="I122" s="380" t="s">
        <v>1767</v>
      </c>
      <c r="J122" s="380" t="s">
        <v>1772</v>
      </c>
      <c r="K122" s="380" t="s">
        <v>1792</v>
      </c>
      <c r="L122" s="382">
        <v>42172</v>
      </c>
    </row>
    <row r="123" spans="1:13">
      <c r="A123" s="380" t="s">
        <v>108</v>
      </c>
      <c r="B123" s="380" t="s">
        <v>109</v>
      </c>
      <c r="C123" s="380" t="s">
        <v>107</v>
      </c>
      <c r="D123" s="380" t="s">
        <v>1777</v>
      </c>
      <c r="E123" s="380" t="s">
        <v>19</v>
      </c>
      <c r="F123" s="381">
        <v>0.01</v>
      </c>
      <c r="G123" s="380" t="s">
        <v>1767</v>
      </c>
      <c r="H123" s="380" t="s">
        <v>1771</v>
      </c>
      <c r="I123" s="380" t="s">
        <v>1767</v>
      </c>
      <c r="J123" s="380" t="s">
        <v>1772</v>
      </c>
      <c r="K123" s="380" t="s">
        <v>1792</v>
      </c>
      <c r="L123" s="382">
        <v>42172</v>
      </c>
    </row>
    <row r="124" spans="1:13" hidden="1">
      <c r="A124" s="380" t="s">
        <v>2008</v>
      </c>
      <c r="B124" s="380" t="s">
        <v>2009</v>
      </c>
      <c r="C124" s="380" t="s">
        <v>1792</v>
      </c>
      <c r="D124" s="380" t="s">
        <v>1777</v>
      </c>
      <c r="F124" s="381" t="s">
        <v>13</v>
      </c>
      <c r="G124" s="380" t="s">
        <v>1771</v>
      </c>
      <c r="H124" s="380" t="s">
        <v>1771</v>
      </c>
      <c r="I124" s="380" t="s">
        <v>1767</v>
      </c>
      <c r="J124" s="380" t="s">
        <v>1772</v>
      </c>
      <c r="K124" s="380" t="s">
        <v>1792</v>
      </c>
      <c r="L124" s="382">
        <v>42172</v>
      </c>
    </row>
    <row r="125" spans="1:13" hidden="1">
      <c r="A125" s="380" t="s">
        <v>2010</v>
      </c>
      <c r="B125" s="380" t="s">
        <v>2011</v>
      </c>
      <c r="C125" s="380" t="s">
        <v>30</v>
      </c>
      <c r="D125" s="380" t="s">
        <v>1777</v>
      </c>
      <c r="F125" s="381" t="s">
        <v>13</v>
      </c>
      <c r="G125" s="380" t="s">
        <v>1771</v>
      </c>
      <c r="H125" s="380" t="s">
        <v>1771</v>
      </c>
      <c r="I125" s="380" t="s">
        <v>1767</v>
      </c>
      <c r="J125" s="380" t="s">
        <v>1772</v>
      </c>
      <c r="K125" s="380" t="s">
        <v>1792</v>
      </c>
      <c r="L125" s="382">
        <v>42172</v>
      </c>
    </row>
    <row r="126" spans="1:13" hidden="1">
      <c r="A126" s="380" t="s">
        <v>2012</v>
      </c>
      <c r="B126" s="380" t="s">
        <v>2013</v>
      </c>
      <c r="C126" s="380" t="s">
        <v>30</v>
      </c>
      <c r="D126" s="380" t="s">
        <v>1777</v>
      </c>
      <c r="F126" s="381" t="s">
        <v>13</v>
      </c>
      <c r="G126" s="380" t="s">
        <v>1771</v>
      </c>
      <c r="H126" s="380" t="s">
        <v>1771</v>
      </c>
      <c r="I126" s="380" t="s">
        <v>1767</v>
      </c>
      <c r="J126" s="380" t="s">
        <v>1772</v>
      </c>
      <c r="K126" s="380" t="s">
        <v>1792</v>
      </c>
      <c r="L126" s="382">
        <v>42172</v>
      </c>
    </row>
    <row r="127" spans="1:13" hidden="1">
      <c r="A127" s="380" t="s">
        <v>2014</v>
      </c>
      <c r="B127" s="380" t="s">
        <v>2015</v>
      </c>
      <c r="C127" s="380" t="s">
        <v>1792</v>
      </c>
      <c r="D127" s="380" t="s">
        <v>1870</v>
      </c>
      <c r="F127" s="381" t="s">
        <v>13</v>
      </c>
      <c r="G127" s="380" t="s">
        <v>1771</v>
      </c>
      <c r="H127" s="380" t="s">
        <v>1771</v>
      </c>
      <c r="I127" s="380" t="s">
        <v>1767</v>
      </c>
      <c r="J127" s="380" t="s">
        <v>1772</v>
      </c>
      <c r="K127" s="380" t="s">
        <v>1792</v>
      </c>
      <c r="L127" s="382">
        <v>42172</v>
      </c>
    </row>
    <row r="128" spans="1:13" hidden="1">
      <c r="A128" s="380" t="s">
        <v>2016</v>
      </c>
      <c r="B128" s="380" t="s">
        <v>2017</v>
      </c>
      <c r="C128" s="380" t="s">
        <v>30</v>
      </c>
      <c r="D128" s="380" t="s">
        <v>1777</v>
      </c>
      <c r="E128" s="380" t="s">
        <v>2018</v>
      </c>
      <c r="F128" s="381" t="s">
        <v>13</v>
      </c>
      <c r="G128" s="380" t="s">
        <v>1771</v>
      </c>
      <c r="H128" s="380" t="s">
        <v>1771</v>
      </c>
      <c r="I128" s="380" t="s">
        <v>1767</v>
      </c>
      <c r="J128" s="380" t="s">
        <v>1772</v>
      </c>
      <c r="K128" s="380" t="s">
        <v>1792</v>
      </c>
      <c r="L128" s="382">
        <v>42172</v>
      </c>
    </row>
    <row r="129" spans="1:13" hidden="1">
      <c r="A129" s="380" t="s">
        <v>2019</v>
      </c>
      <c r="B129" s="380" t="s">
        <v>2020</v>
      </c>
      <c r="C129" s="380" t="s">
        <v>30</v>
      </c>
      <c r="D129" s="380" t="s">
        <v>1765</v>
      </c>
      <c r="F129" s="381" t="s">
        <v>13</v>
      </c>
      <c r="G129" s="380" t="s">
        <v>1771</v>
      </c>
      <c r="H129" s="380" t="s">
        <v>1771</v>
      </c>
      <c r="I129" s="380" t="s">
        <v>1767</v>
      </c>
      <c r="J129" s="380" t="s">
        <v>1772</v>
      </c>
      <c r="K129" s="380" t="s">
        <v>1792</v>
      </c>
      <c r="L129" s="382">
        <v>42172</v>
      </c>
    </row>
    <row r="130" spans="1:13" hidden="1">
      <c r="A130" s="380" t="s">
        <v>2021</v>
      </c>
      <c r="B130" s="380" t="s">
        <v>2022</v>
      </c>
      <c r="C130" s="380" t="s">
        <v>630</v>
      </c>
      <c r="D130" s="380" t="s">
        <v>1782</v>
      </c>
      <c r="F130" s="381" t="s">
        <v>13</v>
      </c>
      <c r="G130" s="380" t="s">
        <v>1771</v>
      </c>
      <c r="H130" s="380" t="s">
        <v>1771</v>
      </c>
      <c r="I130" s="380" t="s">
        <v>1767</v>
      </c>
      <c r="J130" s="380" t="s">
        <v>1772</v>
      </c>
      <c r="K130" s="380" t="s">
        <v>630</v>
      </c>
      <c r="L130" s="382">
        <v>42172</v>
      </c>
    </row>
    <row r="131" spans="1:13" hidden="1">
      <c r="A131" s="380" t="s">
        <v>2023</v>
      </c>
      <c r="B131" s="380" t="s">
        <v>2024</v>
      </c>
      <c r="C131" s="380" t="s">
        <v>630</v>
      </c>
      <c r="D131" s="380" t="s">
        <v>1765</v>
      </c>
      <c r="F131" s="381" t="s">
        <v>13</v>
      </c>
      <c r="G131" s="380" t="s">
        <v>1771</v>
      </c>
      <c r="H131" s="380" t="s">
        <v>1771</v>
      </c>
      <c r="I131" s="380" t="s">
        <v>1767</v>
      </c>
      <c r="J131" s="380" t="s">
        <v>1772</v>
      </c>
      <c r="K131" s="380" t="s">
        <v>630</v>
      </c>
      <c r="L131" s="382">
        <v>42172</v>
      </c>
    </row>
    <row r="132" spans="1:13">
      <c r="A132" s="380" t="s">
        <v>2025</v>
      </c>
      <c r="B132" s="380" t="s">
        <v>2026</v>
      </c>
      <c r="C132" s="380" t="s">
        <v>872</v>
      </c>
      <c r="D132" s="380" t="s">
        <v>1782</v>
      </c>
      <c r="E132" s="380" t="s">
        <v>1892</v>
      </c>
      <c r="F132" s="381">
        <v>0.01</v>
      </c>
      <c r="G132" s="380" t="s">
        <v>1767</v>
      </c>
      <c r="H132" s="380" t="s">
        <v>1771</v>
      </c>
      <c r="I132" s="380" t="s">
        <v>1767</v>
      </c>
      <c r="J132" s="380" t="s">
        <v>1768</v>
      </c>
      <c r="K132" s="380" t="s">
        <v>872</v>
      </c>
      <c r="L132" s="382">
        <v>42171</v>
      </c>
    </row>
    <row r="133" spans="1:13">
      <c r="A133" s="380" t="s">
        <v>2027</v>
      </c>
      <c r="B133" s="380" t="s">
        <v>2028</v>
      </c>
      <c r="C133" s="380" t="s">
        <v>872</v>
      </c>
      <c r="D133" s="380" t="s">
        <v>1777</v>
      </c>
      <c r="E133" s="380" t="s">
        <v>2029</v>
      </c>
      <c r="F133" s="381">
        <v>0.01</v>
      </c>
      <c r="G133" s="380" t="s">
        <v>1767</v>
      </c>
      <c r="H133" s="380" t="s">
        <v>1767</v>
      </c>
      <c r="I133" s="380" t="s">
        <v>1771</v>
      </c>
      <c r="J133" s="380" t="s">
        <v>2029</v>
      </c>
      <c r="K133" s="380" t="s">
        <v>872</v>
      </c>
      <c r="L133" s="382">
        <v>42171</v>
      </c>
    </row>
    <row r="134" spans="1:13">
      <c r="A134" s="380" t="s">
        <v>2030</v>
      </c>
      <c r="B134" s="380" t="s">
        <v>2031</v>
      </c>
      <c r="C134" s="380" t="s">
        <v>1795</v>
      </c>
      <c r="D134" s="380" t="s">
        <v>1777</v>
      </c>
      <c r="E134" s="380" t="s">
        <v>1892</v>
      </c>
      <c r="F134" s="381">
        <v>0.01</v>
      </c>
      <c r="G134" s="380" t="s">
        <v>1767</v>
      </c>
      <c r="H134" s="380" t="s">
        <v>1771</v>
      </c>
      <c r="I134" s="380" t="s">
        <v>1767</v>
      </c>
      <c r="M134" s="380" t="s">
        <v>2032</v>
      </c>
    </row>
    <row r="135" spans="1:13" hidden="1">
      <c r="A135" s="380" t="s">
        <v>2033</v>
      </c>
      <c r="B135" s="380" t="s">
        <v>2034</v>
      </c>
      <c r="C135" s="380" t="s">
        <v>1785</v>
      </c>
      <c r="D135" s="380" t="s">
        <v>1765</v>
      </c>
      <c r="E135" s="380" t="s">
        <v>1786</v>
      </c>
      <c r="F135" s="381" t="s">
        <v>1786</v>
      </c>
      <c r="G135" s="380" t="s">
        <v>1767</v>
      </c>
      <c r="H135" s="380" t="s">
        <v>1771</v>
      </c>
      <c r="I135" s="380" t="s">
        <v>1767</v>
      </c>
      <c r="J135" s="380" t="s">
        <v>1787</v>
      </c>
      <c r="K135" s="380" t="s">
        <v>336</v>
      </c>
      <c r="L135" s="382">
        <v>42171</v>
      </c>
    </row>
    <row r="136" spans="1:13" hidden="1">
      <c r="A136" s="380" t="s">
        <v>2035</v>
      </c>
      <c r="B136" s="380" t="s">
        <v>2036</v>
      </c>
      <c r="C136" s="380" t="s">
        <v>630</v>
      </c>
      <c r="D136" s="380" t="s">
        <v>1782</v>
      </c>
      <c r="F136" s="381" t="s">
        <v>13</v>
      </c>
      <c r="G136" s="380" t="s">
        <v>1771</v>
      </c>
      <c r="H136" s="380" t="s">
        <v>1771</v>
      </c>
      <c r="I136" s="380" t="s">
        <v>1767</v>
      </c>
      <c r="J136" s="380" t="s">
        <v>1772</v>
      </c>
      <c r="K136" s="380" t="s">
        <v>630</v>
      </c>
      <c r="L136" s="382">
        <v>42172</v>
      </c>
    </row>
    <row r="137" spans="1:13" hidden="1">
      <c r="A137" s="380" t="s">
        <v>2037</v>
      </c>
      <c r="B137" s="380" t="s">
        <v>2038</v>
      </c>
      <c r="C137" s="380" t="s">
        <v>1792</v>
      </c>
      <c r="D137" s="380" t="s">
        <v>1765</v>
      </c>
      <c r="F137" s="381" t="s">
        <v>13</v>
      </c>
      <c r="G137" s="380" t="s">
        <v>1771</v>
      </c>
      <c r="H137" s="380" t="s">
        <v>1771</v>
      </c>
      <c r="I137" s="380" t="s">
        <v>1767</v>
      </c>
      <c r="J137" s="380" t="s">
        <v>1768</v>
      </c>
      <c r="K137" s="380" t="s">
        <v>1792</v>
      </c>
      <c r="L137" s="382">
        <v>42172</v>
      </c>
    </row>
    <row r="138" spans="1:13" hidden="1">
      <c r="A138" s="380" t="s">
        <v>2039</v>
      </c>
      <c r="B138" s="380" t="s">
        <v>2040</v>
      </c>
      <c r="C138" s="380" t="s">
        <v>1224</v>
      </c>
      <c r="D138" s="380" t="s">
        <v>1777</v>
      </c>
      <c r="E138" s="380" t="s">
        <v>1939</v>
      </c>
      <c r="F138" s="381" t="s">
        <v>13</v>
      </c>
      <c r="G138" s="380" t="s">
        <v>1771</v>
      </c>
      <c r="H138" s="380" t="s">
        <v>1771</v>
      </c>
      <c r="I138" s="380" t="s">
        <v>1767</v>
      </c>
      <c r="J138" s="380" t="s">
        <v>1772</v>
      </c>
      <c r="K138" s="380" t="s">
        <v>1807</v>
      </c>
      <c r="L138" s="382">
        <v>42172</v>
      </c>
    </row>
    <row r="139" spans="1:13" hidden="1">
      <c r="A139" s="380" t="s">
        <v>2041</v>
      </c>
      <c r="B139" s="380" t="s">
        <v>2042</v>
      </c>
      <c r="C139" s="380" t="s">
        <v>2043</v>
      </c>
      <c r="D139" s="380" t="s">
        <v>1765</v>
      </c>
      <c r="F139" s="381" t="s">
        <v>13</v>
      </c>
      <c r="G139" s="380" t="s">
        <v>1771</v>
      </c>
      <c r="H139" s="380" t="s">
        <v>1771</v>
      </c>
      <c r="I139" s="380" t="s">
        <v>1767</v>
      </c>
    </row>
    <row r="140" spans="1:13" hidden="1">
      <c r="A140" s="380" t="s">
        <v>2044</v>
      </c>
      <c r="B140" s="380" t="s">
        <v>2045</v>
      </c>
      <c r="C140" s="380" t="s">
        <v>1785</v>
      </c>
      <c r="D140" s="380" t="s">
        <v>1817</v>
      </c>
      <c r="E140" s="380" t="s">
        <v>1786</v>
      </c>
      <c r="F140" s="381" t="s">
        <v>1786</v>
      </c>
      <c r="G140" s="380" t="s">
        <v>1767</v>
      </c>
      <c r="H140" s="380" t="s">
        <v>1771</v>
      </c>
      <c r="I140" s="380" t="s">
        <v>1767</v>
      </c>
      <c r="J140" s="380" t="s">
        <v>1787</v>
      </c>
      <c r="K140" s="380" t="s">
        <v>336</v>
      </c>
      <c r="L140" s="382">
        <v>42171</v>
      </c>
    </row>
    <row r="141" spans="1:13" hidden="1">
      <c r="A141" s="380" t="s">
        <v>2046</v>
      </c>
      <c r="B141" s="380" t="s">
        <v>2047</v>
      </c>
      <c r="C141" s="380" t="s">
        <v>1792</v>
      </c>
      <c r="D141" s="380" t="s">
        <v>1777</v>
      </c>
      <c r="F141" s="381" t="s">
        <v>13</v>
      </c>
      <c r="G141" s="380" t="s">
        <v>1771</v>
      </c>
      <c r="H141" s="380" t="s">
        <v>1771</v>
      </c>
      <c r="I141" s="380" t="s">
        <v>1767</v>
      </c>
      <c r="J141" s="380" t="s">
        <v>1772</v>
      </c>
      <c r="K141" s="380" t="s">
        <v>1792</v>
      </c>
      <c r="L141" s="382">
        <v>42172</v>
      </c>
    </row>
    <row r="142" spans="1:13" hidden="1">
      <c r="A142" s="380" t="s">
        <v>2048</v>
      </c>
      <c r="B142" s="380" t="s">
        <v>2049</v>
      </c>
      <c r="C142" s="380" t="s">
        <v>1438</v>
      </c>
      <c r="D142" s="380" t="s">
        <v>1765</v>
      </c>
      <c r="F142" s="381" t="s">
        <v>13</v>
      </c>
      <c r="G142" s="380" t="s">
        <v>1771</v>
      </c>
      <c r="H142" s="380" t="s">
        <v>1771</v>
      </c>
      <c r="I142" s="380" t="s">
        <v>1767</v>
      </c>
      <c r="J142" s="380" t="s">
        <v>1768</v>
      </c>
      <c r="K142" s="380" t="s">
        <v>1438</v>
      </c>
      <c r="L142" s="382">
        <v>42171</v>
      </c>
    </row>
    <row r="143" spans="1:13" hidden="1">
      <c r="A143" s="380" t="s">
        <v>2050</v>
      </c>
      <c r="B143" s="380" t="s">
        <v>2051</v>
      </c>
      <c r="C143" s="380" t="s">
        <v>1027</v>
      </c>
      <c r="D143" s="380" t="s">
        <v>1765</v>
      </c>
      <c r="F143" s="381" t="s">
        <v>13</v>
      </c>
      <c r="G143" s="380" t="s">
        <v>1771</v>
      </c>
      <c r="H143" s="380" t="s">
        <v>1771</v>
      </c>
      <c r="I143" s="380" t="s">
        <v>1767</v>
      </c>
      <c r="J143" s="380" t="s">
        <v>1768</v>
      </c>
      <c r="K143" s="380" t="s">
        <v>1795</v>
      </c>
      <c r="L143" s="382">
        <v>42172</v>
      </c>
    </row>
    <row r="144" spans="1:13" hidden="1">
      <c r="A144" s="380" t="s">
        <v>2052</v>
      </c>
      <c r="B144" s="380" t="s">
        <v>2053</v>
      </c>
      <c r="C144" s="380" t="s">
        <v>27</v>
      </c>
      <c r="D144" s="380" t="s">
        <v>1765</v>
      </c>
      <c r="E144" s="380" t="s">
        <v>1778</v>
      </c>
      <c r="F144" s="381" t="s">
        <v>13</v>
      </c>
      <c r="G144" s="380" t="s">
        <v>1771</v>
      </c>
      <c r="H144" s="380" t="s">
        <v>1771</v>
      </c>
      <c r="I144" s="380" t="s">
        <v>1767</v>
      </c>
      <c r="J144" s="380" t="s">
        <v>1768</v>
      </c>
      <c r="K144" s="380" t="s">
        <v>1779</v>
      </c>
      <c r="L144" s="382">
        <v>42171</v>
      </c>
    </row>
    <row r="145" spans="1:12" hidden="1">
      <c r="A145" s="380" t="s">
        <v>2054</v>
      </c>
      <c r="B145" s="380" t="s">
        <v>2055</v>
      </c>
      <c r="C145" s="380" t="s">
        <v>27</v>
      </c>
      <c r="D145" s="380" t="s">
        <v>1765</v>
      </c>
      <c r="E145" s="380" t="s">
        <v>1778</v>
      </c>
      <c r="F145" s="381" t="s">
        <v>13</v>
      </c>
      <c r="G145" s="380" t="s">
        <v>1771</v>
      </c>
      <c r="H145" s="380" t="s">
        <v>1771</v>
      </c>
      <c r="I145" s="380" t="s">
        <v>1767</v>
      </c>
      <c r="J145" s="380" t="s">
        <v>1768</v>
      </c>
      <c r="K145" s="380" t="s">
        <v>1779</v>
      </c>
      <c r="L145" s="382">
        <v>42171</v>
      </c>
    </row>
    <row r="146" spans="1:12" hidden="1">
      <c r="A146" s="380" t="s">
        <v>2056</v>
      </c>
      <c r="B146" s="380" t="s">
        <v>2057</v>
      </c>
      <c r="C146" s="380" t="s">
        <v>395</v>
      </c>
      <c r="D146" s="380" t="s">
        <v>1777</v>
      </c>
      <c r="E146" s="380" t="s">
        <v>2058</v>
      </c>
      <c r="F146" s="381" t="s">
        <v>13</v>
      </c>
      <c r="G146" s="380" t="s">
        <v>1771</v>
      </c>
      <c r="H146" s="380" t="s">
        <v>1771</v>
      </c>
      <c r="I146" s="380" t="s">
        <v>1767</v>
      </c>
      <c r="J146" s="380" t="s">
        <v>1768</v>
      </c>
      <c r="K146" s="380" t="s">
        <v>1792</v>
      </c>
      <c r="L146" s="382">
        <v>42172</v>
      </c>
    </row>
    <row r="147" spans="1:12" hidden="1">
      <c r="A147" s="380" t="s">
        <v>2059</v>
      </c>
      <c r="B147" s="380" t="s">
        <v>2060</v>
      </c>
      <c r="C147" s="380" t="s">
        <v>107</v>
      </c>
      <c r="D147" s="380" t="s">
        <v>142</v>
      </c>
      <c r="E147" s="380" t="s">
        <v>2061</v>
      </c>
      <c r="F147" s="381" t="s">
        <v>13</v>
      </c>
      <c r="G147" s="380" t="s">
        <v>1771</v>
      </c>
      <c r="H147" s="380" t="s">
        <v>1771</v>
      </c>
      <c r="I147" s="380" t="s">
        <v>1767</v>
      </c>
      <c r="J147" s="380" t="s">
        <v>1772</v>
      </c>
      <c r="K147" s="380" t="s">
        <v>1792</v>
      </c>
      <c r="L147" s="382">
        <v>42172</v>
      </c>
    </row>
    <row r="148" spans="1:12" hidden="1">
      <c r="A148" s="380" t="s">
        <v>2062</v>
      </c>
      <c r="B148" s="380" t="s">
        <v>2063</v>
      </c>
      <c r="C148" s="380" t="s">
        <v>1027</v>
      </c>
      <c r="D148" s="380" t="s">
        <v>1765</v>
      </c>
      <c r="F148" s="381" t="s">
        <v>13</v>
      </c>
      <c r="G148" s="380" t="s">
        <v>1771</v>
      </c>
      <c r="H148" s="380" t="s">
        <v>1771</v>
      </c>
      <c r="I148" s="380" t="s">
        <v>1767</v>
      </c>
      <c r="J148" s="380" t="s">
        <v>1772</v>
      </c>
      <c r="K148" s="380" t="s">
        <v>1795</v>
      </c>
      <c r="L148" s="382">
        <v>42172</v>
      </c>
    </row>
    <row r="149" spans="1:12" hidden="1">
      <c r="A149" s="380" t="s">
        <v>2064</v>
      </c>
      <c r="B149" s="380" t="s">
        <v>2065</v>
      </c>
      <c r="C149" s="380" t="s">
        <v>395</v>
      </c>
      <c r="D149" s="380" t="s">
        <v>1777</v>
      </c>
      <c r="E149" s="380" t="s">
        <v>2066</v>
      </c>
      <c r="F149" s="381" t="s">
        <v>13</v>
      </c>
      <c r="G149" s="380" t="s">
        <v>1771</v>
      </c>
      <c r="H149" s="380" t="s">
        <v>1771</v>
      </c>
      <c r="I149" s="380" t="s">
        <v>1767</v>
      </c>
      <c r="J149" s="380" t="s">
        <v>1768</v>
      </c>
      <c r="K149" s="380" t="s">
        <v>1792</v>
      </c>
      <c r="L149" s="382">
        <v>42172</v>
      </c>
    </row>
    <row r="150" spans="1:12" hidden="1">
      <c r="A150" s="380" t="s">
        <v>2067</v>
      </c>
      <c r="B150" s="380" t="s">
        <v>2068</v>
      </c>
      <c r="C150" s="380" t="s">
        <v>872</v>
      </c>
      <c r="D150" s="380" t="s">
        <v>2069</v>
      </c>
      <c r="E150" s="380" t="s">
        <v>2070</v>
      </c>
      <c r="J150" s="380" t="s">
        <v>1768</v>
      </c>
      <c r="K150" s="380" t="s">
        <v>872</v>
      </c>
      <c r="L150" s="382">
        <v>42171</v>
      </c>
    </row>
    <row r="151" spans="1:12" hidden="1">
      <c r="A151" s="380" t="s">
        <v>2071</v>
      </c>
      <c r="B151" s="380" t="s">
        <v>2072</v>
      </c>
      <c r="C151" s="380" t="s">
        <v>2043</v>
      </c>
      <c r="F151" s="381" t="s">
        <v>13</v>
      </c>
      <c r="G151" s="380" t="s">
        <v>1771</v>
      </c>
      <c r="H151" s="380" t="s">
        <v>1771</v>
      </c>
      <c r="I151" s="380" t="s">
        <v>1767</v>
      </c>
    </row>
    <row r="152" spans="1:12" hidden="1">
      <c r="A152" s="380" t="s">
        <v>396</v>
      </c>
      <c r="B152" s="380" t="s">
        <v>397</v>
      </c>
      <c r="C152" s="380" t="s">
        <v>395</v>
      </c>
      <c r="D152" s="380" t="s">
        <v>1777</v>
      </c>
      <c r="F152" s="381" t="s">
        <v>13</v>
      </c>
      <c r="G152" s="380" t="s">
        <v>1771</v>
      </c>
      <c r="H152" s="380" t="s">
        <v>1771</v>
      </c>
      <c r="I152" s="380" t="s">
        <v>1767</v>
      </c>
      <c r="J152" s="380" t="s">
        <v>1768</v>
      </c>
      <c r="K152" s="380" t="s">
        <v>1792</v>
      </c>
      <c r="L152" s="382">
        <v>42172</v>
      </c>
    </row>
    <row r="153" spans="1:12" hidden="1">
      <c r="A153" s="380" t="s">
        <v>401</v>
      </c>
      <c r="B153" s="380" t="s">
        <v>402</v>
      </c>
      <c r="C153" s="380" t="s">
        <v>395</v>
      </c>
      <c r="D153" s="380" t="s">
        <v>1777</v>
      </c>
      <c r="E153" s="380" t="s">
        <v>2073</v>
      </c>
      <c r="F153" s="381" t="s">
        <v>13</v>
      </c>
      <c r="G153" s="380" t="s">
        <v>1771</v>
      </c>
      <c r="H153" s="380" t="s">
        <v>1771</v>
      </c>
      <c r="I153" s="380" t="s">
        <v>1767</v>
      </c>
      <c r="J153" s="380" t="s">
        <v>1772</v>
      </c>
      <c r="K153" s="380" t="s">
        <v>1792</v>
      </c>
      <c r="L153" s="382">
        <v>42172</v>
      </c>
    </row>
    <row r="154" spans="1:12" hidden="1">
      <c r="A154" s="380" t="s">
        <v>2074</v>
      </c>
      <c r="B154" s="380" t="s">
        <v>2075</v>
      </c>
      <c r="C154" s="380" t="s">
        <v>395</v>
      </c>
      <c r="D154" s="380" t="s">
        <v>1777</v>
      </c>
      <c r="E154" s="380" t="s">
        <v>2058</v>
      </c>
      <c r="F154" s="381" t="s">
        <v>13</v>
      </c>
      <c r="G154" s="380" t="s">
        <v>1771</v>
      </c>
      <c r="H154" s="380" t="s">
        <v>1771</v>
      </c>
      <c r="I154" s="380" t="s">
        <v>1767</v>
      </c>
      <c r="J154" s="380" t="s">
        <v>1768</v>
      </c>
      <c r="K154" s="380" t="s">
        <v>1792</v>
      </c>
      <c r="L154" s="382">
        <v>42172</v>
      </c>
    </row>
    <row r="155" spans="1:12" hidden="1">
      <c r="A155" s="380" t="s">
        <v>2076</v>
      </c>
      <c r="B155" s="380" t="s">
        <v>2077</v>
      </c>
      <c r="C155" s="380" t="s">
        <v>107</v>
      </c>
      <c r="D155" s="380" t="s">
        <v>1765</v>
      </c>
      <c r="F155" s="381" t="s">
        <v>13</v>
      </c>
      <c r="G155" s="380" t="s">
        <v>1771</v>
      </c>
      <c r="H155" s="380" t="s">
        <v>1771</v>
      </c>
      <c r="I155" s="380" t="s">
        <v>1767</v>
      </c>
      <c r="J155" s="380" t="s">
        <v>1768</v>
      </c>
      <c r="K155" s="380" t="s">
        <v>107</v>
      </c>
      <c r="L155" s="382">
        <v>42171</v>
      </c>
    </row>
    <row r="156" spans="1:12" hidden="1">
      <c r="A156" s="380" t="s">
        <v>2078</v>
      </c>
      <c r="B156" s="380" t="s">
        <v>2079</v>
      </c>
      <c r="C156" s="380" t="s">
        <v>630</v>
      </c>
      <c r="D156" s="380" t="s">
        <v>1777</v>
      </c>
      <c r="F156" s="381" t="s">
        <v>13</v>
      </c>
      <c r="G156" s="380" t="s">
        <v>1771</v>
      </c>
      <c r="H156" s="380" t="s">
        <v>1771</v>
      </c>
      <c r="I156" s="380" t="s">
        <v>1767</v>
      </c>
      <c r="J156" s="380" t="s">
        <v>1772</v>
      </c>
      <c r="K156" s="380" t="s">
        <v>630</v>
      </c>
      <c r="L156" s="382">
        <v>42172</v>
      </c>
    </row>
    <row r="157" spans="1:12" hidden="1">
      <c r="A157" s="380" t="s">
        <v>2080</v>
      </c>
      <c r="B157" s="380" t="s">
        <v>2081</v>
      </c>
      <c r="C157" s="380" t="s">
        <v>1792</v>
      </c>
      <c r="D157" s="380" t="s">
        <v>1765</v>
      </c>
      <c r="F157" s="381" t="s">
        <v>13</v>
      </c>
      <c r="G157" s="380" t="s">
        <v>1771</v>
      </c>
      <c r="H157" s="380" t="s">
        <v>1771</v>
      </c>
      <c r="I157" s="380" t="s">
        <v>1767</v>
      </c>
      <c r="J157" s="380" t="s">
        <v>1772</v>
      </c>
      <c r="K157" s="380" t="s">
        <v>1792</v>
      </c>
      <c r="L157" s="382">
        <v>42172</v>
      </c>
    </row>
    <row r="158" spans="1:12" hidden="1">
      <c r="A158" s="380" t="s">
        <v>2082</v>
      </c>
      <c r="B158" s="380" t="s">
        <v>2083</v>
      </c>
      <c r="C158" s="380" t="s">
        <v>1027</v>
      </c>
      <c r="D158" s="380" t="s">
        <v>1765</v>
      </c>
      <c r="F158" s="381" t="s">
        <v>13</v>
      </c>
      <c r="G158" s="380" t="s">
        <v>1771</v>
      </c>
      <c r="H158" s="380" t="s">
        <v>1771</v>
      </c>
      <c r="I158" s="380" t="s">
        <v>1767</v>
      </c>
      <c r="J158" s="380" t="s">
        <v>1772</v>
      </c>
      <c r="K158" s="380" t="s">
        <v>1795</v>
      </c>
      <c r="L158" s="382">
        <v>42172</v>
      </c>
    </row>
    <row r="159" spans="1:12" hidden="1">
      <c r="A159" s="380" t="s">
        <v>2084</v>
      </c>
      <c r="B159" s="380" t="s">
        <v>2085</v>
      </c>
      <c r="C159" s="380" t="s">
        <v>1027</v>
      </c>
      <c r="D159" s="380" t="s">
        <v>1782</v>
      </c>
      <c r="E159" s="380" t="s">
        <v>2086</v>
      </c>
      <c r="F159" s="381" t="s">
        <v>13</v>
      </c>
      <c r="G159" s="380" t="s">
        <v>1771</v>
      </c>
      <c r="H159" s="380" t="s">
        <v>1771</v>
      </c>
      <c r="I159" s="380" t="s">
        <v>1767</v>
      </c>
      <c r="J159" s="380" t="s">
        <v>1768</v>
      </c>
      <c r="K159" s="380" t="s">
        <v>1795</v>
      </c>
      <c r="L159" s="382">
        <v>42172</v>
      </c>
    </row>
    <row r="160" spans="1:12" hidden="1">
      <c r="A160" s="380" t="s">
        <v>2087</v>
      </c>
      <c r="B160" s="380" t="s">
        <v>2088</v>
      </c>
      <c r="C160" s="380" t="s">
        <v>107</v>
      </c>
      <c r="D160" s="380" t="s">
        <v>1765</v>
      </c>
      <c r="F160" s="381" t="s">
        <v>13</v>
      </c>
      <c r="G160" s="380" t="s">
        <v>1771</v>
      </c>
      <c r="H160" s="380" t="s">
        <v>1771</v>
      </c>
      <c r="I160" s="380" t="s">
        <v>1767</v>
      </c>
      <c r="J160" s="380" t="s">
        <v>1772</v>
      </c>
      <c r="K160" s="380" t="s">
        <v>107</v>
      </c>
      <c r="L160" s="382">
        <v>42171</v>
      </c>
    </row>
    <row r="161" spans="1:12" hidden="1">
      <c r="A161" s="380" t="s">
        <v>2089</v>
      </c>
      <c r="B161" s="380" t="s">
        <v>2090</v>
      </c>
      <c r="C161" s="380" t="s">
        <v>1792</v>
      </c>
      <c r="D161" s="380" t="s">
        <v>1765</v>
      </c>
      <c r="F161" s="381" t="s">
        <v>13</v>
      </c>
      <c r="G161" s="380" t="s">
        <v>1771</v>
      </c>
      <c r="H161" s="380" t="s">
        <v>1771</v>
      </c>
      <c r="I161" s="380" t="s">
        <v>1767</v>
      </c>
      <c r="J161" s="380" t="s">
        <v>1772</v>
      </c>
      <c r="K161" s="380" t="s">
        <v>1792</v>
      </c>
      <c r="L161" s="382">
        <v>42172</v>
      </c>
    </row>
    <row r="162" spans="1:12" hidden="1">
      <c r="A162" s="380" t="s">
        <v>2091</v>
      </c>
      <c r="B162" s="380" t="s">
        <v>2092</v>
      </c>
      <c r="C162" s="380" t="s">
        <v>935</v>
      </c>
      <c r="D162" s="380" t="s">
        <v>1765</v>
      </c>
      <c r="F162" s="381" t="s">
        <v>13</v>
      </c>
      <c r="G162" s="380" t="s">
        <v>1771</v>
      </c>
      <c r="H162" s="380" t="s">
        <v>1771</v>
      </c>
      <c r="I162" s="380" t="s">
        <v>1767</v>
      </c>
      <c r="J162" s="380" t="s">
        <v>1772</v>
      </c>
      <c r="K162" s="380" t="s">
        <v>1792</v>
      </c>
      <c r="L162" s="382">
        <v>42172</v>
      </c>
    </row>
    <row r="163" spans="1:12" hidden="1">
      <c r="A163" s="380" t="s">
        <v>2093</v>
      </c>
      <c r="B163" s="380" t="s">
        <v>2094</v>
      </c>
      <c r="C163" s="380" t="s">
        <v>395</v>
      </c>
      <c r="D163" s="380" t="s">
        <v>1777</v>
      </c>
      <c r="E163" s="380" t="s">
        <v>2058</v>
      </c>
      <c r="F163" s="381" t="s">
        <v>13</v>
      </c>
      <c r="G163" s="380" t="s">
        <v>1771</v>
      </c>
      <c r="H163" s="380" t="s">
        <v>1771</v>
      </c>
      <c r="I163" s="380" t="s">
        <v>1767</v>
      </c>
      <c r="J163" s="380" t="s">
        <v>1768</v>
      </c>
      <c r="K163" s="380" t="s">
        <v>1792</v>
      </c>
      <c r="L163" s="382">
        <v>42172</v>
      </c>
    </row>
    <row r="164" spans="1:12" hidden="1">
      <c r="A164" s="380" t="s">
        <v>2095</v>
      </c>
      <c r="B164" s="380" t="s">
        <v>2096</v>
      </c>
      <c r="C164" s="380" t="s">
        <v>107</v>
      </c>
      <c r="D164" s="380" t="s">
        <v>1765</v>
      </c>
      <c r="F164" s="381" t="s">
        <v>13</v>
      </c>
      <c r="G164" s="380" t="s">
        <v>1771</v>
      </c>
      <c r="H164" s="380" t="s">
        <v>1771</v>
      </c>
      <c r="I164" s="380" t="s">
        <v>1767</v>
      </c>
      <c r="J164" s="380" t="s">
        <v>1772</v>
      </c>
      <c r="K164" s="380" t="s">
        <v>107</v>
      </c>
      <c r="L164" s="382">
        <v>42171</v>
      </c>
    </row>
    <row r="165" spans="1:12" hidden="1">
      <c r="A165" s="380" t="s">
        <v>2097</v>
      </c>
      <c r="B165" s="380" t="s">
        <v>2098</v>
      </c>
      <c r="C165" s="380" t="s">
        <v>107</v>
      </c>
      <c r="D165" s="380" t="s">
        <v>1765</v>
      </c>
      <c r="F165" s="381" t="s">
        <v>13</v>
      </c>
      <c r="G165" s="380" t="s">
        <v>1771</v>
      </c>
      <c r="H165" s="380" t="s">
        <v>1771</v>
      </c>
      <c r="I165" s="380" t="s">
        <v>1767</v>
      </c>
      <c r="J165" s="380" t="s">
        <v>1768</v>
      </c>
      <c r="K165" s="380" t="s">
        <v>107</v>
      </c>
      <c r="L165" s="382">
        <v>42171</v>
      </c>
    </row>
    <row r="166" spans="1:12" hidden="1">
      <c r="A166" s="380" t="s">
        <v>2099</v>
      </c>
      <c r="B166" s="380" t="s">
        <v>2100</v>
      </c>
      <c r="C166" s="380" t="s">
        <v>1224</v>
      </c>
      <c r="D166" s="380" t="s">
        <v>1777</v>
      </c>
      <c r="F166" s="381" t="s">
        <v>13</v>
      </c>
      <c r="G166" s="380" t="s">
        <v>1771</v>
      </c>
      <c r="H166" s="380" t="s">
        <v>1771</v>
      </c>
      <c r="I166" s="380" t="s">
        <v>1767</v>
      </c>
      <c r="J166" s="380" t="s">
        <v>1768</v>
      </c>
      <c r="K166" s="380" t="s">
        <v>1224</v>
      </c>
      <c r="L166" s="382">
        <v>42171</v>
      </c>
    </row>
    <row r="167" spans="1:12" hidden="1">
      <c r="A167" s="380" t="s">
        <v>2101</v>
      </c>
      <c r="B167" s="380" t="s">
        <v>2102</v>
      </c>
      <c r="C167" s="380" t="s">
        <v>1792</v>
      </c>
      <c r="D167" s="380" t="s">
        <v>1870</v>
      </c>
      <c r="F167" s="381" t="s">
        <v>13</v>
      </c>
      <c r="G167" s="380" t="s">
        <v>1771</v>
      </c>
      <c r="H167" s="380" t="s">
        <v>1771</v>
      </c>
      <c r="I167" s="380" t="s">
        <v>1767</v>
      </c>
      <c r="J167" s="380" t="s">
        <v>1772</v>
      </c>
      <c r="K167" s="380" t="s">
        <v>1792</v>
      </c>
      <c r="L167" s="382">
        <v>42172</v>
      </c>
    </row>
    <row r="168" spans="1:12" hidden="1">
      <c r="A168" s="380" t="s">
        <v>2103</v>
      </c>
      <c r="B168" s="380" t="s">
        <v>2104</v>
      </c>
      <c r="C168" s="380" t="s">
        <v>1792</v>
      </c>
      <c r="D168" s="380" t="s">
        <v>1777</v>
      </c>
      <c r="F168" s="381" t="s">
        <v>13</v>
      </c>
      <c r="G168" s="380" t="s">
        <v>1771</v>
      </c>
      <c r="H168" s="380" t="s">
        <v>1771</v>
      </c>
      <c r="I168" s="380" t="s">
        <v>1767</v>
      </c>
      <c r="J168" s="380" t="s">
        <v>1772</v>
      </c>
      <c r="K168" s="380" t="s">
        <v>1792</v>
      </c>
      <c r="L168" s="382">
        <v>42172</v>
      </c>
    </row>
    <row r="169" spans="1:12" hidden="1">
      <c r="A169" s="380" t="s">
        <v>124</v>
      </c>
      <c r="B169" s="380" t="s">
        <v>125</v>
      </c>
      <c r="C169" s="380" t="s">
        <v>107</v>
      </c>
      <c r="D169" s="380" t="s">
        <v>1782</v>
      </c>
      <c r="F169" s="381" t="s">
        <v>13</v>
      </c>
      <c r="G169" s="380" t="s">
        <v>1771</v>
      </c>
      <c r="H169" s="380" t="s">
        <v>1771</v>
      </c>
      <c r="I169" s="380" t="s">
        <v>1767</v>
      </c>
      <c r="J169" s="380" t="s">
        <v>1768</v>
      </c>
      <c r="K169" s="380" t="s">
        <v>107</v>
      </c>
      <c r="L169" s="382">
        <v>42171</v>
      </c>
    </row>
    <row r="170" spans="1:12" hidden="1">
      <c r="A170" s="380" t="s">
        <v>2105</v>
      </c>
      <c r="B170" s="380" t="s">
        <v>2106</v>
      </c>
      <c r="C170" s="380" t="s">
        <v>1792</v>
      </c>
      <c r="D170" s="380" t="s">
        <v>1777</v>
      </c>
      <c r="F170" s="381" t="s">
        <v>13</v>
      </c>
      <c r="G170" s="380" t="s">
        <v>1771</v>
      </c>
      <c r="H170" s="380" t="s">
        <v>1771</v>
      </c>
      <c r="I170" s="380" t="s">
        <v>1767</v>
      </c>
      <c r="J170" s="380" t="s">
        <v>1772</v>
      </c>
      <c r="K170" s="380" t="s">
        <v>1792</v>
      </c>
      <c r="L170" s="382">
        <v>42172</v>
      </c>
    </row>
    <row r="171" spans="1:12" hidden="1">
      <c r="A171" s="380" t="s">
        <v>2107</v>
      </c>
      <c r="B171" s="380" t="s">
        <v>2108</v>
      </c>
      <c r="C171" s="380" t="s">
        <v>107</v>
      </c>
      <c r="D171" s="380" t="s">
        <v>1777</v>
      </c>
      <c r="F171" s="381" t="s">
        <v>13</v>
      </c>
      <c r="G171" s="380" t="s">
        <v>1771</v>
      </c>
      <c r="H171" s="380" t="s">
        <v>1771</v>
      </c>
      <c r="I171" s="380" t="s">
        <v>1767</v>
      </c>
      <c r="J171" s="380" t="s">
        <v>1772</v>
      </c>
      <c r="K171" s="380" t="s">
        <v>107</v>
      </c>
      <c r="L171" s="382">
        <v>42171</v>
      </c>
    </row>
    <row r="172" spans="1:12" hidden="1">
      <c r="A172" s="380" t="s">
        <v>2109</v>
      </c>
      <c r="B172" s="380" t="s">
        <v>2110</v>
      </c>
      <c r="C172" s="380" t="s">
        <v>1792</v>
      </c>
      <c r="D172" s="380" t="s">
        <v>142</v>
      </c>
      <c r="F172" s="381" t="s">
        <v>13</v>
      </c>
      <c r="G172" s="380" t="s">
        <v>1771</v>
      </c>
      <c r="H172" s="380" t="s">
        <v>1771</v>
      </c>
      <c r="I172" s="380" t="s">
        <v>1767</v>
      </c>
      <c r="J172" s="380" t="s">
        <v>1772</v>
      </c>
      <c r="K172" s="380" t="s">
        <v>1792</v>
      </c>
      <c r="L172" s="382">
        <v>42172</v>
      </c>
    </row>
    <row r="173" spans="1:12" hidden="1">
      <c r="A173" s="380" t="s">
        <v>2111</v>
      </c>
      <c r="B173" s="380" t="s">
        <v>2112</v>
      </c>
      <c r="C173" s="380" t="s">
        <v>1785</v>
      </c>
      <c r="D173" s="380" t="s">
        <v>1777</v>
      </c>
      <c r="E173" s="380" t="s">
        <v>1786</v>
      </c>
      <c r="F173" s="381" t="s">
        <v>1786</v>
      </c>
      <c r="G173" s="380" t="s">
        <v>1767</v>
      </c>
      <c r="H173" s="380" t="s">
        <v>1771</v>
      </c>
      <c r="I173" s="380" t="s">
        <v>1767</v>
      </c>
      <c r="J173" s="380" t="s">
        <v>1787</v>
      </c>
      <c r="K173" s="380" t="s">
        <v>336</v>
      </c>
      <c r="L173" s="382">
        <v>42171</v>
      </c>
    </row>
    <row r="174" spans="1:12" hidden="1">
      <c r="A174" s="380" t="s">
        <v>2113</v>
      </c>
      <c r="B174" s="380" t="s">
        <v>2114</v>
      </c>
      <c r="C174" s="380" t="s">
        <v>1764</v>
      </c>
      <c r="D174" s="380" t="s">
        <v>142</v>
      </c>
      <c r="F174" s="381" t="s">
        <v>1766</v>
      </c>
      <c r="G174" s="380" t="s">
        <v>1767</v>
      </c>
      <c r="H174" s="380" t="s">
        <v>1767</v>
      </c>
      <c r="I174" s="380" t="s">
        <v>1767</v>
      </c>
      <c r="J174" s="380" t="s">
        <v>1768</v>
      </c>
      <c r="K174" s="380" t="s">
        <v>1764</v>
      </c>
      <c r="L174" s="382">
        <v>42174</v>
      </c>
    </row>
    <row r="175" spans="1:12" hidden="1">
      <c r="A175" s="380" t="s">
        <v>478</v>
      </c>
      <c r="B175" s="380" t="s">
        <v>479</v>
      </c>
      <c r="C175" s="380" t="s">
        <v>30</v>
      </c>
      <c r="D175" s="380" t="s">
        <v>1765</v>
      </c>
      <c r="F175" s="381" t="s">
        <v>13</v>
      </c>
      <c r="G175" s="380" t="s">
        <v>1771</v>
      </c>
      <c r="H175" s="380" t="s">
        <v>1771</v>
      </c>
      <c r="I175" s="380" t="s">
        <v>1767</v>
      </c>
      <c r="J175" s="380" t="s">
        <v>1772</v>
      </c>
      <c r="K175" s="380" t="s">
        <v>1792</v>
      </c>
      <c r="L175" s="382">
        <v>42172</v>
      </c>
    </row>
    <row r="176" spans="1:12" hidden="1">
      <c r="A176" s="380" t="s">
        <v>2115</v>
      </c>
      <c r="B176" s="380" t="s">
        <v>2116</v>
      </c>
      <c r="C176" s="380" t="s">
        <v>1224</v>
      </c>
      <c r="D176" s="380" t="s">
        <v>1777</v>
      </c>
      <c r="E176" s="380" t="s">
        <v>1939</v>
      </c>
      <c r="F176" s="381" t="s">
        <v>13</v>
      </c>
      <c r="G176" s="380" t="s">
        <v>1771</v>
      </c>
      <c r="H176" s="380" t="s">
        <v>1771</v>
      </c>
      <c r="I176" s="380" t="s">
        <v>1767</v>
      </c>
      <c r="J176" s="380" t="s">
        <v>1772</v>
      </c>
      <c r="K176" s="380" t="s">
        <v>1807</v>
      </c>
      <c r="L176" s="382">
        <v>42172</v>
      </c>
    </row>
    <row r="177" spans="1:13" hidden="1">
      <c r="A177" s="380" t="s">
        <v>2117</v>
      </c>
      <c r="B177" s="380" t="s">
        <v>2118</v>
      </c>
      <c r="C177" s="380" t="s">
        <v>1438</v>
      </c>
      <c r="D177" s="380" t="s">
        <v>1777</v>
      </c>
      <c r="F177" s="381" t="s">
        <v>13</v>
      </c>
      <c r="G177" s="380" t="s">
        <v>1771</v>
      </c>
      <c r="H177" s="380" t="s">
        <v>1771</v>
      </c>
      <c r="I177" s="380" t="s">
        <v>1767</v>
      </c>
      <c r="J177" s="380" t="s">
        <v>1772</v>
      </c>
      <c r="K177" s="380" t="s">
        <v>1438</v>
      </c>
      <c r="L177" s="382">
        <v>42171</v>
      </c>
    </row>
    <row r="178" spans="1:13" hidden="1">
      <c r="A178" s="380" t="s">
        <v>2119</v>
      </c>
      <c r="B178" s="380" t="s">
        <v>2120</v>
      </c>
      <c r="C178" s="380" t="s">
        <v>1438</v>
      </c>
      <c r="D178" s="380" t="s">
        <v>1782</v>
      </c>
      <c r="F178" s="381" t="s">
        <v>13</v>
      </c>
      <c r="G178" s="380" t="s">
        <v>1771</v>
      </c>
      <c r="H178" s="380" t="s">
        <v>1771</v>
      </c>
      <c r="I178" s="380" t="s">
        <v>1767</v>
      </c>
      <c r="J178" s="380" t="s">
        <v>1772</v>
      </c>
      <c r="K178" s="380" t="s">
        <v>1438</v>
      </c>
      <c r="L178" s="382">
        <v>42171</v>
      </c>
    </row>
    <row r="179" spans="1:13" hidden="1">
      <c r="A179" s="380" t="s">
        <v>1460</v>
      </c>
      <c r="B179" s="380" t="s">
        <v>1461</v>
      </c>
      <c r="C179" s="380" t="s">
        <v>1438</v>
      </c>
      <c r="D179" s="380" t="s">
        <v>1782</v>
      </c>
      <c r="F179" s="381" t="s">
        <v>13</v>
      </c>
      <c r="G179" s="380" t="s">
        <v>1771</v>
      </c>
      <c r="H179" s="380" t="s">
        <v>1771</v>
      </c>
      <c r="I179" s="380" t="s">
        <v>1767</v>
      </c>
      <c r="J179" s="380" t="s">
        <v>1772</v>
      </c>
      <c r="K179" s="380" t="s">
        <v>1438</v>
      </c>
      <c r="L179" s="382">
        <v>42173</v>
      </c>
    </row>
    <row r="180" spans="1:13">
      <c r="A180" s="380" t="s">
        <v>2121</v>
      </c>
      <c r="B180" s="380" t="s">
        <v>2122</v>
      </c>
      <c r="C180" s="380" t="s">
        <v>1438</v>
      </c>
      <c r="D180" s="380" t="s">
        <v>1777</v>
      </c>
      <c r="E180" s="380" t="s">
        <v>19</v>
      </c>
      <c r="F180" s="381">
        <v>0.01</v>
      </c>
      <c r="G180" s="380" t="s">
        <v>1767</v>
      </c>
      <c r="H180" s="380" t="s">
        <v>1771</v>
      </c>
      <c r="I180" s="380" t="s">
        <v>1767</v>
      </c>
      <c r="J180" s="380" t="s">
        <v>1768</v>
      </c>
      <c r="K180" s="380" t="s">
        <v>1438</v>
      </c>
      <c r="L180" s="382">
        <v>42171</v>
      </c>
    </row>
    <row r="181" spans="1:13" hidden="1">
      <c r="A181" s="380" t="s">
        <v>2123</v>
      </c>
      <c r="B181" s="380" t="s">
        <v>2124</v>
      </c>
      <c r="C181" s="380" t="s">
        <v>744</v>
      </c>
      <c r="D181" s="380" t="s">
        <v>1777</v>
      </c>
      <c r="F181" s="381" t="s">
        <v>13</v>
      </c>
      <c r="G181" s="380" t="s">
        <v>1771</v>
      </c>
      <c r="H181" s="380" t="s">
        <v>1771</v>
      </c>
      <c r="I181" s="380" t="s">
        <v>1767</v>
      </c>
      <c r="J181" s="380" t="s">
        <v>1768</v>
      </c>
      <c r="K181" s="380" t="s">
        <v>744</v>
      </c>
      <c r="L181" s="382">
        <v>42172</v>
      </c>
    </row>
    <row r="182" spans="1:13" hidden="1">
      <c r="A182" s="380" t="s">
        <v>2125</v>
      </c>
      <c r="B182" s="380" t="s">
        <v>2126</v>
      </c>
      <c r="C182" s="380" t="s">
        <v>1438</v>
      </c>
      <c r="D182" s="380" t="s">
        <v>1782</v>
      </c>
      <c r="F182" s="381" t="s">
        <v>13</v>
      </c>
      <c r="G182" s="380" t="s">
        <v>1771</v>
      </c>
      <c r="H182" s="380" t="s">
        <v>1771</v>
      </c>
      <c r="I182" s="380" t="s">
        <v>1767</v>
      </c>
      <c r="J182" s="380" t="s">
        <v>1772</v>
      </c>
      <c r="K182" s="380" t="s">
        <v>1438</v>
      </c>
      <c r="L182" s="382">
        <v>42171</v>
      </c>
    </row>
    <row r="183" spans="1:13" hidden="1">
      <c r="A183" s="380" t="s">
        <v>2127</v>
      </c>
      <c r="B183" s="380" t="s">
        <v>2128</v>
      </c>
      <c r="C183" s="380" t="s">
        <v>1438</v>
      </c>
      <c r="D183" s="380" t="s">
        <v>1782</v>
      </c>
      <c r="F183" s="381" t="s">
        <v>13</v>
      </c>
      <c r="G183" s="380" t="s">
        <v>1771</v>
      </c>
      <c r="H183" s="380" t="s">
        <v>1771</v>
      </c>
      <c r="I183" s="380" t="s">
        <v>1767</v>
      </c>
      <c r="J183" s="380" t="s">
        <v>1768</v>
      </c>
      <c r="K183" s="380" t="s">
        <v>1438</v>
      </c>
      <c r="L183" s="382">
        <v>42171</v>
      </c>
    </row>
    <row r="184" spans="1:13">
      <c r="A184" s="380" t="s">
        <v>2129</v>
      </c>
      <c r="B184" s="380" t="s">
        <v>2130</v>
      </c>
      <c r="C184" s="380" t="s">
        <v>1438</v>
      </c>
      <c r="D184" s="380" t="s">
        <v>1782</v>
      </c>
      <c r="E184" s="380" t="s">
        <v>19</v>
      </c>
      <c r="F184" s="381">
        <v>0.01</v>
      </c>
      <c r="G184" s="380" t="s">
        <v>1767</v>
      </c>
      <c r="H184" s="380" t="s">
        <v>1771</v>
      </c>
      <c r="I184" s="380" t="s">
        <v>1767</v>
      </c>
      <c r="J184" s="380" t="s">
        <v>1772</v>
      </c>
      <c r="K184" s="380" t="s">
        <v>1438</v>
      </c>
      <c r="L184" s="382">
        <v>42171</v>
      </c>
      <c r="M184" s="380" t="s">
        <v>2131</v>
      </c>
    </row>
    <row r="185" spans="1:13" hidden="1">
      <c r="A185" s="380" t="s">
        <v>2132</v>
      </c>
      <c r="B185" s="380" t="s">
        <v>2133</v>
      </c>
      <c r="C185" s="380" t="s">
        <v>2043</v>
      </c>
      <c r="D185" s="380" t="s">
        <v>1817</v>
      </c>
      <c r="F185" s="381" t="s">
        <v>13</v>
      </c>
      <c r="G185" s="380" t="s">
        <v>1771</v>
      </c>
      <c r="H185" s="380" t="s">
        <v>1771</v>
      </c>
      <c r="I185" s="380" t="s">
        <v>1767</v>
      </c>
    </row>
    <row r="186" spans="1:13" hidden="1">
      <c r="A186" s="380" t="s">
        <v>2134</v>
      </c>
      <c r="B186" s="380" t="s">
        <v>2135</v>
      </c>
      <c r="C186" s="380" t="s">
        <v>2043</v>
      </c>
      <c r="D186" s="380" t="s">
        <v>1777</v>
      </c>
      <c r="F186" s="381" t="s">
        <v>13</v>
      </c>
      <c r="G186" s="380" t="s">
        <v>1771</v>
      </c>
      <c r="H186" s="380" t="s">
        <v>1771</v>
      </c>
      <c r="I186" s="380" t="s">
        <v>1767</v>
      </c>
    </row>
    <row r="187" spans="1:13" hidden="1">
      <c r="A187" s="380" t="s">
        <v>2136</v>
      </c>
      <c r="B187" s="380" t="s">
        <v>2137</v>
      </c>
      <c r="C187" s="380" t="s">
        <v>744</v>
      </c>
      <c r="D187" s="380" t="s">
        <v>1765</v>
      </c>
      <c r="F187" s="381" t="s">
        <v>13</v>
      </c>
      <c r="G187" s="380" t="s">
        <v>1771</v>
      </c>
      <c r="H187" s="380" t="s">
        <v>1771</v>
      </c>
      <c r="I187" s="380" t="s">
        <v>1767</v>
      </c>
      <c r="J187" s="380" t="s">
        <v>1768</v>
      </c>
      <c r="K187" s="380" t="s">
        <v>744</v>
      </c>
      <c r="L187" s="382">
        <v>42172</v>
      </c>
    </row>
    <row r="188" spans="1:13" hidden="1">
      <c r="A188" s="380" t="s">
        <v>1464</v>
      </c>
      <c r="B188" s="380" t="s">
        <v>1465</v>
      </c>
      <c r="C188" s="380" t="s">
        <v>1438</v>
      </c>
      <c r="D188" s="380" t="s">
        <v>1765</v>
      </c>
      <c r="F188" s="381" t="s">
        <v>13</v>
      </c>
      <c r="G188" s="380" t="s">
        <v>1771</v>
      </c>
      <c r="H188" s="380" t="s">
        <v>1771</v>
      </c>
      <c r="I188" s="380" t="s">
        <v>1767</v>
      </c>
      <c r="J188" s="380" t="s">
        <v>1772</v>
      </c>
      <c r="K188" s="380" t="s">
        <v>1438</v>
      </c>
      <c r="L188" s="382">
        <v>42171</v>
      </c>
    </row>
    <row r="189" spans="1:13" hidden="1">
      <c r="A189" s="380" t="s">
        <v>2138</v>
      </c>
      <c r="B189" s="380" t="s">
        <v>2139</v>
      </c>
      <c r="C189" s="380" t="s">
        <v>744</v>
      </c>
      <c r="D189" s="380" t="s">
        <v>1782</v>
      </c>
      <c r="F189" s="381" t="s">
        <v>13</v>
      </c>
      <c r="G189" s="380" t="s">
        <v>1771</v>
      </c>
      <c r="H189" s="380" t="s">
        <v>1771</v>
      </c>
      <c r="I189" s="380" t="s">
        <v>1767</v>
      </c>
      <c r="J189" s="380" t="s">
        <v>1768</v>
      </c>
      <c r="K189" s="380" t="s">
        <v>744</v>
      </c>
      <c r="L189" s="382">
        <v>42172</v>
      </c>
    </row>
    <row r="190" spans="1:13" hidden="1">
      <c r="A190" s="380" t="s">
        <v>2140</v>
      </c>
      <c r="B190" s="380" t="s">
        <v>2141</v>
      </c>
      <c r="C190" s="380" t="s">
        <v>1438</v>
      </c>
      <c r="D190" s="380" t="s">
        <v>1870</v>
      </c>
      <c r="F190" s="381" t="s">
        <v>13</v>
      </c>
      <c r="G190" s="380" t="s">
        <v>1771</v>
      </c>
      <c r="H190" s="380" t="s">
        <v>1771</v>
      </c>
      <c r="I190" s="380" t="s">
        <v>1767</v>
      </c>
      <c r="J190" s="380" t="s">
        <v>1768</v>
      </c>
      <c r="K190" s="380" t="s">
        <v>1438</v>
      </c>
      <c r="L190" s="382">
        <v>42171</v>
      </c>
    </row>
    <row r="191" spans="1:13" hidden="1">
      <c r="A191" s="380" t="s">
        <v>2142</v>
      </c>
      <c r="B191" s="380" t="s">
        <v>2143</v>
      </c>
      <c r="C191" s="380" t="s">
        <v>1438</v>
      </c>
      <c r="D191" s="380" t="s">
        <v>1777</v>
      </c>
      <c r="F191" s="381" t="s">
        <v>13</v>
      </c>
      <c r="G191" s="380" t="s">
        <v>1771</v>
      </c>
      <c r="H191" s="380" t="s">
        <v>1771</v>
      </c>
      <c r="I191" s="380" t="s">
        <v>1767</v>
      </c>
      <c r="J191" s="380" t="s">
        <v>1768</v>
      </c>
      <c r="K191" s="380" t="s">
        <v>1438</v>
      </c>
      <c r="L191" s="382">
        <v>42173</v>
      </c>
    </row>
    <row r="192" spans="1:13" hidden="1">
      <c r="A192" s="380" t="s">
        <v>2144</v>
      </c>
      <c r="B192" s="380" t="s">
        <v>2145</v>
      </c>
      <c r="C192" s="380" t="s">
        <v>1438</v>
      </c>
      <c r="D192" s="380" t="s">
        <v>459</v>
      </c>
      <c r="F192" s="381" t="s">
        <v>13</v>
      </c>
      <c r="G192" s="380" t="s">
        <v>1771</v>
      </c>
      <c r="H192" s="380" t="s">
        <v>1771</v>
      </c>
      <c r="I192" s="380" t="s">
        <v>1767</v>
      </c>
      <c r="J192" s="380" t="s">
        <v>1772</v>
      </c>
      <c r="K192" s="380" t="s">
        <v>1438</v>
      </c>
      <c r="L192" s="382">
        <v>42171</v>
      </c>
    </row>
    <row r="193" spans="1:12" hidden="1">
      <c r="A193" s="380" t="s">
        <v>2146</v>
      </c>
      <c r="B193" s="380" t="s">
        <v>2147</v>
      </c>
      <c r="C193" s="380" t="s">
        <v>1438</v>
      </c>
      <c r="D193" s="380" t="s">
        <v>1777</v>
      </c>
      <c r="F193" s="381" t="s">
        <v>13</v>
      </c>
      <c r="G193" s="380" t="s">
        <v>1771</v>
      </c>
      <c r="H193" s="380" t="s">
        <v>1771</v>
      </c>
      <c r="I193" s="380" t="s">
        <v>1767</v>
      </c>
      <c r="J193" s="380" t="s">
        <v>1768</v>
      </c>
      <c r="K193" s="380" t="s">
        <v>1438</v>
      </c>
      <c r="L193" s="382">
        <v>42171</v>
      </c>
    </row>
    <row r="194" spans="1:12" hidden="1">
      <c r="A194" s="380" t="s">
        <v>2148</v>
      </c>
      <c r="B194" s="380" t="s">
        <v>2149</v>
      </c>
      <c r="C194" s="380" t="s">
        <v>1438</v>
      </c>
      <c r="D194" s="380" t="s">
        <v>1777</v>
      </c>
      <c r="F194" s="381" t="s">
        <v>13</v>
      </c>
      <c r="G194" s="380" t="s">
        <v>1771</v>
      </c>
      <c r="H194" s="380" t="s">
        <v>1771</v>
      </c>
      <c r="I194" s="380" t="s">
        <v>1767</v>
      </c>
      <c r="J194" s="380" t="s">
        <v>1772</v>
      </c>
      <c r="K194" s="380" t="s">
        <v>1438</v>
      </c>
      <c r="L194" s="382">
        <v>42173</v>
      </c>
    </row>
    <row r="195" spans="1:12" hidden="1">
      <c r="A195" s="380" t="s">
        <v>1471</v>
      </c>
      <c r="B195" s="380" t="s">
        <v>1472</v>
      </c>
      <c r="C195" s="380" t="s">
        <v>1438</v>
      </c>
      <c r="D195" s="380" t="s">
        <v>1777</v>
      </c>
      <c r="F195" s="381" t="s">
        <v>13</v>
      </c>
      <c r="G195" s="380" t="s">
        <v>1771</v>
      </c>
      <c r="H195" s="380" t="s">
        <v>1771</v>
      </c>
      <c r="I195" s="380" t="s">
        <v>1767</v>
      </c>
      <c r="J195" s="380" t="s">
        <v>1768</v>
      </c>
      <c r="K195" s="380" t="s">
        <v>1438</v>
      </c>
      <c r="L195" s="382">
        <v>42171</v>
      </c>
    </row>
    <row r="196" spans="1:12" hidden="1">
      <c r="A196" s="380" t="s">
        <v>2150</v>
      </c>
      <c r="B196" s="380" t="s">
        <v>2151</v>
      </c>
      <c r="C196" s="380" t="s">
        <v>1438</v>
      </c>
      <c r="D196" s="380" t="s">
        <v>1765</v>
      </c>
      <c r="F196" s="381" t="s">
        <v>13</v>
      </c>
      <c r="G196" s="380" t="s">
        <v>1771</v>
      </c>
      <c r="H196" s="380" t="s">
        <v>1771</v>
      </c>
      <c r="I196" s="380" t="s">
        <v>1767</v>
      </c>
      <c r="J196" s="380" t="s">
        <v>1768</v>
      </c>
      <c r="K196" s="380" t="s">
        <v>1438</v>
      </c>
      <c r="L196" s="382">
        <v>42171</v>
      </c>
    </row>
    <row r="197" spans="1:12" hidden="1">
      <c r="A197" s="380" t="s">
        <v>2152</v>
      </c>
      <c r="B197" s="380" t="s">
        <v>2153</v>
      </c>
      <c r="C197" s="380" t="s">
        <v>744</v>
      </c>
      <c r="D197" s="380" t="s">
        <v>1777</v>
      </c>
      <c r="F197" s="381" t="s">
        <v>13</v>
      </c>
      <c r="G197" s="380" t="s">
        <v>1771</v>
      </c>
      <c r="H197" s="380" t="s">
        <v>1771</v>
      </c>
      <c r="I197" s="380" t="s">
        <v>1767</v>
      </c>
      <c r="J197" s="380" t="s">
        <v>1768</v>
      </c>
      <c r="K197" s="380" t="s">
        <v>744</v>
      </c>
      <c r="L197" s="382">
        <v>42172</v>
      </c>
    </row>
    <row r="198" spans="1:12" hidden="1">
      <c r="A198" s="380" t="s">
        <v>2154</v>
      </c>
      <c r="B198" s="380" t="s">
        <v>2155</v>
      </c>
      <c r="C198" s="380" t="s">
        <v>1438</v>
      </c>
      <c r="D198" s="380" t="s">
        <v>1765</v>
      </c>
      <c r="F198" s="381" t="s">
        <v>13</v>
      </c>
      <c r="G198" s="380" t="s">
        <v>1771</v>
      </c>
      <c r="H198" s="380" t="s">
        <v>1771</v>
      </c>
      <c r="I198" s="380" t="s">
        <v>1767</v>
      </c>
      <c r="J198" s="380" t="s">
        <v>1768</v>
      </c>
      <c r="K198" s="380" t="s">
        <v>1438</v>
      </c>
      <c r="L198" s="382">
        <v>42171</v>
      </c>
    </row>
    <row r="199" spans="1:12" hidden="1">
      <c r="A199" s="380" t="s">
        <v>2156</v>
      </c>
      <c r="B199" s="380" t="s">
        <v>2157</v>
      </c>
      <c r="C199" s="380" t="s">
        <v>744</v>
      </c>
      <c r="D199" s="380" t="s">
        <v>1765</v>
      </c>
      <c r="F199" s="381" t="s">
        <v>13</v>
      </c>
      <c r="G199" s="380" t="s">
        <v>1771</v>
      </c>
      <c r="H199" s="380" t="s">
        <v>1771</v>
      </c>
      <c r="I199" s="380" t="s">
        <v>1767</v>
      </c>
      <c r="J199" s="380" t="s">
        <v>1768</v>
      </c>
      <c r="K199" s="380" t="s">
        <v>744</v>
      </c>
      <c r="L199" s="382">
        <v>42172</v>
      </c>
    </row>
    <row r="200" spans="1:12" hidden="1">
      <c r="A200" s="380" t="s">
        <v>2158</v>
      </c>
      <c r="B200" s="380" t="s">
        <v>2159</v>
      </c>
      <c r="C200" s="380" t="s">
        <v>1438</v>
      </c>
      <c r="D200" s="380" t="s">
        <v>1777</v>
      </c>
      <c r="F200" s="381" t="s">
        <v>13</v>
      </c>
      <c r="G200" s="380" t="s">
        <v>1771</v>
      </c>
      <c r="H200" s="380" t="s">
        <v>1771</v>
      </c>
      <c r="I200" s="380" t="s">
        <v>1767</v>
      </c>
      <c r="J200" s="380" t="s">
        <v>1772</v>
      </c>
      <c r="K200" s="380" t="s">
        <v>1438</v>
      </c>
      <c r="L200" s="382">
        <v>42173</v>
      </c>
    </row>
    <row r="201" spans="1:12" hidden="1">
      <c r="A201" s="380" t="s">
        <v>2160</v>
      </c>
      <c r="B201" s="380" t="s">
        <v>2161</v>
      </c>
      <c r="C201" s="380" t="s">
        <v>744</v>
      </c>
      <c r="D201" s="380" t="s">
        <v>459</v>
      </c>
      <c r="F201" s="381" t="s">
        <v>13</v>
      </c>
      <c r="G201" s="380" t="s">
        <v>1771</v>
      </c>
      <c r="H201" s="380" t="s">
        <v>1771</v>
      </c>
      <c r="I201" s="380" t="s">
        <v>1767</v>
      </c>
      <c r="J201" s="380" t="s">
        <v>1768</v>
      </c>
      <c r="K201" s="380" t="s">
        <v>744</v>
      </c>
      <c r="L201" s="382">
        <v>42172</v>
      </c>
    </row>
    <row r="202" spans="1:12" hidden="1">
      <c r="A202" s="380" t="s">
        <v>2162</v>
      </c>
      <c r="B202" s="380" t="s">
        <v>2163</v>
      </c>
      <c r="C202" s="380" t="s">
        <v>744</v>
      </c>
      <c r="D202" s="380" t="s">
        <v>1777</v>
      </c>
      <c r="F202" s="381" t="s">
        <v>13</v>
      </c>
      <c r="G202" s="380" t="s">
        <v>1771</v>
      </c>
      <c r="H202" s="380" t="s">
        <v>1771</v>
      </c>
      <c r="I202" s="380" t="s">
        <v>1767</v>
      </c>
      <c r="J202" s="380" t="s">
        <v>1768</v>
      </c>
      <c r="K202" s="380" t="s">
        <v>744</v>
      </c>
      <c r="L202" s="382">
        <v>42172</v>
      </c>
    </row>
    <row r="203" spans="1:12" hidden="1">
      <c r="A203" s="380" t="s">
        <v>2164</v>
      </c>
      <c r="B203" s="380" t="s">
        <v>2165</v>
      </c>
      <c r="C203" s="380" t="s">
        <v>744</v>
      </c>
      <c r="D203" s="380" t="s">
        <v>1765</v>
      </c>
      <c r="F203" s="381" t="s">
        <v>13</v>
      </c>
      <c r="G203" s="380" t="s">
        <v>1771</v>
      </c>
      <c r="H203" s="380" t="s">
        <v>1771</v>
      </c>
      <c r="I203" s="380" t="s">
        <v>1767</v>
      </c>
      <c r="J203" s="380" t="s">
        <v>1768</v>
      </c>
      <c r="K203" s="380" t="s">
        <v>744</v>
      </c>
      <c r="L203" s="382">
        <v>42172</v>
      </c>
    </row>
    <row r="204" spans="1:12" hidden="1">
      <c r="A204" s="380" t="s">
        <v>2166</v>
      </c>
      <c r="B204" s="380" t="s">
        <v>2167</v>
      </c>
      <c r="C204" s="380" t="s">
        <v>744</v>
      </c>
      <c r="D204" s="380" t="s">
        <v>1777</v>
      </c>
      <c r="F204" s="381" t="s">
        <v>13</v>
      </c>
      <c r="G204" s="380" t="s">
        <v>1771</v>
      </c>
      <c r="H204" s="380" t="s">
        <v>1771</v>
      </c>
      <c r="I204" s="380" t="s">
        <v>1767</v>
      </c>
      <c r="J204" s="380" t="s">
        <v>1768</v>
      </c>
      <c r="K204" s="380" t="s">
        <v>744</v>
      </c>
      <c r="L204" s="382">
        <v>42172</v>
      </c>
    </row>
    <row r="205" spans="1:12" hidden="1">
      <c r="A205" s="380" t="s">
        <v>2168</v>
      </c>
      <c r="B205" s="380" t="s">
        <v>2169</v>
      </c>
      <c r="C205" s="380" t="s">
        <v>1438</v>
      </c>
      <c r="D205" s="380" t="s">
        <v>1765</v>
      </c>
      <c r="F205" s="381" t="s">
        <v>13</v>
      </c>
      <c r="G205" s="380" t="s">
        <v>1771</v>
      </c>
      <c r="H205" s="380" t="s">
        <v>1771</v>
      </c>
      <c r="I205" s="380" t="s">
        <v>1767</v>
      </c>
      <c r="J205" s="380" t="s">
        <v>1772</v>
      </c>
      <c r="K205" s="380" t="s">
        <v>1438</v>
      </c>
      <c r="L205" s="382">
        <v>42171</v>
      </c>
    </row>
    <row r="206" spans="1:12" hidden="1">
      <c r="A206" s="380" t="s">
        <v>2170</v>
      </c>
      <c r="B206" s="380" t="s">
        <v>2171</v>
      </c>
      <c r="C206" s="380" t="s">
        <v>744</v>
      </c>
      <c r="D206" s="380" t="s">
        <v>1817</v>
      </c>
      <c r="F206" s="381" t="s">
        <v>13</v>
      </c>
      <c r="G206" s="380" t="s">
        <v>1771</v>
      </c>
      <c r="H206" s="380" t="s">
        <v>1771</v>
      </c>
      <c r="I206" s="380" t="s">
        <v>1767</v>
      </c>
      <c r="J206" s="380" t="s">
        <v>1768</v>
      </c>
      <c r="K206" s="380" t="s">
        <v>744</v>
      </c>
      <c r="L206" s="382">
        <v>42172</v>
      </c>
    </row>
    <row r="207" spans="1:12" hidden="1">
      <c r="A207" s="380" t="s">
        <v>2172</v>
      </c>
      <c r="B207" s="380" t="s">
        <v>2173</v>
      </c>
      <c r="C207" s="380" t="s">
        <v>1438</v>
      </c>
      <c r="D207" s="380" t="s">
        <v>1765</v>
      </c>
      <c r="F207" s="381" t="s">
        <v>13</v>
      </c>
      <c r="G207" s="380" t="s">
        <v>1771</v>
      </c>
      <c r="H207" s="380" t="s">
        <v>1771</v>
      </c>
      <c r="I207" s="380" t="s">
        <v>1767</v>
      </c>
      <c r="J207" s="380" t="s">
        <v>1772</v>
      </c>
      <c r="K207" s="380" t="s">
        <v>1438</v>
      </c>
      <c r="L207" s="382">
        <v>42171</v>
      </c>
    </row>
    <row r="208" spans="1:12" hidden="1">
      <c r="A208" s="380" t="s">
        <v>2174</v>
      </c>
      <c r="B208" s="380" t="s">
        <v>2175</v>
      </c>
      <c r="C208" s="380" t="s">
        <v>744</v>
      </c>
      <c r="D208" s="380" t="s">
        <v>1817</v>
      </c>
      <c r="F208" s="381" t="s">
        <v>13</v>
      </c>
      <c r="G208" s="380" t="s">
        <v>1771</v>
      </c>
      <c r="H208" s="380" t="s">
        <v>1771</v>
      </c>
      <c r="I208" s="380" t="s">
        <v>1767</v>
      </c>
      <c r="J208" s="380" t="s">
        <v>1768</v>
      </c>
      <c r="K208" s="380" t="s">
        <v>744</v>
      </c>
      <c r="L208" s="382">
        <v>42172</v>
      </c>
    </row>
    <row r="209" spans="1:12" hidden="1">
      <c r="A209" s="380" t="s">
        <v>2176</v>
      </c>
      <c r="B209" s="380" t="s">
        <v>2177</v>
      </c>
      <c r="C209" s="380" t="s">
        <v>744</v>
      </c>
      <c r="D209" s="380" t="s">
        <v>1765</v>
      </c>
      <c r="F209" s="381" t="s">
        <v>13</v>
      </c>
      <c r="G209" s="380" t="s">
        <v>1771</v>
      </c>
      <c r="H209" s="380" t="s">
        <v>1771</v>
      </c>
      <c r="I209" s="380" t="s">
        <v>1767</v>
      </c>
      <c r="J209" s="380" t="s">
        <v>1768</v>
      </c>
      <c r="K209" s="380" t="s">
        <v>744</v>
      </c>
      <c r="L209" s="382">
        <v>42172</v>
      </c>
    </row>
    <row r="210" spans="1:12" hidden="1">
      <c r="A210" s="380" t="s">
        <v>2178</v>
      </c>
      <c r="B210" s="380" t="s">
        <v>2179</v>
      </c>
      <c r="C210" s="380" t="s">
        <v>744</v>
      </c>
      <c r="D210" s="380" t="s">
        <v>459</v>
      </c>
      <c r="F210" s="381" t="s">
        <v>13</v>
      </c>
      <c r="G210" s="380" t="s">
        <v>1771</v>
      </c>
      <c r="H210" s="380" t="s">
        <v>1771</v>
      </c>
      <c r="I210" s="380" t="s">
        <v>1767</v>
      </c>
      <c r="J210" s="380" t="s">
        <v>1768</v>
      </c>
      <c r="K210" s="380" t="s">
        <v>744</v>
      </c>
      <c r="L210" s="382">
        <v>42172</v>
      </c>
    </row>
    <row r="211" spans="1:12" hidden="1">
      <c r="A211" s="380" t="s">
        <v>1476</v>
      </c>
      <c r="B211" s="380" t="s">
        <v>1477</v>
      </c>
      <c r="C211" s="380" t="s">
        <v>1438</v>
      </c>
      <c r="D211" s="380" t="s">
        <v>1765</v>
      </c>
      <c r="F211" s="381" t="s">
        <v>13</v>
      </c>
      <c r="G211" s="380" t="s">
        <v>1771</v>
      </c>
      <c r="H211" s="380" t="s">
        <v>1771</v>
      </c>
      <c r="I211" s="380" t="s">
        <v>1767</v>
      </c>
      <c r="J211" s="380" t="s">
        <v>1772</v>
      </c>
      <c r="K211" s="380" t="s">
        <v>1438</v>
      </c>
      <c r="L211" s="382">
        <v>42171</v>
      </c>
    </row>
    <row r="212" spans="1:12" hidden="1">
      <c r="A212" s="380" t="s">
        <v>1480</v>
      </c>
      <c r="B212" s="380" t="s">
        <v>1481</v>
      </c>
      <c r="C212" s="380" t="s">
        <v>1438</v>
      </c>
      <c r="D212" s="380" t="s">
        <v>1782</v>
      </c>
      <c r="F212" s="381" t="s">
        <v>13</v>
      </c>
      <c r="G212" s="380" t="s">
        <v>1771</v>
      </c>
      <c r="H212" s="380" t="s">
        <v>1771</v>
      </c>
      <c r="I212" s="380" t="s">
        <v>1767</v>
      </c>
      <c r="J212" s="380" t="s">
        <v>1772</v>
      </c>
      <c r="K212" s="380" t="s">
        <v>1438</v>
      </c>
      <c r="L212" s="382">
        <v>42171</v>
      </c>
    </row>
    <row r="213" spans="1:12" hidden="1">
      <c r="A213" s="380" t="s">
        <v>2180</v>
      </c>
      <c r="B213" s="380" t="s">
        <v>2181</v>
      </c>
      <c r="C213" s="380" t="s">
        <v>744</v>
      </c>
      <c r="D213" s="380" t="s">
        <v>1777</v>
      </c>
      <c r="F213" s="381" t="s">
        <v>13</v>
      </c>
      <c r="G213" s="380" t="s">
        <v>1771</v>
      </c>
      <c r="H213" s="380" t="s">
        <v>1771</v>
      </c>
      <c r="I213" s="380" t="s">
        <v>1767</v>
      </c>
      <c r="J213" s="380" t="s">
        <v>1768</v>
      </c>
      <c r="K213" s="380" t="s">
        <v>744</v>
      </c>
      <c r="L213" s="382">
        <v>42172</v>
      </c>
    </row>
    <row r="214" spans="1:12" hidden="1">
      <c r="A214" s="380" t="s">
        <v>2182</v>
      </c>
      <c r="B214" s="380" t="s">
        <v>2183</v>
      </c>
      <c r="C214" s="380" t="s">
        <v>1438</v>
      </c>
      <c r="D214" s="380" t="s">
        <v>1782</v>
      </c>
      <c r="F214" s="381" t="s">
        <v>13</v>
      </c>
      <c r="G214" s="380" t="s">
        <v>1771</v>
      </c>
      <c r="H214" s="380" t="s">
        <v>1771</v>
      </c>
      <c r="I214" s="380" t="s">
        <v>1767</v>
      </c>
      <c r="J214" s="380" t="s">
        <v>1772</v>
      </c>
      <c r="K214" s="380" t="s">
        <v>1438</v>
      </c>
      <c r="L214" s="382">
        <v>42173</v>
      </c>
    </row>
    <row r="215" spans="1:12" hidden="1">
      <c r="A215" s="380" t="s">
        <v>2184</v>
      </c>
      <c r="B215" s="380" t="s">
        <v>2185</v>
      </c>
      <c r="C215" s="380" t="s">
        <v>744</v>
      </c>
      <c r="D215" s="380" t="s">
        <v>1817</v>
      </c>
      <c r="F215" s="381" t="s">
        <v>13</v>
      </c>
      <c r="G215" s="380" t="s">
        <v>1771</v>
      </c>
      <c r="H215" s="380" t="s">
        <v>1771</v>
      </c>
      <c r="I215" s="380" t="s">
        <v>1767</v>
      </c>
      <c r="J215" s="380" t="s">
        <v>1768</v>
      </c>
      <c r="K215" s="380" t="s">
        <v>744</v>
      </c>
      <c r="L215" s="382">
        <v>42172</v>
      </c>
    </row>
    <row r="216" spans="1:12" hidden="1">
      <c r="A216" s="380" t="s">
        <v>2186</v>
      </c>
      <c r="B216" s="380" t="s">
        <v>2187</v>
      </c>
      <c r="C216" s="380" t="s">
        <v>1438</v>
      </c>
      <c r="D216" s="380" t="s">
        <v>1765</v>
      </c>
      <c r="F216" s="381" t="s">
        <v>13</v>
      </c>
      <c r="G216" s="380" t="s">
        <v>1771</v>
      </c>
      <c r="H216" s="380" t="s">
        <v>1771</v>
      </c>
      <c r="I216" s="380" t="s">
        <v>1767</v>
      </c>
      <c r="J216" s="380" t="s">
        <v>1772</v>
      </c>
      <c r="K216" s="380" t="s">
        <v>1438</v>
      </c>
      <c r="L216" s="382">
        <v>42171</v>
      </c>
    </row>
    <row r="217" spans="1:12" hidden="1">
      <c r="A217" s="380" t="s">
        <v>2188</v>
      </c>
      <c r="B217" s="380" t="s">
        <v>2189</v>
      </c>
      <c r="C217" s="380" t="s">
        <v>1438</v>
      </c>
      <c r="D217" s="380" t="s">
        <v>1782</v>
      </c>
      <c r="F217" s="381" t="s">
        <v>13</v>
      </c>
      <c r="G217" s="380" t="s">
        <v>1771</v>
      </c>
      <c r="H217" s="380" t="s">
        <v>1771</v>
      </c>
      <c r="I217" s="380" t="s">
        <v>1767</v>
      </c>
      <c r="J217" s="380" t="s">
        <v>1772</v>
      </c>
      <c r="K217" s="380" t="s">
        <v>1438</v>
      </c>
      <c r="L217" s="382">
        <v>42171</v>
      </c>
    </row>
    <row r="218" spans="1:12" hidden="1">
      <c r="A218" s="380" t="s">
        <v>2190</v>
      </c>
      <c r="B218" s="380" t="s">
        <v>2191</v>
      </c>
      <c r="C218" s="380" t="s">
        <v>1438</v>
      </c>
      <c r="D218" s="380" t="s">
        <v>228</v>
      </c>
      <c r="F218" s="381" t="s">
        <v>13</v>
      </c>
      <c r="G218" s="380" t="s">
        <v>1771</v>
      </c>
      <c r="H218" s="380" t="s">
        <v>1771</v>
      </c>
      <c r="I218" s="380" t="s">
        <v>1767</v>
      </c>
      <c r="J218" s="380" t="s">
        <v>1768</v>
      </c>
      <c r="K218" s="380" t="s">
        <v>1438</v>
      </c>
      <c r="L218" s="382">
        <v>42171</v>
      </c>
    </row>
    <row r="219" spans="1:12" hidden="1">
      <c r="A219" s="380" t="s">
        <v>2192</v>
      </c>
      <c r="B219" s="380" t="s">
        <v>2193</v>
      </c>
      <c r="C219" s="380" t="s">
        <v>744</v>
      </c>
      <c r="D219" s="380" t="s">
        <v>1777</v>
      </c>
      <c r="F219" s="381" t="s">
        <v>13</v>
      </c>
      <c r="G219" s="380" t="s">
        <v>1771</v>
      </c>
      <c r="H219" s="380" t="s">
        <v>1771</v>
      </c>
      <c r="I219" s="380" t="s">
        <v>1767</v>
      </c>
      <c r="J219" s="380" t="s">
        <v>1768</v>
      </c>
      <c r="K219" s="380" t="s">
        <v>744</v>
      </c>
      <c r="L219" s="382">
        <v>42172</v>
      </c>
    </row>
    <row r="220" spans="1:12" hidden="1">
      <c r="A220" s="380" t="s">
        <v>2194</v>
      </c>
      <c r="B220" s="380" t="s">
        <v>2195</v>
      </c>
      <c r="C220" s="380" t="s">
        <v>744</v>
      </c>
      <c r="D220" s="380" t="s">
        <v>1777</v>
      </c>
      <c r="F220" s="381" t="s">
        <v>13</v>
      </c>
      <c r="G220" s="380" t="s">
        <v>1771</v>
      </c>
      <c r="H220" s="380" t="s">
        <v>1771</v>
      </c>
      <c r="I220" s="380" t="s">
        <v>1767</v>
      </c>
      <c r="J220" s="380" t="s">
        <v>1768</v>
      </c>
      <c r="K220" s="380" t="s">
        <v>744</v>
      </c>
      <c r="L220" s="382">
        <v>42172</v>
      </c>
    </row>
    <row r="221" spans="1:12" hidden="1">
      <c r="A221" s="380" t="s">
        <v>2196</v>
      </c>
      <c r="B221" s="380" t="s">
        <v>2197</v>
      </c>
      <c r="C221" s="380" t="s">
        <v>744</v>
      </c>
      <c r="D221" s="380" t="s">
        <v>1777</v>
      </c>
      <c r="F221" s="381" t="s">
        <v>13</v>
      </c>
      <c r="G221" s="380" t="s">
        <v>1771</v>
      </c>
      <c r="H221" s="380" t="s">
        <v>1771</v>
      </c>
      <c r="I221" s="380" t="s">
        <v>1767</v>
      </c>
      <c r="J221" s="380" t="s">
        <v>1768</v>
      </c>
      <c r="K221" s="380" t="s">
        <v>744</v>
      </c>
      <c r="L221" s="382">
        <v>42172</v>
      </c>
    </row>
    <row r="222" spans="1:12" hidden="1">
      <c r="A222" s="380" t="s">
        <v>2198</v>
      </c>
      <c r="B222" s="380" t="s">
        <v>2199</v>
      </c>
      <c r="C222" s="380" t="s">
        <v>1224</v>
      </c>
      <c r="D222" s="380" t="s">
        <v>1777</v>
      </c>
      <c r="F222" s="381" t="s">
        <v>13</v>
      </c>
      <c r="G222" s="380" t="s">
        <v>1771</v>
      </c>
      <c r="H222" s="380" t="s">
        <v>1771</v>
      </c>
      <c r="I222" s="380" t="s">
        <v>1767</v>
      </c>
      <c r="J222" s="380" t="s">
        <v>1772</v>
      </c>
      <c r="K222" s="380" t="s">
        <v>1792</v>
      </c>
      <c r="L222" s="382">
        <v>42172</v>
      </c>
    </row>
    <row r="223" spans="1:12" hidden="1">
      <c r="A223" s="380" t="s">
        <v>2200</v>
      </c>
      <c r="B223" s="380" t="s">
        <v>2201</v>
      </c>
      <c r="C223" s="380" t="s">
        <v>1224</v>
      </c>
      <c r="D223" s="380" t="s">
        <v>1777</v>
      </c>
      <c r="F223" s="381" t="s">
        <v>13</v>
      </c>
      <c r="G223" s="380" t="s">
        <v>1771</v>
      </c>
      <c r="H223" s="380" t="s">
        <v>1771</v>
      </c>
      <c r="I223" s="380" t="s">
        <v>1767</v>
      </c>
      <c r="J223" s="380" t="s">
        <v>1768</v>
      </c>
      <c r="K223" s="380" t="s">
        <v>1792</v>
      </c>
      <c r="L223" s="382">
        <v>42172</v>
      </c>
    </row>
    <row r="224" spans="1:12" hidden="1">
      <c r="A224" s="380" t="s">
        <v>2202</v>
      </c>
      <c r="B224" s="380" t="s">
        <v>2203</v>
      </c>
      <c r="C224" s="380" t="s">
        <v>1224</v>
      </c>
      <c r="D224" s="380" t="s">
        <v>1765</v>
      </c>
      <c r="F224" s="381" t="s">
        <v>13</v>
      </c>
      <c r="G224" s="380" t="s">
        <v>1771</v>
      </c>
      <c r="H224" s="380" t="s">
        <v>1771</v>
      </c>
      <c r="I224" s="380" t="s">
        <v>1767</v>
      </c>
      <c r="J224" s="380" t="s">
        <v>1768</v>
      </c>
      <c r="K224" s="380" t="s">
        <v>1224</v>
      </c>
      <c r="L224" s="382">
        <v>42171</v>
      </c>
    </row>
    <row r="225" spans="1:12" hidden="1">
      <c r="A225" s="380" t="s">
        <v>1484</v>
      </c>
      <c r="B225" s="380" t="s">
        <v>1485</v>
      </c>
      <c r="C225" s="380" t="s">
        <v>1438</v>
      </c>
      <c r="D225" s="380" t="s">
        <v>1765</v>
      </c>
      <c r="F225" s="381" t="s">
        <v>13</v>
      </c>
      <c r="G225" s="380" t="s">
        <v>1771</v>
      </c>
      <c r="H225" s="380" t="s">
        <v>1771</v>
      </c>
      <c r="I225" s="380" t="s">
        <v>1767</v>
      </c>
      <c r="J225" s="380" t="s">
        <v>1772</v>
      </c>
      <c r="K225" s="380" t="s">
        <v>1792</v>
      </c>
      <c r="L225" s="382">
        <v>42172</v>
      </c>
    </row>
    <row r="226" spans="1:12" hidden="1">
      <c r="A226" s="380" t="s">
        <v>2204</v>
      </c>
      <c r="B226" s="380" t="s">
        <v>2205</v>
      </c>
      <c r="C226" s="380" t="s">
        <v>353</v>
      </c>
      <c r="D226" s="380" t="s">
        <v>1765</v>
      </c>
      <c r="E226" s="380" t="s">
        <v>2206</v>
      </c>
      <c r="F226" s="381" t="s">
        <v>13</v>
      </c>
      <c r="G226" s="380" t="s">
        <v>1771</v>
      </c>
      <c r="H226" s="380" t="s">
        <v>1771</v>
      </c>
      <c r="I226" s="380" t="s">
        <v>1767</v>
      </c>
      <c r="J226" s="380" t="s">
        <v>1768</v>
      </c>
      <c r="K226" s="380" t="s">
        <v>1779</v>
      </c>
      <c r="L226" s="382">
        <v>42171</v>
      </c>
    </row>
    <row r="227" spans="1:12" hidden="1">
      <c r="A227" s="380" t="s">
        <v>2207</v>
      </c>
      <c r="B227" s="380" t="s">
        <v>2208</v>
      </c>
      <c r="C227" s="380" t="s">
        <v>1785</v>
      </c>
      <c r="D227" s="380" t="s">
        <v>1817</v>
      </c>
      <c r="E227" s="380" t="s">
        <v>1786</v>
      </c>
      <c r="F227" s="381" t="s">
        <v>1786</v>
      </c>
      <c r="G227" s="380" t="s">
        <v>1767</v>
      </c>
      <c r="H227" s="380" t="s">
        <v>1771</v>
      </c>
      <c r="I227" s="380" t="s">
        <v>1767</v>
      </c>
      <c r="J227" s="380" t="s">
        <v>1787</v>
      </c>
      <c r="K227" s="380" t="s">
        <v>336</v>
      </c>
      <c r="L227" s="382">
        <v>42171</v>
      </c>
    </row>
    <row r="228" spans="1:12" hidden="1">
      <c r="A228" s="380" t="s">
        <v>2209</v>
      </c>
      <c r="B228" s="380" t="s">
        <v>2210</v>
      </c>
      <c r="C228" s="380" t="s">
        <v>1438</v>
      </c>
      <c r="D228" s="380" t="s">
        <v>1777</v>
      </c>
      <c r="F228" s="381" t="s">
        <v>13</v>
      </c>
      <c r="G228" s="380" t="s">
        <v>1771</v>
      </c>
      <c r="H228" s="380" t="s">
        <v>1771</v>
      </c>
      <c r="I228" s="380" t="s">
        <v>1767</v>
      </c>
      <c r="J228" s="380" t="s">
        <v>1768</v>
      </c>
      <c r="K228" s="380" t="s">
        <v>1438</v>
      </c>
      <c r="L228" s="382">
        <v>42171</v>
      </c>
    </row>
    <row r="229" spans="1:12" hidden="1">
      <c r="A229" s="380" t="s">
        <v>2211</v>
      </c>
      <c r="B229" s="380" t="s">
        <v>2212</v>
      </c>
      <c r="C229" s="380" t="s">
        <v>630</v>
      </c>
      <c r="D229" s="380" t="s">
        <v>1777</v>
      </c>
      <c r="F229" s="381" t="s">
        <v>13</v>
      </c>
      <c r="G229" s="380" t="s">
        <v>1771</v>
      </c>
      <c r="H229" s="380" t="s">
        <v>1771</v>
      </c>
      <c r="I229" s="380" t="s">
        <v>1767</v>
      </c>
      <c r="J229" s="380" t="s">
        <v>1772</v>
      </c>
      <c r="K229" s="380" t="s">
        <v>630</v>
      </c>
      <c r="L229" s="382">
        <v>42172</v>
      </c>
    </row>
    <row r="230" spans="1:12" hidden="1">
      <c r="A230" s="380" t="s">
        <v>2213</v>
      </c>
      <c r="B230" s="380" t="s">
        <v>2214</v>
      </c>
      <c r="C230" s="380" t="s">
        <v>30</v>
      </c>
      <c r="D230" s="380" t="s">
        <v>1765</v>
      </c>
      <c r="F230" s="381" t="s">
        <v>13</v>
      </c>
      <c r="G230" s="380" t="s">
        <v>1771</v>
      </c>
      <c r="H230" s="380" t="s">
        <v>1771</v>
      </c>
      <c r="I230" s="380" t="s">
        <v>1767</v>
      </c>
      <c r="J230" s="380" t="s">
        <v>1768</v>
      </c>
      <c r="K230" s="380" t="s">
        <v>30</v>
      </c>
      <c r="L230" s="382">
        <v>42171</v>
      </c>
    </row>
    <row r="231" spans="1:12" hidden="1">
      <c r="A231" s="380" t="s">
        <v>2215</v>
      </c>
      <c r="B231" s="380" t="s">
        <v>2216</v>
      </c>
      <c r="C231" s="380" t="s">
        <v>630</v>
      </c>
      <c r="D231" s="380" t="s">
        <v>1817</v>
      </c>
      <c r="F231" s="381" t="s">
        <v>13</v>
      </c>
      <c r="G231" s="380" t="s">
        <v>1771</v>
      </c>
      <c r="H231" s="380" t="s">
        <v>1771</v>
      </c>
      <c r="I231" s="380" t="s">
        <v>1767</v>
      </c>
      <c r="J231" s="380" t="s">
        <v>1772</v>
      </c>
      <c r="K231" s="380" t="s">
        <v>630</v>
      </c>
      <c r="L231" s="382">
        <v>42172</v>
      </c>
    </row>
    <row r="232" spans="1:12" hidden="1">
      <c r="A232" s="380" t="s">
        <v>2217</v>
      </c>
      <c r="B232" s="380" t="s">
        <v>2218</v>
      </c>
      <c r="C232" s="380" t="s">
        <v>630</v>
      </c>
      <c r="D232" s="380" t="s">
        <v>1777</v>
      </c>
      <c r="F232" s="381" t="s">
        <v>13</v>
      </c>
      <c r="G232" s="380" t="s">
        <v>1771</v>
      </c>
      <c r="H232" s="380" t="s">
        <v>1771</v>
      </c>
      <c r="I232" s="380" t="s">
        <v>1767</v>
      </c>
      <c r="J232" s="380" t="s">
        <v>1772</v>
      </c>
      <c r="K232" s="380" t="s">
        <v>630</v>
      </c>
      <c r="L232" s="382">
        <v>42172</v>
      </c>
    </row>
    <row r="233" spans="1:12" hidden="1">
      <c r="A233" s="380" t="s">
        <v>2219</v>
      </c>
      <c r="B233" s="380" t="s">
        <v>2220</v>
      </c>
      <c r="C233" s="380" t="s">
        <v>630</v>
      </c>
      <c r="D233" s="380" t="s">
        <v>1782</v>
      </c>
      <c r="F233" s="381" t="s">
        <v>13</v>
      </c>
      <c r="G233" s="380" t="s">
        <v>1771</v>
      </c>
      <c r="H233" s="380" t="s">
        <v>1771</v>
      </c>
      <c r="I233" s="380" t="s">
        <v>1767</v>
      </c>
      <c r="J233" s="380" t="s">
        <v>1772</v>
      </c>
      <c r="K233" s="380" t="s">
        <v>630</v>
      </c>
      <c r="L233" s="382">
        <v>42172</v>
      </c>
    </row>
    <row r="234" spans="1:12" hidden="1">
      <c r="A234" s="380" t="s">
        <v>337</v>
      </c>
      <c r="B234" s="380" t="s">
        <v>338</v>
      </c>
      <c r="C234" s="380" t="s">
        <v>935</v>
      </c>
      <c r="D234" s="380" t="s">
        <v>1782</v>
      </c>
      <c r="E234" s="380" t="s">
        <v>2221</v>
      </c>
      <c r="F234" s="381" t="s">
        <v>17</v>
      </c>
      <c r="G234" s="380" t="s">
        <v>1767</v>
      </c>
      <c r="H234" s="380" t="s">
        <v>1767</v>
      </c>
      <c r="I234" s="380" t="s">
        <v>1767</v>
      </c>
      <c r="J234" s="380" t="s">
        <v>1768</v>
      </c>
      <c r="K234" s="380" t="s">
        <v>1764</v>
      </c>
      <c r="L234" s="382">
        <v>42174</v>
      </c>
    </row>
    <row r="235" spans="1:12" hidden="1">
      <c r="A235" s="380" t="s">
        <v>659</v>
      </c>
      <c r="B235" s="380" t="s">
        <v>660</v>
      </c>
      <c r="C235" s="380" t="s">
        <v>630</v>
      </c>
      <c r="D235" s="380" t="s">
        <v>1782</v>
      </c>
      <c r="F235" s="381" t="s">
        <v>13</v>
      </c>
      <c r="G235" s="380" t="s">
        <v>1771</v>
      </c>
      <c r="H235" s="380" t="s">
        <v>1771</v>
      </c>
      <c r="I235" s="380" t="s">
        <v>1767</v>
      </c>
      <c r="J235" s="380" t="s">
        <v>1772</v>
      </c>
      <c r="K235" s="380" t="s">
        <v>630</v>
      </c>
      <c r="L235" s="382">
        <v>42172</v>
      </c>
    </row>
    <row r="236" spans="1:12" hidden="1">
      <c r="A236" s="380" t="s">
        <v>2222</v>
      </c>
      <c r="B236" s="380" t="s">
        <v>2223</v>
      </c>
      <c r="C236" s="380" t="s">
        <v>1792</v>
      </c>
      <c r="D236" s="380" t="s">
        <v>1777</v>
      </c>
      <c r="F236" s="381" t="s">
        <v>13</v>
      </c>
      <c r="G236" s="380" t="s">
        <v>1771</v>
      </c>
      <c r="H236" s="380" t="s">
        <v>1771</v>
      </c>
      <c r="I236" s="380" t="s">
        <v>1767</v>
      </c>
      <c r="J236" s="380" t="s">
        <v>1772</v>
      </c>
      <c r="K236" s="380" t="s">
        <v>1792</v>
      </c>
      <c r="L236" s="382">
        <v>42172</v>
      </c>
    </row>
    <row r="237" spans="1:12">
      <c r="A237" s="380" t="s">
        <v>2224</v>
      </c>
      <c r="B237" s="380" t="s">
        <v>2225</v>
      </c>
      <c r="C237" s="380" t="s">
        <v>1816</v>
      </c>
      <c r="D237" s="380" t="s">
        <v>1782</v>
      </c>
      <c r="E237" s="380" t="s">
        <v>2226</v>
      </c>
      <c r="F237" s="381">
        <v>0.01</v>
      </c>
      <c r="G237" s="380" t="s">
        <v>1767</v>
      </c>
      <c r="H237" s="380" t="s">
        <v>1767</v>
      </c>
      <c r="I237" s="380" t="s">
        <v>1767</v>
      </c>
      <c r="J237" s="380" t="s">
        <v>2029</v>
      </c>
      <c r="K237" s="380" t="s">
        <v>872</v>
      </c>
      <c r="L237" s="382">
        <v>42171</v>
      </c>
    </row>
    <row r="238" spans="1:12">
      <c r="A238" s="380" t="s">
        <v>2227</v>
      </c>
      <c r="B238" s="380" t="s">
        <v>2228</v>
      </c>
      <c r="C238" s="380" t="s">
        <v>1816</v>
      </c>
      <c r="D238" s="380" t="s">
        <v>228</v>
      </c>
      <c r="E238" s="380" t="s">
        <v>2229</v>
      </c>
      <c r="F238" s="381">
        <v>0.01</v>
      </c>
      <c r="G238" s="380" t="s">
        <v>1767</v>
      </c>
      <c r="H238" s="380" t="s">
        <v>1767</v>
      </c>
      <c r="I238" s="380" t="s">
        <v>1767</v>
      </c>
      <c r="J238" s="380" t="s">
        <v>1768</v>
      </c>
      <c r="K238" s="380" t="s">
        <v>1764</v>
      </c>
      <c r="L238" s="382">
        <v>42174</v>
      </c>
    </row>
    <row r="239" spans="1:12">
      <c r="A239" s="380" t="s">
        <v>2230</v>
      </c>
      <c r="B239" s="380" t="s">
        <v>2231</v>
      </c>
      <c r="C239" s="380" t="s">
        <v>1792</v>
      </c>
      <c r="D239" s="380" t="s">
        <v>1782</v>
      </c>
      <c r="E239" s="380" t="s">
        <v>19</v>
      </c>
      <c r="F239" s="381">
        <v>0.01</v>
      </c>
      <c r="G239" s="380" t="s">
        <v>1767</v>
      </c>
      <c r="H239" s="380" t="s">
        <v>1771</v>
      </c>
      <c r="I239" s="380" t="s">
        <v>1767</v>
      </c>
      <c r="J239" s="380" t="s">
        <v>1768</v>
      </c>
      <c r="K239" s="380" t="s">
        <v>1792</v>
      </c>
      <c r="L239" s="382">
        <v>42172</v>
      </c>
    </row>
    <row r="240" spans="1:12">
      <c r="A240" s="380" t="s">
        <v>1241</v>
      </c>
      <c r="B240" s="380" t="s">
        <v>1242</v>
      </c>
      <c r="C240" s="380" t="s">
        <v>1224</v>
      </c>
      <c r="D240" s="380" t="s">
        <v>1777</v>
      </c>
      <c r="E240" s="380" t="s">
        <v>19</v>
      </c>
      <c r="F240" s="381">
        <v>0.01</v>
      </c>
      <c r="G240" s="380" t="s">
        <v>1767</v>
      </c>
      <c r="H240" s="380" t="s">
        <v>1771</v>
      </c>
      <c r="I240" s="380" t="s">
        <v>1767</v>
      </c>
      <c r="J240" s="380" t="s">
        <v>1772</v>
      </c>
      <c r="K240" s="380" t="s">
        <v>1792</v>
      </c>
      <c r="L240" s="382">
        <v>42172</v>
      </c>
    </row>
    <row r="241" spans="1:12" hidden="1">
      <c r="A241" s="380" t="s">
        <v>2232</v>
      </c>
      <c r="B241" s="380" t="s">
        <v>2233</v>
      </c>
      <c r="C241" s="380" t="s">
        <v>1792</v>
      </c>
      <c r="D241" s="380" t="s">
        <v>1765</v>
      </c>
      <c r="F241" s="381" t="s">
        <v>13</v>
      </c>
      <c r="G241" s="380" t="s">
        <v>1771</v>
      </c>
      <c r="H241" s="380" t="s">
        <v>1771</v>
      </c>
      <c r="I241" s="380" t="s">
        <v>1767</v>
      </c>
      <c r="J241" s="380" t="s">
        <v>1772</v>
      </c>
      <c r="K241" s="380" t="s">
        <v>1792</v>
      </c>
      <c r="L241" s="382">
        <v>42172</v>
      </c>
    </row>
    <row r="242" spans="1:12" hidden="1">
      <c r="A242" s="380" t="s">
        <v>132</v>
      </c>
      <c r="B242" s="380" t="s">
        <v>133</v>
      </c>
      <c r="C242" s="380" t="s">
        <v>107</v>
      </c>
      <c r="D242" s="380" t="s">
        <v>1777</v>
      </c>
      <c r="F242" s="381" t="s">
        <v>13</v>
      </c>
      <c r="G242" s="380" t="s">
        <v>1771</v>
      </c>
      <c r="H242" s="380" t="s">
        <v>1771</v>
      </c>
      <c r="I242" s="380" t="s">
        <v>1767</v>
      </c>
      <c r="J242" s="380" t="s">
        <v>1768</v>
      </c>
      <c r="K242" s="380" t="s">
        <v>107</v>
      </c>
      <c r="L242" s="382">
        <v>42171</v>
      </c>
    </row>
    <row r="243" spans="1:12" hidden="1">
      <c r="A243" s="380" t="s">
        <v>2234</v>
      </c>
      <c r="B243" s="380" t="s">
        <v>2235</v>
      </c>
      <c r="C243" s="380" t="s">
        <v>1438</v>
      </c>
      <c r="D243" s="380" t="s">
        <v>459</v>
      </c>
      <c r="F243" s="381" t="s">
        <v>13</v>
      </c>
      <c r="G243" s="380" t="s">
        <v>1771</v>
      </c>
      <c r="H243" s="380" t="s">
        <v>1771</v>
      </c>
      <c r="I243" s="380" t="s">
        <v>1767</v>
      </c>
      <c r="J243" s="380" t="s">
        <v>1772</v>
      </c>
      <c r="K243" s="380" t="s">
        <v>1438</v>
      </c>
      <c r="L243" s="382">
        <v>42171</v>
      </c>
    </row>
    <row r="244" spans="1:12" hidden="1">
      <c r="A244" s="380" t="s">
        <v>2236</v>
      </c>
      <c r="B244" s="380" t="s">
        <v>2237</v>
      </c>
      <c r="C244" s="380" t="s">
        <v>2238</v>
      </c>
      <c r="D244" s="380" t="s">
        <v>1777</v>
      </c>
      <c r="F244" s="381" t="s">
        <v>1766</v>
      </c>
      <c r="G244" s="380" t="s">
        <v>1767</v>
      </c>
      <c r="H244" s="380" t="s">
        <v>1767</v>
      </c>
      <c r="I244" s="380" t="s">
        <v>1767</v>
      </c>
      <c r="J244" s="380" t="s">
        <v>1787</v>
      </c>
      <c r="K244" s="380" t="s">
        <v>336</v>
      </c>
      <c r="L244" s="382">
        <v>42171</v>
      </c>
    </row>
    <row r="245" spans="1:12" hidden="1">
      <c r="A245" s="380" t="s">
        <v>2239</v>
      </c>
      <c r="B245" s="380" t="s">
        <v>2240</v>
      </c>
      <c r="C245" s="380" t="s">
        <v>1785</v>
      </c>
      <c r="D245" s="380" t="s">
        <v>1782</v>
      </c>
      <c r="E245" s="380" t="s">
        <v>1786</v>
      </c>
      <c r="F245" s="381" t="s">
        <v>1786</v>
      </c>
      <c r="G245" s="380" t="s">
        <v>1767</v>
      </c>
      <c r="H245" s="380" t="s">
        <v>1771</v>
      </c>
      <c r="I245" s="380" t="s">
        <v>1767</v>
      </c>
      <c r="J245" s="380" t="s">
        <v>1787</v>
      </c>
      <c r="K245" s="380" t="s">
        <v>336</v>
      </c>
      <c r="L245" s="382">
        <v>42171</v>
      </c>
    </row>
    <row r="246" spans="1:12" hidden="1">
      <c r="A246" s="380" t="s">
        <v>2241</v>
      </c>
      <c r="B246" s="380" t="s">
        <v>2242</v>
      </c>
      <c r="C246" s="380" t="s">
        <v>353</v>
      </c>
      <c r="D246" s="380" t="s">
        <v>1777</v>
      </c>
      <c r="E246" s="380" t="s">
        <v>2206</v>
      </c>
      <c r="F246" s="381" t="s">
        <v>13</v>
      </c>
      <c r="G246" s="380" t="s">
        <v>1771</v>
      </c>
      <c r="H246" s="380" t="s">
        <v>1771</v>
      </c>
      <c r="I246" s="380" t="s">
        <v>1767</v>
      </c>
      <c r="J246" s="380" t="s">
        <v>1768</v>
      </c>
      <c r="K246" s="380" t="s">
        <v>1792</v>
      </c>
      <c r="L246" s="382">
        <v>42172</v>
      </c>
    </row>
    <row r="247" spans="1:12" hidden="1">
      <c r="A247" s="380" t="s">
        <v>2243</v>
      </c>
      <c r="B247" s="380" t="s">
        <v>2244</v>
      </c>
      <c r="C247" s="380" t="s">
        <v>353</v>
      </c>
      <c r="D247" s="380" t="s">
        <v>1765</v>
      </c>
      <c r="E247" s="380" t="s">
        <v>2206</v>
      </c>
      <c r="F247" s="381" t="s">
        <v>13</v>
      </c>
      <c r="G247" s="380" t="s">
        <v>1771</v>
      </c>
      <c r="H247" s="380" t="s">
        <v>1771</v>
      </c>
      <c r="I247" s="380" t="s">
        <v>1767</v>
      </c>
      <c r="J247" s="380" t="s">
        <v>1768</v>
      </c>
      <c r="K247" s="380" t="s">
        <v>1779</v>
      </c>
      <c r="L247" s="382">
        <v>42171</v>
      </c>
    </row>
    <row r="248" spans="1:12" hidden="1">
      <c r="A248" s="380" t="s">
        <v>2245</v>
      </c>
      <c r="B248" s="380" t="s">
        <v>2246</v>
      </c>
      <c r="C248" s="380" t="s">
        <v>1785</v>
      </c>
      <c r="D248" s="380" t="s">
        <v>1817</v>
      </c>
      <c r="E248" s="380" t="s">
        <v>1786</v>
      </c>
      <c r="F248" s="381" t="s">
        <v>1786</v>
      </c>
      <c r="G248" s="380" t="s">
        <v>1767</v>
      </c>
      <c r="H248" s="380" t="s">
        <v>1771</v>
      </c>
      <c r="I248" s="380" t="s">
        <v>1767</v>
      </c>
      <c r="J248" s="380" t="s">
        <v>1787</v>
      </c>
      <c r="K248" s="380" t="s">
        <v>336</v>
      </c>
      <c r="L248" s="382">
        <v>42171</v>
      </c>
    </row>
    <row r="249" spans="1:12" hidden="1">
      <c r="A249" s="380" t="s">
        <v>2247</v>
      </c>
      <c r="B249" s="380" t="s">
        <v>2248</v>
      </c>
      <c r="C249" s="380" t="s">
        <v>1785</v>
      </c>
      <c r="D249" s="380" t="s">
        <v>1817</v>
      </c>
      <c r="E249" s="380" t="s">
        <v>1786</v>
      </c>
      <c r="F249" s="381" t="s">
        <v>1786</v>
      </c>
      <c r="G249" s="380" t="s">
        <v>1767</v>
      </c>
      <c r="H249" s="380" t="s">
        <v>1771</v>
      </c>
      <c r="I249" s="380" t="s">
        <v>1767</v>
      </c>
      <c r="J249" s="380" t="s">
        <v>1787</v>
      </c>
      <c r="K249" s="380" t="s">
        <v>336</v>
      </c>
      <c r="L249" s="382">
        <v>42171</v>
      </c>
    </row>
    <row r="250" spans="1:12" hidden="1">
      <c r="A250" s="380" t="s">
        <v>2249</v>
      </c>
      <c r="B250" s="380" t="s">
        <v>2250</v>
      </c>
      <c r="C250" s="380" t="s">
        <v>1764</v>
      </c>
      <c r="D250" s="380" t="s">
        <v>2069</v>
      </c>
      <c r="F250" s="381" t="s">
        <v>1766</v>
      </c>
      <c r="G250" s="380" t="s">
        <v>1767</v>
      </c>
      <c r="H250" s="380" t="s">
        <v>1767</v>
      </c>
      <c r="I250" s="380" t="s">
        <v>1767</v>
      </c>
      <c r="J250" s="380" t="s">
        <v>1768</v>
      </c>
      <c r="K250" s="380" t="s">
        <v>1764</v>
      </c>
      <c r="L250" s="382">
        <v>42174</v>
      </c>
    </row>
    <row r="251" spans="1:12" hidden="1">
      <c r="A251" s="380" t="s">
        <v>2251</v>
      </c>
      <c r="B251" s="380" t="s">
        <v>2252</v>
      </c>
      <c r="C251" s="380" t="s">
        <v>1785</v>
      </c>
      <c r="D251" s="380" t="s">
        <v>1817</v>
      </c>
      <c r="E251" s="380" t="s">
        <v>1786</v>
      </c>
      <c r="F251" s="381" t="s">
        <v>1786</v>
      </c>
      <c r="G251" s="380" t="s">
        <v>1767</v>
      </c>
      <c r="H251" s="380" t="s">
        <v>1771</v>
      </c>
      <c r="I251" s="380" t="s">
        <v>1767</v>
      </c>
      <c r="J251" s="380" t="s">
        <v>1787</v>
      </c>
      <c r="K251" s="380" t="s">
        <v>336</v>
      </c>
      <c r="L251" s="382">
        <v>42171</v>
      </c>
    </row>
    <row r="252" spans="1:12" hidden="1">
      <c r="A252" s="380" t="s">
        <v>2253</v>
      </c>
      <c r="B252" s="380" t="s">
        <v>2254</v>
      </c>
      <c r="C252" s="380" t="s">
        <v>30</v>
      </c>
      <c r="D252" s="380" t="s">
        <v>1765</v>
      </c>
      <c r="F252" s="381" t="s">
        <v>13</v>
      </c>
      <c r="G252" s="380" t="s">
        <v>1771</v>
      </c>
      <c r="H252" s="380" t="s">
        <v>1771</v>
      </c>
      <c r="I252" s="380" t="s">
        <v>1767</v>
      </c>
      <c r="J252" s="380" t="s">
        <v>1772</v>
      </c>
      <c r="K252" s="380" t="s">
        <v>1792</v>
      </c>
      <c r="L252" s="382">
        <v>42172</v>
      </c>
    </row>
    <row r="253" spans="1:12" hidden="1">
      <c r="A253" s="380" t="s">
        <v>490</v>
      </c>
      <c r="B253" s="380" t="s">
        <v>491</v>
      </c>
      <c r="C253" s="380" t="s">
        <v>30</v>
      </c>
      <c r="D253" s="380" t="s">
        <v>1782</v>
      </c>
      <c r="F253" s="381" t="s">
        <v>13</v>
      </c>
      <c r="G253" s="380" t="s">
        <v>1771</v>
      </c>
      <c r="H253" s="380" t="s">
        <v>1771</v>
      </c>
      <c r="I253" s="380" t="s">
        <v>1767</v>
      </c>
      <c r="J253" s="380" t="s">
        <v>1772</v>
      </c>
      <c r="K253" s="380" t="s">
        <v>1792</v>
      </c>
      <c r="L253" s="382">
        <v>42172</v>
      </c>
    </row>
    <row r="254" spans="1:12" hidden="1">
      <c r="A254" s="380" t="s">
        <v>2255</v>
      </c>
      <c r="B254" s="380" t="s">
        <v>2256</v>
      </c>
      <c r="C254" s="380" t="s">
        <v>30</v>
      </c>
      <c r="D254" s="380" t="s">
        <v>1765</v>
      </c>
      <c r="F254" s="381" t="s">
        <v>13</v>
      </c>
      <c r="G254" s="380" t="s">
        <v>1771</v>
      </c>
      <c r="H254" s="380" t="s">
        <v>1771</v>
      </c>
      <c r="I254" s="380" t="s">
        <v>1767</v>
      </c>
      <c r="J254" s="380" t="s">
        <v>1772</v>
      </c>
      <c r="K254" s="380" t="s">
        <v>1792</v>
      </c>
      <c r="L254" s="382">
        <v>42172</v>
      </c>
    </row>
    <row r="255" spans="1:12" hidden="1">
      <c r="A255" s="380" t="s">
        <v>2257</v>
      </c>
      <c r="B255" s="380" t="s">
        <v>2258</v>
      </c>
      <c r="C255" s="380" t="s">
        <v>107</v>
      </c>
      <c r="D255" s="380" t="s">
        <v>228</v>
      </c>
      <c r="F255" s="381" t="s">
        <v>13</v>
      </c>
      <c r="G255" s="380" t="s">
        <v>1771</v>
      </c>
      <c r="H255" s="380" t="s">
        <v>1771</v>
      </c>
      <c r="I255" s="380" t="s">
        <v>1767</v>
      </c>
      <c r="J255" s="380" t="s">
        <v>1772</v>
      </c>
      <c r="K255" s="380" t="s">
        <v>107</v>
      </c>
      <c r="L255" s="382">
        <v>42171</v>
      </c>
    </row>
    <row r="256" spans="1:12" hidden="1">
      <c r="A256" s="380" t="s">
        <v>2259</v>
      </c>
      <c r="B256" s="380" t="s">
        <v>2260</v>
      </c>
      <c r="C256" s="380" t="s">
        <v>1438</v>
      </c>
      <c r="D256" s="380" t="s">
        <v>1782</v>
      </c>
      <c r="F256" s="381" t="s">
        <v>13</v>
      </c>
      <c r="G256" s="380" t="s">
        <v>1771</v>
      </c>
      <c r="H256" s="380" t="s">
        <v>1771</v>
      </c>
      <c r="I256" s="380" t="s">
        <v>1767</v>
      </c>
      <c r="J256" s="380" t="s">
        <v>1772</v>
      </c>
      <c r="K256" s="380" t="s">
        <v>1438</v>
      </c>
      <c r="L256" s="382">
        <v>42171</v>
      </c>
    </row>
    <row r="257" spans="1:13" hidden="1">
      <c r="A257" s="380" t="s">
        <v>1489</v>
      </c>
      <c r="B257" s="380" t="s">
        <v>1490</v>
      </c>
      <c r="C257" s="380" t="s">
        <v>1438</v>
      </c>
      <c r="D257" s="380" t="s">
        <v>228</v>
      </c>
      <c r="F257" s="381" t="s">
        <v>13</v>
      </c>
      <c r="G257" s="380" t="s">
        <v>1771</v>
      </c>
      <c r="H257" s="380" t="s">
        <v>1771</v>
      </c>
      <c r="I257" s="380" t="s">
        <v>1767</v>
      </c>
      <c r="J257" s="380" t="s">
        <v>1772</v>
      </c>
      <c r="K257" s="380" t="s">
        <v>1438</v>
      </c>
      <c r="L257" s="382">
        <v>42171</v>
      </c>
    </row>
    <row r="258" spans="1:13" hidden="1">
      <c r="A258" s="380" t="s">
        <v>2261</v>
      </c>
      <c r="B258" s="380" t="s">
        <v>2262</v>
      </c>
      <c r="C258" s="380" t="s">
        <v>744</v>
      </c>
      <c r="D258" s="380" t="s">
        <v>1765</v>
      </c>
      <c r="F258" s="381" t="s">
        <v>13</v>
      </c>
      <c r="G258" s="380" t="s">
        <v>1771</v>
      </c>
      <c r="H258" s="380" t="s">
        <v>1771</v>
      </c>
      <c r="I258" s="380" t="s">
        <v>1767</v>
      </c>
      <c r="J258" s="380" t="s">
        <v>1768</v>
      </c>
      <c r="K258" s="380" t="s">
        <v>744</v>
      </c>
      <c r="L258" s="382">
        <v>42172</v>
      </c>
    </row>
    <row r="259" spans="1:13" hidden="1">
      <c r="A259" s="380" t="s">
        <v>2263</v>
      </c>
      <c r="B259" s="380" t="s">
        <v>2264</v>
      </c>
      <c r="C259" s="380" t="s">
        <v>1438</v>
      </c>
      <c r="D259" s="380" t="s">
        <v>1782</v>
      </c>
      <c r="F259" s="381" t="s">
        <v>13</v>
      </c>
      <c r="G259" s="380" t="s">
        <v>1771</v>
      </c>
      <c r="H259" s="380" t="s">
        <v>1771</v>
      </c>
      <c r="I259" s="380" t="s">
        <v>1767</v>
      </c>
      <c r="J259" s="380" t="s">
        <v>1772</v>
      </c>
      <c r="K259" s="380" t="s">
        <v>1438</v>
      </c>
      <c r="L259" s="382">
        <v>42171</v>
      </c>
    </row>
    <row r="260" spans="1:13" hidden="1">
      <c r="A260" s="380" t="s">
        <v>2265</v>
      </c>
      <c r="B260" s="380" t="s">
        <v>2266</v>
      </c>
      <c r="C260" s="380" t="s">
        <v>1438</v>
      </c>
      <c r="D260" s="380" t="s">
        <v>1782</v>
      </c>
      <c r="F260" s="381" t="s">
        <v>13</v>
      </c>
      <c r="G260" s="380" t="s">
        <v>1771</v>
      </c>
      <c r="H260" s="380" t="s">
        <v>1771</v>
      </c>
      <c r="I260" s="380" t="s">
        <v>1767</v>
      </c>
      <c r="J260" s="380" t="s">
        <v>1768</v>
      </c>
      <c r="K260" s="380" t="s">
        <v>1438</v>
      </c>
      <c r="L260" s="382">
        <v>42173</v>
      </c>
    </row>
    <row r="261" spans="1:13" hidden="1">
      <c r="A261" s="380" t="s">
        <v>2267</v>
      </c>
      <c r="B261" s="380" t="s">
        <v>2268</v>
      </c>
      <c r="C261" s="380" t="s">
        <v>1438</v>
      </c>
      <c r="D261" s="380" t="s">
        <v>228</v>
      </c>
      <c r="F261" s="381" t="s">
        <v>13</v>
      </c>
      <c r="G261" s="380" t="s">
        <v>1771</v>
      </c>
      <c r="H261" s="380" t="s">
        <v>1771</v>
      </c>
      <c r="I261" s="380" t="s">
        <v>1767</v>
      </c>
      <c r="J261" s="380" t="s">
        <v>1772</v>
      </c>
      <c r="K261" s="380" t="s">
        <v>1438</v>
      </c>
      <c r="L261" s="382">
        <v>42171</v>
      </c>
    </row>
    <row r="262" spans="1:13" hidden="1">
      <c r="A262" s="380" t="s">
        <v>2269</v>
      </c>
      <c r="B262" s="380" t="s">
        <v>2270</v>
      </c>
      <c r="C262" s="380" t="s">
        <v>1438</v>
      </c>
      <c r="D262" s="380" t="s">
        <v>459</v>
      </c>
      <c r="E262" s="380" t="s">
        <v>2271</v>
      </c>
      <c r="F262" s="381" t="s">
        <v>13</v>
      </c>
      <c r="G262" s="380" t="s">
        <v>1771</v>
      </c>
      <c r="H262" s="380" t="s">
        <v>1771</v>
      </c>
      <c r="I262" s="380" t="s">
        <v>1767</v>
      </c>
      <c r="J262" s="380" t="s">
        <v>1772</v>
      </c>
      <c r="K262" s="380" t="s">
        <v>1807</v>
      </c>
      <c r="L262" s="382">
        <v>42172</v>
      </c>
    </row>
    <row r="263" spans="1:13" hidden="1">
      <c r="A263" s="380" t="s">
        <v>2272</v>
      </c>
      <c r="B263" s="380" t="s">
        <v>2273</v>
      </c>
      <c r="C263" s="380" t="s">
        <v>1816</v>
      </c>
      <c r="D263" s="380" t="s">
        <v>228</v>
      </c>
      <c r="E263" s="380" t="s">
        <v>2274</v>
      </c>
      <c r="F263" s="381" t="s">
        <v>13</v>
      </c>
      <c r="G263" s="380" t="s">
        <v>1771</v>
      </c>
      <c r="H263" s="380" t="s">
        <v>1771</v>
      </c>
      <c r="I263" s="380" t="s">
        <v>1767</v>
      </c>
      <c r="J263" s="380" t="s">
        <v>1768</v>
      </c>
      <c r="K263" s="380" t="s">
        <v>1792</v>
      </c>
      <c r="L263" s="382">
        <v>42172</v>
      </c>
    </row>
    <row r="264" spans="1:13" hidden="1">
      <c r="A264" s="380" t="s">
        <v>2275</v>
      </c>
      <c r="B264" s="380" t="s">
        <v>2276</v>
      </c>
      <c r="C264" s="380" t="s">
        <v>1438</v>
      </c>
      <c r="D264" s="380" t="s">
        <v>1782</v>
      </c>
      <c r="F264" s="381" t="s">
        <v>13</v>
      </c>
      <c r="G264" s="380" t="s">
        <v>1771</v>
      </c>
      <c r="H264" s="380" t="s">
        <v>1771</v>
      </c>
      <c r="I264" s="380" t="s">
        <v>1767</v>
      </c>
      <c r="J264" s="380" t="s">
        <v>1772</v>
      </c>
      <c r="K264" s="380" t="s">
        <v>1438</v>
      </c>
      <c r="L264" s="382">
        <v>42171</v>
      </c>
    </row>
    <row r="265" spans="1:13">
      <c r="A265" s="380" t="s">
        <v>2277</v>
      </c>
      <c r="B265" s="380" t="s">
        <v>2278</v>
      </c>
      <c r="C265" s="380" t="s">
        <v>1816</v>
      </c>
      <c r="D265" s="380" t="s">
        <v>228</v>
      </c>
      <c r="E265" s="380" t="s">
        <v>2229</v>
      </c>
      <c r="F265" s="381">
        <v>0.01</v>
      </c>
      <c r="G265" s="380" t="s">
        <v>1767</v>
      </c>
      <c r="H265" s="380" t="s">
        <v>1771</v>
      </c>
      <c r="I265" s="380" t="s">
        <v>1767</v>
      </c>
      <c r="J265" s="380" t="s">
        <v>1768</v>
      </c>
      <c r="K265" s="380" t="s">
        <v>336</v>
      </c>
      <c r="L265" s="382">
        <v>42171</v>
      </c>
      <c r="M265" s="380" t="s">
        <v>1857</v>
      </c>
    </row>
    <row r="266" spans="1:13" hidden="1">
      <c r="A266" s="380" t="s">
        <v>2279</v>
      </c>
      <c r="B266" s="380" t="s">
        <v>2280</v>
      </c>
      <c r="C266" s="380" t="s">
        <v>630</v>
      </c>
      <c r="D266" s="380" t="s">
        <v>228</v>
      </c>
      <c r="F266" s="381" t="s">
        <v>13</v>
      </c>
      <c r="G266" s="380" t="s">
        <v>1771</v>
      </c>
      <c r="H266" s="380" t="s">
        <v>1771</v>
      </c>
      <c r="I266" s="380" t="s">
        <v>1767</v>
      </c>
      <c r="J266" s="380" t="s">
        <v>1772</v>
      </c>
      <c r="K266" s="380" t="s">
        <v>630</v>
      </c>
      <c r="L266" s="382">
        <v>42172</v>
      </c>
    </row>
    <row r="267" spans="1:13" hidden="1">
      <c r="A267" s="380" t="s">
        <v>2281</v>
      </c>
      <c r="B267" s="380" t="s">
        <v>2282</v>
      </c>
      <c r="C267" s="380" t="s">
        <v>630</v>
      </c>
      <c r="D267" s="380" t="s">
        <v>1817</v>
      </c>
      <c r="F267" s="381" t="s">
        <v>13</v>
      </c>
      <c r="G267" s="380" t="s">
        <v>1771</v>
      </c>
      <c r="H267" s="380" t="s">
        <v>1771</v>
      </c>
      <c r="I267" s="380" t="s">
        <v>1767</v>
      </c>
      <c r="J267" s="380" t="s">
        <v>1772</v>
      </c>
      <c r="K267" s="380" t="s">
        <v>630</v>
      </c>
      <c r="L267" s="382">
        <v>42172</v>
      </c>
    </row>
    <row r="268" spans="1:13" hidden="1">
      <c r="A268" s="380" t="s">
        <v>2283</v>
      </c>
      <c r="B268" s="380" t="s">
        <v>2284</v>
      </c>
      <c r="C268" s="380" t="s">
        <v>630</v>
      </c>
      <c r="D268" s="380" t="s">
        <v>459</v>
      </c>
      <c r="F268" s="381" t="s">
        <v>13</v>
      </c>
      <c r="G268" s="380" t="s">
        <v>1771</v>
      </c>
      <c r="H268" s="380" t="s">
        <v>1771</v>
      </c>
      <c r="I268" s="380" t="s">
        <v>1767</v>
      </c>
      <c r="J268" s="380" t="s">
        <v>1768</v>
      </c>
      <c r="K268" s="380" t="s">
        <v>336</v>
      </c>
      <c r="L268" s="382">
        <v>42171</v>
      </c>
      <c r="M268" s="380" t="s">
        <v>1857</v>
      </c>
    </row>
    <row r="269" spans="1:13" hidden="1">
      <c r="A269" s="380" t="s">
        <v>2285</v>
      </c>
      <c r="B269" s="380" t="s">
        <v>2286</v>
      </c>
      <c r="C269" s="380" t="s">
        <v>107</v>
      </c>
      <c r="D269" s="380" t="s">
        <v>1782</v>
      </c>
      <c r="F269" s="381" t="s">
        <v>13</v>
      </c>
      <c r="G269" s="380" t="s">
        <v>1771</v>
      </c>
      <c r="H269" s="380" t="s">
        <v>1771</v>
      </c>
      <c r="I269" s="380" t="s">
        <v>1767</v>
      </c>
      <c r="J269" s="380" t="s">
        <v>1768</v>
      </c>
      <c r="K269" s="380" t="s">
        <v>107</v>
      </c>
      <c r="L269" s="382">
        <v>42171</v>
      </c>
    </row>
    <row r="270" spans="1:13" hidden="1">
      <c r="A270" s="380" t="s">
        <v>1494</v>
      </c>
      <c r="B270" s="380" t="s">
        <v>1495</v>
      </c>
      <c r="C270" s="380" t="s">
        <v>1438</v>
      </c>
      <c r="D270" s="380" t="s">
        <v>1782</v>
      </c>
      <c r="F270" s="381" t="s">
        <v>13</v>
      </c>
      <c r="G270" s="380" t="s">
        <v>1771</v>
      </c>
      <c r="H270" s="380" t="s">
        <v>1771</v>
      </c>
      <c r="I270" s="380" t="s">
        <v>1767</v>
      </c>
      <c r="J270" s="380" t="s">
        <v>1772</v>
      </c>
      <c r="K270" s="380" t="s">
        <v>1438</v>
      </c>
      <c r="L270" s="382">
        <v>42171</v>
      </c>
    </row>
    <row r="271" spans="1:13" hidden="1">
      <c r="A271" s="380" t="s">
        <v>2287</v>
      </c>
      <c r="B271" s="380" t="s">
        <v>2288</v>
      </c>
      <c r="C271" s="380" t="s">
        <v>630</v>
      </c>
      <c r="D271" s="380" t="s">
        <v>1777</v>
      </c>
      <c r="F271" s="381" t="s">
        <v>13</v>
      </c>
      <c r="G271" s="380" t="s">
        <v>1771</v>
      </c>
      <c r="H271" s="380" t="s">
        <v>1771</v>
      </c>
      <c r="I271" s="380" t="s">
        <v>1767</v>
      </c>
      <c r="J271" s="380" t="s">
        <v>1772</v>
      </c>
      <c r="K271" s="380" t="s">
        <v>630</v>
      </c>
      <c r="L271" s="382">
        <v>42172</v>
      </c>
    </row>
    <row r="272" spans="1:13" hidden="1">
      <c r="A272" s="380" t="s">
        <v>2289</v>
      </c>
      <c r="B272" s="380" t="s">
        <v>2290</v>
      </c>
      <c r="C272" s="380" t="s">
        <v>1438</v>
      </c>
      <c r="D272" s="380" t="s">
        <v>1782</v>
      </c>
      <c r="F272" s="381" t="s">
        <v>13</v>
      </c>
      <c r="G272" s="380" t="s">
        <v>1771</v>
      </c>
      <c r="H272" s="380" t="s">
        <v>1771</v>
      </c>
      <c r="I272" s="380" t="s">
        <v>1767</v>
      </c>
      <c r="J272" s="380" t="s">
        <v>1772</v>
      </c>
      <c r="K272" s="380" t="s">
        <v>1438</v>
      </c>
      <c r="L272" s="382">
        <v>42173</v>
      </c>
    </row>
    <row r="273" spans="1:12" hidden="1">
      <c r="A273" s="380" t="s">
        <v>2291</v>
      </c>
      <c r="B273" s="380" t="s">
        <v>2292</v>
      </c>
      <c r="C273" s="380" t="s">
        <v>744</v>
      </c>
      <c r="D273" s="380" t="s">
        <v>1765</v>
      </c>
      <c r="F273" s="381" t="s">
        <v>13</v>
      </c>
      <c r="G273" s="380" t="s">
        <v>1771</v>
      </c>
      <c r="H273" s="380" t="s">
        <v>1771</v>
      </c>
      <c r="I273" s="380" t="s">
        <v>1767</v>
      </c>
      <c r="J273" s="380" t="s">
        <v>1768</v>
      </c>
      <c r="K273" s="380" t="s">
        <v>744</v>
      </c>
      <c r="L273" s="382">
        <v>42172</v>
      </c>
    </row>
    <row r="274" spans="1:12" hidden="1">
      <c r="A274" s="380" t="s">
        <v>2293</v>
      </c>
      <c r="B274" s="380" t="s">
        <v>2294</v>
      </c>
      <c r="C274" s="380" t="s">
        <v>1438</v>
      </c>
      <c r="D274" s="380" t="s">
        <v>1782</v>
      </c>
      <c r="F274" s="381" t="s">
        <v>13</v>
      </c>
      <c r="G274" s="380" t="s">
        <v>1771</v>
      </c>
      <c r="H274" s="380" t="s">
        <v>1771</v>
      </c>
      <c r="I274" s="380" t="s">
        <v>1767</v>
      </c>
      <c r="J274" s="380" t="s">
        <v>1772</v>
      </c>
      <c r="K274" s="380" t="s">
        <v>1438</v>
      </c>
      <c r="L274" s="382">
        <v>42171</v>
      </c>
    </row>
    <row r="275" spans="1:12" hidden="1">
      <c r="A275" s="380" t="s">
        <v>2295</v>
      </c>
      <c r="B275" s="380" t="s">
        <v>2296</v>
      </c>
      <c r="C275" s="380" t="s">
        <v>1027</v>
      </c>
      <c r="D275" s="380" t="s">
        <v>1782</v>
      </c>
      <c r="E275" s="380" t="s">
        <v>2086</v>
      </c>
      <c r="F275" s="381" t="s">
        <v>13</v>
      </c>
      <c r="G275" s="380" t="s">
        <v>1771</v>
      </c>
      <c r="H275" s="380" t="s">
        <v>1771</v>
      </c>
      <c r="I275" s="380" t="s">
        <v>1767</v>
      </c>
      <c r="J275" s="380" t="s">
        <v>1772</v>
      </c>
      <c r="K275" s="380" t="s">
        <v>1795</v>
      </c>
      <c r="L275" s="382">
        <v>42172</v>
      </c>
    </row>
    <row r="276" spans="1:12" hidden="1">
      <c r="A276" s="380" t="s">
        <v>2297</v>
      </c>
      <c r="B276" s="380" t="s">
        <v>2298</v>
      </c>
      <c r="C276" s="380" t="s">
        <v>630</v>
      </c>
      <c r="D276" s="380" t="s">
        <v>1777</v>
      </c>
      <c r="F276" s="381" t="s">
        <v>13</v>
      </c>
      <c r="G276" s="380" t="s">
        <v>1771</v>
      </c>
      <c r="H276" s="380" t="s">
        <v>1771</v>
      </c>
      <c r="I276" s="380" t="s">
        <v>1767</v>
      </c>
      <c r="J276" s="380" t="s">
        <v>1772</v>
      </c>
      <c r="K276" s="380" t="s">
        <v>630</v>
      </c>
      <c r="L276" s="382">
        <v>42172</v>
      </c>
    </row>
    <row r="277" spans="1:12" hidden="1">
      <c r="A277" s="380" t="s">
        <v>2299</v>
      </c>
      <c r="B277" s="380" t="s">
        <v>2300</v>
      </c>
      <c r="C277" s="380" t="s">
        <v>1792</v>
      </c>
      <c r="D277" s="380" t="s">
        <v>1765</v>
      </c>
      <c r="F277" s="381" t="s">
        <v>13</v>
      </c>
      <c r="G277" s="380" t="s">
        <v>1771</v>
      </c>
      <c r="H277" s="380" t="s">
        <v>1771</v>
      </c>
      <c r="I277" s="380" t="s">
        <v>1767</v>
      </c>
      <c r="J277" s="380" t="s">
        <v>1772</v>
      </c>
      <c r="K277" s="380" t="s">
        <v>1792</v>
      </c>
      <c r="L277" s="382">
        <v>42172</v>
      </c>
    </row>
    <row r="278" spans="1:12" hidden="1">
      <c r="A278" s="380" t="s">
        <v>2301</v>
      </c>
      <c r="B278" s="380" t="s">
        <v>2302</v>
      </c>
      <c r="C278" s="380" t="s">
        <v>1438</v>
      </c>
      <c r="D278" s="380" t="s">
        <v>1782</v>
      </c>
      <c r="F278" s="381" t="s">
        <v>13</v>
      </c>
      <c r="G278" s="380" t="s">
        <v>1771</v>
      </c>
      <c r="H278" s="380" t="s">
        <v>1771</v>
      </c>
      <c r="I278" s="380" t="s">
        <v>1767</v>
      </c>
      <c r="J278" s="380" t="s">
        <v>1768</v>
      </c>
      <c r="K278" s="380" t="s">
        <v>1438</v>
      </c>
      <c r="L278" s="382">
        <v>42171</v>
      </c>
    </row>
    <row r="279" spans="1:12" hidden="1">
      <c r="A279" s="380" t="s">
        <v>2303</v>
      </c>
      <c r="B279" s="380" t="s">
        <v>2304</v>
      </c>
      <c r="C279" s="380" t="s">
        <v>1438</v>
      </c>
      <c r="D279" s="380" t="s">
        <v>459</v>
      </c>
      <c r="F279" s="381" t="s">
        <v>13</v>
      </c>
      <c r="G279" s="380" t="s">
        <v>1771</v>
      </c>
      <c r="H279" s="380" t="s">
        <v>1771</v>
      </c>
      <c r="I279" s="380" t="s">
        <v>1767</v>
      </c>
      <c r="J279" s="380" t="s">
        <v>1772</v>
      </c>
      <c r="K279" s="380" t="s">
        <v>1438</v>
      </c>
      <c r="L279" s="382">
        <v>42171</v>
      </c>
    </row>
    <row r="280" spans="1:12" hidden="1">
      <c r="A280" s="380" t="s">
        <v>496</v>
      </c>
      <c r="B280" s="380" t="s">
        <v>497</v>
      </c>
      <c r="C280" s="380" t="s">
        <v>30</v>
      </c>
      <c r="D280" s="380" t="s">
        <v>1777</v>
      </c>
      <c r="F280" s="381" t="s">
        <v>13</v>
      </c>
      <c r="G280" s="380" t="s">
        <v>1771</v>
      </c>
      <c r="H280" s="380" t="s">
        <v>1771</v>
      </c>
      <c r="I280" s="380" t="s">
        <v>1767</v>
      </c>
      <c r="J280" s="380" t="s">
        <v>1772</v>
      </c>
      <c r="K280" s="380" t="s">
        <v>1792</v>
      </c>
      <c r="L280" s="382">
        <v>42172</v>
      </c>
    </row>
    <row r="281" spans="1:12" hidden="1">
      <c r="A281" s="380" t="s">
        <v>2305</v>
      </c>
      <c r="B281" s="380" t="s">
        <v>2306</v>
      </c>
      <c r="C281" s="380" t="s">
        <v>1438</v>
      </c>
      <c r="D281" s="380" t="s">
        <v>1782</v>
      </c>
      <c r="F281" s="381" t="s">
        <v>13</v>
      </c>
      <c r="G281" s="380" t="s">
        <v>1771</v>
      </c>
      <c r="H281" s="380" t="s">
        <v>1771</v>
      </c>
      <c r="I281" s="380" t="s">
        <v>1767</v>
      </c>
      <c r="J281" s="380" t="s">
        <v>1768</v>
      </c>
      <c r="K281" s="380" t="s">
        <v>1438</v>
      </c>
      <c r="L281" s="382">
        <v>42171</v>
      </c>
    </row>
    <row r="282" spans="1:12" hidden="1">
      <c r="A282" s="380" t="s">
        <v>2307</v>
      </c>
      <c r="B282" s="380" t="s">
        <v>2308</v>
      </c>
      <c r="C282" s="380" t="s">
        <v>630</v>
      </c>
      <c r="D282" s="380" t="s">
        <v>1782</v>
      </c>
      <c r="F282" s="381" t="s">
        <v>13</v>
      </c>
      <c r="G282" s="380" t="s">
        <v>1771</v>
      </c>
      <c r="H282" s="380" t="s">
        <v>1771</v>
      </c>
      <c r="I282" s="380" t="s">
        <v>1767</v>
      </c>
      <c r="J282" s="380" t="s">
        <v>1772</v>
      </c>
      <c r="K282" s="380" t="s">
        <v>630</v>
      </c>
      <c r="L282" s="382">
        <v>42172</v>
      </c>
    </row>
    <row r="283" spans="1:12" hidden="1">
      <c r="A283" s="380" t="s">
        <v>2309</v>
      </c>
      <c r="B283" s="380" t="s">
        <v>2310</v>
      </c>
      <c r="C283" s="380" t="s">
        <v>630</v>
      </c>
      <c r="D283" s="380" t="s">
        <v>1817</v>
      </c>
      <c r="F283" s="381" t="s">
        <v>13</v>
      </c>
      <c r="G283" s="380" t="s">
        <v>1771</v>
      </c>
      <c r="H283" s="380" t="s">
        <v>1771</v>
      </c>
      <c r="I283" s="380" t="s">
        <v>1767</v>
      </c>
      <c r="J283" s="380" t="s">
        <v>1772</v>
      </c>
      <c r="K283" s="380" t="s">
        <v>630</v>
      </c>
      <c r="L283" s="382">
        <v>42172</v>
      </c>
    </row>
    <row r="284" spans="1:12" hidden="1">
      <c r="A284" s="380" t="s">
        <v>2311</v>
      </c>
      <c r="B284" s="380" t="s">
        <v>2312</v>
      </c>
      <c r="C284" s="380" t="s">
        <v>744</v>
      </c>
      <c r="D284" s="380" t="s">
        <v>1782</v>
      </c>
      <c r="F284" s="381" t="s">
        <v>13</v>
      </c>
      <c r="G284" s="380" t="s">
        <v>1771</v>
      </c>
      <c r="H284" s="380" t="s">
        <v>1771</v>
      </c>
      <c r="I284" s="380" t="s">
        <v>1767</v>
      </c>
      <c r="J284" s="380" t="s">
        <v>1768</v>
      </c>
      <c r="K284" s="380" t="s">
        <v>744</v>
      </c>
      <c r="L284" s="382">
        <v>42172</v>
      </c>
    </row>
    <row r="285" spans="1:12" hidden="1">
      <c r="A285" s="380" t="s">
        <v>2313</v>
      </c>
      <c r="B285" s="380" t="s">
        <v>2314</v>
      </c>
      <c r="C285" s="380" t="s">
        <v>630</v>
      </c>
      <c r="D285" s="380" t="s">
        <v>2069</v>
      </c>
      <c r="F285" s="381" t="s">
        <v>13</v>
      </c>
      <c r="G285" s="380" t="s">
        <v>1771</v>
      </c>
      <c r="H285" s="380" t="s">
        <v>1771</v>
      </c>
      <c r="I285" s="380" t="s">
        <v>1767</v>
      </c>
      <c r="J285" s="380" t="s">
        <v>1772</v>
      </c>
      <c r="K285" s="380" t="s">
        <v>630</v>
      </c>
      <c r="L285" s="382">
        <v>42172</v>
      </c>
    </row>
    <row r="286" spans="1:12" hidden="1">
      <c r="A286" s="380" t="s">
        <v>2315</v>
      </c>
      <c r="B286" s="380" t="s">
        <v>2316</v>
      </c>
      <c r="C286" s="380" t="s">
        <v>630</v>
      </c>
      <c r="D286" s="380" t="s">
        <v>1817</v>
      </c>
      <c r="F286" s="381" t="s">
        <v>13</v>
      </c>
      <c r="G286" s="380" t="s">
        <v>1771</v>
      </c>
      <c r="H286" s="380" t="s">
        <v>1771</v>
      </c>
      <c r="I286" s="380" t="s">
        <v>1767</v>
      </c>
      <c r="J286" s="380" t="s">
        <v>1772</v>
      </c>
      <c r="K286" s="380" t="s">
        <v>630</v>
      </c>
      <c r="L286" s="382">
        <v>42172</v>
      </c>
    </row>
    <row r="287" spans="1:12" hidden="1">
      <c r="A287" s="380" t="s">
        <v>2317</v>
      </c>
      <c r="B287" s="380" t="s">
        <v>2318</v>
      </c>
      <c r="C287" s="380" t="s">
        <v>1785</v>
      </c>
      <c r="D287" s="380" t="s">
        <v>2069</v>
      </c>
      <c r="E287" s="380" t="s">
        <v>1786</v>
      </c>
      <c r="F287" s="381" t="s">
        <v>1786</v>
      </c>
      <c r="G287" s="380" t="s">
        <v>1767</v>
      </c>
      <c r="H287" s="380" t="s">
        <v>1771</v>
      </c>
      <c r="I287" s="380" t="s">
        <v>1767</v>
      </c>
      <c r="J287" s="380" t="s">
        <v>1787</v>
      </c>
      <c r="K287" s="380" t="s">
        <v>336</v>
      </c>
      <c r="L287" s="382">
        <v>42171</v>
      </c>
    </row>
    <row r="288" spans="1:12" hidden="1">
      <c r="A288" s="380" t="s">
        <v>2319</v>
      </c>
      <c r="B288" s="380" t="s">
        <v>2320</v>
      </c>
      <c r="C288" s="380" t="s">
        <v>1785</v>
      </c>
      <c r="D288" s="380" t="s">
        <v>2069</v>
      </c>
      <c r="E288" s="380" t="s">
        <v>1786</v>
      </c>
      <c r="F288" s="381" t="s">
        <v>1786</v>
      </c>
      <c r="G288" s="380" t="s">
        <v>1767</v>
      </c>
      <c r="H288" s="380" t="s">
        <v>1771</v>
      </c>
      <c r="I288" s="380" t="s">
        <v>1767</v>
      </c>
      <c r="J288" s="380" t="s">
        <v>1787</v>
      </c>
      <c r="K288" s="380" t="s">
        <v>336</v>
      </c>
      <c r="L288" s="382">
        <v>42171</v>
      </c>
    </row>
    <row r="289" spans="1:12" hidden="1">
      <c r="A289" s="380" t="s">
        <v>2321</v>
      </c>
      <c r="B289" s="380" t="s">
        <v>2322</v>
      </c>
      <c r="C289" s="380" t="s">
        <v>107</v>
      </c>
      <c r="D289" s="380" t="s">
        <v>1765</v>
      </c>
      <c r="F289" s="381" t="s">
        <v>13</v>
      </c>
      <c r="G289" s="380" t="s">
        <v>1771</v>
      </c>
      <c r="H289" s="380" t="s">
        <v>1771</v>
      </c>
      <c r="I289" s="380" t="s">
        <v>1767</v>
      </c>
      <c r="J289" s="380" t="s">
        <v>1768</v>
      </c>
      <c r="K289" s="380" t="s">
        <v>107</v>
      </c>
      <c r="L289" s="382">
        <v>42171</v>
      </c>
    </row>
    <row r="290" spans="1:12" hidden="1">
      <c r="A290" s="380" t="s">
        <v>2323</v>
      </c>
      <c r="B290" s="380" t="s">
        <v>2324</v>
      </c>
      <c r="C290" s="380" t="s">
        <v>744</v>
      </c>
      <c r="D290" s="380" t="s">
        <v>228</v>
      </c>
      <c r="F290" s="381" t="s">
        <v>13</v>
      </c>
      <c r="G290" s="380" t="s">
        <v>1771</v>
      </c>
      <c r="H290" s="380" t="s">
        <v>1771</v>
      </c>
      <c r="I290" s="380" t="s">
        <v>1767</v>
      </c>
      <c r="J290" s="380" t="s">
        <v>1768</v>
      </c>
      <c r="K290" s="380" t="s">
        <v>744</v>
      </c>
      <c r="L290" s="382">
        <v>42172</v>
      </c>
    </row>
    <row r="291" spans="1:12" hidden="1">
      <c r="A291" s="380" t="s">
        <v>2325</v>
      </c>
      <c r="B291" s="380" t="s">
        <v>2326</v>
      </c>
      <c r="C291" s="380" t="s">
        <v>630</v>
      </c>
      <c r="D291" s="380" t="s">
        <v>1765</v>
      </c>
      <c r="F291" s="381" t="s">
        <v>13</v>
      </c>
      <c r="G291" s="380" t="s">
        <v>1771</v>
      </c>
      <c r="H291" s="380" t="s">
        <v>1771</v>
      </c>
      <c r="I291" s="380" t="s">
        <v>1767</v>
      </c>
      <c r="J291" s="380" t="s">
        <v>1772</v>
      </c>
      <c r="K291" s="380" t="s">
        <v>630</v>
      </c>
      <c r="L291" s="382">
        <v>42172</v>
      </c>
    </row>
    <row r="292" spans="1:12" hidden="1">
      <c r="A292" s="380" t="s">
        <v>2327</v>
      </c>
      <c r="B292" s="380" t="s">
        <v>2328</v>
      </c>
      <c r="C292" s="380" t="s">
        <v>1438</v>
      </c>
      <c r="D292" s="380" t="s">
        <v>1782</v>
      </c>
      <c r="F292" s="381" t="s">
        <v>13</v>
      </c>
      <c r="G292" s="380" t="s">
        <v>1771</v>
      </c>
      <c r="H292" s="380" t="s">
        <v>1771</v>
      </c>
      <c r="I292" s="380" t="s">
        <v>1767</v>
      </c>
      <c r="J292" s="380" t="s">
        <v>1772</v>
      </c>
      <c r="K292" s="380" t="s">
        <v>1438</v>
      </c>
      <c r="L292" s="382">
        <v>42171</v>
      </c>
    </row>
    <row r="293" spans="1:12" hidden="1">
      <c r="A293" s="380" t="s">
        <v>2329</v>
      </c>
      <c r="B293" s="380" t="s">
        <v>2330</v>
      </c>
      <c r="C293" s="380" t="s">
        <v>1792</v>
      </c>
      <c r="D293" s="380" t="s">
        <v>1777</v>
      </c>
      <c r="F293" s="381" t="s">
        <v>13</v>
      </c>
      <c r="G293" s="380" t="s">
        <v>1771</v>
      </c>
      <c r="H293" s="380" t="s">
        <v>1771</v>
      </c>
      <c r="I293" s="380" t="s">
        <v>1767</v>
      </c>
      <c r="J293" s="380" t="s">
        <v>1772</v>
      </c>
      <c r="K293" s="380" t="s">
        <v>1792</v>
      </c>
      <c r="L293" s="382">
        <v>42172</v>
      </c>
    </row>
    <row r="294" spans="1:12" hidden="1">
      <c r="A294" s="380" t="s">
        <v>2331</v>
      </c>
      <c r="B294" s="380" t="s">
        <v>2332</v>
      </c>
      <c r="C294" s="380" t="s">
        <v>1438</v>
      </c>
      <c r="D294" s="380" t="s">
        <v>1782</v>
      </c>
      <c r="F294" s="381" t="s">
        <v>13</v>
      </c>
      <c r="G294" s="380" t="s">
        <v>1771</v>
      </c>
      <c r="H294" s="380" t="s">
        <v>1771</v>
      </c>
      <c r="I294" s="380" t="s">
        <v>1767</v>
      </c>
      <c r="J294" s="380" t="s">
        <v>1768</v>
      </c>
      <c r="K294" s="380" t="s">
        <v>1438</v>
      </c>
      <c r="L294" s="382">
        <v>42171</v>
      </c>
    </row>
    <row r="295" spans="1:12" hidden="1">
      <c r="A295" s="380" t="s">
        <v>2333</v>
      </c>
      <c r="B295" s="380" t="s">
        <v>2334</v>
      </c>
      <c r="C295" s="380" t="s">
        <v>1224</v>
      </c>
      <c r="D295" s="380" t="s">
        <v>1765</v>
      </c>
      <c r="F295" s="381" t="s">
        <v>13</v>
      </c>
      <c r="G295" s="380" t="s">
        <v>1771</v>
      </c>
      <c r="H295" s="380" t="s">
        <v>1771</v>
      </c>
      <c r="I295" s="380" t="s">
        <v>1767</v>
      </c>
      <c r="J295" s="380" t="s">
        <v>1768</v>
      </c>
      <c r="K295" s="380" t="s">
        <v>1224</v>
      </c>
      <c r="L295" s="382">
        <v>42171</v>
      </c>
    </row>
    <row r="296" spans="1:12">
      <c r="A296" s="380" t="s">
        <v>2335</v>
      </c>
      <c r="B296" s="380" t="s">
        <v>2336</v>
      </c>
      <c r="C296" s="380" t="s">
        <v>744</v>
      </c>
      <c r="D296" s="380" t="s">
        <v>228</v>
      </c>
      <c r="E296" s="380" t="s">
        <v>1892</v>
      </c>
      <c r="F296" s="381">
        <v>0.01</v>
      </c>
      <c r="G296" s="380" t="s">
        <v>1767</v>
      </c>
      <c r="H296" s="380" t="s">
        <v>1771</v>
      </c>
      <c r="I296" s="380" t="s">
        <v>1767</v>
      </c>
      <c r="J296" s="380" t="s">
        <v>1768</v>
      </c>
      <c r="K296" s="380" t="s">
        <v>744</v>
      </c>
      <c r="L296" s="382">
        <v>42172</v>
      </c>
    </row>
    <row r="297" spans="1:12" hidden="1">
      <c r="A297" s="380" t="s">
        <v>2337</v>
      </c>
      <c r="B297" s="380" t="s">
        <v>2338</v>
      </c>
      <c r="C297" s="380" t="s">
        <v>1438</v>
      </c>
      <c r="D297" s="380" t="s">
        <v>1777</v>
      </c>
      <c r="F297" s="381" t="s">
        <v>13</v>
      </c>
      <c r="G297" s="380" t="s">
        <v>1771</v>
      </c>
      <c r="H297" s="380" t="s">
        <v>1771</v>
      </c>
      <c r="I297" s="380" t="s">
        <v>1767</v>
      </c>
      <c r="J297" s="380" t="s">
        <v>1772</v>
      </c>
      <c r="K297" s="380" t="s">
        <v>1438</v>
      </c>
      <c r="L297" s="382">
        <v>42171</v>
      </c>
    </row>
    <row r="298" spans="1:12" hidden="1">
      <c r="A298" s="380" t="s">
        <v>2339</v>
      </c>
      <c r="B298" s="380" t="s">
        <v>2340</v>
      </c>
      <c r="C298" s="380" t="s">
        <v>744</v>
      </c>
      <c r="D298" s="380" t="s">
        <v>1782</v>
      </c>
      <c r="F298" s="381" t="s">
        <v>13</v>
      </c>
      <c r="G298" s="380" t="s">
        <v>1771</v>
      </c>
      <c r="H298" s="380" t="s">
        <v>1771</v>
      </c>
      <c r="I298" s="380" t="s">
        <v>1767</v>
      </c>
      <c r="J298" s="380" t="s">
        <v>1772</v>
      </c>
      <c r="K298" s="380" t="s">
        <v>1438</v>
      </c>
      <c r="L298" s="382">
        <v>42171</v>
      </c>
    </row>
    <row r="299" spans="1:12" hidden="1">
      <c r="A299" s="380" t="s">
        <v>2341</v>
      </c>
      <c r="B299" s="380" t="s">
        <v>2342</v>
      </c>
      <c r="C299" s="380" t="s">
        <v>630</v>
      </c>
      <c r="D299" s="380" t="s">
        <v>1817</v>
      </c>
      <c r="F299" s="381" t="s">
        <v>13</v>
      </c>
      <c r="G299" s="380" t="s">
        <v>1771</v>
      </c>
      <c r="H299" s="380" t="s">
        <v>1771</v>
      </c>
      <c r="I299" s="380" t="s">
        <v>1767</v>
      </c>
      <c r="J299" s="380" t="s">
        <v>1772</v>
      </c>
      <c r="K299" s="380" t="s">
        <v>630</v>
      </c>
      <c r="L299" s="382">
        <v>42172</v>
      </c>
    </row>
    <row r="300" spans="1:12" hidden="1">
      <c r="A300" s="380" t="s">
        <v>2343</v>
      </c>
      <c r="B300" s="380" t="s">
        <v>2344</v>
      </c>
      <c r="C300" s="380" t="s">
        <v>1785</v>
      </c>
      <c r="D300" s="380" t="s">
        <v>459</v>
      </c>
      <c r="E300" s="380" t="s">
        <v>1786</v>
      </c>
      <c r="F300" s="381" t="s">
        <v>1786</v>
      </c>
      <c r="G300" s="380" t="s">
        <v>1767</v>
      </c>
      <c r="H300" s="380" t="s">
        <v>1771</v>
      </c>
      <c r="I300" s="380" t="s">
        <v>1767</v>
      </c>
      <c r="J300" s="380" t="s">
        <v>1787</v>
      </c>
      <c r="K300" s="380" t="s">
        <v>336</v>
      </c>
      <c r="L300" s="382">
        <v>42171</v>
      </c>
    </row>
    <row r="301" spans="1:12" hidden="1">
      <c r="A301" s="380" t="s">
        <v>2345</v>
      </c>
      <c r="B301" s="380" t="s">
        <v>2346</v>
      </c>
      <c r="C301" s="380" t="s">
        <v>1438</v>
      </c>
      <c r="D301" s="380" t="s">
        <v>228</v>
      </c>
      <c r="F301" s="381" t="s">
        <v>13</v>
      </c>
      <c r="G301" s="380" t="s">
        <v>1771</v>
      </c>
      <c r="H301" s="380" t="s">
        <v>1771</v>
      </c>
      <c r="I301" s="380" t="s">
        <v>1767</v>
      </c>
      <c r="J301" s="380" t="s">
        <v>1768</v>
      </c>
      <c r="K301" s="380" t="s">
        <v>1438</v>
      </c>
      <c r="L301" s="382">
        <v>42171</v>
      </c>
    </row>
    <row r="302" spans="1:12" hidden="1">
      <c r="A302" s="380" t="s">
        <v>2347</v>
      </c>
      <c r="B302" s="380" t="s">
        <v>2348</v>
      </c>
      <c r="C302" s="380" t="s">
        <v>1764</v>
      </c>
      <c r="D302" s="380" t="s">
        <v>459</v>
      </c>
      <c r="F302" s="381" t="s">
        <v>1766</v>
      </c>
      <c r="G302" s="380" t="s">
        <v>1767</v>
      </c>
      <c r="H302" s="380" t="s">
        <v>1767</v>
      </c>
      <c r="I302" s="380" t="s">
        <v>1767</v>
      </c>
      <c r="J302" s="380" t="s">
        <v>1768</v>
      </c>
      <c r="K302" s="380" t="s">
        <v>1764</v>
      </c>
      <c r="L302" s="382">
        <v>42174</v>
      </c>
    </row>
    <row r="303" spans="1:12">
      <c r="A303" s="380" t="s">
        <v>2349</v>
      </c>
      <c r="B303" s="380" t="s">
        <v>2350</v>
      </c>
      <c r="C303" s="380" t="s">
        <v>1224</v>
      </c>
      <c r="D303" s="380" t="s">
        <v>1870</v>
      </c>
      <c r="E303" s="380" t="s">
        <v>19</v>
      </c>
      <c r="F303" s="381">
        <v>0.01</v>
      </c>
      <c r="G303" s="380" t="s">
        <v>1767</v>
      </c>
      <c r="H303" s="380" t="s">
        <v>1771</v>
      </c>
      <c r="I303" s="380" t="s">
        <v>1767</v>
      </c>
      <c r="J303" s="380" t="s">
        <v>1772</v>
      </c>
      <c r="K303" s="380" t="s">
        <v>1792</v>
      </c>
      <c r="L303" s="382">
        <v>42172</v>
      </c>
    </row>
    <row r="304" spans="1:12" hidden="1">
      <c r="A304" s="380" t="s">
        <v>2351</v>
      </c>
      <c r="B304" s="380" t="s">
        <v>2352</v>
      </c>
      <c r="C304" s="380" t="s">
        <v>1027</v>
      </c>
      <c r="D304" s="380" t="s">
        <v>1782</v>
      </c>
      <c r="E304" s="380" t="s">
        <v>2086</v>
      </c>
      <c r="F304" s="381" t="s">
        <v>13</v>
      </c>
      <c r="G304" s="380" t="s">
        <v>1771</v>
      </c>
      <c r="H304" s="380" t="s">
        <v>1771</v>
      </c>
      <c r="I304" s="380" t="s">
        <v>1767</v>
      </c>
      <c r="J304" s="380" t="s">
        <v>1772</v>
      </c>
      <c r="K304" s="380" t="s">
        <v>1795</v>
      </c>
      <c r="L304" s="382">
        <v>42172</v>
      </c>
    </row>
    <row r="305" spans="1:12" hidden="1">
      <c r="A305" s="380" t="s">
        <v>2353</v>
      </c>
      <c r="B305" s="380" t="s">
        <v>2354</v>
      </c>
      <c r="C305" s="380" t="s">
        <v>630</v>
      </c>
      <c r="D305" s="380" t="s">
        <v>1782</v>
      </c>
      <c r="F305" s="381" t="s">
        <v>13</v>
      </c>
      <c r="G305" s="380" t="s">
        <v>1771</v>
      </c>
      <c r="H305" s="380" t="s">
        <v>1771</v>
      </c>
      <c r="I305" s="380" t="s">
        <v>1767</v>
      </c>
      <c r="J305" s="380" t="s">
        <v>1772</v>
      </c>
      <c r="K305" s="380" t="s">
        <v>630</v>
      </c>
      <c r="L305" s="382">
        <v>42172</v>
      </c>
    </row>
    <row r="306" spans="1:12" hidden="1">
      <c r="A306" s="380" t="s">
        <v>1501</v>
      </c>
      <c r="B306" s="380" t="s">
        <v>1502</v>
      </c>
      <c r="C306" s="380" t="s">
        <v>1438</v>
      </c>
      <c r="D306" s="380" t="s">
        <v>1782</v>
      </c>
      <c r="F306" s="381" t="s">
        <v>13</v>
      </c>
      <c r="G306" s="380" t="s">
        <v>1771</v>
      </c>
      <c r="H306" s="380" t="s">
        <v>1771</v>
      </c>
      <c r="I306" s="380" t="s">
        <v>1767</v>
      </c>
      <c r="J306" s="380" t="s">
        <v>1768</v>
      </c>
      <c r="K306" s="380" t="s">
        <v>1438</v>
      </c>
      <c r="L306" s="382">
        <v>42171</v>
      </c>
    </row>
    <row r="307" spans="1:12" hidden="1">
      <c r="A307" s="380" t="s">
        <v>2355</v>
      </c>
      <c r="B307" s="380" t="s">
        <v>2356</v>
      </c>
      <c r="C307" s="380" t="s">
        <v>2043</v>
      </c>
      <c r="D307" s="380" t="s">
        <v>1777</v>
      </c>
      <c r="F307" s="381" t="s">
        <v>13</v>
      </c>
      <c r="G307" s="380" t="s">
        <v>1771</v>
      </c>
      <c r="H307" s="380" t="s">
        <v>1771</v>
      </c>
      <c r="I307" s="380" t="s">
        <v>1767</v>
      </c>
    </row>
    <row r="308" spans="1:12" hidden="1">
      <c r="A308" s="380" t="s">
        <v>2357</v>
      </c>
      <c r="B308" s="380" t="s">
        <v>2358</v>
      </c>
      <c r="C308" s="380" t="s">
        <v>1438</v>
      </c>
      <c r="D308" s="380" t="s">
        <v>1782</v>
      </c>
      <c r="F308" s="381" t="s">
        <v>13</v>
      </c>
      <c r="G308" s="380" t="s">
        <v>1771</v>
      </c>
      <c r="H308" s="380" t="s">
        <v>1771</v>
      </c>
      <c r="I308" s="380" t="s">
        <v>1767</v>
      </c>
      <c r="J308" s="380" t="s">
        <v>1772</v>
      </c>
      <c r="K308" s="380" t="s">
        <v>1438</v>
      </c>
      <c r="L308" s="382">
        <v>42171</v>
      </c>
    </row>
    <row r="309" spans="1:12" hidden="1">
      <c r="A309" s="380" t="s">
        <v>2359</v>
      </c>
      <c r="B309" s="380" t="s">
        <v>2360</v>
      </c>
      <c r="C309" s="380" t="s">
        <v>1438</v>
      </c>
      <c r="D309" s="380" t="s">
        <v>1782</v>
      </c>
      <c r="F309" s="381" t="s">
        <v>13</v>
      </c>
      <c r="G309" s="380" t="s">
        <v>1771</v>
      </c>
      <c r="H309" s="380" t="s">
        <v>1771</v>
      </c>
      <c r="I309" s="380" t="s">
        <v>1767</v>
      </c>
      <c r="J309" s="380" t="s">
        <v>1772</v>
      </c>
      <c r="K309" s="380" t="s">
        <v>1438</v>
      </c>
      <c r="L309" s="382">
        <v>42171</v>
      </c>
    </row>
    <row r="310" spans="1:12" hidden="1">
      <c r="A310" s="380" t="s">
        <v>2361</v>
      </c>
      <c r="B310" s="380" t="s">
        <v>2362</v>
      </c>
      <c r="C310" s="380" t="s">
        <v>630</v>
      </c>
      <c r="D310" s="380" t="s">
        <v>1817</v>
      </c>
      <c r="F310" s="381" t="s">
        <v>13</v>
      </c>
      <c r="G310" s="380" t="s">
        <v>1771</v>
      </c>
      <c r="H310" s="380" t="s">
        <v>1771</v>
      </c>
      <c r="I310" s="380" t="s">
        <v>1767</v>
      </c>
      <c r="J310" s="380" t="s">
        <v>1772</v>
      </c>
      <c r="K310" s="380" t="s">
        <v>630</v>
      </c>
      <c r="L310" s="382">
        <v>42172</v>
      </c>
    </row>
    <row r="311" spans="1:12" hidden="1">
      <c r="A311" s="380" t="s">
        <v>2363</v>
      </c>
      <c r="B311" s="380" t="s">
        <v>2364</v>
      </c>
      <c r="C311" s="380" t="s">
        <v>1438</v>
      </c>
      <c r="D311" s="380" t="s">
        <v>1765</v>
      </c>
      <c r="F311" s="381" t="s">
        <v>13</v>
      </c>
      <c r="G311" s="380" t="s">
        <v>1771</v>
      </c>
      <c r="H311" s="380" t="s">
        <v>1771</v>
      </c>
      <c r="I311" s="380" t="s">
        <v>1767</v>
      </c>
      <c r="J311" s="380" t="s">
        <v>1772</v>
      </c>
      <c r="K311" s="380" t="s">
        <v>1438</v>
      </c>
      <c r="L311" s="382">
        <v>42171</v>
      </c>
    </row>
    <row r="312" spans="1:12">
      <c r="A312" s="380" t="s">
        <v>2365</v>
      </c>
      <c r="B312" s="380" t="s">
        <v>2366</v>
      </c>
      <c r="C312" s="380" t="s">
        <v>30</v>
      </c>
      <c r="D312" s="380" t="s">
        <v>459</v>
      </c>
      <c r="E312" s="380" t="s">
        <v>19</v>
      </c>
      <c r="F312" s="381">
        <v>0.01</v>
      </c>
      <c r="G312" s="380" t="s">
        <v>1767</v>
      </c>
      <c r="H312" s="380" t="s">
        <v>1771</v>
      </c>
      <c r="I312" s="380" t="s">
        <v>1767</v>
      </c>
      <c r="J312" s="380" t="s">
        <v>1768</v>
      </c>
      <c r="K312" s="380" t="s">
        <v>1764</v>
      </c>
      <c r="L312" s="382">
        <v>42303</v>
      </c>
    </row>
    <row r="313" spans="1:12" hidden="1">
      <c r="A313" s="380" t="s">
        <v>2367</v>
      </c>
      <c r="B313" s="380" t="s">
        <v>2368</v>
      </c>
      <c r="C313" s="380" t="s">
        <v>1438</v>
      </c>
      <c r="D313" s="380" t="s">
        <v>1782</v>
      </c>
      <c r="F313" s="381" t="s">
        <v>13</v>
      </c>
      <c r="G313" s="380" t="s">
        <v>1771</v>
      </c>
      <c r="H313" s="380" t="s">
        <v>1771</v>
      </c>
      <c r="I313" s="380" t="s">
        <v>1767</v>
      </c>
      <c r="J313" s="380" t="s">
        <v>1772</v>
      </c>
      <c r="K313" s="380" t="s">
        <v>1438</v>
      </c>
      <c r="L313" s="382">
        <v>42171</v>
      </c>
    </row>
    <row r="314" spans="1:12" hidden="1">
      <c r="A314" s="380" t="s">
        <v>2369</v>
      </c>
      <c r="B314" s="380" t="s">
        <v>2370</v>
      </c>
      <c r="C314" s="380" t="s">
        <v>1785</v>
      </c>
      <c r="D314" s="380" t="s">
        <v>1782</v>
      </c>
      <c r="E314" s="380" t="s">
        <v>1786</v>
      </c>
      <c r="F314" s="381" t="s">
        <v>1786</v>
      </c>
      <c r="G314" s="380" t="s">
        <v>1767</v>
      </c>
      <c r="H314" s="380" t="s">
        <v>1771</v>
      </c>
      <c r="I314" s="380" t="s">
        <v>1767</v>
      </c>
      <c r="J314" s="380" t="s">
        <v>1787</v>
      </c>
      <c r="K314" s="380" t="s">
        <v>336</v>
      </c>
      <c r="L314" s="382">
        <v>42171</v>
      </c>
    </row>
    <row r="315" spans="1:12" hidden="1">
      <c r="A315" s="380" t="s">
        <v>2371</v>
      </c>
      <c r="B315" s="380" t="s">
        <v>2372</v>
      </c>
      <c r="C315" s="380" t="s">
        <v>1224</v>
      </c>
      <c r="D315" s="380" t="s">
        <v>459</v>
      </c>
      <c r="E315" s="380" t="s">
        <v>1939</v>
      </c>
      <c r="F315" s="381" t="s">
        <v>13</v>
      </c>
      <c r="G315" s="380" t="s">
        <v>1771</v>
      </c>
      <c r="H315" s="380" t="s">
        <v>1771</v>
      </c>
      <c r="I315" s="380" t="s">
        <v>1767</v>
      </c>
      <c r="J315" s="380" t="s">
        <v>1772</v>
      </c>
      <c r="K315" s="380" t="s">
        <v>1807</v>
      </c>
      <c r="L315" s="382">
        <v>42172</v>
      </c>
    </row>
    <row r="316" spans="1:12">
      <c r="A316" s="380" t="s">
        <v>1137</v>
      </c>
      <c r="B316" s="380" t="s">
        <v>1138</v>
      </c>
      <c r="C316" s="380" t="s">
        <v>15</v>
      </c>
      <c r="D316" s="380" t="s">
        <v>1777</v>
      </c>
      <c r="E316" s="380" t="s">
        <v>37</v>
      </c>
      <c r="F316" s="381">
        <v>0.01</v>
      </c>
      <c r="G316" s="380" t="s">
        <v>1767</v>
      </c>
      <c r="H316" s="380" t="s">
        <v>1767</v>
      </c>
      <c r="I316" s="380" t="s">
        <v>1767</v>
      </c>
      <c r="J316" s="380" t="s">
        <v>2029</v>
      </c>
      <c r="K316" s="380" t="s">
        <v>1779</v>
      </c>
      <c r="L316" s="382">
        <v>42171</v>
      </c>
    </row>
    <row r="317" spans="1:12" hidden="1">
      <c r="A317" s="380" t="s">
        <v>2373</v>
      </c>
      <c r="B317" s="380" t="s">
        <v>2374</v>
      </c>
      <c r="C317" s="380" t="s">
        <v>107</v>
      </c>
      <c r="D317" s="380" t="s">
        <v>1777</v>
      </c>
      <c r="F317" s="381" t="s">
        <v>13</v>
      </c>
      <c r="G317" s="380" t="s">
        <v>1771</v>
      </c>
      <c r="H317" s="380" t="s">
        <v>1771</v>
      </c>
      <c r="I317" s="380" t="s">
        <v>1767</v>
      </c>
      <c r="J317" s="380" t="s">
        <v>1768</v>
      </c>
      <c r="K317" s="380" t="s">
        <v>107</v>
      </c>
      <c r="L317" s="382">
        <v>42171</v>
      </c>
    </row>
    <row r="318" spans="1:12" hidden="1">
      <c r="A318" s="380" t="s">
        <v>2375</v>
      </c>
      <c r="B318" s="380" t="s">
        <v>2376</v>
      </c>
      <c r="C318" s="380" t="s">
        <v>107</v>
      </c>
      <c r="D318" s="380" t="s">
        <v>1782</v>
      </c>
      <c r="F318" s="381" t="s">
        <v>13</v>
      </c>
      <c r="G318" s="380" t="s">
        <v>1771</v>
      </c>
      <c r="H318" s="380" t="s">
        <v>1771</v>
      </c>
      <c r="I318" s="380" t="s">
        <v>1767</v>
      </c>
      <c r="J318" s="380" t="s">
        <v>1768</v>
      </c>
      <c r="K318" s="380" t="s">
        <v>107</v>
      </c>
      <c r="L318" s="382">
        <v>42171</v>
      </c>
    </row>
    <row r="319" spans="1:12" hidden="1">
      <c r="A319" s="380" t="s">
        <v>139</v>
      </c>
      <c r="B319" s="380" t="s">
        <v>140</v>
      </c>
      <c r="C319" s="380" t="s">
        <v>107</v>
      </c>
      <c r="D319" s="380" t="s">
        <v>142</v>
      </c>
      <c r="F319" s="381" t="s">
        <v>13</v>
      </c>
      <c r="G319" s="380" t="s">
        <v>1771</v>
      </c>
      <c r="H319" s="380" t="s">
        <v>1771</v>
      </c>
      <c r="I319" s="380" t="s">
        <v>1767</v>
      </c>
      <c r="J319" s="380" t="s">
        <v>1772</v>
      </c>
      <c r="K319" s="380" t="s">
        <v>107</v>
      </c>
      <c r="L319" s="382">
        <v>42171</v>
      </c>
    </row>
    <row r="320" spans="1:12" hidden="1">
      <c r="A320" s="380" t="s">
        <v>2377</v>
      </c>
      <c r="B320" s="380" t="s">
        <v>2378</v>
      </c>
      <c r="C320" s="380" t="s">
        <v>1438</v>
      </c>
      <c r="D320" s="380" t="s">
        <v>1782</v>
      </c>
      <c r="F320" s="381" t="s">
        <v>13</v>
      </c>
      <c r="G320" s="380" t="s">
        <v>1771</v>
      </c>
      <c r="H320" s="380" t="s">
        <v>1771</v>
      </c>
      <c r="I320" s="380" t="s">
        <v>1767</v>
      </c>
      <c r="J320" s="380" t="s">
        <v>1768</v>
      </c>
      <c r="K320" s="380" t="s">
        <v>1438</v>
      </c>
      <c r="L320" s="382">
        <v>42171</v>
      </c>
    </row>
    <row r="321" spans="1:12" hidden="1">
      <c r="A321" s="380" t="s">
        <v>2379</v>
      </c>
      <c r="B321" s="380" t="s">
        <v>2380</v>
      </c>
      <c r="C321" s="380" t="s">
        <v>1785</v>
      </c>
      <c r="D321" s="380" t="s">
        <v>1777</v>
      </c>
      <c r="E321" s="380" t="s">
        <v>1786</v>
      </c>
      <c r="F321" s="381" t="s">
        <v>1786</v>
      </c>
      <c r="G321" s="380" t="s">
        <v>1767</v>
      </c>
      <c r="H321" s="380" t="s">
        <v>1771</v>
      </c>
      <c r="I321" s="380" t="s">
        <v>1767</v>
      </c>
      <c r="J321" s="380" t="s">
        <v>1787</v>
      </c>
      <c r="K321" s="380" t="s">
        <v>336</v>
      </c>
      <c r="L321" s="382">
        <v>42171</v>
      </c>
    </row>
    <row r="322" spans="1:12" hidden="1">
      <c r="A322" s="380" t="s">
        <v>2381</v>
      </c>
      <c r="B322" s="380" t="s">
        <v>2382</v>
      </c>
      <c r="C322" s="380" t="s">
        <v>630</v>
      </c>
      <c r="D322" s="380" t="s">
        <v>1817</v>
      </c>
      <c r="F322" s="381" t="s">
        <v>13</v>
      </c>
      <c r="G322" s="380" t="s">
        <v>1771</v>
      </c>
      <c r="H322" s="380" t="s">
        <v>1771</v>
      </c>
      <c r="I322" s="380" t="s">
        <v>1767</v>
      </c>
      <c r="J322" s="380" t="s">
        <v>1772</v>
      </c>
      <c r="K322" s="380" t="s">
        <v>630</v>
      </c>
      <c r="L322" s="382">
        <v>42172</v>
      </c>
    </row>
    <row r="323" spans="1:12" hidden="1">
      <c r="A323" s="380" t="s">
        <v>2383</v>
      </c>
      <c r="B323" s="380" t="s">
        <v>2384</v>
      </c>
      <c r="C323" s="380" t="s">
        <v>1792</v>
      </c>
      <c r="D323" s="380" t="s">
        <v>1777</v>
      </c>
      <c r="F323" s="381" t="s">
        <v>13</v>
      </c>
      <c r="G323" s="380" t="s">
        <v>1771</v>
      </c>
      <c r="H323" s="380" t="s">
        <v>1771</v>
      </c>
      <c r="I323" s="380" t="s">
        <v>1767</v>
      </c>
      <c r="J323" s="380" t="s">
        <v>1768</v>
      </c>
      <c r="K323" s="380" t="s">
        <v>1792</v>
      </c>
      <c r="L323" s="382">
        <v>42172</v>
      </c>
    </row>
    <row r="324" spans="1:12" hidden="1">
      <c r="A324" s="380" t="s">
        <v>2385</v>
      </c>
      <c r="B324" s="380" t="s">
        <v>2386</v>
      </c>
      <c r="C324" s="380" t="s">
        <v>1027</v>
      </c>
      <c r="D324" s="380" t="s">
        <v>1782</v>
      </c>
      <c r="E324" s="380" t="s">
        <v>2086</v>
      </c>
      <c r="F324" s="381" t="s">
        <v>13</v>
      </c>
      <c r="G324" s="380" t="s">
        <v>1771</v>
      </c>
      <c r="H324" s="380" t="s">
        <v>1771</v>
      </c>
      <c r="I324" s="380" t="s">
        <v>1767</v>
      </c>
      <c r="J324" s="380" t="s">
        <v>1768</v>
      </c>
      <c r="K324" s="380" t="s">
        <v>1795</v>
      </c>
      <c r="L324" s="382">
        <v>42172</v>
      </c>
    </row>
    <row r="325" spans="1:12" hidden="1">
      <c r="A325" s="380" t="s">
        <v>1028</v>
      </c>
      <c r="B325" s="380" t="s">
        <v>1029</v>
      </c>
      <c r="C325" s="380" t="s">
        <v>1027</v>
      </c>
      <c r="D325" s="380" t="s">
        <v>1777</v>
      </c>
      <c r="F325" s="381" t="s">
        <v>13</v>
      </c>
      <c r="G325" s="380" t="s">
        <v>1771</v>
      </c>
      <c r="H325" s="380" t="s">
        <v>1771</v>
      </c>
      <c r="I325" s="380" t="s">
        <v>1767</v>
      </c>
      <c r="J325" s="380" t="s">
        <v>1772</v>
      </c>
      <c r="K325" s="380" t="s">
        <v>1795</v>
      </c>
      <c r="L325" s="382">
        <v>42172</v>
      </c>
    </row>
    <row r="326" spans="1:12" hidden="1">
      <c r="A326" s="380" t="s">
        <v>2387</v>
      </c>
      <c r="B326" s="380" t="s">
        <v>2388</v>
      </c>
      <c r="C326" s="380" t="s">
        <v>107</v>
      </c>
      <c r="D326" s="380" t="s">
        <v>1777</v>
      </c>
      <c r="F326" s="381" t="s">
        <v>13</v>
      </c>
      <c r="G326" s="380" t="s">
        <v>1771</v>
      </c>
      <c r="H326" s="380" t="s">
        <v>1771</v>
      </c>
      <c r="I326" s="380" t="s">
        <v>1767</v>
      </c>
      <c r="J326" s="380" t="s">
        <v>1768</v>
      </c>
      <c r="K326" s="380" t="s">
        <v>107</v>
      </c>
      <c r="L326" s="382">
        <v>42171</v>
      </c>
    </row>
    <row r="327" spans="1:12" hidden="1">
      <c r="A327" s="380" t="s">
        <v>2389</v>
      </c>
      <c r="B327" s="380" t="s">
        <v>2390</v>
      </c>
      <c r="C327" s="380" t="s">
        <v>1027</v>
      </c>
      <c r="D327" s="380" t="s">
        <v>2391</v>
      </c>
      <c r="E327" s="380" t="s">
        <v>2086</v>
      </c>
      <c r="F327" s="381" t="s">
        <v>13</v>
      </c>
      <c r="G327" s="380" t="s">
        <v>1771</v>
      </c>
      <c r="H327" s="380" t="s">
        <v>1771</v>
      </c>
      <c r="I327" s="380" t="s">
        <v>1767</v>
      </c>
      <c r="J327" s="380" t="s">
        <v>1768</v>
      </c>
      <c r="K327" s="380" t="s">
        <v>1795</v>
      </c>
      <c r="L327" s="382">
        <v>42172</v>
      </c>
    </row>
    <row r="328" spans="1:12" hidden="1">
      <c r="A328" s="380" t="s">
        <v>2392</v>
      </c>
      <c r="B328" s="380" t="s">
        <v>2393</v>
      </c>
      <c r="C328" s="380" t="s">
        <v>1438</v>
      </c>
      <c r="D328" s="380" t="s">
        <v>459</v>
      </c>
      <c r="F328" s="381" t="s">
        <v>13</v>
      </c>
      <c r="G328" s="380" t="s">
        <v>1771</v>
      </c>
      <c r="H328" s="380" t="s">
        <v>1771</v>
      </c>
      <c r="I328" s="380" t="s">
        <v>1767</v>
      </c>
      <c r="J328" s="380" t="s">
        <v>1772</v>
      </c>
      <c r="K328" s="380" t="s">
        <v>1438</v>
      </c>
      <c r="L328" s="382">
        <v>42171</v>
      </c>
    </row>
    <row r="329" spans="1:12" hidden="1">
      <c r="A329" s="380" t="s">
        <v>2394</v>
      </c>
      <c r="B329" s="380" t="s">
        <v>2395</v>
      </c>
      <c r="C329" s="380" t="s">
        <v>1438</v>
      </c>
      <c r="D329" s="380" t="s">
        <v>1777</v>
      </c>
      <c r="F329" s="381" t="s">
        <v>13</v>
      </c>
      <c r="G329" s="380" t="s">
        <v>1771</v>
      </c>
      <c r="H329" s="380" t="s">
        <v>1771</v>
      </c>
      <c r="I329" s="380" t="s">
        <v>1767</v>
      </c>
      <c r="J329" s="380" t="s">
        <v>1768</v>
      </c>
      <c r="K329" s="380" t="s">
        <v>1438</v>
      </c>
      <c r="L329" s="382">
        <v>42171</v>
      </c>
    </row>
    <row r="330" spans="1:12" hidden="1">
      <c r="A330" s="380" t="s">
        <v>2396</v>
      </c>
      <c r="B330" s="380" t="s">
        <v>2397</v>
      </c>
      <c r="C330" s="380" t="s">
        <v>744</v>
      </c>
      <c r="D330" s="380" t="s">
        <v>1782</v>
      </c>
      <c r="F330" s="381" t="s">
        <v>13</v>
      </c>
      <c r="G330" s="380" t="s">
        <v>1771</v>
      </c>
      <c r="H330" s="380" t="s">
        <v>1771</v>
      </c>
      <c r="I330" s="380" t="s">
        <v>1767</v>
      </c>
      <c r="J330" s="380" t="s">
        <v>1768</v>
      </c>
      <c r="K330" s="380" t="s">
        <v>744</v>
      </c>
      <c r="L330" s="382">
        <v>42172</v>
      </c>
    </row>
    <row r="331" spans="1:12" hidden="1">
      <c r="A331" s="380" t="s">
        <v>2398</v>
      </c>
      <c r="B331" s="380" t="s">
        <v>2399</v>
      </c>
      <c r="C331" s="380" t="s">
        <v>1438</v>
      </c>
      <c r="D331" s="380" t="s">
        <v>1782</v>
      </c>
      <c r="F331" s="381" t="s">
        <v>13</v>
      </c>
      <c r="G331" s="380" t="s">
        <v>1771</v>
      </c>
      <c r="H331" s="380" t="s">
        <v>1771</v>
      </c>
      <c r="I331" s="380" t="s">
        <v>1767</v>
      </c>
      <c r="J331" s="380" t="s">
        <v>1772</v>
      </c>
      <c r="K331" s="380" t="s">
        <v>1438</v>
      </c>
      <c r="L331" s="382">
        <v>42171</v>
      </c>
    </row>
    <row r="332" spans="1:12" hidden="1">
      <c r="A332" s="380" t="s">
        <v>2400</v>
      </c>
      <c r="B332" s="380" t="s">
        <v>2401</v>
      </c>
      <c r="C332" s="380" t="s">
        <v>30</v>
      </c>
      <c r="D332" s="380" t="s">
        <v>228</v>
      </c>
      <c r="F332" s="381" t="s">
        <v>13</v>
      </c>
      <c r="G332" s="380" t="s">
        <v>1771</v>
      </c>
      <c r="H332" s="380" t="s">
        <v>1771</v>
      </c>
      <c r="I332" s="380" t="s">
        <v>1767</v>
      </c>
      <c r="J332" s="380" t="s">
        <v>1772</v>
      </c>
      <c r="K332" s="380" t="s">
        <v>1792</v>
      </c>
      <c r="L332" s="382">
        <v>42172</v>
      </c>
    </row>
    <row r="333" spans="1:12" hidden="1">
      <c r="A333" s="380" t="s">
        <v>2402</v>
      </c>
      <c r="B333" s="380" t="s">
        <v>2403</v>
      </c>
      <c r="C333" s="380" t="s">
        <v>1027</v>
      </c>
      <c r="D333" s="380" t="s">
        <v>228</v>
      </c>
      <c r="E333" s="380" t="s">
        <v>2086</v>
      </c>
      <c r="F333" s="381" t="s">
        <v>13</v>
      </c>
      <c r="G333" s="380" t="s">
        <v>1771</v>
      </c>
      <c r="H333" s="380" t="s">
        <v>1771</v>
      </c>
      <c r="I333" s="380" t="s">
        <v>1767</v>
      </c>
      <c r="J333" s="380" t="s">
        <v>1772</v>
      </c>
      <c r="K333" s="380" t="s">
        <v>1795</v>
      </c>
      <c r="L333" s="382">
        <v>42172</v>
      </c>
    </row>
    <row r="334" spans="1:12" hidden="1">
      <c r="A334" s="380" t="s">
        <v>2404</v>
      </c>
      <c r="B334" s="380" t="s">
        <v>2405</v>
      </c>
      <c r="C334" s="380" t="s">
        <v>107</v>
      </c>
      <c r="D334" s="380" t="s">
        <v>1777</v>
      </c>
      <c r="F334" s="381" t="s">
        <v>13</v>
      </c>
      <c r="G334" s="380" t="s">
        <v>1771</v>
      </c>
      <c r="H334" s="380" t="s">
        <v>1771</v>
      </c>
      <c r="I334" s="380" t="s">
        <v>1767</v>
      </c>
      <c r="J334" s="380" t="s">
        <v>1768</v>
      </c>
      <c r="K334" s="380" t="s">
        <v>107</v>
      </c>
      <c r="L334" s="382">
        <v>42171</v>
      </c>
    </row>
    <row r="335" spans="1:12">
      <c r="A335" s="380" t="s">
        <v>2406</v>
      </c>
      <c r="B335" s="380" t="s">
        <v>2407</v>
      </c>
      <c r="C335" s="380" t="s">
        <v>448</v>
      </c>
      <c r="D335" s="380" t="s">
        <v>2408</v>
      </c>
      <c r="E335" s="380" t="s">
        <v>2409</v>
      </c>
      <c r="F335" s="381">
        <v>0.01</v>
      </c>
      <c r="G335" s="380" t="s">
        <v>1767</v>
      </c>
      <c r="H335" s="380" t="s">
        <v>1771</v>
      </c>
      <c r="I335" s="380" t="s">
        <v>1767</v>
      </c>
      <c r="J335" s="380" t="s">
        <v>1768</v>
      </c>
      <c r="K335" s="380" t="s">
        <v>1764</v>
      </c>
      <c r="L335" s="382">
        <v>42174</v>
      </c>
    </row>
    <row r="336" spans="1:12" hidden="1">
      <c r="A336" s="380" t="s">
        <v>2410</v>
      </c>
      <c r="B336" s="380" t="s">
        <v>2411</v>
      </c>
      <c r="C336" s="380" t="s">
        <v>107</v>
      </c>
      <c r="D336" s="380" t="s">
        <v>1777</v>
      </c>
      <c r="F336" s="381" t="s">
        <v>13</v>
      </c>
      <c r="G336" s="380" t="s">
        <v>1771</v>
      </c>
      <c r="H336" s="380" t="s">
        <v>1771</v>
      </c>
      <c r="I336" s="380" t="s">
        <v>1767</v>
      </c>
      <c r="J336" s="380" t="s">
        <v>1772</v>
      </c>
      <c r="K336" s="380" t="s">
        <v>107</v>
      </c>
      <c r="L336" s="382">
        <v>42171</v>
      </c>
    </row>
    <row r="337" spans="1:13" hidden="1">
      <c r="A337" s="380" t="s">
        <v>2412</v>
      </c>
      <c r="B337" s="380" t="s">
        <v>2413</v>
      </c>
      <c r="C337" s="380" t="s">
        <v>630</v>
      </c>
      <c r="D337" s="380" t="s">
        <v>1782</v>
      </c>
      <c r="F337" s="381" t="s">
        <v>13</v>
      </c>
      <c r="G337" s="380" t="s">
        <v>1771</v>
      </c>
      <c r="H337" s="380" t="s">
        <v>1771</v>
      </c>
      <c r="I337" s="380" t="s">
        <v>1767</v>
      </c>
      <c r="J337" s="380" t="s">
        <v>1772</v>
      </c>
      <c r="K337" s="380" t="s">
        <v>630</v>
      </c>
      <c r="L337" s="382">
        <v>42172</v>
      </c>
    </row>
    <row r="338" spans="1:13" hidden="1">
      <c r="A338" s="380" t="s">
        <v>2414</v>
      </c>
      <c r="B338" s="380" t="s">
        <v>2415</v>
      </c>
      <c r="C338" s="380" t="s">
        <v>30</v>
      </c>
      <c r="D338" s="380" t="s">
        <v>1782</v>
      </c>
      <c r="F338" s="381" t="s">
        <v>13</v>
      </c>
      <c r="G338" s="380" t="s">
        <v>1771</v>
      </c>
      <c r="H338" s="380" t="s">
        <v>1771</v>
      </c>
      <c r="I338" s="380" t="s">
        <v>1767</v>
      </c>
      <c r="J338" s="380" t="s">
        <v>1768</v>
      </c>
      <c r="K338" s="380" t="s">
        <v>30</v>
      </c>
      <c r="L338" s="382">
        <v>42171</v>
      </c>
    </row>
    <row r="339" spans="1:13" hidden="1">
      <c r="A339" s="380" t="s">
        <v>2416</v>
      </c>
      <c r="B339" s="380" t="s">
        <v>2417</v>
      </c>
      <c r="C339" s="380" t="s">
        <v>1785</v>
      </c>
      <c r="D339" s="380" t="s">
        <v>142</v>
      </c>
      <c r="E339" s="380" t="s">
        <v>1786</v>
      </c>
      <c r="F339" s="381" t="s">
        <v>1786</v>
      </c>
      <c r="G339" s="380" t="s">
        <v>1767</v>
      </c>
      <c r="H339" s="380" t="s">
        <v>1771</v>
      </c>
      <c r="I339" s="380" t="s">
        <v>1767</v>
      </c>
      <c r="J339" s="380" t="s">
        <v>1787</v>
      </c>
      <c r="K339" s="380" t="s">
        <v>336</v>
      </c>
      <c r="L339" s="382">
        <v>42171</v>
      </c>
    </row>
    <row r="340" spans="1:13">
      <c r="A340" s="380" t="s">
        <v>159</v>
      </c>
      <c r="B340" s="380" t="s">
        <v>160</v>
      </c>
      <c r="C340" s="380" t="s">
        <v>107</v>
      </c>
      <c r="D340" s="380" t="s">
        <v>1870</v>
      </c>
      <c r="E340" s="380" t="s">
        <v>37</v>
      </c>
      <c r="F340" s="381" t="s">
        <v>37</v>
      </c>
      <c r="G340" s="380" t="s">
        <v>1767</v>
      </c>
      <c r="H340" s="380" t="s">
        <v>1771</v>
      </c>
      <c r="I340" s="380" t="s">
        <v>1767</v>
      </c>
      <c r="J340" s="380" t="s">
        <v>1772</v>
      </c>
      <c r="K340" s="380" t="s">
        <v>1792</v>
      </c>
      <c r="L340" s="382">
        <v>42172</v>
      </c>
    </row>
    <row r="341" spans="1:13" hidden="1">
      <c r="A341" s="380" t="s">
        <v>2418</v>
      </c>
      <c r="B341" s="380" t="s">
        <v>2419</v>
      </c>
      <c r="C341" s="380" t="s">
        <v>107</v>
      </c>
      <c r="D341" s="380" t="s">
        <v>142</v>
      </c>
      <c r="F341" s="381" t="s">
        <v>13</v>
      </c>
      <c r="G341" s="380" t="s">
        <v>1771</v>
      </c>
      <c r="H341" s="380" t="s">
        <v>1771</v>
      </c>
      <c r="I341" s="380" t="s">
        <v>1767</v>
      </c>
      <c r="J341" s="380" t="s">
        <v>1772</v>
      </c>
      <c r="K341" s="380" t="s">
        <v>107</v>
      </c>
      <c r="L341" s="382">
        <v>42171</v>
      </c>
    </row>
    <row r="342" spans="1:13" hidden="1">
      <c r="A342" s="380" t="s">
        <v>2420</v>
      </c>
      <c r="B342" s="380" t="s">
        <v>2421</v>
      </c>
      <c r="C342" s="380" t="s">
        <v>1027</v>
      </c>
      <c r="D342" s="380" t="s">
        <v>1777</v>
      </c>
      <c r="E342" s="380" t="s">
        <v>2086</v>
      </c>
      <c r="F342" s="381" t="s">
        <v>13</v>
      </c>
      <c r="G342" s="380" t="s">
        <v>1771</v>
      </c>
      <c r="H342" s="380" t="s">
        <v>1771</v>
      </c>
      <c r="I342" s="380" t="s">
        <v>1767</v>
      </c>
      <c r="J342" s="380" t="s">
        <v>1772</v>
      </c>
      <c r="K342" s="380" t="s">
        <v>1795</v>
      </c>
      <c r="L342" s="382">
        <v>42172</v>
      </c>
    </row>
    <row r="343" spans="1:13" hidden="1">
      <c r="A343" s="380" t="s">
        <v>2422</v>
      </c>
      <c r="B343" s="380" t="s">
        <v>2423</v>
      </c>
      <c r="C343" s="380" t="s">
        <v>107</v>
      </c>
      <c r="D343" s="380" t="s">
        <v>142</v>
      </c>
      <c r="F343" s="381" t="s">
        <v>13</v>
      </c>
      <c r="G343" s="380" t="s">
        <v>1771</v>
      </c>
      <c r="H343" s="380" t="s">
        <v>1771</v>
      </c>
      <c r="I343" s="380" t="s">
        <v>1767</v>
      </c>
      <c r="J343" s="380" t="s">
        <v>1772</v>
      </c>
      <c r="K343" s="380" t="s">
        <v>107</v>
      </c>
      <c r="L343" s="382">
        <v>42171</v>
      </c>
    </row>
    <row r="344" spans="1:13" hidden="1">
      <c r="A344" s="380" t="s">
        <v>2424</v>
      </c>
      <c r="B344" s="380" t="s">
        <v>2425</v>
      </c>
      <c r="C344" s="380" t="s">
        <v>107</v>
      </c>
      <c r="D344" s="380" t="s">
        <v>1765</v>
      </c>
      <c r="F344" s="381" t="s">
        <v>13</v>
      </c>
      <c r="G344" s="380" t="s">
        <v>1771</v>
      </c>
      <c r="H344" s="380" t="s">
        <v>1771</v>
      </c>
      <c r="I344" s="380" t="s">
        <v>1767</v>
      </c>
      <c r="J344" s="380" t="s">
        <v>1772</v>
      </c>
      <c r="K344" s="380" t="s">
        <v>107</v>
      </c>
      <c r="L344" s="382">
        <v>42171</v>
      </c>
    </row>
    <row r="345" spans="1:13" hidden="1">
      <c r="A345" s="380" t="s">
        <v>2426</v>
      </c>
      <c r="B345" s="380" t="s">
        <v>2427</v>
      </c>
      <c r="C345" s="380" t="s">
        <v>2238</v>
      </c>
      <c r="D345" s="380" t="s">
        <v>1777</v>
      </c>
      <c r="E345" s="380" t="s">
        <v>1892</v>
      </c>
      <c r="F345" s="381" t="s">
        <v>1766</v>
      </c>
      <c r="G345" s="380" t="s">
        <v>1767</v>
      </c>
      <c r="H345" s="380" t="s">
        <v>1771</v>
      </c>
      <c r="I345" s="380" t="s">
        <v>1767</v>
      </c>
      <c r="J345" s="380" t="s">
        <v>1787</v>
      </c>
      <c r="K345" s="380" t="s">
        <v>336</v>
      </c>
      <c r="L345" s="382">
        <v>42171</v>
      </c>
    </row>
    <row r="346" spans="1:13" hidden="1">
      <c r="A346" s="380" t="s">
        <v>2428</v>
      </c>
      <c r="B346" s="380" t="s">
        <v>2429</v>
      </c>
      <c r="C346" s="380" t="s">
        <v>1792</v>
      </c>
      <c r="D346" s="380" t="s">
        <v>1765</v>
      </c>
      <c r="F346" s="381" t="s">
        <v>13</v>
      </c>
      <c r="G346" s="380" t="s">
        <v>1771</v>
      </c>
      <c r="H346" s="380" t="s">
        <v>1771</v>
      </c>
      <c r="I346" s="380" t="s">
        <v>1767</v>
      </c>
      <c r="J346" s="380" t="s">
        <v>1772</v>
      </c>
      <c r="K346" s="380" t="s">
        <v>1792</v>
      </c>
      <c r="L346" s="382">
        <v>42172</v>
      </c>
    </row>
    <row r="347" spans="1:13" hidden="1">
      <c r="A347" s="380" t="s">
        <v>2430</v>
      </c>
      <c r="B347" s="380" t="s">
        <v>2431</v>
      </c>
      <c r="C347" s="380" t="s">
        <v>630</v>
      </c>
      <c r="D347" s="380" t="s">
        <v>1777</v>
      </c>
      <c r="F347" s="381" t="s">
        <v>13</v>
      </c>
      <c r="G347" s="380" t="s">
        <v>1771</v>
      </c>
      <c r="H347" s="380" t="s">
        <v>1771</v>
      </c>
      <c r="I347" s="380" t="s">
        <v>1767</v>
      </c>
      <c r="J347" s="380" t="s">
        <v>1772</v>
      </c>
      <c r="K347" s="380" t="s">
        <v>630</v>
      </c>
      <c r="L347" s="382">
        <v>42172</v>
      </c>
    </row>
    <row r="348" spans="1:13" hidden="1">
      <c r="A348" s="380" t="s">
        <v>2432</v>
      </c>
      <c r="B348" s="380" t="s">
        <v>2433</v>
      </c>
      <c r="C348" s="380" t="s">
        <v>1438</v>
      </c>
      <c r="D348" s="380" t="s">
        <v>1782</v>
      </c>
      <c r="F348" s="381" t="s">
        <v>13</v>
      </c>
      <c r="G348" s="380" t="s">
        <v>1771</v>
      </c>
      <c r="H348" s="380" t="s">
        <v>1771</v>
      </c>
      <c r="I348" s="380" t="s">
        <v>1767</v>
      </c>
      <c r="J348" s="380" t="s">
        <v>1768</v>
      </c>
      <c r="K348" s="380" t="s">
        <v>1438</v>
      </c>
      <c r="L348" s="382">
        <v>42171</v>
      </c>
    </row>
    <row r="349" spans="1:13" hidden="1">
      <c r="A349" s="380" t="s">
        <v>1507</v>
      </c>
      <c r="B349" s="380" t="s">
        <v>1508</v>
      </c>
      <c r="C349" s="380" t="s">
        <v>1438</v>
      </c>
      <c r="D349" s="380" t="s">
        <v>1782</v>
      </c>
      <c r="F349" s="381" t="s">
        <v>13</v>
      </c>
      <c r="G349" s="380" t="s">
        <v>1771</v>
      </c>
      <c r="H349" s="380" t="s">
        <v>1771</v>
      </c>
      <c r="I349" s="380" t="s">
        <v>1767</v>
      </c>
      <c r="J349" s="380" t="s">
        <v>1772</v>
      </c>
      <c r="K349" s="380" t="s">
        <v>1438</v>
      </c>
      <c r="L349" s="382">
        <v>42171</v>
      </c>
    </row>
    <row r="350" spans="1:13" hidden="1">
      <c r="A350" s="380" t="s">
        <v>2434</v>
      </c>
      <c r="B350" s="380" t="s">
        <v>2435</v>
      </c>
      <c r="C350" s="380" t="s">
        <v>1438</v>
      </c>
      <c r="D350" s="380" t="s">
        <v>459</v>
      </c>
      <c r="F350" s="381" t="s">
        <v>13</v>
      </c>
      <c r="G350" s="380" t="s">
        <v>1771</v>
      </c>
      <c r="H350" s="380" t="s">
        <v>1771</v>
      </c>
      <c r="I350" s="380" t="s">
        <v>1767</v>
      </c>
      <c r="J350" s="380" t="s">
        <v>1772</v>
      </c>
      <c r="K350" s="380" t="s">
        <v>1438</v>
      </c>
      <c r="L350" s="382">
        <v>42173</v>
      </c>
      <c r="M350" s="380" t="s">
        <v>2436</v>
      </c>
    </row>
    <row r="351" spans="1:13" hidden="1">
      <c r="A351" s="380" t="s">
        <v>1515</v>
      </c>
      <c r="B351" s="380" t="s">
        <v>1516</v>
      </c>
      <c r="C351" s="380" t="s">
        <v>1438</v>
      </c>
      <c r="D351" s="380" t="s">
        <v>1777</v>
      </c>
      <c r="F351" s="381" t="s">
        <v>13</v>
      </c>
      <c r="G351" s="380" t="s">
        <v>1771</v>
      </c>
      <c r="H351" s="380" t="s">
        <v>1771</v>
      </c>
      <c r="I351" s="380" t="s">
        <v>1767</v>
      </c>
      <c r="J351" s="380" t="s">
        <v>1772</v>
      </c>
      <c r="K351" s="380" t="s">
        <v>1438</v>
      </c>
      <c r="L351" s="382">
        <v>42171</v>
      </c>
    </row>
    <row r="352" spans="1:13" hidden="1">
      <c r="A352" s="380" t="s">
        <v>2437</v>
      </c>
      <c r="B352" s="380" t="s">
        <v>2438</v>
      </c>
      <c r="C352" s="380" t="s">
        <v>630</v>
      </c>
      <c r="D352" s="380" t="s">
        <v>1817</v>
      </c>
      <c r="F352" s="381" t="s">
        <v>13</v>
      </c>
      <c r="G352" s="380" t="s">
        <v>1771</v>
      </c>
      <c r="H352" s="380" t="s">
        <v>1771</v>
      </c>
      <c r="I352" s="380" t="s">
        <v>1767</v>
      </c>
      <c r="J352" s="380" t="s">
        <v>1772</v>
      </c>
      <c r="K352" s="380" t="s">
        <v>630</v>
      </c>
      <c r="L352" s="382">
        <v>42172</v>
      </c>
    </row>
    <row r="353" spans="1:13" hidden="1">
      <c r="A353" s="380" t="s">
        <v>2439</v>
      </c>
      <c r="B353" s="380" t="s">
        <v>2440</v>
      </c>
      <c r="C353" s="380" t="s">
        <v>107</v>
      </c>
      <c r="D353" s="380" t="s">
        <v>1777</v>
      </c>
      <c r="F353" s="381" t="s">
        <v>13</v>
      </c>
      <c r="G353" s="380" t="s">
        <v>1771</v>
      </c>
      <c r="H353" s="380" t="s">
        <v>1771</v>
      </c>
      <c r="I353" s="380" t="s">
        <v>1767</v>
      </c>
      <c r="J353" s="380" t="s">
        <v>1768</v>
      </c>
      <c r="K353" s="380" t="s">
        <v>107</v>
      </c>
      <c r="L353" s="382">
        <v>42172</v>
      </c>
    </row>
    <row r="354" spans="1:13" hidden="1">
      <c r="A354" s="380" t="s">
        <v>2441</v>
      </c>
      <c r="B354" s="380" t="s">
        <v>2442</v>
      </c>
      <c r="F354" s="381" t="s">
        <v>13</v>
      </c>
      <c r="G354" s="380" t="s">
        <v>1771</v>
      </c>
      <c r="H354" s="380" t="s">
        <v>1771</v>
      </c>
      <c r="I354" s="380" t="s">
        <v>1767</v>
      </c>
    </row>
    <row r="355" spans="1:13" hidden="1">
      <c r="A355" s="380" t="s">
        <v>2443</v>
      </c>
      <c r="B355" s="380" t="s">
        <v>2444</v>
      </c>
      <c r="C355" s="380" t="s">
        <v>1764</v>
      </c>
      <c r="D355" s="380" t="s">
        <v>228</v>
      </c>
      <c r="F355" s="381" t="s">
        <v>1766</v>
      </c>
      <c r="G355" s="380" t="s">
        <v>1767</v>
      </c>
      <c r="H355" s="380" t="s">
        <v>1767</v>
      </c>
      <c r="I355" s="380" t="s">
        <v>1767</v>
      </c>
      <c r="J355" s="380" t="s">
        <v>1768</v>
      </c>
      <c r="K355" s="380" t="s">
        <v>1764</v>
      </c>
      <c r="L355" s="382">
        <v>42174</v>
      </c>
    </row>
    <row r="356" spans="1:13" hidden="1">
      <c r="A356" s="380" t="s">
        <v>2445</v>
      </c>
      <c r="B356" s="380" t="s">
        <v>2446</v>
      </c>
      <c r="C356" s="380" t="s">
        <v>1438</v>
      </c>
      <c r="D356" s="380" t="s">
        <v>283</v>
      </c>
      <c r="F356" s="381" t="s">
        <v>13</v>
      </c>
      <c r="G356" s="380" t="s">
        <v>1771</v>
      </c>
      <c r="H356" s="380" t="s">
        <v>1771</v>
      </c>
      <c r="I356" s="380" t="s">
        <v>1767</v>
      </c>
      <c r="J356" s="380" t="s">
        <v>1772</v>
      </c>
      <c r="K356" s="380" t="s">
        <v>1438</v>
      </c>
      <c r="L356" s="382">
        <v>42171</v>
      </c>
    </row>
    <row r="357" spans="1:13" hidden="1">
      <c r="A357" s="380" t="s">
        <v>2447</v>
      </c>
      <c r="B357" s="380" t="s">
        <v>2448</v>
      </c>
      <c r="C357" s="380" t="s">
        <v>2043</v>
      </c>
      <c r="D357" s="380" t="s">
        <v>459</v>
      </c>
      <c r="F357" s="381" t="s">
        <v>13</v>
      </c>
      <c r="G357" s="380" t="s">
        <v>1771</v>
      </c>
      <c r="H357" s="380" t="s">
        <v>1771</v>
      </c>
      <c r="I357" s="380" t="s">
        <v>1767</v>
      </c>
    </row>
    <row r="358" spans="1:13" hidden="1">
      <c r="A358" s="380" t="s">
        <v>1247</v>
      </c>
      <c r="B358" s="380" t="s">
        <v>1248</v>
      </c>
      <c r="C358" s="380" t="s">
        <v>1224</v>
      </c>
      <c r="D358" s="380" t="s">
        <v>1777</v>
      </c>
      <c r="F358" s="381" t="s">
        <v>13</v>
      </c>
      <c r="G358" s="380" t="s">
        <v>1771</v>
      </c>
      <c r="H358" s="380" t="s">
        <v>1771</v>
      </c>
      <c r="I358" s="380" t="s">
        <v>1767</v>
      </c>
      <c r="J358" s="380" t="s">
        <v>1768</v>
      </c>
      <c r="K358" s="380" t="s">
        <v>1224</v>
      </c>
      <c r="L358" s="382">
        <v>42171</v>
      </c>
    </row>
    <row r="359" spans="1:13" hidden="1">
      <c r="A359" s="380" t="s">
        <v>2449</v>
      </c>
      <c r="B359" s="380" t="s">
        <v>2450</v>
      </c>
      <c r="C359" s="380" t="s">
        <v>1785</v>
      </c>
      <c r="D359" s="380" t="s">
        <v>1777</v>
      </c>
      <c r="E359" s="380" t="s">
        <v>1883</v>
      </c>
      <c r="F359" s="381" t="s">
        <v>1786</v>
      </c>
      <c r="G359" s="380" t="s">
        <v>1767</v>
      </c>
      <c r="H359" s="380" t="s">
        <v>1771</v>
      </c>
      <c r="I359" s="380" t="s">
        <v>1767</v>
      </c>
      <c r="J359" s="380" t="s">
        <v>1787</v>
      </c>
      <c r="K359" s="380" t="s">
        <v>336</v>
      </c>
      <c r="L359" s="382">
        <v>42171</v>
      </c>
    </row>
    <row r="360" spans="1:13" hidden="1">
      <c r="A360" s="380" t="s">
        <v>2451</v>
      </c>
      <c r="B360" s="380" t="s">
        <v>2452</v>
      </c>
      <c r="C360" s="380" t="s">
        <v>872</v>
      </c>
      <c r="D360" s="380" t="s">
        <v>1777</v>
      </c>
      <c r="E360" s="380" t="s">
        <v>2453</v>
      </c>
      <c r="G360" s="380" t="s">
        <v>1767</v>
      </c>
      <c r="H360" s="380" t="s">
        <v>1767</v>
      </c>
      <c r="I360" s="380" t="s">
        <v>1767</v>
      </c>
      <c r="J360" s="380" t="s">
        <v>2029</v>
      </c>
      <c r="K360" s="380" t="s">
        <v>872</v>
      </c>
      <c r="L360" s="382">
        <v>42171</v>
      </c>
    </row>
    <row r="361" spans="1:13" hidden="1">
      <c r="A361" s="380" t="s">
        <v>2454</v>
      </c>
      <c r="B361" s="380" t="s">
        <v>2455</v>
      </c>
      <c r="C361" s="380" t="s">
        <v>107</v>
      </c>
      <c r="D361" s="380" t="s">
        <v>1777</v>
      </c>
      <c r="F361" s="381" t="s">
        <v>13</v>
      </c>
      <c r="G361" s="380" t="s">
        <v>1771</v>
      </c>
      <c r="H361" s="380" t="s">
        <v>1771</v>
      </c>
      <c r="I361" s="380" t="s">
        <v>1767</v>
      </c>
      <c r="J361" s="380" t="s">
        <v>1772</v>
      </c>
      <c r="K361" s="380" t="s">
        <v>107</v>
      </c>
      <c r="L361" s="382">
        <v>42171</v>
      </c>
    </row>
    <row r="362" spans="1:13" hidden="1">
      <c r="A362" s="380" t="s">
        <v>2456</v>
      </c>
      <c r="B362" s="380" t="s">
        <v>2457</v>
      </c>
      <c r="C362" s="380" t="s">
        <v>1792</v>
      </c>
      <c r="D362" s="380" t="s">
        <v>1777</v>
      </c>
      <c r="F362" s="381" t="s">
        <v>13</v>
      </c>
      <c r="G362" s="380" t="s">
        <v>1771</v>
      </c>
      <c r="H362" s="380" t="s">
        <v>1771</v>
      </c>
      <c r="I362" s="380" t="s">
        <v>1767</v>
      </c>
      <c r="J362" s="380" t="s">
        <v>1772</v>
      </c>
      <c r="K362" s="380" t="s">
        <v>1792</v>
      </c>
      <c r="L362" s="382">
        <v>42172</v>
      </c>
    </row>
    <row r="363" spans="1:13" hidden="1">
      <c r="A363" s="380" t="s">
        <v>2458</v>
      </c>
      <c r="B363" s="380" t="s">
        <v>2459</v>
      </c>
      <c r="C363" s="380" t="s">
        <v>1027</v>
      </c>
      <c r="D363" s="380" t="s">
        <v>1782</v>
      </c>
      <c r="E363" s="380" t="s">
        <v>2086</v>
      </c>
      <c r="F363" s="381" t="s">
        <v>13</v>
      </c>
      <c r="G363" s="380" t="s">
        <v>1771</v>
      </c>
      <c r="H363" s="380" t="s">
        <v>1771</v>
      </c>
      <c r="I363" s="380" t="s">
        <v>1767</v>
      </c>
      <c r="J363" s="380" t="s">
        <v>1772</v>
      </c>
      <c r="K363" s="380" t="s">
        <v>1795</v>
      </c>
      <c r="L363" s="382">
        <v>42172</v>
      </c>
    </row>
    <row r="364" spans="1:13" hidden="1">
      <c r="A364" s="380" t="s">
        <v>2460</v>
      </c>
      <c r="B364" s="380" t="s">
        <v>2461</v>
      </c>
      <c r="C364" s="380" t="s">
        <v>744</v>
      </c>
      <c r="D364" s="380" t="s">
        <v>459</v>
      </c>
      <c r="F364" s="381" t="s">
        <v>13</v>
      </c>
      <c r="G364" s="380" t="s">
        <v>1771</v>
      </c>
      <c r="H364" s="380" t="s">
        <v>1771</v>
      </c>
      <c r="I364" s="380" t="s">
        <v>1767</v>
      </c>
      <c r="J364" s="380" t="s">
        <v>1768</v>
      </c>
      <c r="K364" s="380" t="s">
        <v>744</v>
      </c>
      <c r="L364" s="382">
        <v>42172</v>
      </c>
    </row>
    <row r="365" spans="1:13" hidden="1">
      <c r="A365" s="380" t="s">
        <v>2462</v>
      </c>
      <c r="B365" s="380" t="s">
        <v>2463</v>
      </c>
      <c r="C365" s="380" t="s">
        <v>1438</v>
      </c>
      <c r="D365" s="380" t="s">
        <v>1782</v>
      </c>
      <c r="F365" s="381" t="s">
        <v>13</v>
      </c>
      <c r="G365" s="380" t="s">
        <v>1771</v>
      </c>
      <c r="H365" s="380" t="s">
        <v>1771</v>
      </c>
      <c r="I365" s="380" t="s">
        <v>1767</v>
      </c>
      <c r="J365" s="380" t="s">
        <v>1772</v>
      </c>
      <c r="K365" s="380" t="s">
        <v>1438</v>
      </c>
      <c r="L365" s="382">
        <v>42173</v>
      </c>
      <c r="M365" s="380" t="s">
        <v>2436</v>
      </c>
    </row>
    <row r="366" spans="1:13" hidden="1">
      <c r="A366" s="380" t="s">
        <v>406</v>
      </c>
      <c r="B366" s="380" t="s">
        <v>407</v>
      </c>
      <c r="C366" s="380" t="s">
        <v>395</v>
      </c>
      <c r="D366" s="380" t="s">
        <v>1782</v>
      </c>
      <c r="F366" s="381" t="s">
        <v>13</v>
      </c>
      <c r="G366" s="380" t="s">
        <v>1771</v>
      </c>
      <c r="H366" s="380" t="s">
        <v>1771</v>
      </c>
      <c r="I366" s="380" t="s">
        <v>1767</v>
      </c>
      <c r="J366" s="380" t="s">
        <v>1768</v>
      </c>
      <c r="K366" s="380" t="s">
        <v>1792</v>
      </c>
      <c r="L366" s="382">
        <v>42172</v>
      </c>
    </row>
    <row r="367" spans="1:13" hidden="1">
      <c r="A367" s="380" t="s">
        <v>2464</v>
      </c>
      <c r="B367" s="380" t="s">
        <v>2465</v>
      </c>
      <c r="C367" s="380" t="s">
        <v>630</v>
      </c>
      <c r="D367" s="380" t="s">
        <v>1765</v>
      </c>
      <c r="F367" s="381" t="s">
        <v>13</v>
      </c>
      <c r="G367" s="380" t="s">
        <v>1771</v>
      </c>
      <c r="H367" s="380" t="s">
        <v>1771</v>
      </c>
      <c r="I367" s="380" t="s">
        <v>1767</v>
      </c>
      <c r="J367" s="380" t="s">
        <v>1772</v>
      </c>
      <c r="K367" s="380" t="s">
        <v>630</v>
      </c>
      <c r="L367" s="382">
        <v>42172</v>
      </c>
    </row>
    <row r="368" spans="1:13" hidden="1">
      <c r="A368" s="380" t="s">
        <v>2466</v>
      </c>
      <c r="B368" s="380" t="s">
        <v>2467</v>
      </c>
      <c r="C368" s="380" t="s">
        <v>1764</v>
      </c>
      <c r="D368" s="380" t="s">
        <v>228</v>
      </c>
      <c r="F368" s="381" t="s">
        <v>1766</v>
      </c>
      <c r="G368" s="380" t="s">
        <v>1767</v>
      </c>
      <c r="H368" s="380" t="s">
        <v>1767</v>
      </c>
      <c r="I368" s="380" t="s">
        <v>1767</v>
      </c>
      <c r="J368" s="380" t="s">
        <v>1768</v>
      </c>
      <c r="K368" s="380" t="s">
        <v>1764</v>
      </c>
      <c r="L368" s="382">
        <v>42174</v>
      </c>
    </row>
    <row r="369" spans="1:12" hidden="1">
      <c r="A369" s="380" t="s">
        <v>2468</v>
      </c>
      <c r="B369" s="380" t="s">
        <v>2469</v>
      </c>
      <c r="C369" s="380" t="s">
        <v>630</v>
      </c>
      <c r="D369" s="380" t="s">
        <v>1198</v>
      </c>
      <c r="F369" s="381" t="s">
        <v>13</v>
      </c>
      <c r="G369" s="380" t="s">
        <v>1771</v>
      </c>
      <c r="H369" s="380" t="s">
        <v>1771</v>
      </c>
      <c r="I369" s="380" t="s">
        <v>1767</v>
      </c>
      <c r="J369" s="380" t="s">
        <v>1772</v>
      </c>
      <c r="K369" s="380" t="s">
        <v>630</v>
      </c>
      <c r="L369" s="382">
        <v>42172</v>
      </c>
    </row>
    <row r="370" spans="1:12" hidden="1">
      <c r="A370" s="380" t="s">
        <v>2470</v>
      </c>
      <c r="B370" s="380" t="s">
        <v>2471</v>
      </c>
      <c r="C370" s="380" t="s">
        <v>1438</v>
      </c>
      <c r="D370" s="380" t="s">
        <v>1782</v>
      </c>
      <c r="F370" s="381" t="s">
        <v>13</v>
      </c>
      <c r="G370" s="380" t="s">
        <v>1771</v>
      </c>
      <c r="H370" s="380" t="s">
        <v>1771</v>
      </c>
      <c r="I370" s="380" t="s">
        <v>1767</v>
      </c>
      <c r="J370" s="380" t="s">
        <v>1772</v>
      </c>
      <c r="K370" s="380" t="s">
        <v>1438</v>
      </c>
      <c r="L370" s="382">
        <v>42171</v>
      </c>
    </row>
    <row r="371" spans="1:12">
      <c r="A371" s="380" t="s">
        <v>2472</v>
      </c>
      <c r="B371" s="380" t="s">
        <v>2473</v>
      </c>
      <c r="C371" s="380" t="s">
        <v>30</v>
      </c>
      <c r="D371" s="380" t="s">
        <v>1782</v>
      </c>
      <c r="E371" s="380" t="s">
        <v>1892</v>
      </c>
      <c r="F371" s="381">
        <v>0.01</v>
      </c>
      <c r="G371" s="380" t="s">
        <v>1767</v>
      </c>
      <c r="H371" s="380" t="s">
        <v>1771</v>
      </c>
      <c r="I371" s="380" t="s">
        <v>1767</v>
      </c>
      <c r="J371" s="380" t="s">
        <v>1768</v>
      </c>
      <c r="K371" s="380" t="s">
        <v>30</v>
      </c>
      <c r="L371" s="382">
        <v>42171</v>
      </c>
    </row>
    <row r="372" spans="1:12" hidden="1">
      <c r="A372" s="380" t="s">
        <v>2474</v>
      </c>
      <c r="B372" s="380" t="s">
        <v>2475</v>
      </c>
      <c r="C372" s="380" t="s">
        <v>1438</v>
      </c>
      <c r="D372" s="380" t="s">
        <v>1782</v>
      </c>
      <c r="F372" s="381" t="s">
        <v>13</v>
      </c>
      <c r="G372" s="380" t="s">
        <v>1771</v>
      </c>
      <c r="H372" s="380" t="s">
        <v>1771</v>
      </c>
      <c r="I372" s="380" t="s">
        <v>1767</v>
      </c>
      <c r="J372" s="380" t="s">
        <v>1772</v>
      </c>
      <c r="K372" s="380" t="s">
        <v>1438</v>
      </c>
      <c r="L372" s="382">
        <v>42171</v>
      </c>
    </row>
    <row r="373" spans="1:12" hidden="1">
      <c r="A373" s="380" t="s">
        <v>2476</v>
      </c>
      <c r="B373" s="380" t="s">
        <v>2477</v>
      </c>
      <c r="C373" s="380" t="s">
        <v>1764</v>
      </c>
      <c r="D373" s="380" t="s">
        <v>228</v>
      </c>
      <c r="F373" s="381" t="s">
        <v>1766</v>
      </c>
      <c r="G373" s="380" t="s">
        <v>1767</v>
      </c>
      <c r="H373" s="380" t="s">
        <v>1767</v>
      </c>
      <c r="I373" s="380" t="s">
        <v>1767</v>
      </c>
      <c r="J373" s="380" t="s">
        <v>1768</v>
      </c>
      <c r="K373" s="380" t="s">
        <v>1764</v>
      </c>
      <c r="L373" s="382">
        <v>42174</v>
      </c>
    </row>
    <row r="374" spans="1:12" hidden="1">
      <c r="A374" s="380" t="s">
        <v>2478</v>
      </c>
      <c r="B374" s="380" t="s">
        <v>2479</v>
      </c>
      <c r="C374" s="380" t="s">
        <v>1438</v>
      </c>
      <c r="D374" s="380" t="s">
        <v>228</v>
      </c>
      <c r="F374" s="381" t="s">
        <v>13</v>
      </c>
      <c r="G374" s="380" t="s">
        <v>1771</v>
      </c>
      <c r="H374" s="380" t="s">
        <v>1771</v>
      </c>
      <c r="I374" s="380" t="s">
        <v>1767</v>
      </c>
      <c r="J374" s="380" t="s">
        <v>1772</v>
      </c>
      <c r="K374" s="380" t="s">
        <v>1438</v>
      </c>
      <c r="L374" s="382">
        <v>42171</v>
      </c>
    </row>
    <row r="375" spans="1:12" hidden="1">
      <c r="A375" s="380" t="s">
        <v>2480</v>
      </c>
      <c r="B375" s="380" t="s">
        <v>2481</v>
      </c>
      <c r="C375" s="380" t="s">
        <v>1438</v>
      </c>
      <c r="D375" s="380" t="s">
        <v>1782</v>
      </c>
      <c r="F375" s="381" t="s">
        <v>13</v>
      </c>
      <c r="G375" s="380" t="s">
        <v>1771</v>
      </c>
      <c r="H375" s="380" t="s">
        <v>1771</v>
      </c>
      <c r="I375" s="380" t="s">
        <v>1767</v>
      </c>
      <c r="J375" s="380" t="s">
        <v>1772</v>
      </c>
      <c r="K375" s="380" t="s">
        <v>1438</v>
      </c>
      <c r="L375" s="382">
        <v>42171</v>
      </c>
    </row>
    <row r="376" spans="1:12" hidden="1">
      <c r="A376" s="380" t="s">
        <v>2482</v>
      </c>
      <c r="B376" s="380" t="s">
        <v>2483</v>
      </c>
      <c r="C376" s="380" t="s">
        <v>1438</v>
      </c>
      <c r="D376" s="380" t="s">
        <v>228</v>
      </c>
      <c r="F376" s="381" t="s">
        <v>13</v>
      </c>
      <c r="G376" s="380" t="s">
        <v>1771</v>
      </c>
      <c r="H376" s="380" t="s">
        <v>1771</v>
      </c>
      <c r="I376" s="380" t="s">
        <v>1767</v>
      </c>
      <c r="J376" s="380" t="s">
        <v>1772</v>
      </c>
      <c r="K376" s="380" t="s">
        <v>1438</v>
      </c>
      <c r="L376" s="382">
        <v>42171</v>
      </c>
    </row>
    <row r="377" spans="1:12" hidden="1">
      <c r="A377" s="380" t="s">
        <v>2484</v>
      </c>
      <c r="B377" s="380" t="s">
        <v>2485</v>
      </c>
      <c r="C377" s="380" t="s">
        <v>1792</v>
      </c>
      <c r="D377" s="380" t="s">
        <v>1777</v>
      </c>
      <c r="F377" s="381" t="s">
        <v>13</v>
      </c>
      <c r="G377" s="380" t="s">
        <v>1771</v>
      </c>
      <c r="H377" s="380" t="s">
        <v>1771</v>
      </c>
      <c r="I377" s="380" t="s">
        <v>1767</v>
      </c>
      <c r="J377" s="380" t="s">
        <v>1772</v>
      </c>
      <c r="K377" s="380" t="s">
        <v>1792</v>
      </c>
      <c r="L377" s="382">
        <v>42172</v>
      </c>
    </row>
    <row r="378" spans="1:12" hidden="1">
      <c r="A378" s="380" t="s">
        <v>2486</v>
      </c>
      <c r="B378" s="380" t="s">
        <v>2487</v>
      </c>
      <c r="C378" s="380" t="s">
        <v>1785</v>
      </c>
      <c r="D378" s="380" t="s">
        <v>459</v>
      </c>
      <c r="E378" s="380" t="s">
        <v>1786</v>
      </c>
      <c r="F378" s="381" t="s">
        <v>1786</v>
      </c>
      <c r="G378" s="380" t="s">
        <v>1767</v>
      </c>
      <c r="H378" s="380" t="s">
        <v>1771</v>
      </c>
      <c r="I378" s="380" t="s">
        <v>1767</v>
      </c>
      <c r="J378" s="380" t="s">
        <v>1787</v>
      </c>
      <c r="K378" s="380" t="s">
        <v>336</v>
      </c>
      <c r="L378" s="382">
        <v>42171</v>
      </c>
    </row>
    <row r="379" spans="1:12" hidden="1">
      <c r="A379" s="380" t="s">
        <v>2488</v>
      </c>
      <c r="B379" s="380" t="s">
        <v>2489</v>
      </c>
      <c r="C379" s="380" t="s">
        <v>630</v>
      </c>
      <c r="D379" s="380" t="s">
        <v>1765</v>
      </c>
      <c r="F379" s="381" t="s">
        <v>13</v>
      </c>
      <c r="G379" s="380" t="s">
        <v>1771</v>
      </c>
      <c r="H379" s="380" t="s">
        <v>1771</v>
      </c>
      <c r="I379" s="380" t="s">
        <v>1767</v>
      </c>
      <c r="J379" s="380" t="s">
        <v>1772</v>
      </c>
      <c r="K379" s="380" t="s">
        <v>630</v>
      </c>
      <c r="L379" s="382">
        <v>42172</v>
      </c>
    </row>
    <row r="380" spans="1:12" hidden="1">
      <c r="A380" s="380" t="s">
        <v>2490</v>
      </c>
      <c r="B380" s="380" t="s">
        <v>2491</v>
      </c>
      <c r="C380" s="380" t="s">
        <v>1224</v>
      </c>
      <c r="D380" s="380" t="s">
        <v>1777</v>
      </c>
      <c r="F380" s="381" t="s">
        <v>13</v>
      </c>
      <c r="G380" s="380" t="s">
        <v>1771</v>
      </c>
      <c r="H380" s="380" t="s">
        <v>1771</v>
      </c>
      <c r="I380" s="380" t="s">
        <v>1767</v>
      </c>
      <c r="J380" s="380" t="s">
        <v>1772</v>
      </c>
      <c r="K380" s="380" t="s">
        <v>1792</v>
      </c>
      <c r="L380" s="382">
        <v>42172</v>
      </c>
    </row>
    <row r="381" spans="1:12" hidden="1">
      <c r="A381" s="380" t="s">
        <v>2492</v>
      </c>
      <c r="B381" s="380" t="s">
        <v>2493</v>
      </c>
      <c r="C381" s="380" t="s">
        <v>630</v>
      </c>
      <c r="D381" s="380" t="s">
        <v>459</v>
      </c>
      <c r="F381" s="381" t="s">
        <v>13</v>
      </c>
      <c r="G381" s="380" t="s">
        <v>1771</v>
      </c>
      <c r="H381" s="380" t="s">
        <v>1771</v>
      </c>
      <c r="I381" s="380" t="s">
        <v>1767</v>
      </c>
      <c r="J381" s="380" t="s">
        <v>1772</v>
      </c>
      <c r="K381" s="380" t="s">
        <v>630</v>
      </c>
      <c r="L381" s="382">
        <v>42172</v>
      </c>
    </row>
    <row r="382" spans="1:12" hidden="1">
      <c r="A382" s="380" t="s">
        <v>2494</v>
      </c>
      <c r="B382" s="380" t="s">
        <v>2495</v>
      </c>
      <c r="C382" s="380" t="s">
        <v>630</v>
      </c>
      <c r="D382" s="380" t="s">
        <v>228</v>
      </c>
      <c r="F382" s="381" t="s">
        <v>13</v>
      </c>
      <c r="G382" s="380" t="s">
        <v>1771</v>
      </c>
      <c r="H382" s="380" t="s">
        <v>1767</v>
      </c>
      <c r="I382" s="380" t="s">
        <v>1767</v>
      </c>
      <c r="J382" s="380" t="s">
        <v>1768</v>
      </c>
      <c r="K382" s="380" t="s">
        <v>1764</v>
      </c>
      <c r="L382" s="382">
        <v>42174</v>
      </c>
    </row>
    <row r="383" spans="1:12" hidden="1">
      <c r="A383" s="380" t="s">
        <v>2496</v>
      </c>
      <c r="B383" s="380" t="s">
        <v>2497</v>
      </c>
      <c r="C383" s="380" t="s">
        <v>1027</v>
      </c>
      <c r="D383" s="380" t="s">
        <v>1782</v>
      </c>
      <c r="E383" s="380" t="s">
        <v>2086</v>
      </c>
      <c r="F383" s="381" t="s">
        <v>13</v>
      </c>
      <c r="G383" s="380" t="s">
        <v>1771</v>
      </c>
      <c r="H383" s="380" t="s">
        <v>1771</v>
      </c>
      <c r="I383" s="380" t="s">
        <v>1767</v>
      </c>
      <c r="J383" s="380" t="s">
        <v>1772</v>
      </c>
      <c r="K383" s="380" t="s">
        <v>1795</v>
      </c>
      <c r="L383" s="382">
        <v>42172</v>
      </c>
    </row>
    <row r="384" spans="1:12" hidden="1">
      <c r="A384" s="380" t="s">
        <v>2498</v>
      </c>
      <c r="B384" s="380" t="s">
        <v>2499</v>
      </c>
      <c r="C384" s="380" t="s">
        <v>30</v>
      </c>
      <c r="D384" s="380" t="s">
        <v>1765</v>
      </c>
      <c r="F384" s="381" t="s">
        <v>13</v>
      </c>
      <c r="G384" s="380" t="s">
        <v>1771</v>
      </c>
      <c r="H384" s="380" t="s">
        <v>1771</v>
      </c>
      <c r="I384" s="380" t="s">
        <v>1767</v>
      </c>
      <c r="J384" s="380" t="s">
        <v>1772</v>
      </c>
      <c r="K384" s="380" t="s">
        <v>1792</v>
      </c>
      <c r="L384" s="382">
        <v>42172</v>
      </c>
    </row>
    <row r="385" spans="1:12" hidden="1">
      <c r="A385" s="380" t="s">
        <v>2500</v>
      </c>
      <c r="B385" s="380" t="s">
        <v>2501</v>
      </c>
      <c r="C385" s="380" t="s">
        <v>1438</v>
      </c>
      <c r="D385" s="380" t="s">
        <v>1765</v>
      </c>
      <c r="F385" s="381" t="s">
        <v>13</v>
      </c>
      <c r="G385" s="380" t="s">
        <v>1771</v>
      </c>
      <c r="H385" s="380" t="s">
        <v>1771</v>
      </c>
      <c r="I385" s="380" t="s">
        <v>1767</v>
      </c>
      <c r="J385" s="380" t="s">
        <v>1772</v>
      </c>
      <c r="K385" s="380" t="s">
        <v>1438</v>
      </c>
      <c r="L385" s="382">
        <v>42171</v>
      </c>
    </row>
    <row r="386" spans="1:12" hidden="1">
      <c r="A386" s="380" t="s">
        <v>2502</v>
      </c>
      <c r="B386" s="380" t="s">
        <v>2503</v>
      </c>
      <c r="C386" s="380" t="s">
        <v>107</v>
      </c>
      <c r="D386" s="380" t="s">
        <v>228</v>
      </c>
      <c r="F386" s="381" t="s">
        <v>13</v>
      </c>
      <c r="G386" s="380" t="s">
        <v>1771</v>
      </c>
      <c r="H386" s="380" t="s">
        <v>1771</v>
      </c>
      <c r="I386" s="380" t="s">
        <v>1767</v>
      </c>
      <c r="J386" s="380" t="s">
        <v>1768</v>
      </c>
      <c r="K386" s="380" t="s">
        <v>107</v>
      </c>
      <c r="L386" s="382">
        <v>42171</v>
      </c>
    </row>
    <row r="387" spans="1:12" hidden="1">
      <c r="A387" s="380" t="s">
        <v>2504</v>
      </c>
      <c r="B387" s="380" t="s">
        <v>2505</v>
      </c>
      <c r="C387" s="380" t="s">
        <v>27</v>
      </c>
      <c r="D387" s="380" t="s">
        <v>142</v>
      </c>
      <c r="E387" s="380" t="s">
        <v>1778</v>
      </c>
      <c r="F387" s="381" t="s">
        <v>13</v>
      </c>
      <c r="G387" s="380" t="s">
        <v>1771</v>
      </c>
      <c r="H387" s="380" t="s">
        <v>1771</v>
      </c>
      <c r="I387" s="380" t="s">
        <v>1767</v>
      </c>
      <c r="J387" s="380" t="s">
        <v>1768</v>
      </c>
      <c r="K387" s="380" t="s">
        <v>1779</v>
      </c>
      <c r="L387" s="382">
        <v>42171</v>
      </c>
    </row>
    <row r="388" spans="1:12" hidden="1">
      <c r="A388" s="380" t="s">
        <v>2506</v>
      </c>
      <c r="B388" s="380" t="s">
        <v>2507</v>
      </c>
      <c r="C388" s="380" t="s">
        <v>1438</v>
      </c>
      <c r="D388" s="380" t="s">
        <v>1782</v>
      </c>
      <c r="F388" s="381" t="s">
        <v>13</v>
      </c>
      <c r="G388" s="380" t="s">
        <v>1771</v>
      </c>
      <c r="H388" s="380" t="s">
        <v>1771</v>
      </c>
      <c r="I388" s="380" t="s">
        <v>1767</v>
      </c>
      <c r="J388" s="380" t="s">
        <v>1772</v>
      </c>
      <c r="K388" s="380" t="s">
        <v>1438</v>
      </c>
      <c r="L388" s="382">
        <v>42171</v>
      </c>
    </row>
    <row r="389" spans="1:12" hidden="1">
      <c r="A389" s="380" t="s">
        <v>2508</v>
      </c>
      <c r="B389" s="380" t="s">
        <v>2509</v>
      </c>
      <c r="C389" s="380" t="s">
        <v>1438</v>
      </c>
      <c r="D389" s="380" t="s">
        <v>459</v>
      </c>
      <c r="F389" s="381" t="s">
        <v>13</v>
      </c>
      <c r="G389" s="380" t="s">
        <v>1771</v>
      </c>
      <c r="H389" s="380" t="s">
        <v>1771</v>
      </c>
      <c r="I389" s="380" t="s">
        <v>1767</v>
      </c>
      <c r="J389" s="380" t="s">
        <v>1772</v>
      </c>
      <c r="K389" s="380" t="s">
        <v>1438</v>
      </c>
      <c r="L389" s="382">
        <v>42171</v>
      </c>
    </row>
    <row r="390" spans="1:12" hidden="1">
      <c r="A390" s="380" t="s">
        <v>2510</v>
      </c>
      <c r="B390" s="380" t="s">
        <v>2511</v>
      </c>
      <c r="C390" s="380" t="s">
        <v>630</v>
      </c>
      <c r="D390" s="380" t="s">
        <v>1765</v>
      </c>
      <c r="F390" s="381" t="s">
        <v>13</v>
      </c>
      <c r="G390" s="380" t="s">
        <v>1771</v>
      </c>
      <c r="H390" s="380" t="s">
        <v>1771</v>
      </c>
      <c r="I390" s="380" t="s">
        <v>1767</v>
      </c>
      <c r="J390" s="380" t="s">
        <v>1772</v>
      </c>
      <c r="K390" s="380" t="s">
        <v>630</v>
      </c>
      <c r="L390" s="382">
        <v>42172</v>
      </c>
    </row>
    <row r="391" spans="1:12" hidden="1">
      <c r="A391" s="380" t="s">
        <v>2512</v>
      </c>
      <c r="B391" s="380" t="s">
        <v>2513</v>
      </c>
      <c r="C391" s="380" t="s">
        <v>1438</v>
      </c>
      <c r="D391" s="380" t="s">
        <v>1765</v>
      </c>
      <c r="F391" s="381" t="s">
        <v>13</v>
      </c>
      <c r="G391" s="380" t="s">
        <v>1771</v>
      </c>
      <c r="H391" s="380" t="s">
        <v>1771</v>
      </c>
      <c r="I391" s="380" t="s">
        <v>1767</v>
      </c>
      <c r="J391" s="380" t="s">
        <v>1772</v>
      </c>
      <c r="K391" s="380" t="s">
        <v>1438</v>
      </c>
      <c r="L391" s="382">
        <v>42171</v>
      </c>
    </row>
    <row r="392" spans="1:12" hidden="1">
      <c r="A392" s="380" t="s">
        <v>2514</v>
      </c>
      <c r="B392" s="380" t="s">
        <v>2515</v>
      </c>
      <c r="C392" s="380" t="s">
        <v>107</v>
      </c>
      <c r="D392" s="380" t="s">
        <v>1777</v>
      </c>
      <c r="F392" s="381" t="s">
        <v>13</v>
      </c>
      <c r="G392" s="380" t="s">
        <v>1771</v>
      </c>
      <c r="H392" s="380" t="s">
        <v>1771</v>
      </c>
      <c r="I392" s="380" t="s">
        <v>1767</v>
      </c>
      <c r="J392" s="380" t="s">
        <v>1768</v>
      </c>
      <c r="K392" s="380" t="s">
        <v>107</v>
      </c>
      <c r="L392" s="382">
        <v>42171</v>
      </c>
    </row>
    <row r="393" spans="1:12" hidden="1">
      <c r="A393" s="380" t="s">
        <v>2516</v>
      </c>
      <c r="B393" s="380" t="s">
        <v>2517</v>
      </c>
      <c r="C393" s="380" t="s">
        <v>630</v>
      </c>
      <c r="D393" s="380" t="s">
        <v>228</v>
      </c>
      <c r="F393" s="381" t="s">
        <v>13</v>
      </c>
      <c r="G393" s="380" t="s">
        <v>1771</v>
      </c>
      <c r="H393" s="380" t="s">
        <v>1771</v>
      </c>
      <c r="I393" s="380" t="s">
        <v>1767</v>
      </c>
      <c r="J393" s="380" t="s">
        <v>1772</v>
      </c>
      <c r="K393" s="380" t="s">
        <v>630</v>
      </c>
      <c r="L393" s="382">
        <v>42172</v>
      </c>
    </row>
    <row r="394" spans="1:12" hidden="1">
      <c r="A394" s="380" t="s">
        <v>2518</v>
      </c>
      <c r="B394" s="380" t="s">
        <v>2519</v>
      </c>
      <c r="C394" s="380" t="s">
        <v>107</v>
      </c>
      <c r="D394" s="380" t="s">
        <v>1765</v>
      </c>
      <c r="F394" s="381" t="s">
        <v>13</v>
      </c>
      <c r="G394" s="380" t="s">
        <v>1771</v>
      </c>
      <c r="H394" s="380" t="s">
        <v>1771</v>
      </c>
      <c r="I394" s="380" t="s">
        <v>1767</v>
      </c>
      <c r="J394" s="380" t="s">
        <v>1772</v>
      </c>
      <c r="K394" s="380" t="s">
        <v>107</v>
      </c>
      <c r="L394" s="382">
        <v>42171</v>
      </c>
    </row>
    <row r="395" spans="1:12" hidden="1">
      <c r="A395" s="380" t="s">
        <v>2520</v>
      </c>
      <c r="B395" s="380" t="s">
        <v>2521</v>
      </c>
      <c r="C395" s="380" t="s">
        <v>1785</v>
      </c>
      <c r="D395" s="380" t="s">
        <v>1782</v>
      </c>
      <c r="E395" s="380" t="s">
        <v>2522</v>
      </c>
      <c r="F395" s="381" t="s">
        <v>1786</v>
      </c>
      <c r="G395" s="380" t="s">
        <v>1767</v>
      </c>
      <c r="H395" s="380" t="s">
        <v>1771</v>
      </c>
      <c r="I395" s="380" t="s">
        <v>1767</v>
      </c>
      <c r="J395" s="380" t="s">
        <v>1787</v>
      </c>
      <c r="K395" s="380" t="s">
        <v>336</v>
      </c>
      <c r="L395" s="382">
        <v>42171</v>
      </c>
    </row>
    <row r="396" spans="1:12" hidden="1">
      <c r="A396" s="380" t="s">
        <v>2523</v>
      </c>
      <c r="B396" s="380" t="s">
        <v>2524</v>
      </c>
      <c r="C396" s="380" t="s">
        <v>1438</v>
      </c>
      <c r="D396" s="380" t="s">
        <v>1777</v>
      </c>
      <c r="E396" s="380" t="s">
        <v>2271</v>
      </c>
      <c r="F396" s="381" t="s">
        <v>13</v>
      </c>
      <c r="G396" s="380" t="s">
        <v>1771</v>
      </c>
      <c r="H396" s="380" t="s">
        <v>1771</v>
      </c>
      <c r="I396" s="380" t="s">
        <v>1767</v>
      </c>
      <c r="J396" s="380" t="s">
        <v>1772</v>
      </c>
      <c r="K396" s="380" t="s">
        <v>1807</v>
      </c>
      <c r="L396" s="382">
        <v>42172</v>
      </c>
    </row>
    <row r="397" spans="1:12" hidden="1">
      <c r="A397" s="380" t="s">
        <v>2525</v>
      </c>
      <c r="B397" s="380" t="s">
        <v>2526</v>
      </c>
      <c r="C397" s="380" t="s">
        <v>1792</v>
      </c>
      <c r="D397" s="380" t="s">
        <v>142</v>
      </c>
      <c r="F397" s="381" t="s">
        <v>13</v>
      </c>
      <c r="G397" s="380" t="s">
        <v>1771</v>
      </c>
      <c r="H397" s="380" t="s">
        <v>1771</v>
      </c>
      <c r="I397" s="380" t="s">
        <v>1767</v>
      </c>
      <c r="J397" s="380" t="s">
        <v>1772</v>
      </c>
      <c r="K397" s="380" t="s">
        <v>1792</v>
      </c>
      <c r="L397" s="382">
        <v>42172</v>
      </c>
    </row>
    <row r="398" spans="1:12" hidden="1">
      <c r="A398" s="380" t="s">
        <v>2527</v>
      </c>
      <c r="B398" s="380" t="s">
        <v>2528</v>
      </c>
      <c r="C398" s="380" t="s">
        <v>1027</v>
      </c>
      <c r="D398" s="380" t="s">
        <v>459</v>
      </c>
      <c r="F398" s="381" t="s">
        <v>13</v>
      </c>
      <c r="G398" s="380" t="s">
        <v>1771</v>
      </c>
      <c r="H398" s="380" t="s">
        <v>1771</v>
      </c>
      <c r="I398" s="380" t="s">
        <v>1767</v>
      </c>
      <c r="J398" s="380" t="s">
        <v>1768</v>
      </c>
      <c r="K398" s="380" t="s">
        <v>1795</v>
      </c>
      <c r="L398" s="382">
        <v>42172</v>
      </c>
    </row>
    <row r="399" spans="1:12" hidden="1">
      <c r="A399" s="380" t="s">
        <v>2529</v>
      </c>
      <c r="B399" s="380" t="s">
        <v>2530</v>
      </c>
      <c r="C399" s="380" t="s">
        <v>1792</v>
      </c>
      <c r="D399" s="380" t="s">
        <v>1765</v>
      </c>
      <c r="F399" s="381" t="s">
        <v>13</v>
      </c>
      <c r="G399" s="380" t="s">
        <v>1771</v>
      </c>
      <c r="H399" s="380" t="s">
        <v>1771</v>
      </c>
      <c r="I399" s="380" t="s">
        <v>1767</v>
      </c>
      <c r="J399" s="380" t="s">
        <v>1772</v>
      </c>
      <c r="K399" s="380" t="s">
        <v>1792</v>
      </c>
      <c r="L399" s="382">
        <v>42172</v>
      </c>
    </row>
    <row r="400" spans="1:12" hidden="1">
      <c r="A400" s="380" t="s">
        <v>2531</v>
      </c>
      <c r="B400" s="380" t="s">
        <v>2532</v>
      </c>
      <c r="C400" s="380" t="s">
        <v>1438</v>
      </c>
      <c r="D400" s="380" t="s">
        <v>1782</v>
      </c>
      <c r="F400" s="381" t="s">
        <v>13</v>
      </c>
      <c r="G400" s="380" t="s">
        <v>1771</v>
      </c>
      <c r="H400" s="380" t="s">
        <v>1771</v>
      </c>
      <c r="I400" s="380" t="s">
        <v>1767</v>
      </c>
      <c r="J400" s="380" t="s">
        <v>1772</v>
      </c>
      <c r="K400" s="380" t="s">
        <v>1438</v>
      </c>
      <c r="L400" s="382">
        <v>42171</v>
      </c>
    </row>
    <row r="401" spans="1:12" hidden="1">
      <c r="A401" s="380" t="s">
        <v>2533</v>
      </c>
      <c r="B401" s="380" t="s">
        <v>2534</v>
      </c>
      <c r="C401" s="380" t="s">
        <v>630</v>
      </c>
      <c r="D401" s="380" t="s">
        <v>1782</v>
      </c>
      <c r="F401" s="381" t="s">
        <v>13</v>
      </c>
      <c r="G401" s="380" t="s">
        <v>1771</v>
      </c>
      <c r="H401" s="380" t="s">
        <v>1771</v>
      </c>
      <c r="I401" s="380" t="s">
        <v>1767</v>
      </c>
      <c r="J401" s="380" t="s">
        <v>1772</v>
      </c>
      <c r="K401" s="380" t="s">
        <v>630</v>
      </c>
      <c r="L401" s="382">
        <v>42172</v>
      </c>
    </row>
    <row r="402" spans="1:12" hidden="1">
      <c r="A402" s="380" t="s">
        <v>2535</v>
      </c>
      <c r="B402" s="380" t="s">
        <v>2536</v>
      </c>
      <c r="C402" s="380" t="s">
        <v>1224</v>
      </c>
      <c r="D402" s="380" t="s">
        <v>459</v>
      </c>
      <c r="F402" s="381" t="s">
        <v>13</v>
      </c>
      <c r="G402" s="380" t="s">
        <v>1771</v>
      </c>
      <c r="H402" s="380" t="s">
        <v>1771</v>
      </c>
      <c r="I402" s="380" t="s">
        <v>1767</v>
      </c>
      <c r="J402" s="380" t="s">
        <v>1768</v>
      </c>
      <c r="K402" s="380" t="s">
        <v>1224</v>
      </c>
      <c r="L402" s="382">
        <v>42171</v>
      </c>
    </row>
    <row r="403" spans="1:12" hidden="1">
      <c r="A403" s="380" t="s">
        <v>2537</v>
      </c>
      <c r="B403" s="380" t="s">
        <v>2538</v>
      </c>
      <c r="C403" s="380" t="s">
        <v>107</v>
      </c>
      <c r="D403" s="380" t="s">
        <v>228</v>
      </c>
      <c r="F403" s="381" t="s">
        <v>13</v>
      </c>
      <c r="G403" s="380" t="s">
        <v>1771</v>
      </c>
      <c r="H403" s="380" t="s">
        <v>1771</v>
      </c>
      <c r="I403" s="380" t="s">
        <v>1767</v>
      </c>
      <c r="J403" s="380" t="s">
        <v>1768</v>
      </c>
      <c r="K403" s="380" t="s">
        <v>107</v>
      </c>
      <c r="L403" s="382">
        <v>42171</v>
      </c>
    </row>
    <row r="404" spans="1:12" hidden="1">
      <c r="A404" s="380" t="s">
        <v>2539</v>
      </c>
      <c r="B404" s="380" t="s">
        <v>2540</v>
      </c>
      <c r="C404" s="380" t="s">
        <v>1438</v>
      </c>
      <c r="D404" s="380" t="s">
        <v>228</v>
      </c>
      <c r="F404" s="381" t="s">
        <v>13</v>
      </c>
      <c r="G404" s="380" t="s">
        <v>1771</v>
      </c>
      <c r="H404" s="380" t="s">
        <v>1771</v>
      </c>
      <c r="I404" s="380" t="s">
        <v>1767</v>
      </c>
      <c r="J404" s="380" t="s">
        <v>1768</v>
      </c>
      <c r="K404" s="380" t="s">
        <v>1438</v>
      </c>
      <c r="L404" s="382">
        <v>42173</v>
      </c>
    </row>
    <row r="405" spans="1:12" hidden="1">
      <c r="A405" s="380" t="s">
        <v>2541</v>
      </c>
      <c r="B405" s="380" t="s">
        <v>2542</v>
      </c>
      <c r="C405" s="380" t="s">
        <v>30</v>
      </c>
      <c r="D405" s="380" t="s">
        <v>459</v>
      </c>
      <c r="E405" s="380" t="s">
        <v>2018</v>
      </c>
      <c r="F405" s="381" t="s">
        <v>13</v>
      </c>
      <c r="G405" s="380" t="s">
        <v>1771</v>
      </c>
      <c r="H405" s="380" t="s">
        <v>1771</v>
      </c>
      <c r="I405" s="380" t="s">
        <v>1767</v>
      </c>
      <c r="J405" s="380" t="s">
        <v>1772</v>
      </c>
      <c r="K405" s="380" t="s">
        <v>1792</v>
      </c>
      <c r="L405" s="382">
        <v>42172</v>
      </c>
    </row>
    <row r="406" spans="1:12" hidden="1">
      <c r="A406" s="380" t="s">
        <v>2543</v>
      </c>
      <c r="B406" s="380" t="s">
        <v>2544</v>
      </c>
      <c r="C406" s="380" t="s">
        <v>744</v>
      </c>
      <c r="D406" s="380" t="s">
        <v>459</v>
      </c>
      <c r="F406" s="381" t="s">
        <v>13</v>
      </c>
      <c r="G406" s="380" t="s">
        <v>1771</v>
      </c>
      <c r="H406" s="380" t="s">
        <v>1771</v>
      </c>
      <c r="I406" s="380" t="s">
        <v>1767</v>
      </c>
      <c r="J406" s="380" t="s">
        <v>1768</v>
      </c>
      <c r="K406" s="380" t="s">
        <v>744</v>
      </c>
      <c r="L406" s="382">
        <v>42172</v>
      </c>
    </row>
    <row r="407" spans="1:12" hidden="1">
      <c r="A407" s="380" t="s">
        <v>501</v>
      </c>
      <c r="B407" s="380" t="s">
        <v>502</v>
      </c>
      <c r="C407" s="380" t="s">
        <v>30</v>
      </c>
      <c r="D407" s="380" t="s">
        <v>1777</v>
      </c>
      <c r="F407" s="381" t="s">
        <v>13</v>
      </c>
      <c r="G407" s="380" t="s">
        <v>1771</v>
      </c>
      <c r="H407" s="380" t="s">
        <v>1771</v>
      </c>
      <c r="I407" s="380" t="s">
        <v>1767</v>
      </c>
      <c r="J407" s="380" t="s">
        <v>1768</v>
      </c>
      <c r="K407" s="380" t="s">
        <v>30</v>
      </c>
      <c r="L407" s="382">
        <v>42171</v>
      </c>
    </row>
    <row r="408" spans="1:12" hidden="1">
      <c r="A408" s="380" t="s">
        <v>2545</v>
      </c>
      <c r="B408" s="380" t="s">
        <v>2546</v>
      </c>
      <c r="C408" s="380" t="s">
        <v>2238</v>
      </c>
      <c r="D408" s="380" t="s">
        <v>1777</v>
      </c>
      <c r="E408" s="380" t="s">
        <v>1892</v>
      </c>
      <c r="F408" s="381" t="s">
        <v>1766</v>
      </c>
      <c r="G408" s="380" t="s">
        <v>1767</v>
      </c>
      <c r="H408" s="380" t="s">
        <v>1771</v>
      </c>
      <c r="I408" s="380" t="s">
        <v>1767</v>
      </c>
      <c r="J408" s="380" t="s">
        <v>1787</v>
      </c>
      <c r="K408" s="380" t="s">
        <v>336</v>
      </c>
      <c r="L408" s="382">
        <v>42171</v>
      </c>
    </row>
    <row r="409" spans="1:12" hidden="1">
      <c r="A409" s="380" t="s">
        <v>2547</v>
      </c>
      <c r="B409" s="380" t="s">
        <v>2548</v>
      </c>
      <c r="C409" s="380" t="s">
        <v>1785</v>
      </c>
      <c r="D409" s="380" t="s">
        <v>228</v>
      </c>
      <c r="E409" s="380" t="s">
        <v>1786</v>
      </c>
      <c r="F409" s="381" t="s">
        <v>1786</v>
      </c>
      <c r="G409" s="380" t="s">
        <v>1767</v>
      </c>
      <c r="H409" s="380" t="s">
        <v>1771</v>
      </c>
      <c r="I409" s="380" t="s">
        <v>1767</v>
      </c>
      <c r="J409" s="380" t="s">
        <v>1787</v>
      </c>
      <c r="K409" s="380" t="s">
        <v>336</v>
      </c>
      <c r="L409" s="382">
        <v>42171</v>
      </c>
    </row>
    <row r="410" spans="1:12" hidden="1">
      <c r="A410" s="380" t="s">
        <v>2549</v>
      </c>
      <c r="B410" s="380" t="s">
        <v>2550</v>
      </c>
      <c r="C410" s="380" t="s">
        <v>630</v>
      </c>
      <c r="D410" s="380" t="s">
        <v>1817</v>
      </c>
      <c r="F410" s="381" t="s">
        <v>13</v>
      </c>
      <c r="G410" s="380" t="s">
        <v>1771</v>
      </c>
      <c r="H410" s="380" t="s">
        <v>1771</v>
      </c>
      <c r="I410" s="380" t="s">
        <v>1767</v>
      </c>
      <c r="J410" s="380" t="s">
        <v>1772</v>
      </c>
      <c r="K410" s="380" t="s">
        <v>630</v>
      </c>
      <c r="L410" s="382">
        <v>42172</v>
      </c>
    </row>
    <row r="411" spans="1:12">
      <c r="A411" s="380" t="s">
        <v>2551</v>
      </c>
      <c r="B411" s="380" t="s">
        <v>2552</v>
      </c>
      <c r="C411" s="380" t="s">
        <v>107</v>
      </c>
      <c r="D411" s="380" t="s">
        <v>1777</v>
      </c>
      <c r="E411" s="380" t="s">
        <v>19</v>
      </c>
      <c r="F411" s="381">
        <v>0.01</v>
      </c>
      <c r="G411" s="380" t="s">
        <v>1767</v>
      </c>
      <c r="H411" s="380" t="s">
        <v>1771</v>
      </c>
      <c r="I411" s="380" t="s">
        <v>1767</v>
      </c>
      <c r="J411" s="380" t="s">
        <v>1772</v>
      </c>
      <c r="K411" s="380" t="s">
        <v>1792</v>
      </c>
      <c r="L411" s="382">
        <v>42172</v>
      </c>
    </row>
    <row r="412" spans="1:12" hidden="1">
      <c r="A412" s="380" t="s">
        <v>2553</v>
      </c>
      <c r="B412" s="380" t="s">
        <v>2554</v>
      </c>
      <c r="C412" s="380" t="s">
        <v>630</v>
      </c>
      <c r="D412" s="380" t="s">
        <v>1765</v>
      </c>
      <c r="F412" s="381" t="s">
        <v>13</v>
      </c>
      <c r="G412" s="380" t="s">
        <v>1771</v>
      </c>
      <c r="H412" s="380" t="s">
        <v>1771</v>
      </c>
      <c r="I412" s="380" t="s">
        <v>1767</v>
      </c>
      <c r="J412" s="380" t="s">
        <v>1772</v>
      </c>
      <c r="K412" s="380" t="s">
        <v>630</v>
      </c>
      <c r="L412" s="382">
        <v>42172</v>
      </c>
    </row>
    <row r="413" spans="1:12" hidden="1">
      <c r="A413" s="380" t="s">
        <v>2555</v>
      </c>
      <c r="B413" s="380" t="s">
        <v>2556</v>
      </c>
      <c r="C413" s="380" t="s">
        <v>630</v>
      </c>
      <c r="D413" s="380" t="s">
        <v>228</v>
      </c>
      <c r="F413" s="381" t="s">
        <v>13</v>
      </c>
      <c r="G413" s="380" t="s">
        <v>1771</v>
      </c>
      <c r="H413" s="380" t="s">
        <v>1771</v>
      </c>
      <c r="I413" s="380" t="s">
        <v>1767</v>
      </c>
      <c r="J413" s="380" t="s">
        <v>1772</v>
      </c>
      <c r="K413" s="380" t="s">
        <v>630</v>
      </c>
      <c r="L413" s="382">
        <v>42172</v>
      </c>
    </row>
    <row r="414" spans="1:12" hidden="1">
      <c r="A414" s="380" t="s">
        <v>2557</v>
      </c>
      <c r="B414" s="380" t="s">
        <v>2558</v>
      </c>
      <c r="C414" s="380" t="s">
        <v>1438</v>
      </c>
      <c r="D414" s="380" t="s">
        <v>459</v>
      </c>
      <c r="F414" s="381" t="s">
        <v>13</v>
      </c>
      <c r="G414" s="380" t="s">
        <v>1771</v>
      </c>
      <c r="H414" s="380" t="s">
        <v>1771</v>
      </c>
      <c r="I414" s="380" t="s">
        <v>1767</v>
      </c>
      <c r="J414" s="380" t="s">
        <v>1768</v>
      </c>
      <c r="K414" s="380" t="s">
        <v>1438</v>
      </c>
      <c r="L414" s="382">
        <v>42171</v>
      </c>
    </row>
    <row r="415" spans="1:12" hidden="1">
      <c r="A415" s="380" t="s">
        <v>2559</v>
      </c>
      <c r="B415" s="380" t="s">
        <v>2560</v>
      </c>
      <c r="C415" s="380" t="s">
        <v>1792</v>
      </c>
      <c r="D415" s="380" t="s">
        <v>1777</v>
      </c>
      <c r="F415" s="381" t="s">
        <v>13</v>
      </c>
      <c r="G415" s="380" t="s">
        <v>1771</v>
      </c>
      <c r="H415" s="380" t="s">
        <v>1771</v>
      </c>
      <c r="I415" s="380" t="s">
        <v>1767</v>
      </c>
      <c r="J415" s="380" t="s">
        <v>1772</v>
      </c>
      <c r="K415" s="380" t="s">
        <v>1792</v>
      </c>
      <c r="L415" s="382">
        <v>42172</v>
      </c>
    </row>
    <row r="416" spans="1:12" hidden="1">
      <c r="A416" s="380" t="s">
        <v>2561</v>
      </c>
      <c r="B416" s="380" t="s">
        <v>2562</v>
      </c>
      <c r="C416" s="380" t="s">
        <v>1785</v>
      </c>
      <c r="D416" s="380" t="s">
        <v>228</v>
      </c>
      <c r="E416" s="380" t="s">
        <v>1786</v>
      </c>
      <c r="F416" s="381" t="s">
        <v>1786</v>
      </c>
      <c r="G416" s="380" t="s">
        <v>1767</v>
      </c>
      <c r="H416" s="380" t="s">
        <v>1771</v>
      </c>
      <c r="I416" s="380" t="s">
        <v>1767</v>
      </c>
      <c r="J416" s="380" t="s">
        <v>1768</v>
      </c>
      <c r="K416" s="380" t="s">
        <v>1779</v>
      </c>
      <c r="L416" s="382">
        <v>42171</v>
      </c>
    </row>
    <row r="417" spans="1:12" hidden="1">
      <c r="A417" s="380" t="s">
        <v>2563</v>
      </c>
      <c r="B417" s="380" t="s">
        <v>2564</v>
      </c>
      <c r="C417" s="380" t="s">
        <v>630</v>
      </c>
      <c r="D417" s="380" t="s">
        <v>228</v>
      </c>
      <c r="F417" s="381" t="s">
        <v>13</v>
      </c>
      <c r="G417" s="380" t="s">
        <v>1771</v>
      </c>
      <c r="H417" s="380" t="s">
        <v>1771</v>
      </c>
      <c r="I417" s="380" t="s">
        <v>1767</v>
      </c>
      <c r="J417" s="380" t="s">
        <v>1772</v>
      </c>
      <c r="K417" s="380" t="s">
        <v>630</v>
      </c>
      <c r="L417" s="382">
        <v>42172</v>
      </c>
    </row>
    <row r="418" spans="1:12" hidden="1">
      <c r="A418" s="380" t="s">
        <v>2565</v>
      </c>
      <c r="B418" s="380" t="s">
        <v>2566</v>
      </c>
      <c r="C418" s="380" t="s">
        <v>107</v>
      </c>
      <c r="D418" s="380" t="s">
        <v>1765</v>
      </c>
      <c r="F418" s="381" t="s">
        <v>13</v>
      </c>
      <c r="G418" s="380" t="s">
        <v>1771</v>
      </c>
      <c r="H418" s="380" t="s">
        <v>1771</v>
      </c>
      <c r="I418" s="380" t="s">
        <v>1767</v>
      </c>
      <c r="J418" s="380" t="s">
        <v>1772</v>
      </c>
      <c r="K418" s="380" t="s">
        <v>107</v>
      </c>
      <c r="L418" s="382">
        <v>42171</v>
      </c>
    </row>
    <row r="419" spans="1:12" hidden="1">
      <c r="A419" s="380" t="s">
        <v>2567</v>
      </c>
      <c r="B419" s="380" t="s">
        <v>2568</v>
      </c>
      <c r="C419" s="380" t="s">
        <v>630</v>
      </c>
      <c r="D419" s="380" t="s">
        <v>1817</v>
      </c>
      <c r="E419" s="380" t="s">
        <v>2569</v>
      </c>
      <c r="F419" s="381" t="s">
        <v>2570</v>
      </c>
      <c r="G419" s="380" t="s">
        <v>1767</v>
      </c>
      <c r="H419" s="380" t="s">
        <v>1771</v>
      </c>
      <c r="I419" s="380" t="s">
        <v>1767</v>
      </c>
      <c r="J419" s="380" t="s">
        <v>1772</v>
      </c>
      <c r="K419" s="380" t="s">
        <v>630</v>
      </c>
      <c r="L419" s="382">
        <v>42172</v>
      </c>
    </row>
    <row r="420" spans="1:12" hidden="1">
      <c r="A420" s="380" t="s">
        <v>2571</v>
      </c>
      <c r="B420" s="380" t="s">
        <v>2572</v>
      </c>
      <c r="C420" s="380" t="s">
        <v>1438</v>
      </c>
      <c r="D420" s="380" t="s">
        <v>459</v>
      </c>
      <c r="F420" s="381" t="s">
        <v>13</v>
      </c>
      <c r="G420" s="380" t="s">
        <v>1771</v>
      </c>
      <c r="H420" s="380" t="s">
        <v>1771</v>
      </c>
      <c r="I420" s="380" t="s">
        <v>1767</v>
      </c>
      <c r="J420" s="380" t="s">
        <v>1768</v>
      </c>
      <c r="K420" s="380" t="s">
        <v>1438</v>
      </c>
      <c r="L420" s="382">
        <v>42171</v>
      </c>
    </row>
    <row r="421" spans="1:12" hidden="1">
      <c r="A421" s="380" t="s">
        <v>2573</v>
      </c>
      <c r="B421" s="380" t="s">
        <v>2574</v>
      </c>
      <c r="C421" s="380" t="s">
        <v>1438</v>
      </c>
      <c r="D421" s="380" t="s">
        <v>459</v>
      </c>
      <c r="F421" s="381" t="s">
        <v>13</v>
      </c>
      <c r="G421" s="380" t="s">
        <v>1771</v>
      </c>
      <c r="H421" s="380" t="s">
        <v>1771</v>
      </c>
      <c r="I421" s="380" t="s">
        <v>1767</v>
      </c>
      <c r="J421" s="380" t="s">
        <v>1772</v>
      </c>
      <c r="K421" s="380" t="s">
        <v>1438</v>
      </c>
      <c r="L421" s="382">
        <v>42171</v>
      </c>
    </row>
    <row r="422" spans="1:12" hidden="1">
      <c r="A422" s="380" t="s">
        <v>2575</v>
      </c>
      <c r="B422" s="380" t="s">
        <v>2576</v>
      </c>
      <c r="C422" s="380" t="s">
        <v>1792</v>
      </c>
      <c r="D422" s="380" t="s">
        <v>142</v>
      </c>
      <c r="F422" s="381" t="s">
        <v>13</v>
      </c>
      <c r="G422" s="380" t="s">
        <v>1771</v>
      </c>
      <c r="H422" s="380" t="s">
        <v>1771</v>
      </c>
      <c r="I422" s="380" t="s">
        <v>1767</v>
      </c>
      <c r="J422" s="380" t="s">
        <v>1772</v>
      </c>
      <c r="K422" s="380" t="s">
        <v>1792</v>
      </c>
      <c r="L422" s="382">
        <v>42172</v>
      </c>
    </row>
    <row r="423" spans="1:12" hidden="1">
      <c r="A423" s="380" t="s">
        <v>2577</v>
      </c>
      <c r="B423" s="380" t="s">
        <v>2578</v>
      </c>
      <c r="C423" s="380" t="s">
        <v>744</v>
      </c>
      <c r="D423" s="380" t="s">
        <v>1765</v>
      </c>
      <c r="F423" s="381" t="s">
        <v>13</v>
      </c>
      <c r="G423" s="380" t="s">
        <v>1771</v>
      </c>
      <c r="H423" s="380" t="s">
        <v>1771</v>
      </c>
      <c r="I423" s="380" t="s">
        <v>1767</v>
      </c>
      <c r="J423" s="380" t="s">
        <v>1768</v>
      </c>
      <c r="K423" s="380" t="s">
        <v>1831</v>
      </c>
      <c r="L423" s="382">
        <v>42171</v>
      </c>
    </row>
    <row r="424" spans="1:12" hidden="1">
      <c r="A424" s="380" t="s">
        <v>2579</v>
      </c>
      <c r="B424" s="380" t="s">
        <v>2580</v>
      </c>
      <c r="C424" s="380" t="s">
        <v>1438</v>
      </c>
      <c r="D424" s="380" t="s">
        <v>142</v>
      </c>
      <c r="F424" s="381" t="s">
        <v>13</v>
      </c>
      <c r="G424" s="380" t="s">
        <v>1771</v>
      </c>
      <c r="H424" s="380" t="s">
        <v>1771</v>
      </c>
      <c r="I424" s="380" t="s">
        <v>1767</v>
      </c>
      <c r="J424" s="380" t="s">
        <v>1772</v>
      </c>
      <c r="K424" s="380" t="s">
        <v>1438</v>
      </c>
      <c r="L424" s="382">
        <v>42171</v>
      </c>
    </row>
    <row r="425" spans="1:12" hidden="1">
      <c r="A425" s="380" t="s">
        <v>2581</v>
      </c>
      <c r="B425" s="380" t="s">
        <v>2582</v>
      </c>
      <c r="C425" s="380" t="s">
        <v>395</v>
      </c>
      <c r="D425" s="380" t="s">
        <v>1777</v>
      </c>
      <c r="E425" s="380" t="s">
        <v>2058</v>
      </c>
      <c r="F425" s="381" t="s">
        <v>13</v>
      </c>
      <c r="G425" s="380" t="s">
        <v>1771</v>
      </c>
      <c r="H425" s="380" t="s">
        <v>1771</v>
      </c>
      <c r="I425" s="380" t="s">
        <v>1767</v>
      </c>
      <c r="J425" s="380" t="s">
        <v>1768</v>
      </c>
      <c r="K425" s="380" t="s">
        <v>1792</v>
      </c>
      <c r="L425" s="382">
        <v>42172</v>
      </c>
    </row>
    <row r="426" spans="1:12" hidden="1">
      <c r="A426" s="380" t="s">
        <v>1524</v>
      </c>
      <c r="B426" s="380" t="s">
        <v>1525</v>
      </c>
      <c r="C426" s="380" t="s">
        <v>1438</v>
      </c>
      <c r="D426" s="380" t="s">
        <v>459</v>
      </c>
      <c r="F426" s="381" t="s">
        <v>13</v>
      </c>
      <c r="G426" s="380" t="s">
        <v>1771</v>
      </c>
      <c r="H426" s="380" t="s">
        <v>1771</v>
      </c>
      <c r="I426" s="380" t="s">
        <v>1767</v>
      </c>
      <c r="J426" s="380" t="s">
        <v>1772</v>
      </c>
      <c r="K426" s="380" t="s">
        <v>1438</v>
      </c>
      <c r="L426" s="382">
        <v>42173</v>
      </c>
    </row>
    <row r="427" spans="1:12" hidden="1">
      <c r="A427" s="380" t="s">
        <v>2583</v>
      </c>
      <c r="B427" s="380" t="s">
        <v>2584</v>
      </c>
      <c r="C427" s="380" t="s">
        <v>27</v>
      </c>
      <c r="D427" s="380" t="s">
        <v>1782</v>
      </c>
      <c r="E427" s="380" t="s">
        <v>1778</v>
      </c>
      <c r="F427" s="381" t="s">
        <v>13</v>
      </c>
      <c r="G427" s="380" t="s">
        <v>1771</v>
      </c>
      <c r="H427" s="380" t="s">
        <v>1771</v>
      </c>
      <c r="I427" s="380" t="s">
        <v>1767</v>
      </c>
      <c r="J427" s="380" t="s">
        <v>1768</v>
      </c>
      <c r="K427" s="380" t="s">
        <v>1779</v>
      </c>
      <c r="L427" s="382">
        <v>42171</v>
      </c>
    </row>
    <row r="428" spans="1:12" hidden="1">
      <c r="A428" s="380" t="s">
        <v>1039</v>
      </c>
      <c r="B428" s="380" t="s">
        <v>2585</v>
      </c>
      <c r="C428" s="380" t="s">
        <v>1027</v>
      </c>
      <c r="D428" s="380" t="s">
        <v>1782</v>
      </c>
      <c r="F428" s="381" t="s">
        <v>13</v>
      </c>
      <c r="G428" s="380" t="s">
        <v>1771</v>
      </c>
      <c r="H428" s="380" t="s">
        <v>1771</v>
      </c>
      <c r="I428" s="380" t="s">
        <v>1767</v>
      </c>
      <c r="J428" s="380" t="s">
        <v>1768</v>
      </c>
      <c r="K428" s="380" t="s">
        <v>1795</v>
      </c>
      <c r="L428" s="382">
        <v>42172</v>
      </c>
    </row>
    <row r="429" spans="1:12" hidden="1">
      <c r="A429" s="380" t="s">
        <v>2586</v>
      </c>
      <c r="B429" s="380" t="s">
        <v>2587</v>
      </c>
      <c r="C429" s="380" t="s">
        <v>1027</v>
      </c>
      <c r="D429" s="380" t="s">
        <v>1782</v>
      </c>
      <c r="F429" s="381" t="s">
        <v>13</v>
      </c>
      <c r="G429" s="380" t="s">
        <v>1771</v>
      </c>
      <c r="H429" s="380" t="s">
        <v>1771</v>
      </c>
      <c r="I429" s="380" t="s">
        <v>1767</v>
      </c>
      <c r="J429" s="380" t="s">
        <v>1768</v>
      </c>
      <c r="K429" s="380" t="s">
        <v>1795</v>
      </c>
      <c r="L429" s="382">
        <v>42172</v>
      </c>
    </row>
    <row r="430" spans="1:12" hidden="1">
      <c r="A430" s="380" t="s">
        <v>2588</v>
      </c>
      <c r="B430" s="380" t="s">
        <v>2589</v>
      </c>
      <c r="C430" s="380" t="s">
        <v>30</v>
      </c>
      <c r="D430" s="380" t="s">
        <v>1777</v>
      </c>
      <c r="F430" s="381" t="s">
        <v>13</v>
      </c>
      <c r="G430" s="380" t="s">
        <v>1771</v>
      </c>
      <c r="H430" s="380" t="s">
        <v>1771</v>
      </c>
      <c r="I430" s="380" t="s">
        <v>1767</v>
      </c>
      <c r="J430" s="380" t="s">
        <v>1772</v>
      </c>
      <c r="K430" s="380" t="s">
        <v>1792</v>
      </c>
      <c r="L430" s="382">
        <v>42172</v>
      </c>
    </row>
    <row r="431" spans="1:12" hidden="1">
      <c r="A431" s="380" t="s">
        <v>2590</v>
      </c>
      <c r="B431" s="380" t="s">
        <v>2591</v>
      </c>
      <c r="C431" s="380" t="s">
        <v>630</v>
      </c>
      <c r="D431" s="380" t="s">
        <v>228</v>
      </c>
      <c r="F431" s="381" t="s">
        <v>13</v>
      </c>
      <c r="G431" s="380" t="s">
        <v>1771</v>
      </c>
      <c r="H431" s="380" t="s">
        <v>1771</v>
      </c>
      <c r="I431" s="380" t="s">
        <v>1767</v>
      </c>
      <c r="J431" s="380" t="s">
        <v>1772</v>
      </c>
      <c r="K431" s="380" t="s">
        <v>630</v>
      </c>
      <c r="L431" s="382">
        <v>42172</v>
      </c>
    </row>
    <row r="432" spans="1:12" hidden="1">
      <c r="A432" s="380" t="s">
        <v>2592</v>
      </c>
      <c r="B432" s="380" t="s">
        <v>2593</v>
      </c>
      <c r="C432" s="380" t="s">
        <v>1438</v>
      </c>
      <c r="D432" s="380" t="s">
        <v>283</v>
      </c>
      <c r="F432" s="381" t="s">
        <v>13</v>
      </c>
      <c r="G432" s="380" t="s">
        <v>1771</v>
      </c>
      <c r="H432" s="380" t="s">
        <v>1771</v>
      </c>
      <c r="I432" s="380" t="s">
        <v>1767</v>
      </c>
      <c r="J432" s="380" t="s">
        <v>1768</v>
      </c>
      <c r="K432" s="380" t="s">
        <v>1438</v>
      </c>
      <c r="L432" s="382">
        <v>42171</v>
      </c>
    </row>
    <row r="433" spans="1:12" hidden="1">
      <c r="A433" s="380" t="s">
        <v>2594</v>
      </c>
      <c r="B433" s="380" t="s">
        <v>2595</v>
      </c>
      <c r="C433" s="380" t="s">
        <v>1438</v>
      </c>
      <c r="D433" s="380" t="s">
        <v>1782</v>
      </c>
      <c r="F433" s="381" t="s">
        <v>13</v>
      </c>
      <c r="G433" s="380" t="s">
        <v>1771</v>
      </c>
      <c r="H433" s="380" t="s">
        <v>1771</v>
      </c>
      <c r="I433" s="380" t="s">
        <v>1767</v>
      </c>
      <c r="J433" s="380" t="s">
        <v>1772</v>
      </c>
      <c r="K433" s="380" t="s">
        <v>1438</v>
      </c>
      <c r="L433" s="382">
        <v>42171</v>
      </c>
    </row>
    <row r="434" spans="1:12">
      <c r="A434" s="380" t="s">
        <v>2596</v>
      </c>
      <c r="B434" s="380" t="s">
        <v>2597</v>
      </c>
      <c r="C434" s="380" t="s">
        <v>1027</v>
      </c>
      <c r="D434" s="380" t="s">
        <v>1782</v>
      </c>
      <c r="E434" s="380" t="s">
        <v>19</v>
      </c>
      <c r="F434" s="381">
        <v>0.01</v>
      </c>
      <c r="G434" s="380" t="s">
        <v>1767</v>
      </c>
      <c r="H434" s="380" t="s">
        <v>1771</v>
      </c>
      <c r="I434" s="380" t="s">
        <v>1767</v>
      </c>
      <c r="J434" s="380" t="s">
        <v>1787</v>
      </c>
      <c r="K434" s="380" t="s">
        <v>336</v>
      </c>
      <c r="L434" s="382">
        <v>42171</v>
      </c>
    </row>
    <row r="435" spans="1:12" hidden="1">
      <c r="A435" s="380" t="s">
        <v>2598</v>
      </c>
      <c r="B435" s="380" t="s">
        <v>2599</v>
      </c>
      <c r="C435" s="380" t="s">
        <v>1438</v>
      </c>
      <c r="D435" s="380" t="s">
        <v>1782</v>
      </c>
      <c r="F435" s="381" t="s">
        <v>13</v>
      </c>
      <c r="G435" s="380" t="s">
        <v>1771</v>
      </c>
      <c r="H435" s="380" t="s">
        <v>1771</v>
      </c>
      <c r="I435" s="380" t="s">
        <v>1767</v>
      </c>
      <c r="J435" s="380" t="s">
        <v>1772</v>
      </c>
      <c r="K435" s="380" t="s">
        <v>1438</v>
      </c>
      <c r="L435" s="382">
        <v>42171</v>
      </c>
    </row>
    <row r="436" spans="1:12" hidden="1">
      <c r="A436" s="380" t="s">
        <v>2600</v>
      </c>
      <c r="B436" s="380" t="s">
        <v>2601</v>
      </c>
      <c r="C436" s="380" t="s">
        <v>30</v>
      </c>
      <c r="D436" s="380" t="s">
        <v>142</v>
      </c>
      <c r="E436" s="380" t="s">
        <v>2018</v>
      </c>
      <c r="F436" s="381" t="s">
        <v>13</v>
      </c>
      <c r="G436" s="380" t="s">
        <v>1771</v>
      </c>
      <c r="H436" s="380" t="s">
        <v>1771</v>
      </c>
      <c r="I436" s="380" t="s">
        <v>1767</v>
      </c>
      <c r="J436" s="380" t="s">
        <v>1772</v>
      </c>
      <c r="K436" s="380" t="s">
        <v>1792</v>
      </c>
      <c r="L436" s="382">
        <v>42172</v>
      </c>
    </row>
    <row r="437" spans="1:12" hidden="1">
      <c r="A437" s="380" t="s">
        <v>2602</v>
      </c>
      <c r="B437" s="380" t="s">
        <v>2603</v>
      </c>
      <c r="C437" s="380" t="s">
        <v>1438</v>
      </c>
      <c r="D437" s="380" t="s">
        <v>228</v>
      </c>
      <c r="F437" s="381" t="s">
        <v>13</v>
      </c>
      <c r="G437" s="380" t="s">
        <v>1771</v>
      </c>
      <c r="H437" s="380" t="s">
        <v>1771</v>
      </c>
      <c r="I437" s="380" t="s">
        <v>1767</v>
      </c>
      <c r="J437" s="380" t="s">
        <v>1772</v>
      </c>
      <c r="K437" s="380" t="s">
        <v>1438</v>
      </c>
      <c r="L437" s="382">
        <v>42171</v>
      </c>
    </row>
    <row r="438" spans="1:12" hidden="1">
      <c r="A438" s="380" t="s">
        <v>2604</v>
      </c>
      <c r="B438" s="380" t="s">
        <v>2605</v>
      </c>
      <c r="C438" s="380" t="s">
        <v>1785</v>
      </c>
      <c r="D438" s="380" t="s">
        <v>228</v>
      </c>
      <c r="E438" s="380" t="s">
        <v>1786</v>
      </c>
      <c r="F438" s="381" t="s">
        <v>1786</v>
      </c>
      <c r="G438" s="380" t="s">
        <v>1767</v>
      </c>
      <c r="H438" s="380" t="s">
        <v>1771</v>
      </c>
      <c r="I438" s="380" t="s">
        <v>1767</v>
      </c>
      <c r="J438" s="380" t="s">
        <v>1787</v>
      </c>
      <c r="K438" s="380" t="s">
        <v>336</v>
      </c>
      <c r="L438" s="382">
        <v>42171</v>
      </c>
    </row>
    <row r="439" spans="1:12" hidden="1">
      <c r="A439" s="380" t="s">
        <v>2606</v>
      </c>
      <c r="B439" s="380" t="s">
        <v>2607</v>
      </c>
      <c r="C439" s="380" t="s">
        <v>1785</v>
      </c>
      <c r="D439" s="380" t="s">
        <v>1765</v>
      </c>
      <c r="E439" s="380" t="s">
        <v>1786</v>
      </c>
      <c r="F439" s="381" t="s">
        <v>1786</v>
      </c>
      <c r="G439" s="380" t="s">
        <v>1767</v>
      </c>
      <c r="H439" s="380" t="s">
        <v>1771</v>
      </c>
      <c r="I439" s="380" t="s">
        <v>1767</v>
      </c>
      <c r="J439" s="380" t="s">
        <v>1787</v>
      </c>
      <c r="K439" s="380" t="s">
        <v>336</v>
      </c>
      <c r="L439" s="382">
        <v>42171</v>
      </c>
    </row>
    <row r="440" spans="1:12" hidden="1">
      <c r="A440" s="380" t="s">
        <v>2608</v>
      </c>
      <c r="B440" s="380" t="s">
        <v>2609</v>
      </c>
      <c r="C440" s="380" t="s">
        <v>1224</v>
      </c>
      <c r="D440" s="380" t="s">
        <v>1765</v>
      </c>
      <c r="E440" s="380" t="s">
        <v>1939</v>
      </c>
      <c r="F440" s="381" t="s">
        <v>13</v>
      </c>
      <c r="G440" s="380" t="s">
        <v>1771</v>
      </c>
      <c r="H440" s="380" t="s">
        <v>1771</v>
      </c>
      <c r="I440" s="380" t="s">
        <v>1767</v>
      </c>
      <c r="J440" s="380" t="s">
        <v>1772</v>
      </c>
      <c r="K440" s="380" t="s">
        <v>1807</v>
      </c>
      <c r="L440" s="382">
        <v>42172</v>
      </c>
    </row>
    <row r="441" spans="1:12" hidden="1">
      <c r="A441" s="380" t="s">
        <v>2610</v>
      </c>
      <c r="B441" s="380" t="s">
        <v>2611</v>
      </c>
      <c r="C441" s="380" t="s">
        <v>395</v>
      </c>
      <c r="D441" s="380" t="s">
        <v>1777</v>
      </c>
      <c r="E441" s="380" t="s">
        <v>2058</v>
      </c>
      <c r="F441" s="381" t="s">
        <v>13</v>
      </c>
      <c r="G441" s="380" t="s">
        <v>1771</v>
      </c>
      <c r="H441" s="380" t="s">
        <v>1771</v>
      </c>
      <c r="I441" s="380" t="s">
        <v>1767</v>
      </c>
      <c r="J441" s="380" t="s">
        <v>1768</v>
      </c>
      <c r="K441" s="380" t="s">
        <v>1792</v>
      </c>
      <c r="L441" s="382">
        <v>42172</v>
      </c>
    </row>
    <row r="442" spans="1:12">
      <c r="A442" s="380" t="s">
        <v>2612</v>
      </c>
      <c r="B442" s="380" t="s">
        <v>2613</v>
      </c>
      <c r="C442" s="380" t="s">
        <v>30</v>
      </c>
      <c r="D442" s="380" t="s">
        <v>1782</v>
      </c>
      <c r="E442" s="380" t="s">
        <v>19</v>
      </c>
      <c r="F442" s="381">
        <v>0.01</v>
      </c>
      <c r="G442" s="380" t="s">
        <v>1767</v>
      </c>
      <c r="H442" s="380" t="s">
        <v>1771</v>
      </c>
      <c r="I442" s="380" t="s">
        <v>1767</v>
      </c>
      <c r="J442" s="380" t="s">
        <v>1768</v>
      </c>
      <c r="K442" s="380" t="s">
        <v>1764</v>
      </c>
      <c r="L442" s="382">
        <v>42303</v>
      </c>
    </row>
    <row r="443" spans="1:12" hidden="1">
      <c r="A443" s="380" t="s">
        <v>2614</v>
      </c>
      <c r="B443" s="380" t="s">
        <v>2615</v>
      </c>
      <c r="C443" s="380" t="s">
        <v>27</v>
      </c>
      <c r="D443" s="380" t="s">
        <v>1782</v>
      </c>
      <c r="E443" s="380" t="s">
        <v>1778</v>
      </c>
      <c r="F443" s="381" t="s">
        <v>13</v>
      </c>
      <c r="G443" s="380" t="s">
        <v>1771</v>
      </c>
      <c r="H443" s="380" t="s">
        <v>1771</v>
      </c>
      <c r="I443" s="380" t="s">
        <v>1767</v>
      </c>
      <c r="J443" s="380" t="s">
        <v>1768</v>
      </c>
      <c r="K443" s="380" t="s">
        <v>1779</v>
      </c>
      <c r="L443" s="382">
        <v>42171</v>
      </c>
    </row>
    <row r="444" spans="1:12" hidden="1">
      <c r="A444" s="380" t="s">
        <v>2616</v>
      </c>
      <c r="B444" s="380" t="s">
        <v>2617</v>
      </c>
      <c r="C444" s="380" t="s">
        <v>630</v>
      </c>
      <c r="D444" s="380" t="s">
        <v>1765</v>
      </c>
      <c r="F444" s="381" t="s">
        <v>13</v>
      </c>
      <c r="G444" s="380" t="s">
        <v>1771</v>
      </c>
      <c r="H444" s="380" t="s">
        <v>1771</v>
      </c>
      <c r="I444" s="380" t="s">
        <v>1767</v>
      </c>
      <c r="J444" s="380" t="s">
        <v>1772</v>
      </c>
      <c r="K444" s="380" t="s">
        <v>630</v>
      </c>
      <c r="L444" s="382">
        <v>42172</v>
      </c>
    </row>
    <row r="445" spans="1:12" hidden="1">
      <c r="A445" s="380" t="s">
        <v>2618</v>
      </c>
      <c r="B445" s="380" t="s">
        <v>2619</v>
      </c>
      <c r="C445" s="380" t="s">
        <v>107</v>
      </c>
      <c r="D445" s="380" t="s">
        <v>1782</v>
      </c>
      <c r="F445" s="381" t="s">
        <v>13</v>
      </c>
      <c r="G445" s="380" t="s">
        <v>1771</v>
      </c>
      <c r="H445" s="380" t="s">
        <v>1771</v>
      </c>
      <c r="I445" s="380" t="s">
        <v>1767</v>
      </c>
      <c r="J445" s="380" t="s">
        <v>1768</v>
      </c>
      <c r="K445" s="380" t="s">
        <v>107</v>
      </c>
      <c r="L445" s="382">
        <v>42171</v>
      </c>
    </row>
    <row r="446" spans="1:12" hidden="1">
      <c r="A446" s="380" t="s">
        <v>2620</v>
      </c>
      <c r="B446" s="380" t="s">
        <v>2621</v>
      </c>
      <c r="C446" s="380" t="s">
        <v>1438</v>
      </c>
      <c r="D446" s="380" t="s">
        <v>1817</v>
      </c>
      <c r="F446" s="381" t="s">
        <v>13</v>
      </c>
      <c r="G446" s="380" t="s">
        <v>1771</v>
      </c>
      <c r="H446" s="380" t="s">
        <v>1771</v>
      </c>
      <c r="I446" s="380" t="s">
        <v>1767</v>
      </c>
      <c r="J446" s="380" t="s">
        <v>1772</v>
      </c>
      <c r="K446" s="380" t="s">
        <v>1438</v>
      </c>
      <c r="L446" s="382">
        <v>42171</v>
      </c>
    </row>
    <row r="447" spans="1:12" hidden="1">
      <c r="A447" s="380" t="s">
        <v>2622</v>
      </c>
      <c r="B447" s="380" t="s">
        <v>2623</v>
      </c>
      <c r="C447" s="380" t="s">
        <v>1027</v>
      </c>
      <c r="D447" s="380" t="s">
        <v>1782</v>
      </c>
      <c r="E447" s="380" t="s">
        <v>2086</v>
      </c>
      <c r="F447" s="381" t="s">
        <v>13</v>
      </c>
      <c r="G447" s="380" t="s">
        <v>1771</v>
      </c>
      <c r="H447" s="380" t="s">
        <v>1771</v>
      </c>
      <c r="I447" s="380" t="s">
        <v>1767</v>
      </c>
      <c r="J447" s="380" t="s">
        <v>1772</v>
      </c>
      <c r="K447" s="380" t="s">
        <v>1795</v>
      </c>
      <c r="L447" s="382">
        <v>42172</v>
      </c>
    </row>
    <row r="448" spans="1:12" hidden="1">
      <c r="A448" s="380" t="s">
        <v>2624</v>
      </c>
      <c r="B448" s="380" t="s">
        <v>2625</v>
      </c>
      <c r="C448" s="380" t="s">
        <v>630</v>
      </c>
      <c r="D448" s="380" t="s">
        <v>1765</v>
      </c>
      <c r="F448" s="381" t="s">
        <v>13</v>
      </c>
      <c r="G448" s="380" t="s">
        <v>1771</v>
      </c>
      <c r="H448" s="380" t="s">
        <v>1771</v>
      </c>
      <c r="I448" s="380" t="s">
        <v>1767</v>
      </c>
      <c r="J448" s="380" t="s">
        <v>1772</v>
      </c>
      <c r="K448" s="380" t="s">
        <v>630</v>
      </c>
      <c r="L448" s="382">
        <v>42172</v>
      </c>
    </row>
    <row r="449" spans="1:12" hidden="1">
      <c r="A449" s="380" t="s">
        <v>2626</v>
      </c>
      <c r="B449" s="380" t="s">
        <v>2627</v>
      </c>
      <c r="C449" s="380" t="s">
        <v>1224</v>
      </c>
      <c r="D449" s="380" t="s">
        <v>283</v>
      </c>
      <c r="E449" s="380" t="s">
        <v>1939</v>
      </c>
      <c r="F449" s="381" t="s">
        <v>13</v>
      </c>
      <c r="G449" s="380" t="s">
        <v>1771</v>
      </c>
      <c r="H449" s="380" t="s">
        <v>1771</v>
      </c>
      <c r="I449" s="380" t="s">
        <v>1767</v>
      </c>
      <c r="J449" s="380" t="s">
        <v>1772</v>
      </c>
      <c r="K449" s="380" t="s">
        <v>1807</v>
      </c>
      <c r="L449" s="382">
        <v>42172</v>
      </c>
    </row>
    <row r="450" spans="1:12" hidden="1">
      <c r="A450" s="380" t="s">
        <v>2628</v>
      </c>
      <c r="B450" s="380" t="s">
        <v>2629</v>
      </c>
      <c r="C450" s="380" t="s">
        <v>744</v>
      </c>
      <c r="D450" s="380" t="s">
        <v>1765</v>
      </c>
      <c r="F450" s="381" t="s">
        <v>13</v>
      </c>
      <c r="G450" s="380" t="s">
        <v>1771</v>
      </c>
      <c r="H450" s="380" t="s">
        <v>1771</v>
      </c>
      <c r="I450" s="380" t="s">
        <v>1767</v>
      </c>
      <c r="J450" s="380" t="s">
        <v>1768</v>
      </c>
      <c r="K450" s="380" t="s">
        <v>1831</v>
      </c>
      <c r="L450" s="382">
        <v>42171</v>
      </c>
    </row>
    <row r="451" spans="1:12" hidden="1">
      <c r="A451" s="380" t="s">
        <v>2630</v>
      </c>
      <c r="B451" s="380" t="s">
        <v>2631</v>
      </c>
      <c r="C451" s="380" t="s">
        <v>1785</v>
      </c>
      <c r="D451" s="380" t="s">
        <v>1782</v>
      </c>
      <c r="E451" s="380" t="s">
        <v>1786</v>
      </c>
      <c r="F451" s="381" t="s">
        <v>1786</v>
      </c>
      <c r="G451" s="380" t="s">
        <v>1767</v>
      </c>
      <c r="H451" s="380" t="s">
        <v>1771</v>
      </c>
      <c r="I451" s="380" t="s">
        <v>1767</v>
      </c>
      <c r="J451" s="380" t="s">
        <v>1787</v>
      </c>
      <c r="K451" s="380" t="s">
        <v>336</v>
      </c>
      <c r="L451" s="382">
        <v>42171</v>
      </c>
    </row>
    <row r="452" spans="1:12" hidden="1">
      <c r="A452" s="380" t="s">
        <v>2632</v>
      </c>
      <c r="B452" s="380" t="s">
        <v>2633</v>
      </c>
      <c r="C452" s="380" t="s">
        <v>1764</v>
      </c>
      <c r="D452" s="380" t="s">
        <v>459</v>
      </c>
      <c r="F452" s="381" t="s">
        <v>1766</v>
      </c>
      <c r="G452" s="380" t="s">
        <v>1767</v>
      </c>
      <c r="H452" s="380" t="s">
        <v>1767</v>
      </c>
      <c r="I452" s="380" t="s">
        <v>1767</v>
      </c>
      <c r="J452" s="380" t="s">
        <v>1768</v>
      </c>
      <c r="K452" s="380" t="s">
        <v>1764</v>
      </c>
      <c r="L452" s="382">
        <v>42174</v>
      </c>
    </row>
    <row r="453" spans="1:12" hidden="1">
      <c r="A453" s="380" t="s">
        <v>2634</v>
      </c>
      <c r="B453" s="380" t="s">
        <v>2635</v>
      </c>
      <c r="C453" s="380" t="s">
        <v>1785</v>
      </c>
      <c r="D453" s="380" t="s">
        <v>228</v>
      </c>
      <c r="E453" s="380" t="s">
        <v>1786</v>
      </c>
      <c r="F453" s="381" t="s">
        <v>1786</v>
      </c>
      <c r="G453" s="380" t="s">
        <v>1767</v>
      </c>
      <c r="H453" s="380" t="s">
        <v>1771</v>
      </c>
      <c r="I453" s="380" t="s">
        <v>1767</v>
      </c>
      <c r="J453" s="380" t="s">
        <v>1787</v>
      </c>
      <c r="K453" s="380" t="s">
        <v>336</v>
      </c>
      <c r="L453" s="382">
        <v>42171</v>
      </c>
    </row>
    <row r="454" spans="1:12" hidden="1">
      <c r="A454" s="380" t="s">
        <v>2636</v>
      </c>
      <c r="B454" s="380" t="s">
        <v>2637</v>
      </c>
      <c r="C454" s="380" t="s">
        <v>630</v>
      </c>
      <c r="D454" s="380" t="s">
        <v>228</v>
      </c>
      <c r="F454" s="381" t="s">
        <v>13</v>
      </c>
      <c r="G454" s="380" t="s">
        <v>1771</v>
      </c>
      <c r="H454" s="380" t="s">
        <v>1771</v>
      </c>
      <c r="I454" s="380" t="s">
        <v>1767</v>
      </c>
      <c r="J454" s="380" t="s">
        <v>1772</v>
      </c>
      <c r="K454" s="380" t="s">
        <v>630</v>
      </c>
      <c r="L454" s="382">
        <v>42172</v>
      </c>
    </row>
    <row r="455" spans="1:12" hidden="1">
      <c r="A455" s="380" t="s">
        <v>2638</v>
      </c>
      <c r="B455" s="380" t="s">
        <v>2639</v>
      </c>
      <c r="C455" s="380" t="s">
        <v>630</v>
      </c>
      <c r="D455" s="380" t="s">
        <v>1782</v>
      </c>
      <c r="F455" s="381" t="s">
        <v>13</v>
      </c>
      <c r="G455" s="380" t="s">
        <v>1771</v>
      </c>
      <c r="H455" s="380" t="s">
        <v>1771</v>
      </c>
      <c r="I455" s="380" t="s">
        <v>1767</v>
      </c>
      <c r="J455" s="380" t="s">
        <v>1772</v>
      </c>
      <c r="K455" s="380" t="s">
        <v>630</v>
      </c>
      <c r="L455" s="382">
        <v>42172</v>
      </c>
    </row>
    <row r="456" spans="1:12">
      <c r="A456" s="380" t="s">
        <v>2640</v>
      </c>
      <c r="B456" s="380" t="s">
        <v>2641</v>
      </c>
      <c r="C456" s="380" t="s">
        <v>1792</v>
      </c>
      <c r="D456" s="380" t="s">
        <v>459</v>
      </c>
      <c r="E456" s="380" t="s">
        <v>1892</v>
      </c>
      <c r="F456" s="381">
        <v>0.01</v>
      </c>
      <c r="G456" s="380" t="s">
        <v>1767</v>
      </c>
      <c r="H456" s="380" t="s">
        <v>1771</v>
      </c>
      <c r="I456" s="380" t="s">
        <v>1767</v>
      </c>
      <c r="J456" s="380" t="s">
        <v>1772</v>
      </c>
      <c r="K456" s="380" t="s">
        <v>1792</v>
      </c>
      <c r="L456" s="382">
        <v>42172</v>
      </c>
    </row>
    <row r="457" spans="1:12" hidden="1">
      <c r="A457" s="380" t="s">
        <v>2642</v>
      </c>
      <c r="B457" s="380" t="s">
        <v>2643</v>
      </c>
      <c r="C457" s="380" t="s">
        <v>107</v>
      </c>
      <c r="D457" s="380" t="s">
        <v>1765</v>
      </c>
      <c r="F457" s="381" t="s">
        <v>13</v>
      </c>
      <c r="G457" s="380" t="s">
        <v>1771</v>
      </c>
      <c r="H457" s="380" t="s">
        <v>1771</v>
      </c>
      <c r="I457" s="380" t="s">
        <v>1767</v>
      </c>
      <c r="J457" s="380" t="s">
        <v>1772</v>
      </c>
      <c r="K457" s="380" t="s">
        <v>107</v>
      </c>
      <c r="L457" s="382">
        <v>42171</v>
      </c>
    </row>
    <row r="458" spans="1:12" hidden="1">
      <c r="A458" s="380" t="s">
        <v>2644</v>
      </c>
      <c r="B458" s="380" t="s">
        <v>2645</v>
      </c>
      <c r="C458" s="380" t="s">
        <v>1438</v>
      </c>
      <c r="D458" s="380" t="s">
        <v>1782</v>
      </c>
      <c r="F458" s="381" t="s">
        <v>13</v>
      </c>
      <c r="G458" s="380" t="s">
        <v>1771</v>
      </c>
      <c r="H458" s="380" t="s">
        <v>1771</v>
      </c>
      <c r="I458" s="380" t="s">
        <v>1767</v>
      </c>
      <c r="J458" s="380" t="s">
        <v>1772</v>
      </c>
      <c r="K458" s="380" t="s">
        <v>1438</v>
      </c>
      <c r="L458" s="382">
        <v>42171</v>
      </c>
    </row>
    <row r="459" spans="1:12" hidden="1">
      <c r="A459" s="380" t="s">
        <v>2646</v>
      </c>
      <c r="B459" s="380" t="s">
        <v>2647</v>
      </c>
      <c r="C459" s="380" t="s">
        <v>1224</v>
      </c>
      <c r="D459" s="380" t="s">
        <v>1782</v>
      </c>
      <c r="E459" s="380" t="s">
        <v>1939</v>
      </c>
      <c r="F459" s="381" t="s">
        <v>13</v>
      </c>
      <c r="G459" s="380" t="s">
        <v>1771</v>
      </c>
      <c r="H459" s="380" t="s">
        <v>1771</v>
      </c>
      <c r="I459" s="380" t="s">
        <v>1767</v>
      </c>
      <c r="J459" s="380" t="s">
        <v>1772</v>
      </c>
      <c r="K459" s="380" t="s">
        <v>1807</v>
      </c>
      <c r="L459" s="382">
        <v>42172</v>
      </c>
    </row>
    <row r="460" spans="1:12" hidden="1">
      <c r="A460" s="380" t="s">
        <v>2648</v>
      </c>
      <c r="B460" s="380" t="s">
        <v>2649</v>
      </c>
      <c r="C460" s="380" t="s">
        <v>30</v>
      </c>
      <c r="D460" s="380" t="s">
        <v>142</v>
      </c>
      <c r="E460" s="380" t="s">
        <v>2018</v>
      </c>
      <c r="F460" s="381" t="s">
        <v>13</v>
      </c>
      <c r="G460" s="380" t="s">
        <v>1771</v>
      </c>
      <c r="H460" s="380" t="s">
        <v>1771</v>
      </c>
      <c r="I460" s="380" t="s">
        <v>1767</v>
      </c>
      <c r="J460" s="380" t="s">
        <v>1772</v>
      </c>
      <c r="K460" s="380" t="s">
        <v>1792</v>
      </c>
      <c r="L460" s="382">
        <v>42172</v>
      </c>
    </row>
    <row r="461" spans="1:12" hidden="1">
      <c r="A461" s="380" t="s">
        <v>1528</v>
      </c>
      <c r="B461" s="380" t="s">
        <v>1529</v>
      </c>
      <c r="C461" s="380" t="s">
        <v>1438</v>
      </c>
      <c r="D461" s="380" t="s">
        <v>1198</v>
      </c>
      <c r="F461" s="381" t="s">
        <v>13</v>
      </c>
      <c r="G461" s="380" t="s">
        <v>1771</v>
      </c>
      <c r="H461" s="380" t="s">
        <v>1771</v>
      </c>
      <c r="I461" s="380" t="s">
        <v>1767</v>
      </c>
      <c r="J461" s="380" t="s">
        <v>1772</v>
      </c>
      <c r="K461" s="380" t="s">
        <v>1438</v>
      </c>
      <c r="L461" s="382">
        <v>42171</v>
      </c>
    </row>
    <row r="462" spans="1:12" hidden="1">
      <c r="A462" s="380" t="s">
        <v>2650</v>
      </c>
      <c r="B462" s="380" t="s">
        <v>2651</v>
      </c>
      <c r="C462" s="380" t="s">
        <v>1438</v>
      </c>
      <c r="D462" s="380" t="s">
        <v>1782</v>
      </c>
      <c r="F462" s="381" t="s">
        <v>13</v>
      </c>
      <c r="G462" s="380" t="s">
        <v>1771</v>
      </c>
      <c r="H462" s="380" t="s">
        <v>1771</v>
      </c>
      <c r="I462" s="380" t="s">
        <v>1767</v>
      </c>
      <c r="J462" s="380" t="s">
        <v>1772</v>
      </c>
      <c r="K462" s="380" t="s">
        <v>1438</v>
      </c>
      <c r="L462" s="382">
        <v>42171</v>
      </c>
    </row>
    <row r="463" spans="1:12" hidden="1">
      <c r="A463" s="380" t="s">
        <v>2652</v>
      </c>
      <c r="B463" s="380" t="s">
        <v>2653</v>
      </c>
      <c r="C463" s="380" t="s">
        <v>630</v>
      </c>
      <c r="D463" s="380" t="s">
        <v>1765</v>
      </c>
      <c r="F463" s="381" t="s">
        <v>13</v>
      </c>
      <c r="G463" s="380" t="s">
        <v>1771</v>
      </c>
      <c r="H463" s="380" t="s">
        <v>1771</v>
      </c>
      <c r="I463" s="380" t="s">
        <v>1767</v>
      </c>
      <c r="J463" s="380" t="s">
        <v>1772</v>
      </c>
      <c r="K463" s="380" t="s">
        <v>630</v>
      </c>
      <c r="L463" s="382">
        <v>42172</v>
      </c>
    </row>
    <row r="464" spans="1:12" hidden="1">
      <c r="A464" s="380" t="s">
        <v>2654</v>
      </c>
      <c r="B464" s="380" t="s">
        <v>2655</v>
      </c>
      <c r="C464" s="380" t="s">
        <v>1438</v>
      </c>
      <c r="D464" s="380" t="s">
        <v>459</v>
      </c>
      <c r="F464" s="381" t="s">
        <v>13</v>
      </c>
      <c r="G464" s="380" t="s">
        <v>1771</v>
      </c>
      <c r="H464" s="380" t="s">
        <v>1771</v>
      </c>
      <c r="I464" s="380" t="s">
        <v>1767</v>
      </c>
      <c r="J464" s="380" t="s">
        <v>1768</v>
      </c>
      <c r="K464" s="380" t="s">
        <v>744</v>
      </c>
      <c r="L464" s="382">
        <v>42172</v>
      </c>
    </row>
    <row r="465" spans="1:12" hidden="1">
      <c r="A465" s="380" t="s">
        <v>2656</v>
      </c>
      <c r="B465" s="380" t="s">
        <v>2657</v>
      </c>
      <c r="C465" s="380" t="s">
        <v>1438</v>
      </c>
      <c r="D465" s="380" t="s">
        <v>1765</v>
      </c>
      <c r="F465" s="381" t="s">
        <v>13</v>
      </c>
      <c r="G465" s="380" t="s">
        <v>1771</v>
      </c>
      <c r="H465" s="380" t="s">
        <v>1771</v>
      </c>
      <c r="I465" s="380" t="s">
        <v>1767</v>
      </c>
      <c r="J465" s="380" t="s">
        <v>1772</v>
      </c>
      <c r="K465" s="380" t="s">
        <v>1438</v>
      </c>
      <c r="L465" s="382">
        <v>42171</v>
      </c>
    </row>
    <row r="466" spans="1:12" hidden="1">
      <c r="A466" s="380" t="s">
        <v>2658</v>
      </c>
      <c r="B466" s="380" t="s">
        <v>2659</v>
      </c>
      <c r="C466" s="380" t="s">
        <v>1792</v>
      </c>
      <c r="D466" s="380" t="s">
        <v>1782</v>
      </c>
      <c r="F466" s="381" t="s">
        <v>13</v>
      </c>
      <c r="G466" s="380" t="s">
        <v>1771</v>
      </c>
      <c r="H466" s="380" t="s">
        <v>1771</v>
      </c>
      <c r="I466" s="380" t="s">
        <v>1767</v>
      </c>
      <c r="J466" s="380" t="s">
        <v>1768</v>
      </c>
      <c r="K466" s="380" t="s">
        <v>1792</v>
      </c>
      <c r="L466" s="382">
        <v>42172</v>
      </c>
    </row>
    <row r="467" spans="1:12" hidden="1">
      <c r="A467" s="380" t="s">
        <v>2660</v>
      </c>
      <c r="B467" s="380" t="s">
        <v>2661</v>
      </c>
      <c r="C467" s="380" t="s">
        <v>1785</v>
      </c>
      <c r="D467" s="380" t="s">
        <v>1765</v>
      </c>
      <c r="E467" s="380" t="s">
        <v>1786</v>
      </c>
      <c r="F467" s="381" t="s">
        <v>1786</v>
      </c>
      <c r="G467" s="380" t="s">
        <v>1767</v>
      </c>
      <c r="H467" s="380" t="s">
        <v>1771</v>
      </c>
      <c r="I467" s="380" t="s">
        <v>1767</v>
      </c>
      <c r="J467" s="380" t="s">
        <v>1787</v>
      </c>
      <c r="K467" s="380" t="s">
        <v>336</v>
      </c>
      <c r="L467" s="382">
        <v>42171</v>
      </c>
    </row>
    <row r="468" spans="1:12" hidden="1">
      <c r="A468" s="380" t="s">
        <v>2662</v>
      </c>
      <c r="B468" s="380" t="s">
        <v>2663</v>
      </c>
      <c r="C468" s="380" t="s">
        <v>107</v>
      </c>
      <c r="D468" s="380" t="s">
        <v>1817</v>
      </c>
      <c r="F468" s="381" t="s">
        <v>13</v>
      </c>
      <c r="G468" s="380" t="s">
        <v>1771</v>
      </c>
      <c r="H468" s="380" t="s">
        <v>1771</v>
      </c>
      <c r="I468" s="380" t="s">
        <v>1767</v>
      </c>
      <c r="J468" s="380" t="s">
        <v>1768</v>
      </c>
      <c r="K468" s="380" t="s">
        <v>107</v>
      </c>
      <c r="L468" s="382">
        <v>42171</v>
      </c>
    </row>
    <row r="469" spans="1:12" hidden="1">
      <c r="A469" s="380" t="s">
        <v>2664</v>
      </c>
      <c r="B469" s="380" t="s">
        <v>2665</v>
      </c>
      <c r="C469" s="380" t="s">
        <v>1027</v>
      </c>
      <c r="D469" s="380" t="s">
        <v>1782</v>
      </c>
      <c r="E469" s="380" t="s">
        <v>2086</v>
      </c>
      <c r="F469" s="381" t="s">
        <v>13</v>
      </c>
      <c r="G469" s="380" t="s">
        <v>1771</v>
      </c>
      <c r="H469" s="380" t="s">
        <v>1771</v>
      </c>
      <c r="I469" s="380" t="s">
        <v>1767</v>
      </c>
      <c r="J469" s="380" t="s">
        <v>1772</v>
      </c>
      <c r="K469" s="380" t="s">
        <v>1795</v>
      </c>
      <c r="L469" s="382">
        <v>42172</v>
      </c>
    </row>
    <row r="470" spans="1:12" hidden="1">
      <c r="A470" s="380" t="s">
        <v>2666</v>
      </c>
      <c r="B470" s="380" t="s">
        <v>2667</v>
      </c>
      <c r="C470" s="380" t="s">
        <v>630</v>
      </c>
      <c r="D470" s="380" t="s">
        <v>1198</v>
      </c>
      <c r="F470" s="381" t="s">
        <v>13</v>
      </c>
      <c r="G470" s="380" t="s">
        <v>1771</v>
      </c>
      <c r="H470" s="380" t="s">
        <v>1771</v>
      </c>
      <c r="I470" s="380" t="s">
        <v>1767</v>
      </c>
      <c r="J470" s="380" t="s">
        <v>1772</v>
      </c>
      <c r="K470" s="380" t="s">
        <v>630</v>
      </c>
      <c r="L470" s="382">
        <v>42172</v>
      </c>
    </row>
    <row r="471" spans="1:12" hidden="1">
      <c r="A471" s="380" t="s">
        <v>2668</v>
      </c>
      <c r="B471" s="380" t="s">
        <v>2669</v>
      </c>
      <c r="C471" s="380" t="s">
        <v>630</v>
      </c>
      <c r="D471" s="380" t="s">
        <v>1817</v>
      </c>
      <c r="F471" s="381" t="s">
        <v>13</v>
      </c>
      <c r="G471" s="380" t="s">
        <v>1771</v>
      </c>
      <c r="H471" s="380" t="s">
        <v>1771</v>
      </c>
      <c r="I471" s="380" t="s">
        <v>1767</v>
      </c>
      <c r="J471" s="380" t="s">
        <v>1772</v>
      </c>
      <c r="K471" s="380" t="s">
        <v>630</v>
      </c>
      <c r="L471" s="382">
        <v>42172</v>
      </c>
    </row>
    <row r="472" spans="1:12" hidden="1">
      <c r="A472" s="380" t="s">
        <v>2670</v>
      </c>
      <c r="B472" s="380" t="s">
        <v>2671</v>
      </c>
      <c r="C472" s="380" t="s">
        <v>630</v>
      </c>
      <c r="D472" s="380" t="s">
        <v>1870</v>
      </c>
      <c r="E472" s="380" t="s">
        <v>2672</v>
      </c>
      <c r="F472" s="381" t="s">
        <v>32</v>
      </c>
      <c r="G472" s="380" t="s">
        <v>1767</v>
      </c>
      <c r="H472" s="380" t="s">
        <v>1771</v>
      </c>
      <c r="I472" s="380" t="s">
        <v>1767</v>
      </c>
      <c r="J472" s="380" t="s">
        <v>1768</v>
      </c>
      <c r="K472" s="380" t="s">
        <v>630</v>
      </c>
      <c r="L472" s="382">
        <v>42172</v>
      </c>
    </row>
    <row r="473" spans="1:12" hidden="1">
      <c r="A473" s="380" t="s">
        <v>2673</v>
      </c>
      <c r="B473" s="380" t="s">
        <v>2674</v>
      </c>
      <c r="C473" s="380" t="s">
        <v>1438</v>
      </c>
      <c r="D473" s="380" t="s">
        <v>459</v>
      </c>
      <c r="F473" s="381" t="s">
        <v>13</v>
      </c>
      <c r="G473" s="380" t="s">
        <v>1771</v>
      </c>
      <c r="H473" s="380" t="s">
        <v>1771</v>
      </c>
      <c r="I473" s="380" t="s">
        <v>1767</v>
      </c>
      <c r="J473" s="380" t="s">
        <v>1772</v>
      </c>
      <c r="K473" s="380" t="s">
        <v>1438</v>
      </c>
      <c r="L473" s="382">
        <v>42171</v>
      </c>
    </row>
    <row r="474" spans="1:12" hidden="1">
      <c r="A474" s="380" t="s">
        <v>2675</v>
      </c>
      <c r="B474" s="380" t="s">
        <v>2676</v>
      </c>
      <c r="C474" s="380" t="s">
        <v>1027</v>
      </c>
      <c r="D474" s="380" t="s">
        <v>1782</v>
      </c>
      <c r="E474" s="380" t="s">
        <v>2086</v>
      </c>
      <c r="F474" s="381" t="s">
        <v>13</v>
      </c>
      <c r="G474" s="380" t="s">
        <v>1771</v>
      </c>
      <c r="H474" s="380" t="s">
        <v>1771</v>
      </c>
      <c r="I474" s="380" t="s">
        <v>1767</v>
      </c>
      <c r="J474" s="380" t="s">
        <v>1772</v>
      </c>
      <c r="K474" s="380" t="s">
        <v>1795</v>
      </c>
      <c r="L474" s="382">
        <v>42172</v>
      </c>
    </row>
    <row r="475" spans="1:12" hidden="1">
      <c r="A475" s="380" t="s">
        <v>508</v>
      </c>
      <c r="B475" s="380" t="s">
        <v>509</v>
      </c>
      <c r="C475" s="380" t="s">
        <v>30</v>
      </c>
      <c r="D475" s="380" t="s">
        <v>1777</v>
      </c>
      <c r="F475" s="381" t="s">
        <v>13</v>
      </c>
      <c r="G475" s="380" t="s">
        <v>1771</v>
      </c>
      <c r="H475" s="380" t="s">
        <v>1771</v>
      </c>
      <c r="I475" s="380" t="s">
        <v>1767</v>
      </c>
      <c r="J475" s="380" t="s">
        <v>1772</v>
      </c>
      <c r="K475" s="380" t="s">
        <v>1792</v>
      </c>
      <c r="L475" s="382">
        <v>42172</v>
      </c>
    </row>
    <row r="476" spans="1:12" hidden="1">
      <c r="A476" s="380" t="s">
        <v>2677</v>
      </c>
      <c r="B476" s="380" t="s">
        <v>2678</v>
      </c>
      <c r="C476" s="380" t="s">
        <v>1224</v>
      </c>
      <c r="D476" s="380" t="s">
        <v>1765</v>
      </c>
      <c r="F476" s="381" t="s">
        <v>13</v>
      </c>
      <c r="G476" s="380" t="s">
        <v>1771</v>
      </c>
      <c r="H476" s="380" t="s">
        <v>1771</v>
      </c>
      <c r="I476" s="380" t="s">
        <v>1767</v>
      </c>
      <c r="J476" s="380" t="s">
        <v>1772</v>
      </c>
      <c r="K476" s="380" t="s">
        <v>1807</v>
      </c>
      <c r="L476" s="382">
        <v>42172</v>
      </c>
    </row>
    <row r="477" spans="1:12" hidden="1">
      <c r="A477" s="380" t="s">
        <v>2679</v>
      </c>
      <c r="B477" s="380" t="s">
        <v>2680</v>
      </c>
      <c r="C477" s="380" t="s">
        <v>1438</v>
      </c>
      <c r="D477" s="380" t="s">
        <v>1782</v>
      </c>
      <c r="F477" s="381" t="s">
        <v>13</v>
      </c>
      <c r="G477" s="380" t="s">
        <v>1771</v>
      </c>
      <c r="H477" s="380" t="s">
        <v>1771</v>
      </c>
      <c r="I477" s="380" t="s">
        <v>1767</v>
      </c>
      <c r="J477" s="380" t="s">
        <v>1772</v>
      </c>
      <c r="K477" s="380" t="s">
        <v>1438</v>
      </c>
      <c r="L477" s="382">
        <v>42171</v>
      </c>
    </row>
    <row r="478" spans="1:12" hidden="1">
      <c r="A478" s="380" t="s">
        <v>2681</v>
      </c>
      <c r="B478" s="380" t="s">
        <v>2682</v>
      </c>
      <c r="C478" s="380" t="s">
        <v>1224</v>
      </c>
      <c r="D478" s="380" t="s">
        <v>1765</v>
      </c>
      <c r="E478" s="380" t="s">
        <v>1939</v>
      </c>
      <c r="F478" s="381" t="s">
        <v>13</v>
      </c>
      <c r="G478" s="380" t="s">
        <v>1771</v>
      </c>
      <c r="H478" s="380" t="s">
        <v>1771</v>
      </c>
      <c r="I478" s="380" t="s">
        <v>1767</v>
      </c>
      <c r="J478" s="380" t="s">
        <v>1772</v>
      </c>
      <c r="K478" s="380" t="s">
        <v>1807</v>
      </c>
      <c r="L478" s="382">
        <v>42172</v>
      </c>
    </row>
    <row r="479" spans="1:12" hidden="1">
      <c r="A479" s="380" t="s">
        <v>2683</v>
      </c>
      <c r="B479" s="380" t="s">
        <v>2684</v>
      </c>
      <c r="C479" s="380" t="s">
        <v>107</v>
      </c>
      <c r="D479" s="380" t="s">
        <v>1777</v>
      </c>
      <c r="F479" s="381" t="s">
        <v>13</v>
      </c>
      <c r="G479" s="380" t="s">
        <v>1771</v>
      </c>
      <c r="H479" s="380" t="s">
        <v>1771</v>
      </c>
      <c r="I479" s="380" t="s">
        <v>1767</v>
      </c>
      <c r="J479" s="380" t="s">
        <v>1772</v>
      </c>
      <c r="K479" s="380" t="s">
        <v>107</v>
      </c>
      <c r="L479" s="382">
        <v>42171</v>
      </c>
    </row>
    <row r="480" spans="1:12" hidden="1">
      <c r="A480" s="380" t="s">
        <v>2685</v>
      </c>
      <c r="B480" s="380" t="s">
        <v>2686</v>
      </c>
      <c r="C480" s="380" t="s">
        <v>1438</v>
      </c>
      <c r="D480" s="380" t="s">
        <v>459</v>
      </c>
      <c r="F480" s="381" t="s">
        <v>13</v>
      </c>
      <c r="G480" s="380" t="s">
        <v>1771</v>
      </c>
      <c r="H480" s="380" t="s">
        <v>1771</v>
      </c>
      <c r="I480" s="380" t="s">
        <v>1767</v>
      </c>
      <c r="J480" s="380" t="s">
        <v>1772</v>
      </c>
      <c r="K480" s="380" t="s">
        <v>1438</v>
      </c>
      <c r="L480" s="382">
        <v>42171</v>
      </c>
    </row>
    <row r="481" spans="1:13" hidden="1">
      <c r="A481" s="380" t="s">
        <v>2687</v>
      </c>
      <c r="B481" s="380" t="s">
        <v>2688</v>
      </c>
      <c r="C481" s="380" t="s">
        <v>1792</v>
      </c>
      <c r="D481" s="380" t="s">
        <v>228</v>
      </c>
      <c r="F481" s="381" t="s">
        <v>13</v>
      </c>
      <c r="G481" s="380" t="s">
        <v>1771</v>
      </c>
      <c r="H481" s="380" t="s">
        <v>1771</v>
      </c>
      <c r="I481" s="380" t="s">
        <v>1767</v>
      </c>
      <c r="J481" s="380" t="s">
        <v>1772</v>
      </c>
      <c r="K481" s="380" t="s">
        <v>1792</v>
      </c>
      <c r="L481" s="382">
        <v>42172</v>
      </c>
    </row>
    <row r="482" spans="1:13" hidden="1">
      <c r="A482" s="380" t="s">
        <v>745</v>
      </c>
      <c r="B482" s="380" t="s">
        <v>746</v>
      </c>
      <c r="C482" s="380" t="s">
        <v>744</v>
      </c>
      <c r="D482" s="380" t="s">
        <v>1765</v>
      </c>
      <c r="F482" s="381" t="s">
        <v>13</v>
      </c>
      <c r="G482" s="380" t="s">
        <v>1771</v>
      </c>
      <c r="H482" s="380" t="s">
        <v>1771</v>
      </c>
      <c r="I482" s="380" t="s">
        <v>1767</v>
      </c>
      <c r="J482" s="380" t="s">
        <v>1768</v>
      </c>
      <c r="K482" s="380" t="s">
        <v>1807</v>
      </c>
      <c r="L482" s="382">
        <v>42172</v>
      </c>
    </row>
    <row r="483" spans="1:13" hidden="1">
      <c r="A483" s="380" t="s">
        <v>2689</v>
      </c>
      <c r="B483" s="380" t="s">
        <v>2690</v>
      </c>
      <c r="C483" s="380" t="s">
        <v>744</v>
      </c>
      <c r="D483" s="380" t="s">
        <v>1765</v>
      </c>
      <c r="F483" s="381" t="s">
        <v>13</v>
      </c>
      <c r="G483" s="380" t="s">
        <v>1771</v>
      </c>
      <c r="H483" s="380" t="s">
        <v>1771</v>
      </c>
      <c r="I483" s="380" t="s">
        <v>1767</v>
      </c>
      <c r="J483" s="380" t="s">
        <v>1768</v>
      </c>
      <c r="K483" s="380" t="s">
        <v>1831</v>
      </c>
      <c r="L483" s="382">
        <v>42171</v>
      </c>
    </row>
    <row r="484" spans="1:13" hidden="1">
      <c r="A484" s="380" t="s">
        <v>2691</v>
      </c>
      <c r="B484" s="380" t="s">
        <v>2692</v>
      </c>
      <c r="C484" s="380" t="s">
        <v>1792</v>
      </c>
      <c r="D484" s="380" t="s">
        <v>1782</v>
      </c>
      <c r="F484" s="381" t="s">
        <v>13</v>
      </c>
      <c r="G484" s="380" t="s">
        <v>1771</v>
      </c>
      <c r="H484" s="380" t="s">
        <v>1771</v>
      </c>
      <c r="I484" s="380" t="s">
        <v>1767</v>
      </c>
      <c r="J484" s="380" t="s">
        <v>1772</v>
      </c>
      <c r="K484" s="380" t="s">
        <v>1792</v>
      </c>
      <c r="L484" s="382">
        <v>42172</v>
      </c>
      <c r="M484" s="380" t="s">
        <v>1979</v>
      </c>
    </row>
    <row r="485" spans="1:13" hidden="1">
      <c r="A485" s="380" t="s">
        <v>2693</v>
      </c>
      <c r="B485" s="380" t="s">
        <v>2694</v>
      </c>
      <c r="C485" s="380" t="s">
        <v>107</v>
      </c>
      <c r="D485" s="380" t="s">
        <v>283</v>
      </c>
      <c r="F485" s="381" t="s">
        <v>13</v>
      </c>
      <c r="G485" s="380" t="s">
        <v>1771</v>
      </c>
      <c r="H485" s="380" t="s">
        <v>1771</v>
      </c>
      <c r="I485" s="380" t="s">
        <v>1767</v>
      </c>
      <c r="J485" s="380" t="s">
        <v>1772</v>
      </c>
      <c r="K485" s="380" t="s">
        <v>107</v>
      </c>
      <c r="L485" s="382">
        <v>42171</v>
      </c>
    </row>
    <row r="486" spans="1:13" hidden="1">
      <c r="A486" s="380" t="s">
        <v>2695</v>
      </c>
      <c r="B486" s="380" t="s">
        <v>2696</v>
      </c>
      <c r="C486" s="380" t="s">
        <v>630</v>
      </c>
      <c r="D486" s="380" t="s">
        <v>1198</v>
      </c>
      <c r="F486" s="381" t="s">
        <v>13</v>
      </c>
      <c r="G486" s="380" t="s">
        <v>1771</v>
      </c>
      <c r="H486" s="380" t="s">
        <v>1771</v>
      </c>
      <c r="I486" s="380" t="s">
        <v>1767</v>
      </c>
      <c r="J486" s="380" t="s">
        <v>1772</v>
      </c>
      <c r="K486" s="380" t="s">
        <v>630</v>
      </c>
      <c r="L486" s="382">
        <v>42172</v>
      </c>
    </row>
    <row r="487" spans="1:13" hidden="1">
      <c r="A487" s="380" t="s">
        <v>664</v>
      </c>
      <c r="B487" s="380" t="s">
        <v>665</v>
      </c>
      <c r="C487" s="380" t="s">
        <v>630</v>
      </c>
      <c r="D487" s="380" t="s">
        <v>1782</v>
      </c>
      <c r="F487" s="381" t="s">
        <v>13</v>
      </c>
      <c r="G487" s="380" t="s">
        <v>1771</v>
      </c>
      <c r="H487" s="380" t="s">
        <v>1771</v>
      </c>
      <c r="I487" s="380" t="s">
        <v>1767</v>
      </c>
      <c r="J487" s="380" t="s">
        <v>1772</v>
      </c>
      <c r="K487" s="380" t="s">
        <v>630</v>
      </c>
      <c r="L487" s="382">
        <v>42172</v>
      </c>
    </row>
    <row r="488" spans="1:13" hidden="1">
      <c r="A488" s="380" t="s">
        <v>753</v>
      </c>
      <c r="B488" s="380" t="s">
        <v>754</v>
      </c>
      <c r="C488" s="380" t="s">
        <v>744</v>
      </c>
      <c r="D488" s="380" t="s">
        <v>1765</v>
      </c>
      <c r="F488" s="381" t="s">
        <v>13</v>
      </c>
      <c r="G488" s="380" t="s">
        <v>1771</v>
      </c>
      <c r="H488" s="380" t="s">
        <v>1771</v>
      </c>
      <c r="I488" s="380" t="s">
        <v>1767</v>
      </c>
      <c r="J488" s="380" t="s">
        <v>1768</v>
      </c>
      <c r="K488" s="380" t="s">
        <v>1807</v>
      </c>
      <c r="L488" s="382">
        <v>42172</v>
      </c>
    </row>
    <row r="489" spans="1:13">
      <c r="A489" s="380" t="s">
        <v>2697</v>
      </c>
      <c r="B489" s="380" t="s">
        <v>2698</v>
      </c>
      <c r="C489" s="380" t="s">
        <v>107</v>
      </c>
      <c r="D489" s="380" t="s">
        <v>283</v>
      </c>
      <c r="E489" s="380" t="s">
        <v>19</v>
      </c>
      <c r="F489" s="381">
        <v>0.01</v>
      </c>
      <c r="G489" s="380" t="s">
        <v>1767</v>
      </c>
      <c r="H489" s="380" t="s">
        <v>1771</v>
      </c>
      <c r="I489" s="380" t="s">
        <v>1767</v>
      </c>
      <c r="J489" s="380" t="s">
        <v>1772</v>
      </c>
      <c r="K489" s="380" t="s">
        <v>107</v>
      </c>
      <c r="L489" s="382">
        <v>42171</v>
      </c>
    </row>
    <row r="490" spans="1:13" hidden="1">
      <c r="A490" s="380" t="s">
        <v>2699</v>
      </c>
      <c r="B490" s="380" t="s">
        <v>2700</v>
      </c>
      <c r="C490" s="380" t="s">
        <v>744</v>
      </c>
      <c r="D490" s="380" t="s">
        <v>1777</v>
      </c>
      <c r="F490" s="381" t="s">
        <v>13</v>
      </c>
      <c r="G490" s="380" t="s">
        <v>1771</v>
      </c>
      <c r="H490" s="380" t="s">
        <v>1771</v>
      </c>
      <c r="I490" s="380" t="s">
        <v>1767</v>
      </c>
      <c r="J490" s="380" t="s">
        <v>1768</v>
      </c>
      <c r="K490" s="380" t="s">
        <v>1831</v>
      </c>
      <c r="L490" s="382">
        <v>42171</v>
      </c>
    </row>
    <row r="491" spans="1:13" hidden="1">
      <c r="A491" s="380" t="s">
        <v>2701</v>
      </c>
      <c r="B491" s="380" t="s">
        <v>2702</v>
      </c>
      <c r="C491" s="380" t="s">
        <v>1438</v>
      </c>
      <c r="D491" s="380" t="s">
        <v>283</v>
      </c>
      <c r="F491" s="381" t="s">
        <v>13</v>
      </c>
      <c r="G491" s="380" t="s">
        <v>1771</v>
      </c>
      <c r="H491" s="380" t="s">
        <v>1771</v>
      </c>
      <c r="I491" s="380" t="s">
        <v>1767</v>
      </c>
      <c r="J491" s="380" t="s">
        <v>1772</v>
      </c>
      <c r="K491" s="380" t="s">
        <v>1438</v>
      </c>
      <c r="L491" s="382">
        <v>42171</v>
      </c>
    </row>
    <row r="492" spans="1:13" hidden="1">
      <c r="A492" s="380" t="s">
        <v>2703</v>
      </c>
      <c r="B492" s="380" t="s">
        <v>2704</v>
      </c>
      <c r="C492" s="380" t="s">
        <v>1764</v>
      </c>
      <c r="D492" s="380" t="s">
        <v>1817</v>
      </c>
      <c r="F492" s="381" t="s">
        <v>1766</v>
      </c>
      <c r="G492" s="380" t="s">
        <v>1767</v>
      </c>
      <c r="H492" s="380" t="s">
        <v>1767</v>
      </c>
      <c r="I492" s="380" t="s">
        <v>1767</v>
      </c>
      <c r="J492" s="380" t="s">
        <v>1768</v>
      </c>
      <c r="K492" s="380" t="s">
        <v>1764</v>
      </c>
      <c r="L492" s="382">
        <v>42174</v>
      </c>
    </row>
    <row r="493" spans="1:13" hidden="1">
      <c r="A493" s="380" t="s">
        <v>518</v>
      </c>
      <c r="B493" s="380" t="s">
        <v>519</v>
      </c>
      <c r="C493" s="380" t="s">
        <v>30</v>
      </c>
      <c r="D493" s="380" t="s">
        <v>1870</v>
      </c>
      <c r="E493" s="380" t="s">
        <v>2705</v>
      </c>
      <c r="F493" s="381" t="s">
        <v>35</v>
      </c>
      <c r="G493" s="380" t="s">
        <v>1767</v>
      </c>
      <c r="H493" s="380" t="s">
        <v>1771</v>
      </c>
      <c r="I493" s="380" t="s">
        <v>1767</v>
      </c>
      <c r="J493" s="380" t="s">
        <v>1772</v>
      </c>
      <c r="K493" s="380" t="s">
        <v>1792</v>
      </c>
      <c r="L493" s="382">
        <v>42172</v>
      </c>
    </row>
    <row r="494" spans="1:13" hidden="1">
      <c r="A494" s="380" t="s">
        <v>2706</v>
      </c>
      <c r="B494" s="380" t="s">
        <v>2707</v>
      </c>
      <c r="C494" s="380" t="s">
        <v>1438</v>
      </c>
      <c r="D494" s="380" t="s">
        <v>1782</v>
      </c>
      <c r="F494" s="381" t="s">
        <v>13</v>
      </c>
      <c r="G494" s="380" t="s">
        <v>1771</v>
      </c>
      <c r="H494" s="380" t="s">
        <v>1771</v>
      </c>
      <c r="I494" s="380" t="s">
        <v>1767</v>
      </c>
      <c r="J494" s="380" t="s">
        <v>1768</v>
      </c>
      <c r="K494" s="380" t="s">
        <v>744</v>
      </c>
      <c r="L494" s="382">
        <v>42172</v>
      </c>
    </row>
    <row r="495" spans="1:13" hidden="1">
      <c r="A495" s="380" t="s">
        <v>2708</v>
      </c>
      <c r="B495" s="380" t="s">
        <v>2709</v>
      </c>
      <c r="C495" s="380" t="s">
        <v>744</v>
      </c>
      <c r="D495" s="380" t="s">
        <v>1777</v>
      </c>
      <c r="F495" s="381" t="s">
        <v>13</v>
      </c>
      <c r="G495" s="380" t="s">
        <v>1771</v>
      </c>
      <c r="H495" s="380" t="s">
        <v>1771</v>
      </c>
      <c r="I495" s="380" t="s">
        <v>1767</v>
      </c>
      <c r="J495" s="380" t="s">
        <v>1768</v>
      </c>
      <c r="K495" s="380" t="s">
        <v>744</v>
      </c>
      <c r="L495" s="382">
        <v>42172</v>
      </c>
    </row>
    <row r="496" spans="1:13" hidden="1">
      <c r="A496" s="380" t="s">
        <v>671</v>
      </c>
      <c r="B496" s="380" t="s">
        <v>672</v>
      </c>
      <c r="C496" s="380" t="s">
        <v>630</v>
      </c>
      <c r="D496" s="380" t="s">
        <v>1777</v>
      </c>
      <c r="F496" s="381" t="s">
        <v>13</v>
      </c>
      <c r="G496" s="380" t="s">
        <v>1771</v>
      </c>
      <c r="H496" s="380" t="s">
        <v>1771</v>
      </c>
      <c r="I496" s="380" t="s">
        <v>1767</v>
      </c>
      <c r="J496" s="380" t="s">
        <v>1772</v>
      </c>
      <c r="K496" s="380" t="s">
        <v>630</v>
      </c>
      <c r="L496" s="382">
        <v>42172</v>
      </c>
    </row>
    <row r="497" spans="1:12">
      <c r="A497" s="380" t="s">
        <v>2710</v>
      </c>
      <c r="B497" s="380" t="s">
        <v>2711</v>
      </c>
      <c r="C497" s="380" t="s">
        <v>30</v>
      </c>
      <c r="D497" s="380" t="s">
        <v>1777</v>
      </c>
      <c r="E497" s="380" t="s">
        <v>1892</v>
      </c>
      <c r="F497" s="381">
        <v>0.01</v>
      </c>
      <c r="G497" s="380" t="s">
        <v>1767</v>
      </c>
      <c r="H497" s="380" t="s">
        <v>1771</v>
      </c>
      <c r="I497" s="380" t="s">
        <v>1767</v>
      </c>
      <c r="J497" s="380" t="s">
        <v>1772</v>
      </c>
      <c r="K497" s="380" t="s">
        <v>1792</v>
      </c>
      <c r="L497" s="382">
        <v>42172</v>
      </c>
    </row>
    <row r="498" spans="1:12" hidden="1">
      <c r="A498" s="380" t="s">
        <v>2712</v>
      </c>
      <c r="B498" s="380" t="s">
        <v>2713</v>
      </c>
      <c r="C498" s="380" t="s">
        <v>744</v>
      </c>
      <c r="D498" s="380" t="s">
        <v>142</v>
      </c>
      <c r="F498" s="381" t="s">
        <v>13</v>
      </c>
      <c r="G498" s="380" t="s">
        <v>1771</v>
      </c>
      <c r="H498" s="380" t="s">
        <v>1771</v>
      </c>
      <c r="I498" s="380" t="s">
        <v>1767</v>
      </c>
      <c r="J498" s="380" t="s">
        <v>1768</v>
      </c>
      <c r="K498" s="380" t="s">
        <v>744</v>
      </c>
      <c r="L498" s="382">
        <v>42172</v>
      </c>
    </row>
    <row r="499" spans="1:12" hidden="1">
      <c r="A499" s="380" t="s">
        <v>2714</v>
      </c>
      <c r="B499" s="380" t="s">
        <v>2715</v>
      </c>
      <c r="C499" s="380" t="s">
        <v>1224</v>
      </c>
      <c r="D499" s="380" t="s">
        <v>1765</v>
      </c>
      <c r="F499" s="381" t="s">
        <v>13</v>
      </c>
      <c r="G499" s="380" t="s">
        <v>1771</v>
      </c>
      <c r="H499" s="380" t="s">
        <v>1771</v>
      </c>
      <c r="I499" s="380" t="s">
        <v>1767</v>
      </c>
      <c r="J499" s="380" t="s">
        <v>1772</v>
      </c>
      <c r="K499" s="380" t="s">
        <v>1807</v>
      </c>
      <c r="L499" s="382">
        <v>42172</v>
      </c>
    </row>
    <row r="500" spans="1:12" hidden="1">
      <c r="A500" s="380" t="s">
        <v>2716</v>
      </c>
      <c r="B500" s="380" t="s">
        <v>2717</v>
      </c>
      <c r="C500" s="380" t="s">
        <v>27</v>
      </c>
      <c r="D500" s="380" t="s">
        <v>1765</v>
      </c>
      <c r="E500" s="380" t="s">
        <v>1778</v>
      </c>
      <c r="F500" s="381" t="s">
        <v>13</v>
      </c>
      <c r="G500" s="380" t="s">
        <v>1771</v>
      </c>
      <c r="H500" s="380" t="s">
        <v>1771</v>
      </c>
      <c r="I500" s="380" t="s">
        <v>1767</v>
      </c>
      <c r="J500" s="380" t="s">
        <v>1768</v>
      </c>
      <c r="K500" s="380" t="s">
        <v>1779</v>
      </c>
      <c r="L500" s="382">
        <v>42171</v>
      </c>
    </row>
    <row r="501" spans="1:12" hidden="1">
      <c r="A501" s="380" t="s">
        <v>2718</v>
      </c>
      <c r="B501" s="380" t="s">
        <v>2719</v>
      </c>
      <c r="C501" s="380" t="s">
        <v>1764</v>
      </c>
      <c r="D501" s="380" t="s">
        <v>1782</v>
      </c>
      <c r="F501" s="381" t="s">
        <v>1766</v>
      </c>
      <c r="G501" s="380" t="s">
        <v>1767</v>
      </c>
      <c r="H501" s="380" t="s">
        <v>1767</v>
      </c>
      <c r="I501" s="380" t="s">
        <v>1767</v>
      </c>
      <c r="J501" s="380" t="s">
        <v>1768</v>
      </c>
      <c r="K501" s="380" t="s">
        <v>1764</v>
      </c>
      <c r="L501" s="382">
        <v>42174</v>
      </c>
    </row>
    <row r="502" spans="1:12" hidden="1">
      <c r="A502" s="380" t="s">
        <v>2720</v>
      </c>
      <c r="B502" s="380" t="s">
        <v>2721</v>
      </c>
      <c r="C502" s="380" t="s">
        <v>1792</v>
      </c>
      <c r="D502" s="380" t="s">
        <v>283</v>
      </c>
      <c r="F502" s="381" t="s">
        <v>13</v>
      </c>
      <c r="G502" s="380" t="s">
        <v>1771</v>
      </c>
      <c r="H502" s="380" t="s">
        <v>1771</v>
      </c>
      <c r="I502" s="380" t="s">
        <v>1767</v>
      </c>
      <c r="J502" s="380" t="s">
        <v>1772</v>
      </c>
      <c r="K502" s="380" t="s">
        <v>1792</v>
      </c>
      <c r="L502" s="382">
        <v>42172</v>
      </c>
    </row>
    <row r="503" spans="1:12" hidden="1">
      <c r="A503" s="380" t="s">
        <v>2722</v>
      </c>
      <c r="B503" s="380" t="s">
        <v>2723</v>
      </c>
      <c r="C503" s="380" t="s">
        <v>630</v>
      </c>
      <c r="D503" s="380" t="s">
        <v>1198</v>
      </c>
      <c r="F503" s="381" t="s">
        <v>13</v>
      </c>
      <c r="G503" s="380" t="s">
        <v>1771</v>
      </c>
      <c r="H503" s="380" t="s">
        <v>1771</v>
      </c>
      <c r="I503" s="380" t="s">
        <v>1767</v>
      </c>
      <c r="J503" s="380" t="s">
        <v>1772</v>
      </c>
      <c r="K503" s="380" t="s">
        <v>630</v>
      </c>
      <c r="L503" s="382">
        <v>42172</v>
      </c>
    </row>
    <row r="504" spans="1:12" hidden="1">
      <c r="A504" s="380" t="s">
        <v>2724</v>
      </c>
      <c r="B504" s="380" t="s">
        <v>2725</v>
      </c>
      <c r="C504" s="380" t="s">
        <v>107</v>
      </c>
      <c r="D504" s="380" t="s">
        <v>1777</v>
      </c>
      <c r="F504" s="381" t="s">
        <v>13</v>
      </c>
      <c r="G504" s="380" t="s">
        <v>1771</v>
      </c>
      <c r="H504" s="380" t="s">
        <v>1771</v>
      </c>
      <c r="I504" s="380" t="s">
        <v>1767</v>
      </c>
      <c r="J504" s="380" t="s">
        <v>1772</v>
      </c>
      <c r="K504" s="380" t="s">
        <v>107</v>
      </c>
      <c r="L504" s="382">
        <v>42171</v>
      </c>
    </row>
    <row r="505" spans="1:12" hidden="1">
      <c r="A505" s="380" t="s">
        <v>2726</v>
      </c>
      <c r="B505" s="380" t="s">
        <v>2727</v>
      </c>
      <c r="C505" s="380" t="s">
        <v>2238</v>
      </c>
      <c r="D505" s="380" t="s">
        <v>1777</v>
      </c>
      <c r="F505" s="381" t="s">
        <v>1766</v>
      </c>
      <c r="G505" s="380" t="s">
        <v>1767</v>
      </c>
      <c r="H505" s="380" t="s">
        <v>1767</v>
      </c>
      <c r="I505" s="380" t="s">
        <v>1767</v>
      </c>
      <c r="J505" s="380" t="s">
        <v>1787</v>
      </c>
      <c r="K505" s="380" t="s">
        <v>336</v>
      </c>
      <c r="L505" s="382">
        <v>42171</v>
      </c>
    </row>
    <row r="506" spans="1:12" hidden="1">
      <c r="A506" s="380" t="s">
        <v>2728</v>
      </c>
      <c r="B506" s="380" t="s">
        <v>2729</v>
      </c>
      <c r="C506" s="380" t="s">
        <v>1792</v>
      </c>
      <c r="D506" s="380" t="s">
        <v>1198</v>
      </c>
      <c r="F506" s="381" t="s">
        <v>13</v>
      </c>
      <c r="G506" s="380" t="s">
        <v>1771</v>
      </c>
      <c r="H506" s="380" t="s">
        <v>1771</v>
      </c>
      <c r="I506" s="380" t="s">
        <v>1767</v>
      </c>
      <c r="J506" s="380" t="s">
        <v>1772</v>
      </c>
      <c r="K506" s="380" t="s">
        <v>1792</v>
      </c>
      <c r="L506" s="382">
        <v>42172</v>
      </c>
    </row>
    <row r="507" spans="1:12" hidden="1">
      <c r="A507" s="380" t="s">
        <v>2730</v>
      </c>
      <c r="B507" s="380" t="s">
        <v>2731</v>
      </c>
      <c r="C507" s="380" t="s">
        <v>2238</v>
      </c>
      <c r="D507" s="380" t="s">
        <v>1777</v>
      </c>
      <c r="F507" s="381" t="s">
        <v>1766</v>
      </c>
      <c r="G507" s="380" t="s">
        <v>1767</v>
      </c>
      <c r="H507" s="380" t="s">
        <v>1767</v>
      </c>
      <c r="I507" s="380" t="s">
        <v>1767</v>
      </c>
      <c r="J507" s="380" t="s">
        <v>1787</v>
      </c>
      <c r="K507" s="380" t="s">
        <v>336</v>
      </c>
      <c r="L507" s="382">
        <v>42171</v>
      </c>
    </row>
    <row r="508" spans="1:12" hidden="1">
      <c r="A508" s="380" t="s">
        <v>2732</v>
      </c>
      <c r="B508" s="380" t="s">
        <v>2733</v>
      </c>
      <c r="C508" s="380" t="s">
        <v>1224</v>
      </c>
      <c r="D508" s="380" t="s">
        <v>1765</v>
      </c>
      <c r="E508" s="380" t="s">
        <v>1939</v>
      </c>
      <c r="F508" s="381" t="s">
        <v>13</v>
      </c>
      <c r="G508" s="380" t="s">
        <v>1771</v>
      </c>
      <c r="H508" s="380" t="s">
        <v>1771</v>
      </c>
      <c r="I508" s="380" t="s">
        <v>1767</v>
      </c>
      <c r="J508" s="380" t="s">
        <v>1772</v>
      </c>
      <c r="K508" s="380" t="s">
        <v>1807</v>
      </c>
      <c r="L508" s="382">
        <v>42172</v>
      </c>
    </row>
    <row r="509" spans="1:12" hidden="1">
      <c r="A509" s="380" t="s">
        <v>225</v>
      </c>
      <c r="B509" s="380" t="s">
        <v>226</v>
      </c>
      <c r="C509" s="380" t="s">
        <v>107</v>
      </c>
      <c r="D509" s="380" t="s">
        <v>228</v>
      </c>
      <c r="F509" s="381" t="s">
        <v>13</v>
      </c>
      <c r="G509" s="380" t="s">
        <v>1771</v>
      </c>
      <c r="H509" s="380" t="s">
        <v>1771</v>
      </c>
      <c r="I509" s="380" t="s">
        <v>1767</v>
      </c>
      <c r="J509" s="380" t="s">
        <v>1768</v>
      </c>
      <c r="K509" s="380" t="s">
        <v>107</v>
      </c>
      <c r="L509" s="382">
        <v>42171</v>
      </c>
    </row>
    <row r="510" spans="1:12" hidden="1">
      <c r="A510" s="380" t="s">
        <v>2734</v>
      </c>
      <c r="B510" s="380" t="s">
        <v>2735</v>
      </c>
      <c r="C510" s="380" t="s">
        <v>630</v>
      </c>
      <c r="D510" s="380" t="s">
        <v>228</v>
      </c>
      <c r="F510" s="381" t="s">
        <v>13</v>
      </c>
      <c r="G510" s="380" t="s">
        <v>1771</v>
      </c>
      <c r="H510" s="380" t="s">
        <v>1771</v>
      </c>
      <c r="I510" s="380" t="s">
        <v>1767</v>
      </c>
      <c r="J510" s="380" t="s">
        <v>1772</v>
      </c>
      <c r="K510" s="380" t="s">
        <v>630</v>
      </c>
      <c r="L510" s="382">
        <v>42172</v>
      </c>
    </row>
    <row r="511" spans="1:12" hidden="1">
      <c r="A511" s="380" t="s">
        <v>2736</v>
      </c>
      <c r="B511" s="380" t="s">
        <v>2737</v>
      </c>
      <c r="C511" s="380" t="s">
        <v>395</v>
      </c>
      <c r="D511" s="380" t="s">
        <v>283</v>
      </c>
      <c r="F511" s="381" t="s">
        <v>13</v>
      </c>
      <c r="G511" s="380" t="s">
        <v>1771</v>
      </c>
      <c r="H511" s="380" t="s">
        <v>1771</v>
      </c>
      <c r="I511" s="380" t="s">
        <v>1767</v>
      </c>
      <c r="J511" s="380" t="s">
        <v>1768</v>
      </c>
      <c r="K511" s="380" t="s">
        <v>1792</v>
      </c>
      <c r="L511" s="382">
        <v>42172</v>
      </c>
    </row>
    <row r="512" spans="1:12" hidden="1">
      <c r="A512" s="380" t="s">
        <v>2738</v>
      </c>
      <c r="B512" s="380" t="s">
        <v>2739</v>
      </c>
      <c r="C512" s="380" t="s">
        <v>107</v>
      </c>
      <c r="D512" s="380" t="s">
        <v>283</v>
      </c>
      <c r="F512" s="381" t="s">
        <v>13</v>
      </c>
      <c r="G512" s="380" t="s">
        <v>1771</v>
      </c>
      <c r="H512" s="380" t="s">
        <v>1771</v>
      </c>
      <c r="I512" s="380" t="s">
        <v>1767</v>
      </c>
      <c r="J512" s="380" t="s">
        <v>1772</v>
      </c>
      <c r="K512" s="380" t="s">
        <v>107</v>
      </c>
      <c r="L512" s="382">
        <v>42171</v>
      </c>
    </row>
    <row r="513" spans="1:12" hidden="1">
      <c r="A513" s="380" t="s">
        <v>2740</v>
      </c>
      <c r="B513" s="380" t="s">
        <v>2741</v>
      </c>
      <c r="C513" s="380" t="s">
        <v>744</v>
      </c>
      <c r="D513" s="380" t="s">
        <v>1765</v>
      </c>
      <c r="E513" s="380" t="s">
        <v>2742</v>
      </c>
      <c r="F513" s="381" t="s">
        <v>13</v>
      </c>
      <c r="G513" s="380" t="s">
        <v>1771</v>
      </c>
      <c r="H513" s="380" t="s">
        <v>1771</v>
      </c>
      <c r="I513" s="380" t="s">
        <v>1767</v>
      </c>
      <c r="J513" s="380" t="s">
        <v>1768</v>
      </c>
      <c r="K513" s="380" t="s">
        <v>1807</v>
      </c>
      <c r="L513" s="382">
        <v>42172</v>
      </c>
    </row>
    <row r="514" spans="1:12" hidden="1">
      <c r="A514" s="380" t="s">
        <v>2743</v>
      </c>
      <c r="B514" s="380" t="s">
        <v>2744</v>
      </c>
      <c r="C514" s="380" t="s">
        <v>2238</v>
      </c>
      <c r="D514" s="380" t="s">
        <v>1777</v>
      </c>
      <c r="F514" s="381" t="s">
        <v>1766</v>
      </c>
      <c r="G514" s="380" t="s">
        <v>1767</v>
      </c>
      <c r="H514" s="380" t="s">
        <v>1767</v>
      </c>
      <c r="I514" s="380" t="s">
        <v>1767</v>
      </c>
      <c r="J514" s="380" t="s">
        <v>1787</v>
      </c>
      <c r="K514" s="380" t="s">
        <v>336</v>
      </c>
      <c r="L514" s="382">
        <v>42171</v>
      </c>
    </row>
    <row r="515" spans="1:12" hidden="1">
      <c r="A515" s="380" t="s">
        <v>2745</v>
      </c>
      <c r="B515" s="380" t="s">
        <v>2746</v>
      </c>
      <c r="C515" s="380" t="s">
        <v>2238</v>
      </c>
      <c r="D515" s="380" t="s">
        <v>1777</v>
      </c>
      <c r="F515" s="381" t="s">
        <v>1766</v>
      </c>
      <c r="G515" s="380" t="s">
        <v>1767</v>
      </c>
      <c r="H515" s="380" t="s">
        <v>1767</v>
      </c>
      <c r="I515" s="380" t="s">
        <v>1767</v>
      </c>
      <c r="J515" s="380" t="s">
        <v>1787</v>
      </c>
      <c r="K515" s="380" t="s">
        <v>336</v>
      </c>
      <c r="L515" s="382">
        <v>42171</v>
      </c>
    </row>
    <row r="516" spans="1:12" hidden="1">
      <c r="A516" s="380" t="s">
        <v>2747</v>
      </c>
      <c r="B516" s="380" t="s">
        <v>2748</v>
      </c>
      <c r="C516" s="380" t="s">
        <v>1224</v>
      </c>
      <c r="D516" s="380" t="s">
        <v>283</v>
      </c>
      <c r="E516" s="380" t="s">
        <v>1939</v>
      </c>
      <c r="F516" s="381" t="s">
        <v>13</v>
      </c>
      <c r="G516" s="380" t="s">
        <v>1771</v>
      </c>
      <c r="H516" s="380" t="s">
        <v>1771</v>
      </c>
      <c r="I516" s="380" t="s">
        <v>1767</v>
      </c>
      <c r="J516" s="380" t="s">
        <v>1772</v>
      </c>
      <c r="K516" s="380" t="s">
        <v>1807</v>
      </c>
      <c r="L516" s="382">
        <v>42172</v>
      </c>
    </row>
    <row r="517" spans="1:12" hidden="1">
      <c r="A517" s="380" t="s">
        <v>2749</v>
      </c>
      <c r="B517" s="380" t="s">
        <v>2750</v>
      </c>
      <c r="C517" s="380" t="s">
        <v>107</v>
      </c>
      <c r="D517" s="380" t="s">
        <v>228</v>
      </c>
      <c r="F517" s="381" t="s">
        <v>13</v>
      </c>
      <c r="G517" s="380" t="s">
        <v>1771</v>
      </c>
      <c r="H517" s="380" t="s">
        <v>1771</v>
      </c>
      <c r="I517" s="380" t="s">
        <v>1767</v>
      </c>
      <c r="J517" s="380" t="s">
        <v>1768</v>
      </c>
      <c r="K517" s="380" t="s">
        <v>107</v>
      </c>
      <c r="L517" s="382">
        <v>42171</v>
      </c>
    </row>
    <row r="518" spans="1:12" hidden="1">
      <c r="A518" s="380" t="s">
        <v>2751</v>
      </c>
      <c r="B518" s="380" t="s">
        <v>2752</v>
      </c>
      <c r="C518" s="380" t="s">
        <v>630</v>
      </c>
      <c r="D518" s="380" t="s">
        <v>1765</v>
      </c>
      <c r="F518" s="381" t="s">
        <v>13</v>
      </c>
      <c r="G518" s="380" t="s">
        <v>1771</v>
      </c>
      <c r="H518" s="380" t="s">
        <v>1771</v>
      </c>
      <c r="I518" s="380" t="s">
        <v>1767</v>
      </c>
      <c r="J518" s="380" t="s">
        <v>1772</v>
      </c>
      <c r="K518" s="380" t="s">
        <v>630</v>
      </c>
      <c r="L518" s="382">
        <v>42172</v>
      </c>
    </row>
    <row r="519" spans="1:12" hidden="1">
      <c r="A519" s="380" t="s">
        <v>2753</v>
      </c>
      <c r="B519" s="380" t="s">
        <v>2754</v>
      </c>
      <c r="C519" s="380" t="s">
        <v>1224</v>
      </c>
      <c r="D519" s="380" t="s">
        <v>283</v>
      </c>
      <c r="F519" s="381" t="s">
        <v>13</v>
      </c>
      <c r="G519" s="380" t="s">
        <v>1771</v>
      </c>
      <c r="H519" s="380" t="s">
        <v>1771</v>
      </c>
      <c r="I519" s="380" t="s">
        <v>1767</v>
      </c>
      <c r="J519" s="380" t="s">
        <v>1772</v>
      </c>
      <c r="K519" s="380" t="s">
        <v>1224</v>
      </c>
      <c r="L519" s="382">
        <v>42171</v>
      </c>
    </row>
    <row r="520" spans="1:12" hidden="1">
      <c r="A520" s="380" t="s">
        <v>2755</v>
      </c>
      <c r="B520" s="380" t="s">
        <v>2756</v>
      </c>
      <c r="C520" s="380" t="s">
        <v>1438</v>
      </c>
      <c r="D520" s="380" t="s">
        <v>283</v>
      </c>
      <c r="F520" s="381" t="s">
        <v>13</v>
      </c>
      <c r="G520" s="380" t="s">
        <v>1771</v>
      </c>
      <c r="H520" s="380" t="s">
        <v>1771</v>
      </c>
      <c r="I520" s="380" t="s">
        <v>1767</v>
      </c>
      <c r="J520" s="380" t="s">
        <v>1772</v>
      </c>
      <c r="K520" s="380" t="s">
        <v>1438</v>
      </c>
      <c r="L520" s="382">
        <v>42171</v>
      </c>
    </row>
    <row r="521" spans="1:12" hidden="1">
      <c r="A521" s="380" t="s">
        <v>2757</v>
      </c>
      <c r="B521" s="380" t="s">
        <v>2758</v>
      </c>
      <c r="C521" s="380" t="s">
        <v>744</v>
      </c>
      <c r="D521" s="380" t="s">
        <v>1765</v>
      </c>
      <c r="E521" s="380" t="s">
        <v>2742</v>
      </c>
      <c r="F521" s="381" t="s">
        <v>13</v>
      </c>
      <c r="G521" s="380" t="s">
        <v>1771</v>
      </c>
      <c r="H521" s="380" t="s">
        <v>1771</v>
      </c>
      <c r="I521" s="380" t="s">
        <v>1767</v>
      </c>
      <c r="J521" s="380" t="s">
        <v>1768</v>
      </c>
      <c r="K521" s="380" t="s">
        <v>1807</v>
      </c>
      <c r="L521" s="382">
        <v>42172</v>
      </c>
    </row>
    <row r="522" spans="1:12" hidden="1">
      <c r="A522" s="380" t="s">
        <v>2759</v>
      </c>
      <c r="B522" s="380" t="s">
        <v>2760</v>
      </c>
      <c r="C522" s="380" t="s">
        <v>1438</v>
      </c>
      <c r="D522" s="380" t="s">
        <v>1782</v>
      </c>
      <c r="F522" s="381" t="s">
        <v>13</v>
      </c>
      <c r="G522" s="380" t="s">
        <v>1771</v>
      </c>
      <c r="H522" s="380" t="s">
        <v>1771</v>
      </c>
      <c r="I522" s="380" t="s">
        <v>1767</v>
      </c>
      <c r="J522" s="380" t="s">
        <v>1772</v>
      </c>
      <c r="K522" s="380" t="s">
        <v>1438</v>
      </c>
      <c r="L522" s="382">
        <v>42171</v>
      </c>
    </row>
    <row r="523" spans="1:12" hidden="1">
      <c r="A523" s="380" t="s">
        <v>2761</v>
      </c>
      <c r="B523" s="380" t="s">
        <v>2762</v>
      </c>
      <c r="C523" s="380" t="s">
        <v>1792</v>
      </c>
      <c r="D523" s="380" t="s">
        <v>142</v>
      </c>
      <c r="F523" s="381" t="s">
        <v>13</v>
      </c>
      <c r="G523" s="380" t="s">
        <v>1771</v>
      </c>
      <c r="H523" s="380" t="s">
        <v>1771</v>
      </c>
      <c r="I523" s="380" t="s">
        <v>1767</v>
      </c>
      <c r="J523" s="380" t="s">
        <v>1772</v>
      </c>
      <c r="K523" s="380" t="s">
        <v>1792</v>
      </c>
      <c r="L523" s="382">
        <v>42172</v>
      </c>
    </row>
    <row r="524" spans="1:12" hidden="1">
      <c r="A524" s="380" t="s">
        <v>2763</v>
      </c>
      <c r="B524" s="380" t="s">
        <v>2764</v>
      </c>
      <c r="C524" s="380" t="s">
        <v>744</v>
      </c>
      <c r="D524" s="380" t="s">
        <v>1777</v>
      </c>
      <c r="F524" s="381" t="s">
        <v>13</v>
      </c>
      <c r="G524" s="380" t="s">
        <v>1771</v>
      </c>
      <c r="H524" s="380" t="s">
        <v>1771</v>
      </c>
      <c r="I524" s="380" t="s">
        <v>1767</v>
      </c>
      <c r="J524" s="380" t="s">
        <v>1768</v>
      </c>
      <c r="K524" s="380" t="s">
        <v>744</v>
      </c>
      <c r="L524" s="382">
        <v>42172</v>
      </c>
    </row>
    <row r="525" spans="1:12" hidden="1">
      <c r="A525" s="380" t="s">
        <v>2765</v>
      </c>
      <c r="B525" s="380" t="s">
        <v>2766</v>
      </c>
      <c r="C525" s="380" t="s">
        <v>27</v>
      </c>
      <c r="D525" s="380" t="s">
        <v>283</v>
      </c>
      <c r="E525" s="380" t="s">
        <v>1778</v>
      </c>
      <c r="F525" s="381" t="s">
        <v>13</v>
      </c>
      <c r="G525" s="380" t="s">
        <v>1771</v>
      </c>
      <c r="H525" s="380" t="s">
        <v>1771</v>
      </c>
      <c r="I525" s="380" t="s">
        <v>1767</v>
      </c>
      <c r="J525" s="380" t="s">
        <v>1768</v>
      </c>
      <c r="K525" s="380" t="s">
        <v>1779</v>
      </c>
      <c r="L525" s="382">
        <v>42171</v>
      </c>
    </row>
    <row r="526" spans="1:12" hidden="1">
      <c r="A526" s="380" t="s">
        <v>2767</v>
      </c>
      <c r="B526" s="380" t="s">
        <v>2768</v>
      </c>
      <c r="C526" s="380" t="s">
        <v>27</v>
      </c>
      <c r="D526" s="380" t="s">
        <v>283</v>
      </c>
      <c r="E526" s="380" t="s">
        <v>1778</v>
      </c>
      <c r="F526" s="381" t="s">
        <v>13</v>
      </c>
      <c r="G526" s="380" t="s">
        <v>1771</v>
      </c>
      <c r="H526" s="380" t="s">
        <v>1771</v>
      </c>
      <c r="I526" s="380" t="s">
        <v>1767</v>
      </c>
      <c r="J526" s="380" t="s">
        <v>1768</v>
      </c>
      <c r="K526" s="380" t="s">
        <v>1779</v>
      </c>
      <c r="L526" s="382">
        <v>42171</v>
      </c>
    </row>
    <row r="527" spans="1:12" hidden="1">
      <c r="A527" s="380" t="s">
        <v>2769</v>
      </c>
      <c r="B527" s="380" t="s">
        <v>2770</v>
      </c>
      <c r="C527" s="380" t="s">
        <v>744</v>
      </c>
      <c r="D527" s="380" t="s">
        <v>1765</v>
      </c>
      <c r="E527" s="380" t="s">
        <v>2742</v>
      </c>
      <c r="F527" s="381" t="s">
        <v>13</v>
      </c>
      <c r="G527" s="380" t="s">
        <v>1771</v>
      </c>
      <c r="H527" s="380" t="s">
        <v>1771</v>
      </c>
      <c r="I527" s="380" t="s">
        <v>1767</v>
      </c>
      <c r="J527" s="380" t="s">
        <v>1768</v>
      </c>
      <c r="K527" s="380" t="s">
        <v>1807</v>
      </c>
      <c r="L527" s="382">
        <v>42172</v>
      </c>
    </row>
    <row r="528" spans="1:12" hidden="1">
      <c r="A528" s="380" t="s">
        <v>2771</v>
      </c>
      <c r="B528" s="380" t="s">
        <v>2772</v>
      </c>
      <c r="C528" s="380" t="s">
        <v>744</v>
      </c>
      <c r="D528" s="380" t="s">
        <v>142</v>
      </c>
      <c r="E528" s="380" t="s">
        <v>2742</v>
      </c>
      <c r="F528" s="381" t="s">
        <v>13</v>
      </c>
      <c r="G528" s="380" t="s">
        <v>1771</v>
      </c>
      <c r="H528" s="380" t="s">
        <v>1771</v>
      </c>
      <c r="I528" s="380" t="s">
        <v>1767</v>
      </c>
      <c r="J528" s="380" t="s">
        <v>1768</v>
      </c>
      <c r="K528" s="380" t="s">
        <v>1807</v>
      </c>
      <c r="L528" s="382">
        <v>42172</v>
      </c>
    </row>
    <row r="529" spans="1:13" hidden="1">
      <c r="A529" s="380" t="s">
        <v>2773</v>
      </c>
      <c r="B529" s="380" t="s">
        <v>2774</v>
      </c>
      <c r="C529" s="380" t="s">
        <v>1792</v>
      </c>
      <c r="D529" s="380" t="s">
        <v>1765</v>
      </c>
      <c r="F529" s="381" t="s">
        <v>13</v>
      </c>
      <c r="G529" s="380" t="s">
        <v>1771</v>
      </c>
      <c r="H529" s="380" t="s">
        <v>1771</v>
      </c>
      <c r="I529" s="380" t="s">
        <v>1767</v>
      </c>
      <c r="J529" s="380" t="s">
        <v>1772</v>
      </c>
      <c r="K529" s="380" t="s">
        <v>1792</v>
      </c>
      <c r="L529" s="382">
        <v>42172</v>
      </c>
    </row>
    <row r="530" spans="1:13" hidden="1">
      <c r="A530" s="380" t="s">
        <v>2775</v>
      </c>
      <c r="B530" s="380" t="s">
        <v>2776</v>
      </c>
      <c r="C530" s="380" t="s">
        <v>1224</v>
      </c>
      <c r="D530" s="380" t="s">
        <v>1765</v>
      </c>
      <c r="F530" s="381" t="s">
        <v>13</v>
      </c>
      <c r="G530" s="380" t="s">
        <v>1771</v>
      </c>
      <c r="H530" s="380" t="s">
        <v>1771</v>
      </c>
      <c r="I530" s="380" t="s">
        <v>1767</v>
      </c>
      <c r="J530" s="380" t="s">
        <v>1772</v>
      </c>
      <c r="K530" s="380" t="s">
        <v>1224</v>
      </c>
      <c r="L530" s="382">
        <v>42171</v>
      </c>
    </row>
    <row r="531" spans="1:13" hidden="1">
      <c r="A531" s="380" t="s">
        <v>2777</v>
      </c>
      <c r="B531" s="380" t="s">
        <v>2778</v>
      </c>
      <c r="C531" s="380" t="s">
        <v>27</v>
      </c>
      <c r="D531" s="380" t="s">
        <v>1765</v>
      </c>
      <c r="E531" s="380" t="s">
        <v>1778</v>
      </c>
      <c r="F531" s="381" t="s">
        <v>13</v>
      </c>
      <c r="G531" s="380" t="s">
        <v>1771</v>
      </c>
      <c r="H531" s="380" t="s">
        <v>1771</v>
      </c>
      <c r="I531" s="380" t="s">
        <v>1767</v>
      </c>
      <c r="J531" s="380" t="s">
        <v>1768</v>
      </c>
      <c r="K531" s="380" t="s">
        <v>336</v>
      </c>
      <c r="L531" s="382">
        <v>42171</v>
      </c>
      <c r="M531" s="380" t="s">
        <v>1857</v>
      </c>
    </row>
    <row r="532" spans="1:13" hidden="1">
      <c r="A532" s="380" t="s">
        <v>2779</v>
      </c>
      <c r="B532" s="380" t="s">
        <v>2780</v>
      </c>
      <c r="C532" s="380" t="s">
        <v>2238</v>
      </c>
      <c r="D532" s="380" t="s">
        <v>1777</v>
      </c>
      <c r="E532" s="380" t="s">
        <v>1892</v>
      </c>
      <c r="F532" s="381" t="s">
        <v>1766</v>
      </c>
      <c r="G532" s="380" t="s">
        <v>1767</v>
      </c>
      <c r="H532" s="380" t="s">
        <v>1771</v>
      </c>
      <c r="I532" s="380" t="s">
        <v>1767</v>
      </c>
      <c r="J532" s="380" t="s">
        <v>1787</v>
      </c>
      <c r="K532" s="380" t="s">
        <v>336</v>
      </c>
      <c r="L532" s="382">
        <v>42171</v>
      </c>
    </row>
    <row r="533" spans="1:13" hidden="1">
      <c r="A533" s="380" t="s">
        <v>2781</v>
      </c>
      <c r="B533" s="380" t="s">
        <v>2782</v>
      </c>
      <c r="C533" s="380" t="s">
        <v>27</v>
      </c>
      <c r="D533" s="380" t="s">
        <v>283</v>
      </c>
      <c r="E533" s="380" t="s">
        <v>1778</v>
      </c>
      <c r="F533" s="381" t="s">
        <v>13</v>
      </c>
      <c r="G533" s="380" t="s">
        <v>1771</v>
      </c>
      <c r="H533" s="380" t="s">
        <v>1771</v>
      </c>
      <c r="I533" s="380" t="s">
        <v>1767</v>
      </c>
      <c r="J533" s="380" t="s">
        <v>1768</v>
      </c>
      <c r="K533" s="380" t="s">
        <v>1779</v>
      </c>
      <c r="L533" s="382">
        <v>42171</v>
      </c>
    </row>
    <row r="534" spans="1:13" hidden="1">
      <c r="A534" s="380" t="s">
        <v>2783</v>
      </c>
      <c r="B534" s="380" t="s">
        <v>2784</v>
      </c>
      <c r="C534" s="380" t="s">
        <v>107</v>
      </c>
      <c r="D534" s="380" t="s">
        <v>1765</v>
      </c>
      <c r="F534" s="381" t="s">
        <v>13</v>
      </c>
      <c r="G534" s="380" t="s">
        <v>1771</v>
      </c>
      <c r="H534" s="380" t="s">
        <v>1771</v>
      </c>
      <c r="I534" s="380" t="s">
        <v>1767</v>
      </c>
      <c r="J534" s="380" t="s">
        <v>1772</v>
      </c>
      <c r="K534" s="380" t="s">
        <v>107</v>
      </c>
      <c r="L534" s="382">
        <v>42171</v>
      </c>
    </row>
    <row r="535" spans="1:13" hidden="1">
      <c r="A535" s="380" t="s">
        <v>2785</v>
      </c>
      <c r="B535" s="380" t="s">
        <v>2786</v>
      </c>
      <c r="C535" s="380" t="s">
        <v>1438</v>
      </c>
      <c r="D535" s="380" t="s">
        <v>1765</v>
      </c>
      <c r="F535" s="381" t="s">
        <v>13</v>
      </c>
      <c r="G535" s="380" t="s">
        <v>1771</v>
      </c>
      <c r="H535" s="380" t="s">
        <v>1771</v>
      </c>
      <c r="I535" s="380" t="s">
        <v>1767</v>
      </c>
      <c r="J535" s="380" t="s">
        <v>1772</v>
      </c>
      <c r="K535" s="380" t="s">
        <v>1438</v>
      </c>
      <c r="L535" s="382">
        <v>42171</v>
      </c>
    </row>
    <row r="536" spans="1:13" hidden="1">
      <c r="A536" s="380" t="s">
        <v>2787</v>
      </c>
      <c r="B536" s="380" t="s">
        <v>2788</v>
      </c>
      <c r="C536" s="380" t="s">
        <v>744</v>
      </c>
      <c r="D536" s="380" t="s">
        <v>1782</v>
      </c>
      <c r="F536" s="381" t="s">
        <v>13</v>
      </c>
      <c r="G536" s="380" t="s">
        <v>1771</v>
      </c>
      <c r="H536" s="380" t="s">
        <v>1771</v>
      </c>
      <c r="I536" s="380" t="s">
        <v>1767</v>
      </c>
      <c r="J536" s="380" t="s">
        <v>1768</v>
      </c>
      <c r="K536" s="380" t="s">
        <v>744</v>
      </c>
      <c r="L536" s="382">
        <v>42172</v>
      </c>
    </row>
    <row r="537" spans="1:13" hidden="1">
      <c r="A537" s="380" t="s">
        <v>2789</v>
      </c>
      <c r="B537" s="380" t="s">
        <v>2790</v>
      </c>
      <c r="C537" s="380" t="s">
        <v>1027</v>
      </c>
      <c r="D537" s="380" t="s">
        <v>1765</v>
      </c>
      <c r="E537" s="380" t="s">
        <v>2086</v>
      </c>
      <c r="F537" s="381" t="s">
        <v>13</v>
      </c>
      <c r="G537" s="380" t="s">
        <v>1771</v>
      </c>
      <c r="H537" s="380" t="s">
        <v>1771</v>
      </c>
      <c r="I537" s="380" t="s">
        <v>1767</v>
      </c>
      <c r="J537" s="380" t="s">
        <v>1772</v>
      </c>
      <c r="K537" s="380" t="s">
        <v>1795</v>
      </c>
      <c r="L537" s="382">
        <v>42172</v>
      </c>
    </row>
    <row r="538" spans="1:13" hidden="1">
      <c r="A538" s="380" t="s">
        <v>2791</v>
      </c>
      <c r="B538" s="380" t="s">
        <v>2792</v>
      </c>
      <c r="C538" s="380" t="s">
        <v>630</v>
      </c>
      <c r="D538" s="380" t="s">
        <v>283</v>
      </c>
      <c r="F538" s="381" t="s">
        <v>13</v>
      </c>
      <c r="G538" s="380" t="s">
        <v>1771</v>
      </c>
      <c r="H538" s="380" t="s">
        <v>1771</v>
      </c>
      <c r="I538" s="380" t="s">
        <v>1767</v>
      </c>
      <c r="J538" s="380" t="s">
        <v>1772</v>
      </c>
      <c r="K538" s="380" t="s">
        <v>630</v>
      </c>
      <c r="L538" s="382">
        <v>42172</v>
      </c>
    </row>
    <row r="539" spans="1:13" hidden="1">
      <c r="A539" s="380" t="s">
        <v>2793</v>
      </c>
      <c r="B539" s="380" t="s">
        <v>2794</v>
      </c>
      <c r="C539" s="380" t="s">
        <v>107</v>
      </c>
      <c r="D539" s="380" t="s">
        <v>1765</v>
      </c>
      <c r="F539" s="381" t="s">
        <v>13</v>
      </c>
      <c r="G539" s="380" t="s">
        <v>1771</v>
      </c>
      <c r="H539" s="380" t="s">
        <v>1771</v>
      </c>
      <c r="I539" s="380" t="s">
        <v>1767</v>
      </c>
      <c r="J539" s="380" t="s">
        <v>1772</v>
      </c>
      <c r="K539" s="380" t="s">
        <v>107</v>
      </c>
      <c r="L539" s="382">
        <v>42171</v>
      </c>
    </row>
    <row r="540" spans="1:13" hidden="1">
      <c r="A540" s="380" t="s">
        <v>2795</v>
      </c>
      <c r="B540" s="380" t="s">
        <v>2796</v>
      </c>
      <c r="C540" s="380" t="s">
        <v>1027</v>
      </c>
      <c r="D540" s="380" t="s">
        <v>1765</v>
      </c>
      <c r="F540" s="381" t="s">
        <v>13</v>
      </c>
      <c r="G540" s="380" t="s">
        <v>1771</v>
      </c>
      <c r="H540" s="380" t="s">
        <v>1771</v>
      </c>
      <c r="I540" s="380" t="s">
        <v>1767</v>
      </c>
      <c r="J540" s="380" t="s">
        <v>1772</v>
      </c>
      <c r="K540" s="380" t="s">
        <v>1795</v>
      </c>
      <c r="L540" s="382">
        <v>42172</v>
      </c>
    </row>
    <row r="541" spans="1:13" hidden="1">
      <c r="A541" s="380" t="s">
        <v>2797</v>
      </c>
      <c r="B541" s="380" t="s">
        <v>2798</v>
      </c>
      <c r="C541" s="380" t="s">
        <v>1224</v>
      </c>
      <c r="D541" s="380" t="s">
        <v>1777</v>
      </c>
      <c r="F541" s="381" t="s">
        <v>13</v>
      </c>
      <c r="G541" s="380" t="s">
        <v>1771</v>
      </c>
      <c r="H541" s="380" t="s">
        <v>1771</v>
      </c>
      <c r="I541" s="380" t="s">
        <v>1767</v>
      </c>
      <c r="J541" s="380" t="s">
        <v>1772</v>
      </c>
      <c r="K541" s="380" t="s">
        <v>1792</v>
      </c>
      <c r="L541" s="382">
        <v>42172</v>
      </c>
    </row>
    <row r="542" spans="1:13" hidden="1">
      <c r="A542" s="380" t="s">
        <v>2799</v>
      </c>
      <c r="B542" s="380" t="s">
        <v>2800</v>
      </c>
      <c r="C542" s="380" t="s">
        <v>107</v>
      </c>
      <c r="D542" s="380" t="s">
        <v>142</v>
      </c>
      <c r="F542" s="381" t="s">
        <v>13</v>
      </c>
      <c r="G542" s="380" t="s">
        <v>1771</v>
      </c>
      <c r="H542" s="380" t="s">
        <v>1771</v>
      </c>
      <c r="I542" s="380" t="s">
        <v>1767</v>
      </c>
      <c r="J542" s="380" t="s">
        <v>1772</v>
      </c>
      <c r="K542" s="380" t="s">
        <v>107</v>
      </c>
      <c r="L542" s="382">
        <v>42171</v>
      </c>
    </row>
    <row r="543" spans="1:13" hidden="1">
      <c r="A543" s="380" t="s">
        <v>2801</v>
      </c>
      <c r="B543" s="380" t="s">
        <v>2802</v>
      </c>
      <c r="C543" s="380" t="s">
        <v>1224</v>
      </c>
      <c r="D543" s="380" t="s">
        <v>1765</v>
      </c>
      <c r="F543" s="381" t="s">
        <v>13</v>
      </c>
      <c r="G543" s="380" t="s">
        <v>1771</v>
      </c>
      <c r="H543" s="380" t="s">
        <v>1771</v>
      </c>
      <c r="I543" s="380" t="s">
        <v>1767</v>
      </c>
      <c r="J543" s="380" t="s">
        <v>1772</v>
      </c>
      <c r="K543" s="380" t="s">
        <v>1224</v>
      </c>
      <c r="L543" s="382">
        <v>42171</v>
      </c>
    </row>
    <row r="544" spans="1:13" hidden="1">
      <c r="A544" s="380" t="s">
        <v>2803</v>
      </c>
      <c r="B544" s="380" t="s">
        <v>2804</v>
      </c>
      <c r="C544" s="380" t="s">
        <v>1438</v>
      </c>
      <c r="D544" s="380" t="s">
        <v>1782</v>
      </c>
      <c r="F544" s="381" t="s">
        <v>13</v>
      </c>
      <c r="G544" s="380" t="s">
        <v>1771</v>
      </c>
      <c r="H544" s="380" t="s">
        <v>1771</v>
      </c>
      <c r="I544" s="380" t="s">
        <v>1767</v>
      </c>
      <c r="J544" s="380" t="s">
        <v>1772</v>
      </c>
      <c r="K544" s="380" t="s">
        <v>1438</v>
      </c>
      <c r="L544" s="382">
        <v>42171</v>
      </c>
    </row>
    <row r="545" spans="1:13" hidden="1">
      <c r="A545" s="380" t="s">
        <v>2805</v>
      </c>
      <c r="B545" s="380" t="s">
        <v>2806</v>
      </c>
      <c r="C545" s="380" t="s">
        <v>1438</v>
      </c>
      <c r="D545" s="380" t="s">
        <v>1782</v>
      </c>
      <c r="F545" s="381" t="s">
        <v>13</v>
      </c>
      <c r="G545" s="380" t="s">
        <v>1771</v>
      </c>
      <c r="H545" s="380" t="s">
        <v>1771</v>
      </c>
      <c r="I545" s="380" t="s">
        <v>1767</v>
      </c>
      <c r="J545" s="380" t="s">
        <v>1772</v>
      </c>
      <c r="K545" s="380" t="s">
        <v>1438</v>
      </c>
      <c r="L545" s="382">
        <v>42171</v>
      </c>
    </row>
    <row r="546" spans="1:13" hidden="1">
      <c r="A546" s="380" t="s">
        <v>2807</v>
      </c>
      <c r="B546" s="380" t="s">
        <v>2808</v>
      </c>
      <c r="C546" s="380" t="s">
        <v>27</v>
      </c>
      <c r="D546" s="380" t="s">
        <v>1777</v>
      </c>
      <c r="E546" s="380" t="s">
        <v>1778</v>
      </c>
      <c r="F546" s="381" t="s">
        <v>13</v>
      </c>
      <c r="G546" s="380" t="s">
        <v>1771</v>
      </c>
      <c r="H546" s="380" t="s">
        <v>1771</v>
      </c>
      <c r="I546" s="380" t="s">
        <v>1767</v>
      </c>
      <c r="J546" s="380" t="s">
        <v>1768</v>
      </c>
      <c r="K546" s="380" t="s">
        <v>1779</v>
      </c>
      <c r="L546" s="382">
        <v>42171</v>
      </c>
    </row>
    <row r="547" spans="1:13" hidden="1">
      <c r="A547" s="380" t="s">
        <v>2809</v>
      </c>
      <c r="B547" s="380" t="s">
        <v>2810</v>
      </c>
      <c r="C547" s="380" t="s">
        <v>1438</v>
      </c>
      <c r="D547" s="380" t="s">
        <v>2408</v>
      </c>
      <c r="F547" s="381" t="s">
        <v>13</v>
      </c>
      <c r="G547" s="380" t="s">
        <v>1771</v>
      </c>
      <c r="H547" s="380" t="s">
        <v>1771</v>
      </c>
      <c r="I547" s="380" t="s">
        <v>1767</v>
      </c>
      <c r="J547" s="380" t="s">
        <v>1772</v>
      </c>
      <c r="K547" s="380" t="s">
        <v>1438</v>
      </c>
      <c r="L547" s="382">
        <v>42171</v>
      </c>
    </row>
    <row r="548" spans="1:13" hidden="1">
      <c r="A548" s="380" t="s">
        <v>2811</v>
      </c>
      <c r="B548" s="380" t="s">
        <v>2812</v>
      </c>
      <c r="C548" s="380" t="s">
        <v>2238</v>
      </c>
      <c r="D548" s="380" t="s">
        <v>1777</v>
      </c>
      <c r="F548" s="381" t="s">
        <v>1766</v>
      </c>
      <c r="G548" s="380" t="s">
        <v>1767</v>
      </c>
      <c r="H548" s="380" t="s">
        <v>1767</v>
      </c>
      <c r="I548" s="380" t="s">
        <v>1767</v>
      </c>
      <c r="J548" s="380" t="s">
        <v>1787</v>
      </c>
      <c r="K548" s="380" t="s">
        <v>336</v>
      </c>
      <c r="L548" s="382">
        <v>42171</v>
      </c>
    </row>
    <row r="549" spans="1:13" hidden="1">
      <c r="A549" s="380" t="s">
        <v>2813</v>
      </c>
      <c r="B549" s="380" t="s">
        <v>2814</v>
      </c>
      <c r="C549" s="380" t="s">
        <v>1438</v>
      </c>
      <c r="D549" s="380" t="s">
        <v>283</v>
      </c>
      <c r="F549" s="381" t="s">
        <v>13</v>
      </c>
      <c r="G549" s="380" t="s">
        <v>1771</v>
      </c>
      <c r="H549" s="380" t="s">
        <v>1771</v>
      </c>
      <c r="I549" s="380" t="s">
        <v>1767</v>
      </c>
      <c r="J549" s="380" t="s">
        <v>1772</v>
      </c>
      <c r="K549" s="380" t="s">
        <v>1438</v>
      </c>
      <c r="L549" s="382">
        <v>42171</v>
      </c>
    </row>
    <row r="550" spans="1:13" hidden="1">
      <c r="A550" s="380" t="s">
        <v>2815</v>
      </c>
      <c r="B550" s="380" t="s">
        <v>2816</v>
      </c>
      <c r="C550" s="380" t="s">
        <v>2238</v>
      </c>
      <c r="D550" s="380" t="s">
        <v>1777</v>
      </c>
      <c r="F550" s="381" t="s">
        <v>1766</v>
      </c>
      <c r="G550" s="380" t="s">
        <v>1767</v>
      </c>
      <c r="H550" s="380" t="s">
        <v>1767</v>
      </c>
      <c r="I550" s="380" t="s">
        <v>1767</v>
      </c>
      <c r="J550" s="380" t="s">
        <v>1787</v>
      </c>
      <c r="K550" s="380" t="s">
        <v>336</v>
      </c>
      <c r="L550" s="382">
        <v>42171</v>
      </c>
    </row>
    <row r="551" spans="1:13" hidden="1">
      <c r="A551" s="380" t="s">
        <v>2817</v>
      </c>
      <c r="B551" s="380" t="s">
        <v>2818</v>
      </c>
      <c r="C551" s="380" t="s">
        <v>2238</v>
      </c>
      <c r="D551" s="380" t="s">
        <v>1777</v>
      </c>
      <c r="F551" s="381" t="s">
        <v>1766</v>
      </c>
      <c r="G551" s="380" t="s">
        <v>1767</v>
      </c>
      <c r="H551" s="380" t="s">
        <v>1767</v>
      </c>
      <c r="I551" s="380" t="s">
        <v>1767</v>
      </c>
      <c r="J551" s="380" t="s">
        <v>1787</v>
      </c>
      <c r="K551" s="380" t="s">
        <v>336</v>
      </c>
      <c r="L551" s="382">
        <v>42171</v>
      </c>
    </row>
    <row r="552" spans="1:13" hidden="1">
      <c r="A552" s="380" t="s">
        <v>1254</v>
      </c>
      <c r="B552" s="380" t="s">
        <v>1255</v>
      </c>
      <c r="C552" s="380" t="s">
        <v>1224</v>
      </c>
      <c r="D552" s="380" t="s">
        <v>1777</v>
      </c>
      <c r="F552" s="381" t="s">
        <v>13</v>
      </c>
      <c r="G552" s="380" t="s">
        <v>1771</v>
      </c>
      <c r="H552" s="380" t="s">
        <v>1771</v>
      </c>
      <c r="I552" s="380" t="s">
        <v>1767</v>
      </c>
      <c r="J552" s="380" t="s">
        <v>1772</v>
      </c>
      <c r="K552" s="380" t="s">
        <v>630</v>
      </c>
      <c r="L552" s="382">
        <v>42172</v>
      </c>
    </row>
    <row r="553" spans="1:13" hidden="1">
      <c r="A553" s="380" t="s">
        <v>2819</v>
      </c>
      <c r="B553" s="380" t="s">
        <v>2820</v>
      </c>
      <c r="C553" s="380" t="s">
        <v>1785</v>
      </c>
      <c r="D553" s="380" t="s">
        <v>283</v>
      </c>
      <c r="E553" s="380" t="s">
        <v>1786</v>
      </c>
      <c r="F553" s="381" t="s">
        <v>1786</v>
      </c>
      <c r="G553" s="380" t="s">
        <v>1767</v>
      </c>
      <c r="H553" s="380" t="s">
        <v>1771</v>
      </c>
      <c r="I553" s="380" t="s">
        <v>1767</v>
      </c>
      <c r="J553" s="380" t="s">
        <v>1787</v>
      </c>
      <c r="K553" s="380" t="s">
        <v>336</v>
      </c>
      <c r="L553" s="382">
        <v>42171</v>
      </c>
    </row>
    <row r="554" spans="1:13" hidden="1">
      <c r="A554" s="380" t="s">
        <v>2821</v>
      </c>
      <c r="B554" s="380" t="s">
        <v>2822</v>
      </c>
      <c r="C554" s="380" t="s">
        <v>630</v>
      </c>
      <c r="D554" s="380" t="s">
        <v>1782</v>
      </c>
      <c r="F554" s="381" t="s">
        <v>13</v>
      </c>
      <c r="G554" s="380" t="s">
        <v>1771</v>
      </c>
      <c r="H554" s="380" t="s">
        <v>1771</v>
      </c>
      <c r="I554" s="380" t="s">
        <v>1767</v>
      </c>
      <c r="J554" s="380" t="s">
        <v>1772</v>
      </c>
      <c r="K554" s="380" t="s">
        <v>630</v>
      </c>
      <c r="L554" s="382">
        <v>42172</v>
      </c>
    </row>
    <row r="555" spans="1:13" hidden="1">
      <c r="A555" s="380" t="s">
        <v>2823</v>
      </c>
      <c r="B555" s="380" t="s">
        <v>2824</v>
      </c>
      <c r="C555" s="380" t="s">
        <v>30</v>
      </c>
      <c r="D555" s="380" t="s">
        <v>1777</v>
      </c>
      <c r="F555" s="381" t="s">
        <v>13</v>
      </c>
      <c r="G555" s="380" t="s">
        <v>1771</v>
      </c>
      <c r="H555" s="380" t="s">
        <v>1771</v>
      </c>
      <c r="I555" s="380" t="s">
        <v>1767</v>
      </c>
      <c r="J555" s="380" t="s">
        <v>1772</v>
      </c>
      <c r="K555" s="380" t="s">
        <v>30</v>
      </c>
      <c r="L555" s="382">
        <v>42171</v>
      </c>
    </row>
    <row r="556" spans="1:13" hidden="1">
      <c r="A556" s="380" t="s">
        <v>2825</v>
      </c>
      <c r="B556" s="380" t="s">
        <v>2826</v>
      </c>
      <c r="C556" s="380" t="s">
        <v>353</v>
      </c>
      <c r="D556" s="380" t="s">
        <v>1765</v>
      </c>
      <c r="E556" s="380" t="s">
        <v>2206</v>
      </c>
      <c r="F556" s="381" t="s">
        <v>13</v>
      </c>
      <c r="G556" s="380" t="s">
        <v>1771</v>
      </c>
      <c r="H556" s="380" t="s">
        <v>1771</v>
      </c>
      <c r="I556" s="380" t="s">
        <v>1767</v>
      </c>
      <c r="J556" s="380" t="s">
        <v>1768</v>
      </c>
      <c r="K556" s="380" t="s">
        <v>1779</v>
      </c>
      <c r="L556" s="382">
        <v>42171</v>
      </c>
    </row>
    <row r="557" spans="1:13" hidden="1">
      <c r="A557" s="380" t="s">
        <v>2827</v>
      </c>
      <c r="B557" s="380" t="s">
        <v>2828</v>
      </c>
      <c r="C557" s="380" t="s">
        <v>1438</v>
      </c>
      <c r="D557" s="380" t="s">
        <v>459</v>
      </c>
      <c r="F557" s="381" t="s">
        <v>13</v>
      </c>
      <c r="G557" s="380" t="s">
        <v>1771</v>
      </c>
      <c r="H557" s="380" t="s">
        <v>1771</v>
      </c>
      <c r="I557" s="380" t="s">
        <v>1767</v>
      </c>
      <c r="J557" s="380" t="s">
        <v>1772</v>
      </c>
      <c r="K557" s="380" t="s">
        <v>1438</v>
      </c>
      <c r="L557" s="382">
        <v>42171</v>
      </c>
    </row>
    <row r="558" spans="1:13" hidden="1">
      <c r="A558" s="380" t="s">
        <v>2829</v>
      </c>
      <c r="B558" s="380" t="s">
        <v>2830</v>
      </c>
      <c r="C558" s="380" t="s">
        <v>1785</v>
      </c>
      <c r="D558" s="380" t="s">
        <v>228</v>
      </c>
      <c r="E558" s="380" t="s">
        <v>1786</v>
      </c>
      <c r="F558" s="381" t="s">
        <v>1786</v>
      </c>
      <c r="G558" s="380" t="s">
        <v>1767</v>
      </c>
      <c r="H558" s="380" t="s">
        <v>1771</v>
      </c>
      <c r="I558" s="380" t="s">
        <v>1767</v>
      </c>
      <c r="J558" s="380" t="s">
        <v>1787</v>
      </c>
      <c r="K558" s="380" t="s">
        <v>336</v>
      </c>
      <c r="L558" s="382">
        <v>42171</v>
      </c>
    </row>
    <row r="559" spans="1:13" hidden="1">
      <c r="A559" s="380" t="s">
        <v>2831</v>
      </c>
      <c r="B559" s="380" t="s">
        <v>2832</v>
      </c>
      <c r="C559" s="380" t="s">
        <v>1438</v>
      </c>
      <c r="D559" s="380" t="s">
        <v>1782</v>
      </c>
      <c r="F559" s="381" t="s">
        <v>13</v>
      </c>
      <c r="G559" s="380" t="s">
        <v>1771</v>
      </c>
      <c r="H559" s="380" t="s">
        <v>1771</v>
      </c>
      <c r="I559" s="380" t="s">
        <v>1767</v>
      </c>
      <c r="J559" s="380" t="s">
        <v>1768</v>
      </c>
      <c r="K559" s="380" t="s">
        <v>336</v>
      </c>
      <c r="L559" s="382">
        <v>42171</v>
      </c>
      <c r="M559" s="380" t="s">
        <v>1857</v>
      </c>
    </row>
    <row r="560" spans="1:13" hidden="1">
      <c r="A560" s="380" t="s">
        <v>2833</v>
      </c>
      <c r="B560" s="380" t="s">
        <v>2834</v>
      </c>
      <c r="C560" s="380" t="s">
        <v>107</v>
      </c>
      <c r="D560" s="380" t="s">
        <v>1765</v>
      </c>
      <c r="F560" s="381" t="s">
        <v>13</v>
      </c>
      <c r="G560" s="380" t="s">
        <v>1771</v>
      </c>
      <c r="H560" s="380" t="s">
        <v>1771</v>
      </c>
      <c r="I560" s="380" t="s">
        <v>1767</v>
      </c>
      <c r="J560" s="380" t="s">
        <v>1772</v>
      </c>
      <c r="K560" s="380" t="s">
        <v>107</v>
      </c>
      <c r="L560" s="382">
        <v>42171</v>
      </c>
    </row>
    <row r="561" spans="1:12" hidden="1">
      <c r="A561" s="380" t="s">
        <v>2835</v>
      </c>
      <c r="B561" s="380" t="s">
        <v>2836</v>
      </c>
      <c r="C561" s="380" t="s">
        <v>1785</v>
      </c>
      <c r="D561" s="380" t="s">
        <v>1782</v>
      </c>
      <c r="E561" s="380" t="s">
        <v>1786</v>
      </c>
      <c r="F561" s="381" t="s">
        <v>1786</v>
      </c>
      <c r="G561" s="380" t="s">
        <v>1767</v>
      </c>
      <c r="H561" s="380" t="s">
        <v>1771</v>
      </c>
      <c r="I561" s="380" t="s">
        <v>1767</v>
      </c>
      <c r="J561" s="380" t="s">
        <v>1787</v>
      </c>
      <c r="K561" s="380" t="s">
        <v>336</v>
      </c>
      <c r="L561" s="382">
        <v>42171</v>
      </c>
    </row>
    <row r="562" spans="1:12" hidden="1">
      <c r="A562" s="380" t="s">
        <v>2837</v>
      </c>
      <c r="B562" s="380" t="s">
        <v>2838</v>
      </c>
      <c r="C562" s="380" t="s">
        <v>744</v>
      </c>
      <c r="D562" s="380" t="s">
        <v>1765</v>
      </c>
      <c r="F562" s="381" t="s">
        <v>13</v>
      </c>
      <c r="G562" s="380" t="s">
        <v>1771</v>
      </c>
      <c r="H562" s="380" t="s">
        <v>1771</v>
      </c>
      <c r="I562" s="380" t="s">
        <v>1767</v>
      </c>
      <c r="J562" s="380" t="s">
        <v>1768</v>
      </c>
      <c r="K562" s="380" t="s">
        <v>744</v>
      </c>
      <c r="L562" s="382">
        <v>42172</v>
      </c>
    </row>
    <row r="563" spans="1:12" hidden="1">
      <c r="A563" s="380" t="s">
        <v>2839</v>
      </c>
      <c r="B563" s="380" t="s">
        <v>2840</v>
      </c>
      <c r="C563" s="380" t="s">
        <v>1792</v>
      </c>
      <c r="D563" s="380" t="s">
        <v>283</v>
      </c>
      <c r="F563" s="381" t="s">
        <v>13</v>
      </c>
      <c r="G563" s="380" t="s">
        <v>1771</v>
      </c>
      <c r="H563" s="380" t="s">
        <v>1771</v>
      </c>
      <c r="I563" s="380" t="s">
        <v>1767</v>
      </c>
      <c r="J563" s="380" t="s">
        <v>1772</v>
      </c>
      <c r="K563" s="380" t="s">
        <v>1792</v>
      </c>
      <c r="L563" s="382">
        <v>42172</v>
      </c>
    </row>
    <row r="564" spans="1:12" hidden="1">
      <c r="A564" s="380" t="s">
        <v>2841</v>
      </c>
      <c r="B564" s="380" t="s">
        <v>2842</v>
      </c>
      <c r="C564" s="380" t="s">
        <v>1224</v>
      </c>
      <c r="D564" s="380" t="s">
        <v>283</v>
      </c>
      <c r="F564" s="381" t="s">
        <v>13</v>
      </c>
      <c r="G564" s="380" t="s">
        <v>1771</v>
      </c>
      <c r="H564" s="380" t="s">
        <v>1771</v>
      </c>
      <c r="I564" s="380" t="s">
        <v>1767</v>
      </c>
      <c r="J564" s="380" t="s">
        <v>1772</v>
      </c>
      <c r="K564" s="380" t="s">
        <v>1224</v>
      </c>
      <c r="L564" s="382">
        <v>42171</v>
      </c>
    </row>
    <row r="565" spans="1:12" hidden="1">
      <c r="A565" s="380" t="s">
        <v>2843</v>
      </c>
      <c r="B565" s="380" t="s">
        <v>2844</v>
      </c>
      <c r="C565" s="380" t="s">
        <v>27</v>
      </c>
      <c r="D565" s="380" t="s">
        <v>1777</v>
      </c>
      <c r="E565" s="380" t="s">
        <v>1778</v>
      </c>
      <c r="F565" s="381" t="s">
        <v>13</v>
      </c>
      <c r="G565" s="380" t="s">
        <v>1771</v>
      </c>
      <c r="H565" s="380" t="s">
        <v>1771</v>
      </c>
      <c r="I565" s="380" t="s">
        <v>1767</v>
      </c>
      <c r="J565" s="380" t="s">
        <v>1768</v>
      </c>
      <c r="K565" s="380" t="s">
        <v>1779</v>
      </c>
      <c r="L565" s="382">
        <v>42171</v>
      </c>
    </row>
    <row r="566" spans="1:12" hidden="1">
      <c r="A566" s="380" t="s">
        <v>2845</v>
      </c>
      <c r="B566" s="380" t="s">
        <v>2846</v>
      </c>
      <c r="C566" s="380" t="s">
        <v>107</v>
      </c>
      <c r="D566" s="380" t="s">
        <v>1765</v>
      </c>
      <c r="F566" s="381" t="s">
        <v>13</v>
      </c>
      <c r="G566" s="380" t="s">
        <v>1771</v>
      </c>
      <c r="H566" s="380" t="s">
        <v>1771</v>
      </c>
      <c r="I566" s="380" t="s">
        <v>1767</v>
      </c>
      <c r="J566" s="380" t="s">
        <v>1772</v>
      </c>
      <c r="K566" s="380" t="s">
        <v>107</v>
      </c>
      <c r="L566" s="382">
        <v>42171</v>
      </c>
    </row>
    <row r="567" spans="1:12" hidden="1">
      <c r="A567" s="380" t="s">
        <v>2847</v>
      </c>
      <c r="B567" s="380" t="s">
        <v>2848</v>
      </c>
      <c r="C567" s="380" t="s">
        <v>1764</v>
      </c>
      <c r="D567" s="380" t="s">
        <v>283</v>
      </c>
      <c r="F567" s="381" t="s">
        <v>1766</v>
      </c>
      <c r="G567" s="380" t="s">
        <v>1767</v>
      </c>
      <c r="H567" s="380" t="s">
        <v>1767</v>
      </c>
      <c r="I567" s="380" t="s">
        <v>1767</v>
      </c>
      <c r="J567" s="380" t="s">
        <v>1768</v>
      </c>
      <c r="K567" s="380" t="s">
        <v>1764</v>
      </c>
      <c r="L567" s="382">
        <v>42174</v>
      </c>
    </row>
    <row r="568" spans="1:12" hidden="1">
      <c r="A568" s="380" t="s">
        <v>2849</v>
      </c>
      <c r="B568" s="380" t="s">
        <v>2850</v>
      </c>
      <c r="C568" s="380" t="s">
        <v>1438</v>
      </c>
      <c r="D568" s="380" t="s">
        <v>283</v>
      </c>
      <c r="F568" s="381" t="s">
        <v>13</v>
      </c>
      <c r="G568" s="380" t="s">
        <v>1771</v>
      </c>
      <c r="H568" s="380" t="s">
        <v>1771</v>
      </c>
      <c r="I568" s="380" t="s">
        <v>1767</v>
      </c>
      <c r="J568" s="380" t="s">
        <v>1772</v>
      </c>
      <c r="K568" s="380" t="s">
        <v>1438</v>
      </c>
      <c r="L568" s="382">
        <v>42171</v>
      </c>
    </row>
    <row r="569" spans="1:12" hidden="1">
      <c r="A569" s="380" t="s">
        <v>2851</v>
      </c>
      <c r="B569" s="380" t="s">
        <v>2852</v>
      </c>
      <c r="C569" s="380" t="s">
        <v>1027</v>
      </c>
      <c r="D569" s="380" t="s">
        <v>1765</v>
      </c>
      <c r="E569" s="380" t="s">
        <v>2086</v>
      </c>
      <c r="F569" s="381" t="s">
        <v>13</v>
      </c>
      <c r="G569" s="380" t="s">
        <v>1771</v>
      </c>
      <c r="H569" s="380" t="s">
        <v>1771</v>
      </c>
      <c r="I569" s="380" t="s">
        <v>1767</v>
      </c>
      <c r="J569" s="380" t="s">
        <v>1772</v>
      </c>
      <c r="K569" s="380" t="s">
        <v>1795</v>
      </c>
      <c r="L569" s="382">
        <v>42172</v>
      </c>
    </row>
    <row r="570" spans="1:12" hidden="1">
      <c r="A570" s="380" t="s">
        <v>2853</v>
      </c>
      <c r="B570" s="380" t="s">
        <v>2854</v>
      </c>
      <c r="C570" s="380" t="s">
        <v>27</v>
      </c>
      <c r="D570" s="380" t="s">
        <v>1777</v>
      </c>
      <c r="E570" s="380" t="s">
        <v>1778</v>
      </c>
      <c r="F570" s="381" t="s">
        <v>13</v>
      </c>
      <c r="G570" s="380" t="s">
        <v>1771</v>
      </c>
      <c r="H570" s="380" t="s">
        <v>1771</v>
      </c>
      <c r="I570" s="380" t="s">
        <v>1767</v>
      </c>
      <c r="J570" s="380" t="s">
        <v>1768</v>
      </c>
      <c r="K570" s="380" t="s">
        <v>1779</v>
      </c>
      <c r="L570" s="382">
        <v>42171</v>
      </c>
    </row>
    <row r="571" spans="1:12" hidden="1">
      <c r="A571" s="380" t="s">
        <v>2855</v>
      </c>
      <c r="B571" s="380" t="s">
        <v>2856</v>
      </c>
      <c r="C571" s="380" t="s">
        <v>1438</v>
      </c>
      <c r="D571" s="380" t="s">
        <v>1765</v>
      </c>
      <c r="E571" s="380" t="s">
        <v>2271</v>
      </c>
      <c r="F571" s="381" t="s">
        <v>13</v>
      </c>
      <c r="G571" s="380" t="s">
        <v>1771</v>
      </c>
      <c r="H571" s="380" t="s">
        <v>1771</v>
      </c>
      <c r="I571" s="380" t="s">
        <v>1767</v>
      </c>
      <c r="J571" s="380" t="s">
        <v>1772</v>
      </c>
      <c r="K571" s="380" t="s">
        <v>1807</v>
      </c>
      <c r="L571" s="382">
        <v>42172</v>
      </c>
    </row>
    <row r="572" spans="1:12" hidden="1">
      <c r="A572" s="380" t="s">
        <v>2857</v>
      </c>
      <c r="B572" s="380" t="s">
        <v>2858</v>
      </c>
      <c r="C572" s="380" t="s">
        <v>744</v>
      </c>
      <c r="D572" s="380" t="s">
        <v>1782</v>
      </c>
      <c r="F572" s="381" t="s">
        <v>13</v>
      </c>
      <c r="G572" s="380" t="s">
        <v>1771</v>
      </c>
      <c r="H572" s="380" t="s">
        <v>1771</v>
      </c>
      <c r="I572" s="380" t="s">
        <v>1767</v>
      </c>
      <c r="J572" s="380" t="s">
        <v>1772</v>
      </c>
      <c r="K572" s="380" t="s">
        <v>744</v>
      </c>
      <c r="L572" s="382">
        <v>42172</v>
      </c>
    </row>
    <row r="573" spans="1:12" hidden="1">
      <c r="A573" s="380" t="s">
        <v>2859</v>
      </c>
      <c r="B573" s="380" t="s">
        <v>2860</v>
      </c>
      <c r="C573" s="380" t="s">
        <v>1438</v>
      </c>
      <c r="D573" s="380" t="s">
        <v>283</v>
      </c>
      <c r="F573" s="381" t="s">
        <v>13</v>
      </c>
      <c r="G573" s="380" t="s">
        <v>1771</v>
      </c>
      <c r="H573" s="380" t="s">
        <v>1771</v>
      </c>
      <c r="I573" s="380" t="s">
        <v>1767</v>
      </c>
      <c r="J573" s="380" t="s">
        <v>1772</v>
      </c>
      <c r="K573" s="380" t="s">
        <v>1438</v>
      </c>
      <c r="L573" s="382">
        <v>42171</v>
      </c>
    </row>
    <row r="574" spans="1:12" hidden="1">
      <c r="A574" s="380" t="s">
        <v>2861</v>
      </c>
      <c r="B574" s="380" t="s">
        <v>2862</v>
      </c>
      <c r="C574" s="380" t="s">
        <v>107</v>
      </c>
      <c r="D574" s="380" t="s">
        <v>1765</v>
      </c>
      <c r="F574" s="381" t="s">
        <v>13</v>
      </c>
      <c r="G574" s="380" t="s">
        <v>1771</v>
      </c>
      <c r="H574" s="380" t="s">
        <v>1771</v>
      </c>
      <c r="I574" s="380" t="s">
        <v>1767</v>
      </c>
      <c r="J574" s="380" t="s">
        <v>1772</v>
      </c>
      <c r="K574" s="380" t="s">
        <v>107</v>
      </c>
      <c r="L574" s="382">
        <v>42171</v>
      </c>
    </row>
    <row r="575" spans="1:12" hidden="1">
      <c r="A575" s="380" t="s">
        <v>2863</v>
      </c>
      <c r="B575" s="380" t="s">
        <v>2864</v>
      </c>
      <c r="C575" s="380" t="s">
        <v>744</v>
      </c>
      <c r="D575" s="380" t="s">
        <v>1782</v>
      </c>
      <c r="F575" s="381" t="s">
        <v>13</v>
      </c>
      <c r="G575" s="380" t="s">
        <v>1771</v>
      </c>
      <c r="H575" s="380" t="s">
        <v>1771</v>
      </c>
      <c r="I575" s="380" t="s">
        <v>1767</v>
      </c>
      <c r="J575" s="380" t="s">
        <v>1768</v>
      </c>
      <c r="K575" s="380" t="s">
        <v>744</v>
      </c>
      <c r="L575" s="382">
        <v>42172</v>
      </c>
    </row>
    <row r="576" spans="1:12" hidden="1">
      <c r="A576" s="380" t="s">
        <v>2865</v>
      </c>
      <c r="B576" s="380" t="s">
        <v>2866</v>
      </c>
      <c r="C576" s="380" t="s">
        <v>1785</v>
      </c>
      <c r="E576" s="380" t="s">
        <v>1786</v>
      </c>
      <c r="F576" s="381" t="s">
        <v>1786</v>
      </c>
      <c r="G576" s="380" t="s">
        <v>1767</v>
      </c>
      <c r="H576" s="380" t="s">
        <v>1771</v>
      </c>
      <c r="I576" s="380" t="s">
        <v>1767</v>
      </c>
      <c r="J576" s="380" t="s">
        <v>1787</v>
      </c>
      <c r="K576" s="380" t="s">
        <v>336</v>
      </c>
      <c r="L576" s="382">
        <v>42171</v>
      </c>
    </row>
    <row r="577" spans="1:13" hidden="1">
      <c r="A577" s="380" t="s">
        <v>2867</v>
      </c>
      <c r="B577" s="380" t="s">
        <v>2868</v>
      </c>
      <c r="C577" s="380" t="s">
        <v>2043</v>
      </c>
      <c r="D577" s="380" t="s">
        <v>1817</v>
      </c>
      <c r="F577" s="381" t="s">
        <v>13</v>
      </c>
      <c r="G577" s="380" t="s">
        <v>1771</v>
      </c>
      <c r="H577" s="380" t="s">
        <v>1771</v>
      </c>
      <c r="I577" s="380" t="s">
        <v>1767</v>
      </c>
    </row>
    <row r="578" spans="1:13" hidden="1">
      <c r="A578" s="380" t="s">
        <v>2869</v>
      </c>
      <c r="B578" s="380" t="s">
        <v>2870</v>
      </c>
      <c r="C578" s="380" t="s">
        <v>336</v>
      </c>
      <c r="D578" s="380" t="s">
        <v>1765</v>
      </c>
      <c r="F578" s="381" t="s">
        <v>13</v>
      </c>
      <c r="G578" s="380" t="s">
        <v>1771</v>
      </c>
      <c r="H578" s="380" t="s">
        <v>1771</v>
      </c>
      <c r="I578" s="380" t="s">
        <v>1767</v>
      </c>
      <c r="J578" s="380" t="s">
        <v>1772</v>
      </c>
      <c r="K578" s="380" t="s">
        <v>1792</v>
      </c>
      <c r="L578" s="382">
        <v>42172</v>
      </c>
    </row>
    <row r="579" spans="1:13" hidden="1">
      <c r="A579" s="380" t="s">
        <v>2871</v>
      </c>
      <c r="B579" s="380" t="s">
        <v>2872</v>
      </c>
      <c r="F579" s="381" t="s">
        <v>13</v>
      </c>
      <c r="G579" s="380" t="s">
        <v>1771</v>
      </c>
      <c r="H579" s="380" t="s">
        <v>1771</v>
      </c>
      <c r="I579" s="380" t="s">
        <v>1767</v>
      </c>
    </row>
    <row r="580" spans="1:13" hidden="1">
      <c r="A580" s="380" t="s">
        <v>2873</v>
      </c>
      <c r="B580" s="380" t="s">
        <v>2874</v>
      </c>
      <c r="C580" s="380" t="s">
        <v>744</v>
      </c>
      <c r="D580" s="380" t="s">
        <v>1777</v>
      </c>
      <c r="F580" s="381" t="s">
        <v>13</v>
      </c>
      <c r="G580" s="380" t="s">
        <v>1771</v>
      </c>
      <c r="H580" s="380" t="s">
        <v>1771</v>
      </c>
      <c r="I580" s="380" t="s">
        <v>1767</v>
      </c>
      <c r="J580" s="380" t="s">
        <v>1768</v>
      </c>
      <c r="K580" s="380" t="s">
        <v>744</v>
      </c>
      <c r="L580" s="382">
        <v>42172</v>
      </c>
    </row>
    <row r="581" spans="1:13" hidden="1">
      <c r="A581" s="380" t="s">
        <v>2875</v>
      </c>
      <c r="B581" s="380" t="s">
        <v>2876</v>
      </c>
      <c r="C581" s="380" t="s">
        <v>1224</v>
      </c>
      <c r="D581" s="380" t="s">
        <v>1782</v>
      </c>
      <c r="F581" s="381" t="s">
        <v>13</v>
      </c>
      <c r="G581" s="380" t="s">
        <v>1771</v>
      </c>
      <c r="H581" s="380" t="s">
        <v>1771</v>
      </c>
      <c r="I581" s="380" t="s">
        <v>1767</v>
      </c>
      <c r="J581" s="380" t="s">
        <v>1772</v>
      </c>
      <c r="K581" s="380" t="s">
        <v>1224</v>
      </c>
      <c r="L581" s="382">
        <v>42171</v>
      </c>
    </row>
    <row r="582" spans="1:13" hidden="1">
      <c r="A582" s="380" t="s">
        <v>1532</v>
      </c>
      <c r="B582" s="380" t="s">
        <v>1533</v>
      </c>
      <c r="C582" s="380" t="s">
        <v>1438</v>
      </c>
      <c r="D582" s="380" t="s">
        <v>228</v>
      </c>
      <c r="F582" s="381" t="s">
        <v>13</v>
      </c>
      <c r="G582" s="380" t="s">
        <v>1771</v>
      </c>
      <c r="H582" s="380" t="s">
        <v>1771</v>
      </c>
      <c r="I582" s="380" t="s">
        <v>1767</v>
      </c>
      <c r="J582" s="380" t="s">
        <v>1772</v>
      </c>
      <c r="K582" s="380" t="s">
        <v>1438</v>
      </c>
      <c r="L582" s="382">
        <v>42171</v>
      </c>
    </row>
    <row r="583" spans="1:13" hidden="1">
      <c r="A583" s="380" t="s">
        <v>2877</v>
      </c>
      <c r="B583" s="380" t="s">
        <v>2878</v>
      </c>
      <c r="C583" s="380" t="s">
        <v>30</v>
      </c>
      <c r="D583" s="380" t="s">
        <v>283</v>
      </c>
      <c r="F583" s="381" t="s">
        <v>13</v>
      </c>
      <c r="G583" s="380" t="s">
        <v>1771</v>
      </c>
      <c r="H583" s="380" t="s">
        <v>1771</v>
      </c>
      <c r="I583" s="380" t="s">
        <v>1767</v>
      </c>
      <c r="J583" s="380" t="s">
        <v>1772</v>
      </c>
      <c r="K583" s="380" t="s">
        <v>30</v>
      </c>
      <c r="L583" s="382">
        <v>42171</v>
      </c>
    </row>
    <row r="584" spans="1:13" hidden="1">
      <c r="A584" s="380" t="s">
        <v>2879</v>
      </c>
      <c r="B584" s="380" t="s">
        <v>2880</v>
      </c>
      <c r="C584" s="380" t="s">
        <v>630</v>
      </c>
      <c r="D584" s="380" t="s">
        <v>1817</v>
      </c>
      <c r="F584" s="381" t="s">
        <v>13</v>
      </c>
      <c r="G584" s="380" t="s">
        <v>1771</v>
      </c>
      <c r="H584" s="380" t="s">
        <v>1771</v>
      </c>
      <c r="I584" s="380" t="s">
        <v>1767</v>
      </c>
      <c r="J584" s="380" t="s">
        <v>1772</v>
      </c>
      <c r="K584" s="380" t="s">
        <v>630</v>
      </c>
      <c r="L584" s="382">
        <v>42172</v>
      </c>
    </row>
    <row r="585" spans="1:13" hidden="1">
      <c r="A585" s="380" t="s">
        <v>2881</v>
      </c>
      <c r="B585" s="380" t="s">
        <v>2882</v>
      </c>
      <c r="C585" s="380" t="s">
        <v>1785</v>
      </c>
      <c r="D585" s="380" t="s">
        <v>459</v>
      </c>
      <c r="E585" s="380" t="s">
        <v>1786</v>
      </c>
      <c r="F585" s="381" t="s">
        <v>1786</v>
      </c>
      <c r="G585" s="380" t="s">
        <v>1767</v>
      </c>
      <c r="H585" s="380" t="s">
        <v>1771</v>
      </c>
      <c r="I585" s="380" t="s">
        <v>1767</v>
      </c>
      <c r="J585" s="380" t="s">
        <v>1787</v>
      </c>
      <c r="K585" s="380" t="s">
        <v>336</v>
      </c>
      <c r="L585" s="382">
        <v>42171</v>
      </c>
    </row>
    <row r="586" spans="1:13" hidden="1">
      <c r="A586" s="380" t="s">
        <v>2883</v>
      </c>
      <c r="B586" s="380" t="s">
        <v>2884</v>
      </c>
      <c r="C586" s="380" t="s">
        <v>1224</v>
      </c>
      <c r="D586" s="380" t="s">
        <v>283</v>
      </c>
      <c r="F586" s="381" t="s">
        <v>13</v>
      </c>
      <c r="G586" s="380" t="s">
        <v>1771</v>
      </c>
      <c r="H586" s="380" t="s">
        <v>1771</v>
      </c>
      <c r="I586" s="380" t="s">
        <v>1767</v>
      </c>
      <c r="J586" s="380" t="s">
        <v>1772</v>
      </c>
      <c r="K586" s="380" t="s">
        <v>1224</v>
      </c>
      <c r="L586" s="382">
        <v>42171</v>
      </c>
    </row>
    <row r="587" spans="1:13" hidden="1">
      <c r="A587" s="380" t="s">
        <v>2885</v>
      </c>
      <c r="B587" s="380" t="s">
        <v>2886</v>
      </c>
      <c r="C587" s="380" t="s">
        <v>1438</v>
      </c>
      <c r="D587" s="380" t="s">
        <v>1777</v>
      </c>
      <c r="F587" s="381" t="s">
        <v>13</v>
      </c>
      <c r="G587" s="380" t="s">
        <v>1771</v>
      </c>
      <c r="H587" s="380" t="s">
        <v>1771</v>
      </c>
      <c r="I587" s="380" t="s">
        <v>1767</v>
      </c>
      <c r="J587" s="380" t="s">
        <v>1768</v>
      </c>
      <c r="K587" s="380" t="s">
        <v>336</v>
      </c>
      <c r="L587" s="382">
        <v>42171</v>
      </c>
      <c r="M587" s="380" t="s">
        <v>1857</v>
      </c>
    </row>
    <row r="588" spans="1:13" hidden="1">
      <c r="A588" s="380" t="s">
        <v>2887</v>
      </c>
      <c r="B588" s="380" t="s">
        <v>2888</v>
      </c>
      <c r="C588" s="380" t="s">
        <v>1224</v>
      </c>
      <c r="D588" s="380" t="s">
        <v>283</v>
      </c>
      <c r="F588" s="381" t="s">
        <v>13</v>
      </c>
      <c r="G588" s="380" t="s">
        <v>1771</v>
      </c>
      <c r="H588" s="380" t="s">
        <v>1771</v>
      </c>
      <c r="I588" s="380" t="s">
        <v>1767</v>
      </c>
      <c r="J588" s="380" t="s">
        <v>1772</v>
      </c>
      <c r="K588" s="380" t="s">
        <v>1224</v>
      </c>
      <c r="L588" s="382">
        <v>42171</v>
      </c>
    </row>
    <row r="589" spans="1:13" hidden="1">
      <c r="A589" s="380" t="s">
        <v>2889</v>
      </c>
      <c r="B589" s="380" t="s">
        <v>2890</v>
      </c>
      <c r="C589" s="380" t="s">
        <v>1027</v>
      </c>
      <c r="D589" s="380" t="s">
        <v>1765</v>
      </c>
      <c r="F589" s="381" t="s">
        <v>13</v>
      </c>
      <c r="G589" s="380" t="s">
        <v>1771</v>
      </c>
      <c r="H589" s="380" t="s">
        <v>1771</v>
      </c>
      <c r="I589" s="380" t="s">
        <v>1767</v>
      </c>
      <c r="J589" s="380" t="s">
        <v>1772</v>
      </c>
      <c r="K589" s="380" t="s">
        <v>1795</v>
      </c>
      <c r="L589" s="382">
        <v>42172</v>
      </c>
    </row>
    <row r="590" spans="1:13" hidden="1">
      <c r="A590" s="380" t="s">
        <v>2891</v>
      </c>
      <c r="B590" s="380" t="s">
        <v>2892</v>
      </c>
      <c r="C590" s="380" t="s">
        <v>27</v>
      </c>
      <c r="D590" s="380" t="s">
        <v>1777</v>
      </c>
      <c r="E590" s="380" t="s">
        <v>1778</v>
      </c>
      <c r="F590" s="381" t="s">
        <v>13</v>
      </c>
      <c r="G590" s="380" t="s">
        <v>1771</v>
      </c>
      <c r="H590" s="380" t="s">
        <v>1771</v>
      </c>
      <c r="I590" s="380" t="s">
        <v>1767</v>
      </c>
      <c r="J590" s="380" t="s">
        <v>1768</v>
      </c>
      <c r="K590" s="380" t="s">
        <v>1779</v>
      </c>
      <c r="L590" s="382">
        <v>42171</v>
      </c>
    </row>
    <row r="591" spans="1:13" hidden="1">
      <c r="A591" s="380" t="s">
        <v>2893</v>
      </c>
      <c r="B591" s="380" t="s">
        <v>2894</v>
      </c>
      <c r="C591" s="380" t="s">
        <v>30</v>
      </c>
      <c r="D591" s="380" t="s">
        <v>1777</v>
      </c>
      <c r="F591" s="381" t="s">
        <v>13</v>
      </c>
      <c r="G591" s="380" t="s">
        <v>1771</v>
      </c>
      <c r="H591" s="380" t="s">
        <v>1771</v>
      </c>
      <c r="I591" s="380" t="s">
        <v>1767</v>
      </c>
      <c r="J591" s="380" t="s">
        <v>1772</v>
      </c>
      <c r="K591" s="380" t="s">
        <v>30</v>
      </c>
      <c r="L591" s="382">
        <v>42171</v>
      </c>
    </row>
    <row r="592" spans="1:13" hidden="1">
      <c r="A592" s="380" t="s">
        <v>2895</v>
      </c>
      <c r="B592" s="380" t="s">
        <v>2896</v>
      </c>
      <c r="C592" s="380" t="s">
        <v>630</v>
      </c>
      <c r="D592" s="380" t="s">
        <v>1765</v>
      </c>
      <c r="F592" s="381" t="s">
        <v>13</v>
      </c>
      <c r="G592" s="380" t="s">
        <v>1771</v>
      </c>
      <c r="H592" s="380" t="s">
        <v>1771</v>
      </c>
      <c r="I592" s="380" t="s">
        <v>1767</v>
      </c>
      <c r="J592" s="380" t="s">
        <v>1772</v>
      </c>
      <c r="K592" s="380" t="s">
        <v>630</v>
      </c>
      <c r="L592" s="382">
        <v>42172</v>
      </c>
    </row>
    <row r="593" spans="1:12" hidden="1">
      <c r="A593" s="380" t="s">
        <v>2897</v>
      </c>
      <c r="B593" s="380" t="s">
        <v>2898</v>
      </c>
      <c r="C593" s="380" t="s">
        <v>1224</v>
      </c>
      <c r="D593" s="380" t="s">
        <v>1765</v>
      </c>
      <c r="F593" s="381" t="s">
        <v>13</v>
      </c>
      <c r="G593" s="380" t="s">
        <v>1771</v>
      </c>
      <c r="H593" s="380" t="s">
        <v>1771</v>
      </c>
      <c r="I593" s="380" t="s">
        <v>1767</v>
      </c>
      <c r="J593" s="380" t="s">
        <v>1772</v>
      </c>
      <c r="K593" s="380" t="s">
        <v>1224</v>
      </c>
      <c r="L593" s="382">
        <v>42171</v>
      </c>
    </row>
    <row r="594" spans="1:12" hidden="1">
      <c r="A594" s="380" t="s">
        <v>2899</v>
      </c>
      <c r="B594" s="380" t="s">
        <v>2900</v>
      </c>
      <c r="C594" s="380" t="s">
        <v>1438</v>
      </c>
      <c r="D594" s="380" t="s">
        <v>1782</v>
      </c>
      <c r="F594" s="381" t="s">
        <v>13</v>
      </c>
      <c r="G594" s="380" t="s">
        <v>1771</v>
      </c>
      <c r="H594" s="380" t="s">
        <v>1771</v>
      </c>
      <c r="I594" s="380" t="s">
        <v>1767</v>
      </c>
      <c r="J594" s="380" t="s">
        <v>1772</v>
      </c>
      <c r="K594" s="380" t="s">
        <v>1438</v>
      </c>
      <c r="L594" s="382">
        <v>42171</v>
      </c>
    </row>
    <row r="595" spans="1:12" hidden="1">
      <c r="A595" s="380" t="s">
        <v>2901</v>
      </c>
      <c r="B595" s="380" t="s">
        <v>2902</v>
      </c>
      <c r="C595" s="380" t="s">
        <v>1438</v>
      </c>
      <c r="D595" s="380" t="s">
        <v>1765</v>
      </c>
      <c r="F595" s="381" t="s">
        <v>13</v>
      </c>
      <c r="G595" s="380" t="s">
        <v>1771</v>
      </c>
      <c r="H595" s="380" t="s">
        <v>1771</v>
      </c>
      <c r="I595" s="380" t="s">
        <v>1767</v>
      </c>
      <c r="J595" s="380" t="s">
        <v>1772</v>
      </c>
      <c r="K595" s="380" t="s">
        <v>1438</v>
      </c>
      <c r="L595" s="382">
        <v>42173</v>
      </c>
    </row>
    <row r="596" spans="1:12" hidden="1">
      <c r="A596" s="380" t="s">
        <v>2903</v>
      </c>
      <c r="B596" s="380" t="s">
        <v>2904</v>
      </c>
      <c r="C596" s="380" t="s">
        <v>1785</v>
      </c>
      <c r="D596" s="380" t="s">
        <v>1765</v>
      </c>
      <c r="E596" s="380" t="s">
        <v>1786</v>
      </c>
      <c r="F596" s="381" t="s">
        <v>1786</v>
      </c>
      <c r="G596" s="380" t="s">
        <v>1767</v>
      </c>
      <c r="H596" s="380" t="s">
        <v>1771</v>
      </c>
      <c r="I596" s="380" t="s">
        <v>1767</v>
      </c>
      <c r="J596" s="380" t="s">
        <v>1787</v>
      </c>
      <c r="K596" s="380" t="s">
        <v>336</v>
      </c>
      <c r="L596" s="382">
        <v>42171</v>
      </c>
    </row>
    <row r="597" spans="1:12" hidden="1">
      <c r="A597" s="380" t="s">
        <v>2905</v>
      </c>
      <c r="B597" s="380" t="s">
        <v>2906</v>
      </c>
      <c r="C597" s="380" t="s">
        <v>1785</v>
      </c>
      <c r="D597" s="380" t="s">
        <v>1765</v>
      </c>
      <c r="E597" s="380" t="s">
        <v>2907</v>
      </c>
      <c r="F597" s="381" t="s">
        <v>1786</v>
      </c>
      <c r="G597" s="380" t="s">
        <v>1767</v>
      </c>
      <c r="H597" s="380" t="s">
        <v>1771</v>
      </c>
      <c r="I597" s="380" t="s">
        <v>1767</v>
      </c>
      <c r="J597" s="380" t="s">
        <v>1787</v>
      </c>
      <c r="K597" s="380" t="s">
        <v>336</v>
      </c>
      <c r="L597" s="382">
        <v>42171</v>
      </c>
    </row>
    <row r="598" spans="1:12" hidden="1">
      <c r="A598" s="380" t="s">
        <v>2908</v>
      </c>
      <c r="B598" s="380" t="s">
        <v>2909</v>
      </c>
      <c r="C598" s="380" t="s">
        <v>630</v>
      </c>
      <c r="D598" s="380" t="s">
        <v>1817</v>
      </c>
      <c r="F598" s="381" t="s">
        <v>13</v>
      </c>
      <c r="G598" s="380" t="s">
        <v>1771</v>
      </c>
      <c r="H598" s="380" t="s">
        <v>1771</v>
      </c>
      <c r="I598" s="380" t="s">
        <v>1767</v>
      </c>
      <c r="J598" s="380" t="s">
        <v>1772</v>
      </c>
      <c r="K598" s="380" t="s">
        <v>630</v>
      </c>
      <c r="L598" s="382">
        <v>42172</v>
      </c>
    </row>
    <row r="599" spans="1:12" hidden="1">
      <c r="A599" s="380" t="s">
        <v>524</v>
      </c>
      <c r="B599" s="380" t="s">
        <v>525</v>
      </c>
      <c r="C599" s="380" t="s">
        <v>30</v>
      </c>
      <c r="D599" s="380" t="s">
        <v>1777</v>
      </c>
      <c r="F599" s="381" t="s">
        <v>13</v>
      </c>
      <c r="G599" s="380" t="s">
        <v>1771</v>
      </c>
      <c r="H599" s="380" t="s">
        <v>1771</v>
      </c>
      <c r="I599" s="380" t="s">
        <v>1767</v>
      </c>
      <c r="J599" s="380" t="s">
        <v>1772</v>
      </c>
      <c r="K599" s="380" t="s">
        <v>30</v>
      </c>
      <c r="L599" s="382">
        <v>42171</v>
      </c>
    </row>
    <row r="600" spans="1:12" hidden="1">
      <c r="A600" s="380" t="s">
        <v>2910</v>
      </c>
      <c r="B600" s="380" t="s">
        <v>2911</v>
      </c>
      <c r="C600" s="380" t="s">
        <v>744</v>
      </c>
      <c r="D600" s="380" t="s">
        <v>283</v>
      </c>
      <c r="F600" s="381" t="s">
        <v>13</v>
      </c>
      <c r="G600" s="380" t="s">
        <v>1771</v>
      </c>
      <c r="H600" s="380" t="s">
        <v>1771</v>
      </c>
      <c r="I600" s="380" t="s">
        <v>1767</v>
      </c>
      <c r="J600" s="380" t="s">
        <v>1772</v>
      </c>
      <c r="K600" s="380" t="s">
        <v>744</v>
      </c>
      <c r="L600" s="382">
        <v>42172</v>
      </c>
    </row>
    <row r="601" spans="1:12" hidden="1">
      <c r="A601" s="380" t="s">
        <v>2912</v>
      </c>
      <c r="B601" s="380" t="s">
        <v>2913</v>
      </c>
      <c r="C601" s="380" t="s">
        <v>27</v>
      </c>
      <c r="D601" s="380" t="s">
        <v>1782</v>
      </c>
      <c r="E601" s="380" t="s">
        <v>1778</v>
      </c>
      <c r="F601" s="381" t="s">
        <v>13</v>
      </c>
      <c r="G601" s="380" t="s">
        <v>1771</v>
      </c>
      <c r="H601" s="380" t="s">
        <v>1771</v>
      </c>
      <c r="I601" s="380" t="s">
        <v>1767</v>
      </c>
      <c r="J601" s="380" t="s">
        <v>1768</v>
      </c>
      <c r="K601" s="380" t="s">
        <v>1779</v>
      </c>
      <c r="L601" s="382">
        <v>42171</v>
      </c>
    </row>
    <row r="602" spans="1:12" hidden="1">
      <c r="A602" s="380" t="s">
        <v>2914</v>
      </c>
      <c r="B602" s="380" t="s">
        <v>2915</v>
      </c>
      <c r="C602" s="380" t="s">
        <v>27</v>
      </c>
      <c r="D602" s="380" t="s">
        <v>2916</v>
      </c>
      <c r="E602" s="380" t="s">
        <v>1778</v>
      </c>
      <c r="F602" s="381" t="s">
        <v>13</v>
      </c>
      <c r="G602" s="380" t="s">
        <v>1771</v>
      </c>
      <c r="H602" s="380" t="s">
        <v>1771</v>
      </c>
      <c r="I602" s="380" t="s">
        <v>1767</v>
      </c>
      <c r="J602" s="380" t="s">
        <v>1768</v>
      </c>
      <c r="K602" s="380" t="s">
        <v>1779</v>
      </c>
      <c r="L602" s="382">
        <v>42171</v>
      </c>
    </row>
    <row r="603" spans="1:12" hidden="1">
      <c r="A603" s="380" t="s">
        <v>2917</v>
      </c>
      <c r="B603" s="380" t="s">
        <v>2918</v>
      </c>
      <c r="C603" s="380" t="s">
        <v>630</v>
      </c>
      <c r="D603" s="380" t="s">
        <v>1782</v>
      </c>
      <c r="F603" s="381" t="s">
        <v>13</v>
      </c>
      <c r="G603" s="380" t="s">
        <v>1771</v>
      </c>
      <c r="H603" s="380" t="s">
        <v>1771</v>
      </c>
      <c r="I603" s="380" t="s">
        <v>1767</v>
      </c>
      <c r="J603" s="380" t="s">
        <v>1772</v>
      </c>
      <c r="K603" s="380" t="s">
        <v>630</v>
      </c>
      <c r="L603" s="382">
        <v>42172</v>
      </c>
    </row>
    <row r="604" spans="1:12" hidden="1">
      <c r="A604" s="380" t="s">
        <v>2919</v>
      </c>
      <c r="B604" s="380" t="s">
        <v>2920</v>
      </c>
      <c r="C604" s="380" t="s">
        <v>744</v>
      </c>
      <c r="D604" s="380" t="s">
        <v>1765</v>
      </c>
      <c r="F604" s="381" t="s">
        <v>13</v>
      </c>
      <c r="G604" s="380" t="s">
        <v>1771</v>
      </c>
      <c r="H604" s="380" t="s">
        <v>1771</v>
      </c>
      <c r="I604" s="380" t="s">
        <v>1767</v>
      </c>
      <c r="J604" s="380" t="s">
        <v>1772</v>
      </c>
      <c r="K604" s="380" t="s">
        <v>744</v>
      </c>
      <c r="L604" s="382">
        <v>42172</v>
      </c>
    </row>
    <row r="605" spans="1:12" hidden="1">
      <c r="A605" s="380" t="s">
        <v>2921</v>
      </c>
      <c r="B605" s="380" t="s">
        <v>2922</v>
      </c>
      <c r="C605" s="380" t="s">
        <v>1438</v>
      </c>
      <c r="D605" s="380" t="s">
        <v>1777</v>
      </c>
      <c r="F605" s="381" t="s">
        <v>13</v>
      </c>
      <c r="G605" s="380" t="s">
        <v>1771</v>
      </c>
      <c r="H605" s="380" t="s">
        <v>1771</v>
      </c>
      <c r="I605" s="380" t="s">
        <v>1767</v>
      </c>
      <c r="J605" s="380" t="s">
        <v>1772</v>
      </c>
      <c r="K605" s="380" t="s">
        <v>1438</v>
      </c>
      <c r="L605" s="382">
        <v>42171</v>
      </c>
    </row>
    <row r="606" spans="1:12" hidden="1">
      <c r="A606" s="380" t="s">
        <v>2923</v>
      </c>
      <c r="B606" s="380" t="s">
        <v>2924</v>
      </c>
      <c r="C606" s="380" t="s">
        <v>107</v>
      </c>
      <c r="D606" s="380" t="s">
        <v>459</v>
      </c>
      <c r="F606" s="381" t="s">
        <v>13</v>
      </c>
      <c r="G606" s="380" t="s">
        <v>1771</v>
      </c>
      <c r="H606" s="380" t="s">
        <v>1771</v>
      </c>
      <c r="I606" s="380" t="s">
        <v>1767</v>
      </c>
      <c r="J606" s="380" t="s">
        <v>1772</v>
      </c>
      <c r="K606" s="380" t="s">
        <v>107</v>
      </c>
      <c r="L606" s="382">
        <v>42171</v>
      </c>
    </row>
    <row r="607" spans="1:12" hidden="1">
      <c r="A607" s="380" t="s">
        <v>2925</v>
      </c>
      <c r="B607" s="380" t="s">
        <v>2926</v>
      </c>
      <c r="C607" s="380" t="s">
        <v>1438</v>
      </c>
      <c r="D607" s="380" t="s">
        <v>1777</v>
      </c>
      <c r="F607" s="381" t="s">
        <v>13</v>
      </c>
      <c r="G607" s="380" t="s">
        <v>1771</v>
      </c>
      <c r="H607" s="380" t="s">
        <v>1771</v>
      </c>
      <c r="I607" s="380" t="s">
        <v>1767</v>
      </c>
      <c r="J607" s="380" t="s">
        <v>1772</v>
      </c>
      <c r="K607" s="380" t="s">
        <v>1438</v>
      </c>
      <c r="L607" s="382">
        <v>42173</v>
      </c>
    </row>
    <row r="608" spans="1:12" hidden="1">
      <c r="A608" s="380" t="s">
        <v>2927</v>
      </c>
      <c r="B608" s="380" t="s">
        <v>2928</v>
      </c>
      <c r="C608" s="380" t="s">
        <v>107</v>
      </c>
      <c r="D608" s="380" t="s">
        <v>1765</v>
      </c>
      <c r="F608" s="381" t="s">
        <v>13</v>
      </c>
      <c r="G608" s="380" t="s">
        <v>1771</v>
      </c>
      <c r="H608" s="380" t="s">
        <v>1771</v>
      </c>
      <c r="I608" s="380" t="s">
        <v>1767</v>
      </c>
      <c r="J608" s="380" t="s">
        <v>1772</v>
      </c>
      <c r="K608" s="380" t="s">
        <v>107</v>
      </c>
      <c r="L608" s="382">
        <v>42171</v>
      </c>
    </row>
    <row r="609" spans="1:12" hidden="1">
      <c r="A609" s="380" t="s">
        <v>2929</v>
      </c>
      <c r="B609" s="380" t="s">
        <v>2930</v>
      </c>
      <c r="C609" s="380" t="s">
        <v>1438</v>
      </c>
      <c r="D609" s="380" t="s">
        <v>1765</v>
      </c>
      <c r="F609" s="381" t="s">
        <v>13</v>
      </c>
      <c r="G609" s="380" t="s">
        <v>1771</v>
      </c>
      <c r="H609" s="380" t="s">
        <v>1771</v>
      </c>
      <c r="I609" s="380" t="s">
        <v>1767</v>
      </c>
      <c r="J609" s="380" t="s">
        <v>1768</v>
      </c>
      <c r="K609" s="380" t="s">
        <v>1438</v>
      </c>
      <c r="L609" s="382">
        <v>42173</v>
      </c>
    </row>
    <row r="610" spans="1:12" hidden="1">
      <c r="A610" s="380" t="s">
        <v>2931</v>
      </c>
      <c r="B610" s="380" t="s">
        <v>2932</v>
      </c>
      <c r="C610" s="380" t="s">
        <v>27</v>
      </c>
      <c r="D610" s="380" t="s">
        <v>1777</v>
      </c>
      <c r="E610" s="380" t="s">
        <v>1778</v>
      </c>
      <c r="F610" s="381" t="s">
        <v>13</v>
      </c>
      <c r="G610" s="380" t="s">
        <v>1771</v>
      </c>
      <c r="H610" s="380" t="s">
        <v>1771</v>
      </c>
      <c r="I610" s="380" t="s">
        <v>1767</v>
      </c>
      <c r="J610" s="380" t="s">
        <v>1768</v>
      </c>
      <c r="K610" s="380" t="s">
        <v>1779</v>
      </c>
      <c r="L610" s="382">
        <v>42171</v>
      </c>
    </row>
    <row r="611" spans="1:12" hidden="1">
      <c r="A611" s="380" t="s">
        <v>2933</v>
      </c>
      <c r="B611" s="380" t="s">
        <v>2934</v>
      </c>
      <c r="C611" s="380" t="s">
        <v>1438</v>
      </c>
      <c r="D611" s="380" t="s">
        <v>283</v>
      </c>
      <c r="F611" s="381" t="s">
        <v>13</v>
      </c>
      <c r="G611" s="380" t="s">
        <v>1771</v>
      </c>
      <c r="H611" s="380" t="s">
        <v>1771</v>
      </c>
      <c r="I611" s="380" t="s">
        <v>1767</v>
      </c>
      <c r="J611" s="380" t="s">
        <v>1772</v>
      </c>
      <c r="K611" s="380" t="s">
        <v>1438</v>
      </c>
      <c r="L611" s="382">
        <v>42171</v>
      </c>
    </row>
    <row r="612" spans="1:12" hidden="1">
      <c r="A612" s="380" t="s">
        <v>2935</v>
      </c>
      <c r="B612" s="380" t="s">
        <v>2936</v>
      </c>
      <c r="F612" s="381" t="s">
        <v>13</v>
      </c>
      <c r="G612" s="380" t="s">
        <v>1771</v>
      </c>
      <c r="H612" s="380" t="s">
        <v>1771</v>
      </c>
      <c r="I612" s="380" t="s">
        <v>1767</v>
      </c>
    </row>
    <row r="613" spans="1:12" hidden="1">
      <c r="A613" s="380" t="s">
        <v>1536</v>
      </c>
      <c r="B613" s="380" t="s">
        <v>1537</v>
      </c>
      <c r="C613" s="380" t="s">
        <v>1438</v>
      </c>
      <c r="D613" s="380" t="s">
        <v>459</v>
      </c>
      <c r="F613" s="381" t="s">
        <v>13</v>
      </c>
      <c r="G613" s="380" t="s">
        <v>1771</v>
      </c>
      <c r="H613" s="380" t="s">
        <v>1771</v>
      </c>
      <c r="I613" s="380" t="s">
        <v>1767</v>
      </c>
      <c r="J613" s="380" t="s">
        <v>1772</v>
      </c>
      <c r="K613" s="380" t="s">
        <v>1438</v>
      </c>
      <c r="L613" s="382">
        <v>42171</v>
      </c>
    </row>
    <row r="614" spans="1:12" hidden="1">
      <c r="A614" s="380" t="s">
        <v>2937</v>
      </c>
      <c r="B614" s="380" t="s">
        <v>2938</v>
      </c>
      <c r="C614" s="380" t="s">
        <v>27</v>
      </c>
      <c r="D614" s="380" t="s">
        <v>2939</v>
      </c>
      <c r="E614" s="380" t="s">
        <v>2940</v>
      </c>
      <c r="F614" s="381" t="s">
        <v>23</v>
      </c>
      <c r="G614" s="380" t="s">
        <v>1767</v>
      </c>
      <c r="H614" s="380" t="s">
        <v>1771</v>
      </c>
      <c r="I614" s="380" t="s">
        <v>1767</v>
      </c>
      <c r="J614" s="380" t="s">
        <v>1768</v>
      </c>
      <c r="K614" s="380" t="s">
        <v>1779</v>
      </c>
      <c r="L614" s="382">
        <v>42171</v>
      </c>
    </row>
    <row r="615" spans="1:12" hidden="1">
      <c r="A615" s="380" t="s">
        <v>2941</v>
      </c>
      <c r="F615" s="381" t="s">
        <v>13</v>
      </c>
      <c r="G615" s="380" t="s">
        <v>1771</v>
      </c>
      <c r="H615" s="380" t="s">
        <v>1771</v>
      </c>
      <c r="I615" s="380" t="s">
        <v>1767</v>
      </c>
    </row>
    <row r="616" spans="1:12" hidden="1">
      <c r="A616" s="380" t="s">
        <v>2942</v>
      </c>
      <c r="B616" s="380" t="s">
        <v>2943</v>
      </c>
      <c r="C616" s="380" t="s">
        <v>1224</v>
      </c>
      <c r="D616" s="380" t="s">
        <v>1765</v>
      </c>
      <c r="F616" s="381" t="s">
        <v>13</v>
      </c>
      <c r="G616" s="380" t="s">
        <v>1771</v>
      </c>
      <c r="H616" s="380" t="s">
        <v>1771</v>
      </c>
      <c r="I616" s="380" t="s">
        <v>1767</v>
      </c>
      <c r="J616" s="380" t="s">
        <v>1772</v>
      </c>
      <c r="K616" s="380" t="s">
        <v>1224</v>
      </c>
      <c r="L616" s="382">
        <v>42171</v>
      </c>
    </row>
    <row r="617" spans="1:12">
      <c r="A617" s="380" t="s">
        <v>2944</v>
      </c>
      <c r="B617" s="380" t="s">
        <v>2945</v>
      </c>
      <c r="C617" s="380" t="s">
        <v>744</v>
      </c>
      <c r="D617" s="380" t="s">
        <v>459</v>
      </c>
      <c r="E617" s="380" t="s">
        <v>1892</v>
      </c>
      <c r="F617" s="381">
        <v>0.01</v>
      </c>
      <c r="G617" s="380" t="s">
        <v>1767</v>
      </c>
      <c r="H617" s="380" t="s">
        <v>1771</v>
      </c>
      <c r="I617" s="380" t="s">
        <v>1767</v>
      </c>
      <c r="J617" s="380" t="s">
        <v>1772</v>
      </c>
      <c r="K617" s="380" t="s">
        <v>744</v>
      </c>
      <c r="L617" s="382">
        <v>42172</v>
      </c>
    </row>
    <row r="618" spans="1:12" hidden="1">
      <c r="A618" s="380" t="s">
        <v>2946</v>
      </c>
      <c r="B618" s="380" t="s">
        <v>2947</v>
      </c>
      <c r="C618" s="380" t="s">
        <v>744</v>
      </c>
      <c r="D618" s="380" t="s">
        <v>283</v>
      </c>
      <c r="F618" s="381" t="s">
        <v>13</v>
      </c>
      <c r="G618" s="380" t="s">
        <v>1771</v>
      </c>
      <c r="H618" s="380" t="s">
        <v>1771</v>
      </c>
      <c r="I618" s="380" t="s">
        <v>1767</v>
      </c>
      <c r="J618" s="380" t="s">
        <v>1772</v>
      </c>
      <c r="K618" s="380" t="s">
        <v>744</v>
      </c>
      <c r="L618" s="382">
        <v>42172</v>
      </c>
    </row>
    <row r="619" spans="1:12" hidden="1">
      <c r="A619" s="380" t="s">
        <v>2948</v>
      </c>
      <c r="B619" s="380" t="s">
        <v>2949</v>
      </c>
      <c r="C619" s="380" t="s">
        <v>107</v>
      </c>
      <c r="D619" s="380" t="s">
        <v>1765</v>
      </c>
      <c r="F619" s="381" t="s">
        <v>13</v>
      </c>
      <c r="G619" s="380" t="s">
        <v>1771</v>
      </c>
      <c r="H619" s="380" t="s">
        <v>1771</v>
      </c>
      <c r="I619" s="380" t="s">
        <v>1767</v>
      </c>
      <c r="J619" s="380" t="s">
        <v>1772</v>
      </c>
      <c r="K619" s="380" t="s">
        <v>107</v>
      </c>
      <c r="L619" s="382">
        <v>42171</v>
      </c>
    </row>
    <row r="620" spans="1:12" hidden="1">
      <c r="A620" s="380" t="s">
        <v>2950</v>
      </c>
      <c r="B620" s="380" t="s">
        <v>2951</v>
      </c>
      <c r="C620" s="380" t="s">
        <v>1224</v>
      </c>
      <c r="D620" s="380" t="s">
        <v>142</v>
      </c>
      <c r="F620" s="381" t="s">
        <v>13</v>
      </c>
      <c r="G620" s="380" t="s">
        <v>1771</v>
      </c>
      <c r="H620" s="380" t="s">
        <v>1771</v>
      </c>
      <c r="I620" s="380" t="s">
        <v>1767</v>
      </c>
      <c r="J620" s="380" t="s">
        <v>1772</v>
      </c>
      <c r="K620" s="380" t="s">
        <v>1224</v>
      </c>
      <c r="L620" s="382">
        <v>42171</v>
      </c>
    </row>
    <row r="621" spans="1:12" hidden="1">
      <c r="A621" s="380" t="s">
        <v>2952</v>
      </c>
      <c r="B621" s="380" t="s">
        <v>2953</v>
      </c>
      <c r="C621" s="380" t="s">
        <v>1224</v>
      </c>
      <c r="D621" s="380" t="s">
        <v>1777</v>
      </c>
      <c r="F621" s="381" t="s">
        <v>13</v>
      </c>
      <c r="G621" s="380" t="s">
        <v>1771</v>
      </c>
      <c r="H621" s="380" t="s">
        <v>1771</v>
      </c>
      <c r="I621" s="380" t="s">
        <v>1767</v>
      </c>
      <c r="J621" s="380" t="s">
        <v>1772</v>
      </c>
      <c r="K621" s="380" t="s">
        <v>1224</v>
      </c>
      <c r="L621" s="382">
        <v>42171</v>
      </c>
    </row>
    <row r="622" spans="1:12" hidden="1">
      <c r="A622" s="380" t="s">
        <v>2954</v>
      </c>
      <c r="B622" s="380" t="s">
        <v>2955</v>
      </c>
      <c r="C622" s="380" t="s">
        <v>1224</v>
      </c>
      <c r="D622" s="380" t="s">
        <v>283</v>
      </c>
      <c r="F622" s="381" t="s">
        <v>13</v>
      </c>
      <c r="G622" s="380" t="s">
        <v>1771</v>
      </c>
      <c r="H622" s="380" t="s">
        <v>1771</v>
      </c>
      <c r="I622" s="380" t="s">
        <v>1767</v>
      </c>
      <c r="J622" s="380" t="s">
        <v>1772</v>
      </c>
      <c r="K622" s="380" t="s">
        <v>1224</v>
      </c>
      <c r="L622" s="382">
        <v>42171</v>
      </c>
    </row>
    <row r="623" spans="1:12" hidden="1">
      <c r="A623" s="380" t="s">
        <v>2956</v>
      </c>
      <c r="B623" s="380" t="s">
        <v>2957</v>
      </c>
      <c r="C623" s="380" t="s">
        <v>1027</v>
      </c>
      <c r="D623" s="380" t="s">
        <v>1782</v>
      </c>
      <c r="E623" s="380" t="s">
        <v>2086</v>
      </c>
      <c r="F623" s="381" t="s">
        <v>13</v>
      </c>
      <c r="G623" s="380" t="s">
        <v>1771</v>
      </c>
      <c r="H623" s="380" t="s">
        <v>1771</v>
      </c>
      <c r="I623" s="380" t="s">
        <v>1767</v>
      </c>
      <c r="J623" s="380" t="s">
        <v>1772</v>
      </c>
      <c r="K623" s="380" t="s">
        <v>1795</v>
      </c>
      <c r="L623" s="382">
        <v>42172</v>
      </c>
    </row>
    <row r="624" spans="1:12" hidden="1">
      <c r="A624" s="380" t="s">
        <v>992</v>
      </c>
      <c r="B624" s="380" t="s">
        <v>993</v>
      </c>
      <c r="C624" s="380" t="s">
        <v>935</v>
      </c>
      <c r="D624" s="380" t="s">
        <v>1777</v>
      </c>
      <c r="F624" s="381" t="s">
        <v>13</v>
      </c>
      <c r="G624" s="380" t="s">
        <v>1771</v>
      </c>
      <c r="H624" s="380" t="s">
        <v>1771</v>
      </c>
      <c r="I624" s="380" t="s">
        <v>1767</v>
      </c>
      <c r="J624" s="380" t="s">
        <v>1772</v>
      </c>
      <c r="K624" s="380" t="s">
        <v>1224</v>
      </c>
      <c r="L624" s="382">
        <v>42171</v>
      </c>
    </row>
    <row r="625" spans="1:12" hidden="1">
      <c r="A625" s="380" t="s">
        <v>2958</v>
      </c>
      <c r="B625" s="380" t="s">
        <v>2959</v>
      </c>
      <c r="C625" s="380" t="s">
        <v>1438</v>
      </c>
      <c r="F625" s="381" t="s">
        <v>13</v>
      </c>
      <c r="G625" s="380" t="s">
        <v>1771</v>
      </c>
      <c r="H625" s="380" t="s">
        <v>1771</v>
      </c>
      <c r="I625" s="380" t="s">
        <v>1767</v>
      </c>
      <c r="J625" s="380" t="s">
        <v>1772</v>
      </c>
      <c r="K625" s="380" t="s">
        <v>1438</v>
      </c>
      <c r="L625" s="382">
        <v>42171</v>
      </c>
    </row>
    <row r="626" spans="1:12" hidden="1">
      <c r="A626" s="380" t="s">
        <v>2960</v>
      </c>
      <c r="B626" s="380" t="s">
        <v>2961</v>
      </c>
      <c r="C626" s="380" t="s">
        <v>1438</v>
      </c>
      <c r="D626" s="380" t="s">
        <v>459</v>
      </c>
      <c r="F626" s="381" t="s">
        <v>13</v>
      </c>
      <c r="G626" s="380" t="s">
        <v>1771</v>
      </c>
      <c r="H626" s="380" t="s">
        <v>1771</v>
      </c>
      <c r="I626" s="380" t="s">
        <v>1767</v>
      </c>
      <c r="J626" s="380" t="s">
        <v>1772</v>
      </c>
      <c r="K626" s="380" t="s">
        <v>1438</v>
      </c>
      <c r="L626" s="382">
        <v>42171</v>
      </c>
    </row>
    <row r="627" spans="1:12" hidden="1">
      <c r="A627" s="380" t="s">
        <v>2962</v>
      </c>
      <c r="B627" s="380" t="s">
        <v>2963</v>
      </c>
      <c r="C627" s="380" t="s">
        <v>27</v>
      </c>
      <c r="D627" s="380" t="s">
        <v>1765</v>
      </c>
      <c r="E627" s="380" t="s">
        <v>1778</v>
      </c>
      <c r="F627" s="381" t="s">
        <v>13</v>
      </c>
      <c r="G627" s="380" t="s">
        <v>1771</v>
      </c>
      <c r="H627" s="380" t="s">
        <v>1771</v>
      </c>
      <c r="I627" s="380" t="s">
        <v>1767</v>
      </c>
      <c r="J627" s="380" t="s">
        <v>1768</v>
      </c>
      <c r="K627" s="380" t="s">
        <v>1779</v>
      </c>
      <c r="L627" s="382">
        <v>42171</v>
      </c>
    </row>
    <row r="628" spans="1:12" hidden="1">
      <c r="A628" s="380" t="s">
        <v>2964</v>
      </c>
      <c r="B628" s="380" t="s">
        <v>2965</v>
      </c>
      <c r="C628" s="380" t="s">
        <v>630</v>
      </c>
      <c r="D628" s="380" t="s">
        <v>1777</v>
      </c>
      <c r="F628" s="381" t="s">
        <v>13</v>
      </c>
      <c r="G628" s="380" t="s">
        <v>1771</v>
      </c>
      <c r="H628" s="380" t="s">
        <v>1771</v>
      </c>
      <c r="I628" s="380" t="s">
        <v>1767</v>
      </c>
      <c r="J628" s="380" t="s">
        <v>1772</v>
      </c>
      <c r="K628" s="380" t="s">
        <v>630</v>
      </c>
      <c r="L628" s="382">
        <v>42172</v>
      </c>
    </row>
    <row r="629" spans="1:12" hidden="1">
      <c r="A629" s="380" t="s">
        <v>75</v>
      </c>
      <c r="B629" s="380" t="s">
        <v>76</v>
      </c>
      <c r="C629" s="380" t="s">
        <v>15</v>
      </c>
      <c r="D629" s="380" t="s">
        <v>1870</v>
      </c>
      <c r="E629" s="380" t="s">
        <v>36</v>
      </c>
      <c r="F629" s="381" t="s">
        <v>36</v>
      </c>
      <c r="G629" s="380" t="s">
        <v>1767</v>
      </c>
      <c r="H629" s="380" t="s">
        <v>1767</v>
      </c>
      <c r="I629" s="380" t="s">
        <v>1767</v>
      </c>
      <c r="J629" s="380" t="s">
        <v>1772</v>
      </c>
      <c r="K629" s="380" t="s">
        <v>630</v>
      </c>
      <c r="L629" s="382">
        <v>42172</v>
      </c>
    </row>
    <row r="630" spans="1:12" hidden="1">
      <c r="A630" s="380" t="s">
        <v>2966</v>
      </c>
      <c r="B630" s="380" t="s">
        <v>2967</v>
      </c>
      <c r="C630" s="380" t="s">
        <v>30</v>
      </c>
      <c r="D630" s="380" t="s">
        <v>1765</v>
      </c>
      <c r="F630" s="381" t="s">
        <v>13</v>
      </c>
      <c r="G630" s="380" t="s">
        <v>1771</v>
      </c>
      <c r="H630" s="380" t="s">
        <v>1771</v>
      </c>
      <c r="I630" s="380" t="s">
        <v>1767</v>
      </c>
      <c r="J630" s="380" t="s">
        <v>1768</v>
      </c>
      <c r="K630" s="380" t="s">
        <v>30</v>
      </c>
      <c r="L630" s="382">
        <v>42171</v>
      </c>
    </row>
    <row r="631" spans="1:12" hidden="1">
      <c r="A631" s="380" t="s">
        <v>1540</v>
      </c>
      <c r="B631" s="380" t="s">
        <v>1541</v>
      </c>
      <c r="C631" s="380" t="s">
        <v>1438</v>
      </c>
      <c r="D631" s="380" t="s">
        <v>1765</v>
      </c>
      <c r="F631" s="381" t="s">
        <v>13</v>
      </c>
      <c r="G631" s="380" t="s">
        <v>1771</v>
      </c>
      <c r="H631" s="380" t="s">
        <v>1771</v>
      </c>
      <c r="I631" s="380" t="s">
        <v>1767</v>
      </c>
      <c r="J631" s="380" t="s">
        <v>1772</v>
      </c>
      <c r="K631" s="380" t="s">
        <v>1792</v>
      </c>
      <c r="L631" s="382">
        <v>42172</v>
      </c>
    </row>
    <row r="632" spans="1:12" hidden="1">
      <c r="A632" s="380" t="s">
        <v>2968</v>
      </c>
      <c r="B632" s="380" t="s">
        <v>2969</v>
      </c>
      <c r="C632" s="380" t="s">
        <v>353</v>
      </c>
      <c r="D632" s="380" t="s">
        <v>1782</v>
      </c>
      <c r="E632" s="380" t="s">
        <v>2206</v>
      </c>
      <c r="F632" s="381" t="s">
        <v>13</v>
      </c>
      <c r="G632" s="380" t="s">
        <v>1771</v>
      </c>
      <c r="H632" s="380" t="s">
        <v>1771</v>
      </c>
      <c r="I632" s="380" t="s">
        <v>1767</v>
      </c>
      <c r="J632" s="380" t="s">
        <v>1768</v>
      </c>
      <c r="K632" s="380" t="s">
        <v>1779</v>
      </c>
      <c r="L632" s="382">
        <v>42171</v>
      </c>
    </row>
    <row r="633" spans="1:12" hidden="1">
      <c r="A633" s="380" t="s">
        <v>2970</v>
      </c>
      <c r="B633" s="380" t="s">
        <v>2971</v>
      </c>
      <c r="C633" s="380" t="s">
        <v>1438</v>
      </c>
      <c r="D633" s="380" t="s">
        <v>1765</v>
      </c>
      <c r="F633" s="381" t="s">
        <v>13</v>
      </c>
      <c r="G633" s="380" t="s">
        <v>1771</v>
      </c>
      <c r="H633" s="380" t="s">
        <v>1771</v>
      </c>
      <c r="I633" s="380" t="s">
        <v>1767</v>
      </c>
      <c r="J633" s="380" t="s">
        <v>1768</v>
      </c>
      <c r="K633" s="380" t="s">
        <v>1438</v>
      </c>
      <c r="L633" s="382">
        <v>42171</v>
      </c>
    </row>
    <row r="634" spans="1:12" hidden="1">
      <c r="A634" s="380" t="s">
        <v>2972</v>
      </c>
      <c r="B634" s="380" t="s">
        <v>2973</v>
      </c>
      <c r="C634" s="380" t="s">
        <v>744</v>
      </c>
      <c r="D634" s="380" t="s">
        <v>1817</v>
      </c>
      <c r="F634" s="381" t="s">
        <v>13</v>
      </c>
      <c r="G634" s="380" t="s">
        <v>1771</v>
      </c>
      <c r="H634" s="380" t="s">
        <v>1771</v>
      </c>
      <c r="I634" s="380" t="s">
        <v>1767</v>
      </c>
      <c r="J634" s="380" t="s">
        <v>1768</v>
      </c>
      <c r="K634" s="380" t="s">
        <v>744</v>
      </c>
      <c r="L634" s="382">
        <v>42172</v>
      </c>
    </row>
    <row r="635" spans="1:12" hidden="1">
      <c r="A635" s="380" t="s">
        <v>2974</v>
      </c>
      <c r="B635" s="380" t="s">
        <v>2975</v>
      </c>
      <c r="C635" s="380" t="s">
        <v>30</v>
      </c>
      <c r="D635" s="380" t="s">
        <v>1782</v>
      </c>
      <c r="E635" s="380" t="s">
        <v>2976</v>
      </c>
      <c r="F635" s="381" t="s">
        <v>13</v>
      </c>
      <c r="G635" s="380" t="s">
        <v>1771</v>
      </c>
      <c r="H635" s="380" t="s">
        <v>1771</v>
      </c>
      <c r="I635" s="380" t="s">
        <v>1767</v>
      </c>
      <c r="J635" s="380" t="s">
        <v>1772</v>
      </c>
      <c r="K635" s="380" t="s">
        <v>1807</v>
      </c>
      <c r="L635" s="382">
        <v>42172</v>
      </c>
    </row>
    <row r="636" spans="1:12" hidden="1">
      <c r="A636" s="380" t="s">
        <v>2977</v>
      </c>
      <c r="B636" s="380" t="s">
        <v>2978</v>
      </c>
      <c r="C636" s="380" t="s">
        <v>744</v>
      </c>
      <c r="D636" s="380" t="s">
        <v>459</v>
      </c>
      <c r="F636" s="381" t="s">
        <v>13</v>
      </c>
      <c r="G636" s="380" t="s">
        <v>1771</v>
      </c>
      <c r="H636" s="380" t="s">
        <v>1771</v>
      </c>
      <c r="I636" s="380" t="s">
        <v>1767</v>
      </c>
      <c r="J636" s="380" t="s">
        <v>1768</v>
      </c>
      <c r="K636" s="380" t="s">
        <v>744</v>
      </c>
      <c r="L636" s="382">
        <v>42172</v>
      </c>
    </row>
    <row r="637" spans="1:12" hidden="1">
      <c r="A637" s="380" t="s">
        <v>2979</v>
      </c>
      <c r="B637" s="380" t="s">
        <v>2980</v>
      </c>
      <c r="C637" s="380" t="s">
        <v>107</v>
      </c>
      <c r="D637" s="380" t="s">
        <v>1765</v>
      </c>
      <c r="F637" s="381" t="s">
        <v>13</v>
      </c>
      <c r="G637" s="380" t="s">
        <v>1771</v>
      </c>
      <c r="H637" s="380" t="s">
        <v>1771</v>
      </c>
      <c r="I637" s="380" t="s">
        <v>1767</v>
      </c>
      <c r="J637" s="380" t="s">
        <v>1772</v>
      </c>
      <c r="K637" s="380" t="s">
        <v>107</v>
      </c>
      <c r="L637" s="382">
        <v>42173</v>
      </c>
    </row>
    <row r="638" spans="1:12" hidden="1">
      <c r="A638" s="380" t="s">
        <v>2981</v>
      </c>
      <c r="B638" s="380" t="s">
        <v>2982</v>
      </c>
      <c r="C638" s="380" t="s">
        <v>1438</v>
      </c>
      <c r="D638" s="380" t="s">
        <v>1765</v>
      </c>
      <c r="F638" s="381" t="s">
        <v>13</v>
      </c>
      <c r="G638" s="380" t="s">
        <v>1771</v>
      </c>
      <c r="H638" s="380" t="s">
        <v>1771</v>
      </c>
      <c r="I638" s="380" t="s">
        <v>1767</v>
      </c>
      <c r="J638" s="380" t="s">
        <v>1772</v>
      </c>
      <c r="K638" s="380" t="s">
        <v>1792</v>
      </c>
      <c r="L638" s="382">
        <v>42172</v>
      </c>
    </row>
    <row r="639" spans="1:12" hidden="1">
      <c r="A639" s="380" t="s">
        <v>2983</v>
      </c>
      <c r="B639" s="380" t="s">
        <v>2984</v>
      </c>
      <c r="C639" s="380" t="s">
        <v>1792</v>
      </c>
      <c r="D639" s="380" t="s">
        <v>1765</v>
      </c>
      <c r="F639" s="381" t="s">
        <v>13</v>
      </c>
      <c r="G639" s="380" t="s">
        <v>1771</v>
      </c>
      <c r="H639" s="380" t="s">
        <v>1771</v>
      </c>
      <c r="I639" s="380" t="s">
        <v>1767</v>
      </c>
      <c r="J639" s="380" t="s">
        <v>1772</v>
      </c>
      <c r="K639" s="380" t="s">
        <v>1792</v>
      </c>
      <c r="L639" s="382">
        <v>42172</v>
      </c>
    </row>
    <row r="640" spans="1:12" hidden="1">
      <c r="A640" s="380" t="s">
        <v>2985</v>
      </c>
      <c r="B640" s="380" t="s">
        <v>2986</v>
      </c>
      <c r="C640" s="380" t="s">
        <v>630</v>
      </c>
      <c r="D640" s="380" t="s">
        <v>1782</v>
      </c>
      <c r="F640" s="381" t="s">
        <v>13</v>
      </c>
      <c r="G640" s="380" t="s">
        <v>1771</v>
      </c>
      <c r="H640" s="380" t="s">
        <v>1771</v>
      </c>
      <c r="I640" s="380" t="s">
        <v>1767</v>
      </c>
      <c r="J640" s="380" t="s">
        <v>1772</v>
      </c>
      <c r="K640" s="380" t="s">
        <v>630</v>
      </c>
      <c r="L640" s="382">
        <v>42172</v>
      </c>
    </row>
    <row r="641" spans="1:12" hidden="1">
      <c r="A641" s="380" t="s">
        <v>2987</v>
      </c>
      <c r="B641" s="380" t="s">
        <v>2988</v>
      </c>
      <c r="C641" s="380" t="s">
        <v>27</v>
      </c>
      <c r="D641" s="380" t="s">
        <v>1765</v>
      </c>
      <c r="E641" s="380" t="s">
        <v>1778</v>
      </c>
      <c r="F641" s="381" t="s">
        <v>13</v>
      </c>
      <c r="G641" s="380" t="s">
        <v>1771</v>
      </c>
      <c r="H641" s="380" t="s">
        <v>1771</v>
      </c>
      <c r="I641" s="380" t="s">
        <v>1767</v>
      </c>
      <c r="J641" s="380" t="s">
        <v>1768</v>
      </c>
      <c r="K641" s="380" t="s">
        <v>1779</v>
      </c>
      <c r="L641" s="382">
        <v>42171</v>
      </c>
    </row>
    <row r="642" spans="1:12" hidden="1">
      <c r="A642" s="380" t="s">
        <v>2989</v>
      </c>
      <c r="B642" s="380" t="s">
        <v>2990</v>
      </c>
      <c r="C642" s="380" t="s">
        <v>744</v>
      </c>
      <c r="D642" s="380" t="s">
        <v>1765</v>
      </c>
      <c r="F642" s="381" t="s">
        <v>13</v>
      </c>
      <c r="G642" s="380" t="s">
        <v>1771</v>
      </c>
      <c r="H642" s="380" t="s">
        <v>1771</v>
      </c>
      <c r="I642" s="380" t="s">
        <v>1767</v>
      </c>
      <c r="J642" s="380" t="s">
        <v>1768</v>
      </c>
      <c r="K642" s="380" t="s">
        <v>744</v>
      </c>
      <c r="L642" s="382">
        <v>42172</v>
      </c>
    </row>
    <row r="643" spans="1:12" hidden="1">
      <c r="A643" s="380" t="s">
        <v>2991</v>
      </c>
      <c r="B643" s="380" t="s">
        <v>2992</v>
      </c>
      <c r="C643" s="380" t="s">
        <v>107</v>
      </c>
      <c r="D643" s="380" t="s">
        <v>459</v>
      </c>
      <c r="F643" s="381" t="s">
        <v>13</v>
      </c>
      <c r="G643" s="380" t="s">
        <v>1771</v>
      </c>
      <c r="H643" s="380" t="s">
        <v>1771</v>
      </c>
      <c r="I643" s="380" t="s">
        <v>1767</v>
      </c>
      <c r="J643" s="380" t="s">
        <v>1768</v>
      </c>
      <c r="K643" s="380" t="s">
        <v>107</v>
      </c>
      <c r="L643" s="382">
        <v>42171</v>
      </c>
    </row>
    <row r="644" spans="1:12" hidden="1">
      <c r="A644" s="380" t="s">
        <v>528</v>
      </c>
      <c r="B644" s="380" t="s">
        <v>529</v>
      </c>
      <c r="C644" s="380" t="s">
        <v>30</v>
      </c>
      <c r="D644" s="380" t="s">
        <v>1765</v>
      </c>
      <c r="F644" s="381" t="s">
        <v>13</v>
      </c>
      <c r="G644" s="380" t="s">
        <v>1771</v>
      </c>
      <c r="H644" s="380" t="s">
        <v>1771</v>
      </c>
      <c r="I644" s="380" t="s">
        <v>1767</v>
      </c>
      <c r="J644" s="380" t="s">
        <v>1772</v>
      </c>
      <c r="K644" s="380" t="s">
        <v>30</v>
      </c>
      <c r="L644" s="382">
        <v>42171</v>
      </c>
    </row>
    <row r="645" spans="1:12" hidden="1">
      <c r="A645" s="380" t="s">
        <v>2993</v>
      </c>
      <c r="B645" s="380" t="s">
        <v>2994</v>
      </c>
      <c r="C645" s="380" t="s">
        <v>1438</v>
      </c>
      <c r="D645" s="380" t="s">
        <v>1777</v>
      </c>
      <c r="F645" s="381" t="s">
        <v>13</v>
      </c>
      <c r="G645" s="380" t="s">
        <v>1771</v>
      </c>
      <c r="H645" s="380" t="s">
        <v>1771</v>
      </c>
      <c r="I645" s="380" t="s">
        <v>1767</v>
      </c>
      <c r="J645" s="380" t="s">
        <v>1772</v>
      </c>
      <c r="K645" s="380" t="s">
        <v>1438</v>
      </c>
      <c r="L645" s="382">
        <v>42171</v>
      </c>
    </row>
    <row r="646" spans="1:12" hidden="1">
      <c r="A646" s="380" t="s">
        <v>2995</v>
      </c>
      <c r="B646" s="380" t="s">
        <v>2996</v>
      </c>
      <c r="C646" s="380" t="s">
        <v>1792</v>
      </c>
      <c r="D646" s="380" t="s">
        <v>1817</v>
      </c>
      <c r="F646" s="381" t="s">
        <v>13</v>
      </c>
      <c r="G646" s="380" t="s">
        <v>1771</v>
      </c>
      <c r="H646" s="380" t="s">
        <v>1771</v>
      </c>
      <c r="I646" s="380" t="s">
        <v>1767</v>
      </c>
      <c r="J646" s="380" t="s">
        <v>1772</v>
      </c>
      <c r="K646" s="380" t="s">
        <v>1792</v>
      </c>
      <c r="L646" s="382">
        <v>42172</v>
      </c>
    </row>
    <row r="647" spans="1:12" hidden="1">
      <c r="A647" s="380" t="s">
        <v>2997</v>
      </c>
      <c r="B647" s="380" t="s">
        <v>2998</v>
      </c>
      <c r="C647" s="380" t="s">
        <v>1224</v>
      </c>
      <c r="D647" s="380" t="s">
        <v>1777</v>
      </c>
      <c r="F647" s="381" t="s">
        <v>13</v>
      </c>
      <c r="G647" s="380" t="s">
        <v>1771</v>
      </c>
      <c r="H647" s="380" t="s">
        <v>1771</v>
      </c>
      <c r="I647" s="380" t="s">
        <v>1767</v>
      </c>
      <c r="J647" s="380" t="s">
        <v>1768</v>
      </c>
      <c r="K647" s="380" t="s">
        <v>1224</v>
      </c>
      <c r="L647" s="382">
        <v>42171</v>
      </c>
    </row>
    <row r="648" spans="1:12" hidden="1">
      <c r="A648" s="380" t="s">
        <v>2999</v>
      </c>
      <c r="F648" s="381" t="s">
        <v>13</v>
      </c>
      <c r="G648" s="380" t="s">
        <v>1771</v>
      </c>
      <c r="H648" s="380" t="s">
        <v>1771</v>
      </c>
      <c r="I648" s="380" t="s">
        <v>1767</v>
      </c>
    </row>
    <row r="649" spans="1:12" hidden="1">
      <c r="A649" s="380" t="s">
        <v>3000</v>
      </c>
      <c r="B649" s="380" t="s">
        <v>3001</v>
      </c>
      <c r="C649" s="380" t="s">
        <v>1438</v>
      </c>
      <c r="D649" s="380" t="s">
        <v>1782</v>
      </c>
      <c r="F649" s="381" t="s">
        <v>13</v>
      </c>
      <c r="G649" s="380" t="s">
        <v>1771</v>
      </c>
      <c r="H649" s="380" t="s">
        <v>1771</v>
      </c>
      <c r="I649" s="380" t="s">
        <v>1767</v>
      </c>
      <c r="J649" s="380" t="s">
        <v>1772</v>
      </c>
      <c r="K649" s="380" t="s">
        <v>1438</v>
      </c>
      <c r="L649" s="382">
        <v>42171</v>
      </c>
    </row>
    <row r="650" spans="1:12" hidden="1">
      <c r="A650" s="380" t="s">
        <v>3002</v>
      </c>
      <c r="B650" s="380" t="s">
        <v>3003</v>
      </c>
      <c r="C650" s="380" t="s">
        <v>744</v>
      </c>
      <c r="D650" s="380" t="s">
        <v>283</v>
      </c>
      <c r="F650" s="381" t="s">
        <v>13</v>
      </c>
      <c r="G650" s="380" t="s">
        <v>1771</v>
      </c>
      <c r="H650" s="380" t="s">
        <v>1771</v>
      </c>
      <c r="I650" s="380" t="s">
        <v>1767</v>
      </c>
      <c r="J650" s="380" t="s">
        <v>1772</v>
      </c>
      <c r="K650" s="380" t="s">
        <v>744</v>
      </c>
      <c r="L650" s="382">
        <v>42172</v>
      </c>
    </row>
    <row r="651" spans="1:12" hidden="1">
      <c r="A651" s="380" t="s">
        <v>3004</v>
      </c>
      <c r="B651" s="380" t="s">
        <v>3005</v>
      </c>
      <c r="C651" s="380" t="s">
        <v>395</v>
      </c>
      <c r="D651" s="380" t="s">
        <v>1765</v>
      </c>
      <c r="F651" s="381" t="s">
        <v>13</v>
      </c>
      <c r="G651" s="380" t="s">
        <v>1771</v>
      </c>
      <c r="H651" s="380" t="s">
        <v>1771</v>
      </c>
      <c r="I651" s="380" t="s">
        <v>1767</v>
      </c>
      <c r="J651" s="380" t="s">
        <v>1768</v>
      </c>
      <c r="K651" s="380" t="s">
        <v>1807</v>
      </c>
      <c r="L651" s="382">
        <v>42172</v>
      </c>
    </row>
    <row r="652" spans="1:12" hidden="1">
      <c r="A652" s="380" t="s">
        <v>677</v>
      </c>
      <c r="B652" s="380" t="s">
        <v>678</v>
      </c>
      <c r="C652" s="380" t="s">
        <v>630</v>
      </c>
      <c r="D652" s="380" t="s">
        <v>1765</v>
      </c>
      <c r="F652" s="381" t="s">
        <v>13</v>
      </c>
      <c r="G652" s="380" t="s">
        <v>1771</v>
      </c>
      <c r="H652" s="380" t="s">
        <v>1771</v>
      </c>
      <c r="I652" s="380" t="s">
        <v>1767</v>
      </c>
      <c r="J652" s="380" t="s">
        <v>1772</v>
      </c>
      <c r="K652" s="380" t="s">
        <v>630</v>
      </c>
      <c r="L652" s="382">
        <v>42172</v>
      </c>
    </row>
    <row r="653" spans="1:12" hidden="1">
      <c r="A653" s="380" t="s">
        <v>757</v>
      </c>
      <c r="B653" s="380" t="s">
        <v>758</v>
      </c>
      <c r="C653" s="380" t="s">
        <v>744</v>
      </c>
      <c r="D653" s="380" t="s">
        <v>1782</v>
      </c>
      <c r="F653" s="381" t="s">
        <v>13</v>
      </c>
      <c r="G653" s="380" t="s">
        <v>1771</v>
      </c>
      <c r="H653" s="380" t="s">
        <v>1771</v>
      </c>
      <c r="I653" s="380" t="s">
        <v>1767</v>
      </c>
      <c r="J653" s="380" t="s">
        <v>1768</v>
      </c>
      <c r="K653" s="380" t="s">
        <v>744</v>
      </c>
      <c r="L653" s="382">
        <v>42172</v>
      </c>
    </row>
    <row r="654" spans="1:12" hidden="1">
      <c r="A654" s="380" t="s">
        <v>3006</v>
      </c>
      <c r="B654" s="380" t="s">
        <v>3007</v>
      </c>
      <c r="C654" s="380" t="s">
        <v>1764</v>
      </c>
      <c r="D654" s="380" t="s">
        <v>283</v>
      </c>
      <c r="F654" s="381" t="s">
        <v>1766</v>
      </c>
      <c r="G654" s="380" t="s">
        <v>1767</v>
      </c>
      <c r="H654" s="380" t="s">
        <v>1767</v>
      </c>
      <c r="I654" s="380" t="s">
        <v>1767</v>
      </c>
      <c r="J654" s="380" t="s">
        <v>1768</v>
      </c>
      <c r="K654" s="380" t="s">
        <v>1764</v>
      </c>
      <c r="L654" s="382">
        <v>42174</v>
      </c>
    </row>
    <row r="655" spans="1:12" hidden="1">
      <c r="A655" s="380" t="s">
        <v>3008</v>
      </c>
      <c r="B655" s="380" t="s">
        <v>3009</v>
      </c>
      <c r="C655" s="380" t="s">
        <v>1224</v>
      </c>
      <c r="D655" s="380" t="s">
        <v>1765</v>
      </c>
      <c r="F655" s="381" t="s">
        <v>13</v>
      </c>
      <c r="G655" s="380" t="s">
        <v>1771</v>
      </c>
      <c r="H655" s="380" t="s">
        <v>1771</v>
      </c>
      <c r="I655" s="380" t="s">
        <v>1767</v>
      </c>
      <c r="J655" s="380" t="s">
        <v>1772</v>
      </c>
      <c r="K655" s="380" t="s">
        <v>1224</v>
      </c>
      <c r="L655" s="382">
        <v>42171</v>
      </c>
    </row>
    <row r="656" spans="1:12" hidden="1">
      <c r="A656" s="380" t="s">
        <v>3010</v>
      </c>
      <c r="B656" s="380" t="s">
        <v>3011</v>
      </c>
      <c r="C656" s="380" t="s">
        <v>744</v>
      </c>
      <c r="D656" s="380" t="s">
        <v>283</v>
      </c>
      <c r="F656" s="381" t="s">
        <v>13</v>
      </c>
      <c r="G656" s="380" t="s">
        <v>1771</v>
      </c>
      <c r="H656" s="380" t="s">
        <v>1771</v>
      </c>
      <c r="I656" s="380" t="s">
        <v>1767</v>
      </c>
      <c r="J656" s="380" t="s">
        <v>1772</v>
      </c>
      <c r="K656" s="380" t="s">
        <v>744</v>
      </c>
      <c r="L656" s="382">
        <v>42172</v>
      </c>
    </row>
    <row r="657" spans="1:12" hidden="1">
      <c r="A657" s="380" t="s">
        <v>3012</v>
      </c>
      <c r="B657" s="380" t="s">
        <v>3013</v>
      </c>
      <c r="C657" s="380" t="s">
        <v>744</v>
      </c>
      <c r="D657" s="380" t="s">
        <v>1765</v>
      </c>
      <c r="F657" s="381" t="s">
        <v>13</v>
      </c>
      <c r="G657" s="380" t="s">
        <v>1771</v>
      </c>
      <c r="H657" s="380" t="s">
        <v>1771</v>
      </c>
      <c r="I657" s="380" t="s">
        <v>1767</v>
      </c>
      <c r="J657" s="380" t="s">
        <v>1772</v>
      </c>
      <c r="K657" s="380" t="s">
        <v>744</v>
      </c>
      <c r="L657" s="382">
        <v>42172</v>
      </c>
    </row>
    <row r="658" spans="1:12" hidden="1">
      <c r="A658" s="380" t="s">
        <v>3014</v>
      </c>
      <c r="B658" s="380" t="s">
        <v>3015</v>
      </c>
      <c r="C658" s="380" t="s">
        <v>30</v>
      </c>
      <c r="D658" s="380" t="s">
        <v>283</v>
      </c>
      <c r="F658" s="381" t="s">
        <v>13</v>
      </c>
      <c r="G658" s="380" t="s">
        <v>1771</v>
      </c>
      <c r="H658" s="380" t="s">
        <v>1771</v>
      </c>
      <c r="I658" s="380" t="s">
        <v>1767</v>
      </c>
      <c r="J658" s="380" t="s">
        <v>1772</v>
      </c>
      <c r="K658" s="380" t="s">
        <v>30</v>
      </c>
      <c r="L658" s="382">
        <v>42171</v>
      </c>
    </row>
    <row r="659" spans="1:12" hidden="1">
      <c r="A659" s="380" t="s">
        <v>3016</v>
      </c>
      <c r="B659" s="380" t="s">
        <v>3017</v>
      </c>
      <c r="C659" s="380" t="s">
        <v>27</v>
      </c>
      <c r="D659" s="380" t="s">
        <v>1765</v>
      </c>
      <c r="F659" s="381" t="s">
        <v>13</v>
      </c>
      <c r="G659" s="380" t="s">
        <v>1771</v>
      </c>
      <c r="H659" s="380" t="s">
        <v>1771</v>
      </c>
      <c r="I659" s="380" t="s">
        <v>1767</v>
      </c>
      <c r="J659" s="380" t="s">
        <v>1768</v>
      </c>
      <c r="K659" s="380" t="s">
        <v>1779</v>
      </c>
      <c r="L659" s="382">
        <v>42171</v>
      </c>
    </row>
    <row r="660" spans="1:12" hidden="1">
      <c r="A660" s="380" t="s">
        <v>3018</v>
      </c>
      <c r="B660" s="380" t="s">
        <v>3019</v>
      </c>
      <c r="C660" s="380" t="s">
        <v>1438</v>
      </c>
      <c r="D660" s="380" t="s">
        <v>1782</v>
      </c>
      <c r="F660" s="381" t="s">
        <v>13</v>
      </c>
      <c r="G660" s="380" t="s">
        <v>1771</v>
      </c>
      <c r="H660" s="380" t="s">
        <v>1771</v>
      </c>
      <c r="I660" s="380" t="s">
        <v>1767</v>
      </c>
      <c r="J660" s="380" t="s">
        <v>1772</v>
      </c>
      <c r="K660" s="380" t="s">
        <v>1438</v>
      </c>
      <c r="L660" s="382">
        <v>42171</v>
      </c>
    </row>
    <row r="661" spans="1:12" hidden="1">
      <c r="A661" s="380" t="s">
        <v>233</v>
      </c>
      <c r="B661" s="380" t="s">
        <v>234</v>
      </c>
      <c r="C661" s="380" t="s">
        <v>107</v>
      </c>
      <c r="D661" s="380" t="s">
        <v>1765</v>
      </c>
      <c r="F661" s="381" t="s">
        <v>13</v>
      </c>
      <c r="G661" s="380" t="s">
        <v>1771</v>
      </c>
      <c r="H661" s="380" t="s">
        <v>1771</v>
      </c>
      <c r="I661" s="380" t="s">
        <v>1767</v>
      </c>
      <c r="J661" s="380" t="s">
        <v>1772</v>
      </c>
      <c r="K661" s="380" t="s">
        <v>107</v>
      </c>
      <c r="L661" s="382">
        <v>42171</v>
      </c>
    </row>
    <row r="662" spans="1:12" hidden="1">
      <c r="A662" s="380" t="s">
        <v>3020</v>
      </c>
      <c r="B662" s="380" t="s">
        <v>3021</v>
      </c>
      <c r="C662" s="380" t="s">
        <v>107</v>
      </c>
      <c r="D662" s="380" t="s">
        <v>1765</v>
      </c>
      <c r="F662" s="381" t="s">
        <v>13</v>
      </c>
      <c r="G662" s="380" t="s">
        <v>1771</v>
      </c>
      <c r="H662" s="380" t="s">
        <v>1771</v>
      </c>
      <c r="I662" s="380" t="s">
        <v>1767</v>
      </c>
      <c r="J662" s="380" t="s">
        <v>1772</v>
      </c>
      <c r="K662" s="380" t="s">
        <v>107</v>
      </c>
      <c r="L662" s="382">
        <v>42172</v>
      </c>
    </row>
    <row r="663" spans="1:12" hidden="1">
      <c r="A663" s="380" t="s">
        <v>3022</v>
      </c>
      <c r="B663" s="380" t="s">
        <v>1843</v>
      </c>
      <c r="C663" s="380" t="s">
        <v>2238</v>
      </c>
      <c r="D663" s="380" t="s">
        <v>1777</v>
      </c>
      <c r="F663" s="381" t="s">
        <v>1766</v>
      </c>
      <c r="G663" s="380" t="s">
        <v>1767</v>
      </c>
      <c r="H663" s="380" t="s">
        <v>1767</v>
      </c>
      <c r="I663" s="380" t="s">
        <v>1767</v>
      </c>
      <c r="J663" s="380" t="s">
        <v>1787</v>
      </c>
      <c r="K663" s="380" t="s">
        <v>336</v>
      </c>
      <c r="L663" s="382">
        <v>42171</v>
      </c>
    </row>
    <row r="664" spans="1:12" hidden="1">
      <c r="A664" s="380" t="s">
        <v>3023</v>
      </c>
      <c r="B664" s="380" t="s">
        <v>3024</v>
      </c>
      <c r="C664" s="380" t="s">
        <v>1224</v>
      </c>
      <c r="D664" s="380" t="s">
        <v>283</v>
      </c>
      <c r="F664" s="381" t="s">
        <v>13</v>
      </c>
      <c r="G664" s="380" t="s">
        <v>1771</v>
      </c>
      <c r="H664" s="380" t="s">
        <v>1771</v>
      </c>
      <c r="I664" s="380" t="s">
        <v>1767</v>
      </c>
      <c r="J664" s="380" t="s">
        <v>1772</v>
      </c>
      <c r="K664" s="380" t="s">
        <v>1224</v>
      </c>
      <c r="L664" s="382">
        <v>42171</v>
      </c>
    </row>
    <row r="665" spans="1:12" hidden="1">
      <c r="A665" s="380" t="s">
        <v>3025</v>
      </c>
      <c r="B665" s="380" t="s">
        <v>3026</v>
      </c>
      <c r="C665" s="380" t="s">
        <v>27</v>
      </c>
      <c r="D665" s="380" t="s">
        <v>1765</v>
      </c>
      <c r="E665" s="380" t="s">
        <v>1778</v>
      </c>
      <c r="F665" s="381" t="s">
        <v>13</v>
      </c>
      <c r="G665" s="380" t="s">
        <v>1771</v>
      </c>
      <c r="H665" s="380" t="s">
        <v>1771</v>
      </c>
      <c r="I665" s="380" t="s">
        <v>1767</v>
      </c>
      <c r="J665" s="380" t="s">
        <v>1768</v>
      </c>
      <c r="K665" s="380" t="s">
        <v>1779</v>
      </c>
      <c r="L665" s="382">
        <v>42171</v>
      </c>
    </row>
    <row r="666" spans="1:12" hidden="1">
      <c r="A666" s="380" t="s">
        <v>3027</v>
      </c>
      <c r="B666" s="380" t="s">
        <v>3028</v>
      </c>
      <c r="C666" s="380" t="s">
        <v>1224</v>
      </c>
      <c r="D666" s="380" t="s">
        <v>1782</v>
      </c>
      <c r="F666" s="381" t="s">
        <v>13</v>
      </c>
      <c r="G666" s="380" t="s">
        <v>1771</v>
      </c>
      <c r="H666" s="380" t="s">
        <v>1771</v>
      </c>
      <c r="I666" s="380" t="s">
        <v>1767</v>
      </c>
      <c r="J666" s="380" t="s">
        <v>1772</v>
      </c>
      <c r="K666" s="380" t="s">
        <v>1224</v>
      </c>
      <c r="L666" s="382">
        <v>42171</v>
      </c>
    </row>
    <row r="667" spans="1:12" hidden="1">
      <c r="A667" s="380" t="s">
        <v>3029</v>
      </c>
      <c r="B667" s="380" t="s">
        <v>3030</v>
      </c>
      <c r="C667" s="380" t="s">
        <v>1438</v>
      </c>
      <c r="D667" s="380" t="s">
        <v>1765</v>
      </c>
      <c r="F667" s="381" t="s">
        <v>13</v>
      </c>
      <c r="G667" s="380" t="s">
        <v>1771</v>
      </c>
      <c r="H667" s="380" t="s">
        <v>1771</v>
      </c>
      <c r="I667" s="380" t="s">
        <v>1767</v>
      </c>
      <c r="J667" s="380" t="s">
        <v>1772</v>
      </c>
      <c r="K667" s="380" t="s">
        <v>1438</v>
      </c>
      <c r="L667" s="382">
        <v>42173</v>
      </c>
    </row>
    <row r="668" spans="1:12" hidden="1">
      <c r="A668" s="380" t="s">
        <v>3031</v>
      </c>
      <c r="B668" s="380" t="s">
        <v>3032</v>
      </c>
      <c r="C668" s="380" t="s">
        <v>27</v>
      </c>
      <c r="D668" s="380" t="s">
        <v>1777</v>
      </c>
      <c r="E668" s="380" t="s">
        <v>1778</v>
      </c>
      <c r="F668" s="381" t="s">
        <v>13</v>
      </c>
      <c r="G668" s="380" t="s">
        <v>1771</v>
      </c>
      <c r="H668" s="380" t="s">
        <v>1771</v>
      </c>
      <c r="I668" s="380" t="s">
        <v>1767</v>
      </c>
      <c r="J668" s="380" t="s">
        <v>1768</v>
      </c>
      <c r="K668" s="380" t="s">
        <v>1779</v>
      </c>
      <c r="L668" s="382">
        <v>42171</v>
      </c>
    </row>
    <row r="669" spans="1:12" hidden="1">
      <c r="A669" s="380" t="s">
        <v>3033</v>
      </c>
      <c r="B669" s="380" t="s">
        <v>3034</v>
      </c>
      <c r="C669" s="380" t="s">
        <v>1224</v>
      </c>
      <c r="D669" s="380" t="s">
        <v>283</v>
      </c>
      <c r="F669" s="381" t="s">
        <v>13</v>
      </c>
      <c r="G669" s="380" t="s">
        <v>1771</v>
      </c>
      <c r="H669" s="380" t="s">
        <v>1771</v>
      </c>
      <c r="I669" s="380" t="s">
        <v>1767</v>
      </c>
      <c r="J669" s="380" t="s">
        <v>1772</v>
      </c>
      <c r="K669" s="380" t="s">
        <v>1224</v>
      </c>
      <c r="L669" s="382">
        <v>42171</v>
      </c>
    </row>
    <row r="670" spans="1:12" hidden="1">
      <c r="A670" s="380" t="s">
        <v>3035</v>
      </c>
      <c r="B670" s="380" t="s">
        <v>3036</v>
      </c>
      <c r="C670" s="380" t="s">
        <v>30</v>
      </c>
      <c r="D670" s="380" t="s">
        <v>1765</v>
      </c>
      <c r="F670" s="381" t="s">
        <v>13</v>
      </c>
      <c r="G670" s="380" t="s">
        <v>1771</v>
      </c>
      <c r="H670" s="380" t="s">
        <v>1771</v>
      </c>
      <c r="I670" s="380" t="s">
        <v>1767</v>
      </c>
      <c r="J670" s="380" t="s">
        <v>1772</v>
      </c>
      <c r="K670" s="380" t="s">
        <v>30</v>
      </c>
      <c r="L670" s="382">
        <v>42171</v>
      </c>
    </row>
    <row r="671" spans="1:12" hidden="1">
      <c r="A671" s="380" t="s">
        <v>1043</v>
      </c>
      <c r="B671" s="380" t="s">
        <v>1044</v>
      </c>
      <c r="C671" s="380" t="s">
        <v>1027</v>
      </c>
      <c r="D671" s="380" t="s">
        <v>1765</v>
      </c>
      <c r="F671" s="381" t="s">
        <v>13</v>
      </c>
      <c r="G671" s="380" t="s">
        <v>1771</v>
      </c>
      <c r="H671" s="380" t="s">
        <v>1771</v>
      </c>
      <c r="I671" s="380" t="s">
        <v>1767</v>
      </c>
      <c r="J671" s="380" t="s">
        <v>1772</v>
      </c>
      <c r="K671" s="380" t="s">
        <v>1795</v>
      </c>
      <c r="L671" s="382">
        <v>42172</v>
      </c>
    </row>
    <row r="672" spans="1:12" hidden="1">
      <c r="A672" s="380" t="s">
        <v>3037</v>
      </c>
      <c r="B672" s="380" t="s">
        <v>3038</v>
      </c>
      <c r="C672" s="380" t="s">
        <v>1224</v>
      </c>
      <c r="D672" s="380" t="s">
        <v>1777</v>
      </c>
      <c r="F672" s="381" t="s">
        <v>13</v>
      </c>
      <c r="G672" s="380" t="s">
        <v>1771</v>
      </c>
      <c r="H672" s="380" t="s">
        <v>1771</v>
      </c>
      <c r="I672" s="380" t="s">
        <v>1767</v>
      </c>
      <c r="J672" s="380" t="s">
        <v>1772</v>
      </c>
      <c r="K672" s="380" t="s">
        <v>1224</v>
      </c>
      <c r="L672" s="382">
        <v>42171</v>
      </c>
    </row>
    <row r="673" spans="1:12" hidden="1">
      <c r="A673" s="380" t="s">
        <v>3039</v>
      </c>
      <c r="B673" s="380" t="s">
        <v>3040</v>
      </c>
      <c r="C673" s="380" t="s">
        <v>1027</v>
      </c>
      <c r="D673" s="380" t="s">
        <v>1765</v>
      </c>
      <c r="F673" s="381" t="s">
        <v>13</v>
      </c>
      <c r="G673" s="380" t="s">
        <v>1771</v>
      </c>
      <c r="H673" s="380" t="s">
        <v>1771</v>
      </c>
      <c r="I673" s="380" t="s">
        <v>1767</v>
      </c>
      <c r="J673" s="380" t="s">
        <v>1772</v>
      </c>
      <c r="K673" s="380" t="s">
        <v>1795</v>
      </c>
      <c r="L673" s="382">
        <v>42172</v>
      </c>
    </row>
    <row r="674" spans="1:12" hidden="1">
      <c r="A674" s="380" t="s">
        <v>3041</v>
      </c>
      <c r="B674" s="380" t="s">
        <v>3042</v>
      </c>
      <c r="C674" s="380" t="s">
        <v>1438</v>
      </c>
      <c r="D674" s="380" t="s">
        <v>459</v>
      </c>
      <c r="F674" s="381" t="s">
        <v>13</v>
      </c>
      <c r="G674" s="380" t="s">
        <v>1771</v>
      </c>
      <c r="H674" s="380" t="s">
        <v>1771</v>
      </c>
      <c r="I674" s="380" t="s">
        <v>1767</v>
      </c>
      <c r="J674" s="380" t="s">
        <v>1772</v>
      </c>
      <c r="K674" s="380" t="s">
        <v>1438</v>
      </c>
      <c r="L674" s="382">
        <v>42171</v>
      </c>
    </row>
    <row r="675" spans="1:12" hidden="1">
      <c r="A675" s="380" t="s">
        <v>3043</v>
      </c>
      <c r="B675" s="380" t="s">
        <v>3044</v>
      </c>
      <c r="C675" s="380" t="s">
        <v>1438</v>
      </c>
      <c r="D675" s="380" t="s">
        <v>1765</v>
      </c>
      <c r="E675" s="380" t="s">
        <v>2271</v>
      </c>
      <c r="F675" s="381" t="s">
        <v>13</v>
      </c>
      <c r="G675" s="380" t="s">
        <v>1771</v>
      </c>
      <c r="H675" s="380" t="s">
        <v>1771</v>
      </c>
      <c r="I675" s="380" t="s">
        <v>1767</v>
      </c>
      <c r="J675" s="380" t="s">
        <v>1772</v>
      </c>
      <c r="K675" s="380" t="s">
        <v>1807</v>
      </c>
      <c r="L675" s="382">
        <v>42172</v>
      </c>
    </row>
    <row r="676" spans="1:12" hidden="1">
      <c r="A676" s="380" t="s">
        <v>3045</v>
      </c>
      <c r="B676" s="380" t="s">
        <v>3046</v>
      </c>
      <c r="C676" s="380" t="s">
        <v>1224</v>
      </c>
      <c r="D676" s="380" t="s">
        <v>1765</v>
      </c>
      <c r="F676" s="381" t="s">
        <v>13</v>
      </c>
      <c r="G676" s="380" t="s">
        <v>1771</v>
      </c>
      <c r="H676" s="380" t="s">
        <v>1771</v>
      </c>
      <c r="I676" s="380" t="s">
        <v>1767</v>
      </c>
      <c r="J676" s="380" t="s">
        <v>1772</v>
      </c>
      <c r="K676" s="380" t="s">
        <v>1224</v>
      </c>
      <c r="L676" s="382">
        <v>42171</v>
      </c>
    </row>
    <row r="677" spans="1:12" hidden="1">
      <c r="A677" s="380" t="s">
        <v>3047</v>
      </c>
      <c r="B677" s="380" t="s">
        <v>3048</v>
      </c>
      <c r="C677" s="380" t="s">
        <v>1224</v>
      </c>
      <c r="D677" s="380" t="s">
        <v>1782</v>
      </c>
      <c r="F677" s="381" t="s">
        <v>13</v>
      </c>
      <c r="G677" s="380" t="s">
        <v>1771</v>
      </c>
      <c r="H677" s="380" t="s">
        <v>1771</v>
      </c>
      <c r="I677" s="380" t="s">
        <v>1767</v>
      </c>
      <c r="J677" s="380" t="s">
        <v>1772</v>
      </c>
      <c r="K677" s="380" t="s">
        <v>1224</v>
      </c>
      <c r="L677" s="382">
        <v>42171</v>
      </c>
    </row>
    <row r="678" spans="1:12" hidden="1">
      <c r="A678" s="380" t="s">
        <v>3049</v>
      </c>
      <c r="B678" s="380" t="s">
        <v>3050</v>
      </c>
      <c r="C678" s="380" t="s">
        <v>1224</v>
      </c>
      <c r="D678" s="380" t="s">
        <v>283</v>
      </c>
      <c r="F678" s="381" t="s">
        <v>13</v>
      </c>
      <c r="G678" s="380" t="s">
        <v>1771</v>
      </c>
      <c r="H678" s="380" t="s">
        <v>1771</v>
      </c>
      <c r="I678" s="380" t="s">
        <v>1767</v>
      </c>
      <c r="J678" s="380" t="s">
        <v>1772</v>
      </c>
      <c r="K678" s="380" t="s">
        <v>1224</v>
      </c>
      <c r="L678" s="382">
        <v>42171</v>
      </c>
    </row>
    <row r="679" spans="1:12" hidden="1">
      <c r="A679" s="380" t="s">
        <v>3051</v>
      </c>
      <c r="B679" s="380" t="s">
        <v>3052</v>
      </c>
      <c r="C679" s="380" t="s">
        <v>744</v>
      </c>
      <c r="D679" s="380" t="s">
        <v>283</v>
      </c>
      <c r="E679" s="380" t="s">
        <v>2742</v>
      </c>
      <c r="F679" s="381" t="s">
        <v>13</v>
      </c>
      <c r="G679" s="380" t="s">
        <v>1771</v>
      </c>
      <c r="H679" s="380" t="s">
        <v>1771</v>
      </c>
      <c r="I679" s="380" t="s">
        <v>1767</v>
      </c>
      <c r="J679" s="380" t="s">
        <v>1768</v>
      </c>
      <c r="K679" s="380" t="s">
        <v>1807</v>
      </c>
      <c r="L679" s="382">
        <v>42172</v>
      </c>
    </row>
    <row r="680" spans="1:12" hidden="1">
      <c r="A680" s="380" t="s">
        <v>3053</v>
      </c>
      <c r="B680" s="380" t="s">
        <v>3054</v>
      </c>
      <c r="C680" s="380" t="s">
        <v>744</v>
      </c>
      <c r="D680" s="380" t="s">
        <v>1777</v>
      </c>
      <c r="F680" s="381" t="s">
        <v>13</v>
      </c>
      <c r="G680" s="380" t="s">
        <v>1771</v>
      </c>
      <c r="H680" s="380" t="s">
        <v>1771</v>
      </c>
      <c r="I680" s="380" t="s">
        <v>1767</v>
      </c>
      <c r="J680" s="380" t="s">
        <v>1772</v>
      </c>
      <c r="K680" s="380" t="s">
        <v>744</v>
      </c>
      <c r="L680" s="382">
        <v>42172</v>
      </c>
    </row>
    <row r="681" spans="1:12" hidden="1">
      <c r="A681" s="380" t="s">
        <v>3055</v>
      </c>
      <c r="B681" s="380" t="s">
        <v>3056</v>
      </c>
      <c r="F681" s="381" t="s">
        <v>13</v>
      </c>
      <c r="G681" s="380" t="s">
        <v>1771</v>
      </c>
      <c r="H681" s="380" t="s">
        <v>1771</v>
      </c>
      <c r="I681" s="380" t="s">
        <v>1767</v>
      </c>
    </row>
    <row r="682" spans="1:12" hidden="1">
      <c r="A682" s="380" t="s">
        <v>3057</v>
      </c>
      <c r="B682" s="380" t="s">
        <v>3058</v>
      </c>
      <c r="C682" s="380" t="s">
        <v>744</v>
      </c>
      <c r="D682" s="380" t="s">
        <v>1765</v>
      </c>
      <c r="F682" s="381" t="s">
        <v>13</v>
      </c>
      <c r="G682" s="380" t="s">
        <v>1771</v>
      </c>
      <c r="H682" s="380" t="s">
        <v>1771</v>
      </c>
      <c r="I682" s="380" t="s">
        <v>1767</v>
      </c>
      <c r="J682" s="380" t="s">
        <v>1768</v>
      </c>
      <c r="K682" s="380" t="s">
        <v>744</v>
      </c>
      <c r="L682" s="382">
        <v>42172</v>
      </c>
    </row>
    <row r="683" spans="1:12" hidden="1">
      <c r="A683" s="380" t="s">
        <v>64</v>
      </c>
      <c r="B683" s="380" t="s">
        <v>65</v>
      </c>
      <c r="C683" s="380" t="s">
        <v>30</v>
      </c>
      <c r="D683" s="380" t="s">
        <v>1870</v>
      </c>
      <c r="E683" s="380" t="s">
        <v>2705</v>
      </c>
      <c r="F683" s="381" t="s">
        <v>35</v>
      </c>
      <c r="G683" s="380" t="s">
        <v>1767</v>
      </c>
      <c r="H683" s="380" t="s">
        <v>1767</v>
      </c>
      <c r="I683" s="380" t="s">
        <v>1767</v>
      </c>
      <c r="J683" s="380" t="s">
        <v>2029</v>
      </c>
      <c r="K683" s="380" t="s">
        <v>1792</v>
      </c>
      <c r="L683" s="382">
        <v>42172</v>
      </c>
    </row>
    <row r="684" spans="1:12" hidden="1">
      <c r="A684" s="380" t="s">
        <v>3059</v>
      </c>
      <c r="B684" s="380" t="s">
        <v>3060</v>
      </c>
      <c r="C684" s="380" t="s">
        <v>1224</v>
      </c>
      <c r="D684" s="380" t="s">
        <v>1765</v>
      </c>
      <c r="F684" s="381" t="s">
        <v>13</v>
      </c>
      <c r="G684" s="380" t="s">
        <v>1771</v>
      </c>
      <c r="H684" s="380" t="s">
        <v>1771</v>
      </c>
      <c r="I684" s="380" t="s">
        <v>1767</v>
      </c>
      <c r="J684" s="380" t="s">
        <v>1772</v>
      </c>
      <c r="K684" s="380" t="s">
        <v>1224</v>
      </c>
      <c r="L684" s="382">
        <v>42171</v>
      </c>
    </row>
    <row r="685" spans="1:12" hidden="1">
      <c r="A685" s="380" t="s">
        <v>1258</v>
      </c>
      <c r="B685" s="380" t="s">
        <v>1259</v>
      </c>
      <c r="C685" s="380" t="s">
        <v>1224</v>
      </c>
      <c r="D685" s="380" t="s">
        <v>283</v>
      </c>
      <c r="F685" s="381" t="s">
        <v>13</v>
      </c>
      <c r="G685" s="380" t="s">
        <v>1771</v>
      </c>
      <c r="H685" s="380" t="s">
        <v>1771</v>
      </c>
      <c r="I685" s="380" t="s">
        <v>1767</v>
      </c>
      <c r="J685" s="380" t="s">
        <v>1772</v>
      </c>
      <c r="K685" s="380" t="s">
        <v>1792</v>
      </c>
      <c r="L685" s="382">
        <v>42172</v>
      </c>
    </row>
    <row r="686" spans="1:12" hidden="1">
      <c r="A686" s="380" t="s">
        <v>1262</v>
      </c>
      <c r="B686" s="380" t="s">
        <v>1263</v>
      </c>
      <c r="C686" s="380" t="s">
        <v>1224</v>
      </c>
      <c r="D686" s="380" t="s">
        <v>283</v>
      </c>
      <c r="F686" s="381" t="s">
        <v>13</v>
      </c>
      <c r="G686" s="380" t="s">
        <v>1771</v>
      </c>
      <c r="H686" s="380" t="s">
        <v>1771</v>
      </c>
      <c r="I686" s="380" t="s">
        <v>1767</v>
      </c>
      <c r="J686" s="380" t="s">
        <v>1772</v>
      </c>
      <c r="K686" s="380" t="s">
        <v>1224</v>
      </c>
      <c r="L686" s="382">
        <v>42171</v>
      </c>
    </row>
    <row r="687" spans="1:12" hidden="1">
      <c r="A687" s="380" t="s">
        <v>3061</v>
      </c>
      <c r="B687" s="380" t="s">
        <v>3062</v>
      </c>
      <c r="C687" s="380" t="s">
        <v>107</v>
      </c>
      <c r="D687" s="380" t="s">
        <v>1765</v>
      </c>
      <c r="F687" s="381" t="s">
        <v>13</v>
      </c>
      <c r="G687" s="380" t="s">
        <v>1771</v>
      </c>
      <c r="H687" s="380" t="s">
        <v>1771</v>
      </c>
      <c r="I687" s="380" t="s">
        <v>1767</v>
      </c>
      <c r="J687" s="380" t="s">
        <v>1772</v>
      </c>
      <c r="K687" s="380" t="s">
        <v>107</v>
      </c>
      <c r="L687" s="382">
        <v>42171</v>
      </c>
    </row>
    <row r="688" spans="1:12" hidden="1">
      <c r="A688" s="380" t="s">
        <v>3063</v>
      </c>
      <c r="B688" s="380" t="s">
        <v>3064</v>
      </c>
      <c r="C688" s="380" t="s">
        <v>1785</v>
      </c>
      <c r="D688" s="380" t="s">
        <v>1817</v>
      </c>
      <c r="E688" s="380" t="s">
        <v>1786</v>
      </c>
      <c r="F688" s="381" t="s">
        <v>1786</v>
      </c>
      <c r="G688" s="380" t="s">
        <v>1767</v>
      </c>
      <c r="H688" s="380" t="s">
        <v>1771</v>
      </c>
      <c r="I688" s="380" t="s">
        <v>1767</v>
      </c>
      <c r="J688" s="380" t="s">
        <v>1787</v>
      </c>
      <c r="K688" s="380" t="s">
        <v>336</v>
      </c>
      <c r="L688" s="382">
        <v>42171</v>
      </c>
    </row>
    <row r="689" spans="1:12" hidden="1">
      <c r="A689" s="380" t="s">
        <v>3065</v>
      </c>
      <c r="B689" s="380" t="s">
        <v>3066</v>
      </c>
      <c r="C689" s="380" t="s">
        <v>1224</v>
      </c>
      <c r="D689" s="380" t="s">
        <v>283</v>
      </c>
      <c r="F689" s="381" t="s">
        <v>13</v>
      </c>
      <c r="G689" s="380" t="s">
        <v>1771</v>
      </c>
      <c r="H689" s="380" t="s">
        <v>1771</v>
      </c>
      <c r="I689" s="380" t="s">
        <v>1767</v>
      </c>
      <c r="J689" s="380" t="s">
        <v>1772</v>
      </c>
      <c r="K689" s="380" t="s">
        <v>1224</v>
      </c>
      <c r="L689" s="382">
        <v>42171</v>
      </c>
    </row>
    <row r="690" spans="1:12" hidden="1">
      <c r="A690" s="380" t="s">
        <v>3067</v>
      </c>
      <c r="B690" s="380" t="s">
        <v>3068</v>
      </c>
      <c r="C690" s="380" t="s">
        <v>744</v>
      </c>
      <c r="D690" s="380" t="s">
        <v>1782</v>
      </c>
      <c r="F690" s="381" t="s">
        <v>13</v>
      </c>
      <c r="G690" s="380" t="s">
        <v>1771</v>
      </c>
      <c r="H690" s="380" t="s">
        <v>1771</v>
      </c>
      <c r="I690" s="380" t="s">
        <v>1767</v>
      </c>
      <c r="J690" s="380" t="s">
        <v>1772</v>
      </c>
      <c r="K690" s="380" t="s">
        <v>744</v>
      </c>
      <c r="L690" s="382">
        <v>42172</v>
      </c>
    </row>
    <row r="691" spans="1:12" hidden="1">
      <c r="A691" s="380" t="s">
        <v>3069</v>
      </c>
      <c r="B691" s="380" t="s">
        <v>3070</v>
      </c>
      <c r="C691" s="380" t="s">
        <v>107</v>
      </c>
      <c r="D691" s="380" t="s">
        <v>1817</v>
      </c>
      <c r="F691" s="381" t="s">
        <v>13</v>
      </c>
      <c r="G691" s="380" t="s">
        <v>1771</v>
      </c>
      <c r="H691" s="380" t="s">
        <v>1771</v>
      </c>
      <c r="I691" s="380" t="s">
        <v>1767</v>
      </c>
      <c r="J691" s="380" t="s">
        <v>1768</v>
      </c>
      <c r="K691" s="380" t="s">
        <v>107</v>
      </c>
      <c r="L691" s="382">
        <v>42171</v>
      </c>
    </row>
    <row r="692" spans="1:12" hidden="1">
      <c r="A692" s="380" t="s">
        <v>3071</v>
      </c>
      <c r="B692" s="380" t="s">
        <v>3072</v>
      </c>
      <c r="C692" s="380" t="s">
        <v>744</v>
      </c>
      <c r="D692" s="380" t="s">
        <v>283</v>
      </c>
      <c r="F692" s="381" t="s">
        <v>13</v>
      </c>
      <c r="G692" s="380" t="s">
        <v>1771</v>
      </c>
      <c r="H692" s="380" t="s">
        <v>1771</v>
      </c>
      <c r="I692" s="380" t="s">
        <v>1767</v>
      </c>
      <c r="J692" s="380" t="s">
        <v>1772</v>
      </c>
      <c r="K692" s="380" t="s">
        <v>744</v>
      </c>
      <c r="L692" s="382">
        <v>42172</v>
      </c>
    </row>
    <row r="693" spans="1:12" hidden="1">
      <c r="A693" s="380" t="s">
        <v>3073</v>
      </c>
      <c r="B693" s="380" t="s">
        <v>3074</v>
      </c>
      <c r="C693" s="380" t="s">
        <v>630</v>
      </c>
      <c r="D693" s="380" t="s">
        <v>1870</v>
      </c>
      <c r="F693" s="381" t="s">
        <v>13</v>
      </c>
      <c r="G693" s="380" t="s">
        <v>1771</v>
      </c>
      <c r="H693" s="380" t="s">
        <v>1771</v>
      </c>
      <c r="I693" s="380" t="s">
        <v>1767</v>
      </c>
      <c r="J693" s="380" t="s">
        <v>1772</v>
      </c>
      <c r="K693" s="380" t="s">
        <v>630</v>
      </c>
      <c r="L693" s="382">
        <v>42172</v>
      </c>
    </row>
    <row r="694" spans="1:12" hidden="1">
      <c r="A694" s="380" t="s">
        <v>3075</v>
      </c>
      <c r="B694" s="380" t="s">
        <v>3076</v>
      </c>
      <c r="C694" s="380" t="s">
        <v>1438</v>
      </c>
      <c r="D694" s="380" t="s">
        <v>1782</v>
      </c>
      <c r="F694" s="381" t="s">
        <v>13</v>
      </c>
      <c r="G694" s="380" t="s">
        <v>1771</v>
      </c>
      <c r="H694" s="380" t="s">
        <v>1771</v>
      </c>
      <c r="I694" s="380" t="s">
        <v>1767</v>
      </c>
      <c r="J694" s="380" t="s">
        <v>1772</v>
      </c>
      <c r="K694" s="380" t="s">
        <v>1438</v>
      </c>
      <c r="L694" s="382">
        <v>42171</v>
      </c>
    </row>
    <row r="695" spans="1:12" hidden="1">
      <c r="A695" s="380" t="s">
        <v>3077</v>
      </c>
      <c r="B695" s="380" t="s">
        <v>3078</v>
      </c>
      <c r="C695" s="380" t="s">
        <v>27</v>
      </c>
      <c r="D695" s="380" t="s">
        <v>1765</v>
      </c>
      <c r="E695" s="380" t="s">
        <v>1778</v>
      </c>
      <c r="F695" s="381" t="s">
        <v>13</v>
      </c>
      <c r="G695" s="380" t="s">
        <v>1771</v>
      </c>
      <c r="H695" s="380" t="s">
        <v>1771</v>
      </c>
      <c r="I695" s="380" t="s">
        <v>1767</v>
      </c>
      <c r="J695" s="380" t="s">
        <v>1768</v>
      </c>
      <c r="K695" s="380" t="s">
        <v>1779</v>
      </c>
      <c r="L695" s="382">
        <v>42171</v>
      </c>
    </row>
    <row r="696" spans="1:12" hidden="1">
      <c r="A696" s="380" t="s">
        <v>3079</v>
      </c>
      <c r="B696" s="380" t="s">
        <v>3080</v>
      </c>
      <c r="C696" s="380" t="s">
        <v>1224</v>
      </c>
      <c r="D696" s="380" t="s">
        <v>1777</v>
      </c>
      <c r="F696" s="381" t="s">
        <v>13</v>
      </c>
      <c r="G696" s="380" t="s">
        <v>1771</v>
      </c>
      <c r="H696" s="380" t="s">
        <v>1771</v>
      </c>
      <c r="I696" s="380" t="s">
        <v>1767</v>
      </c>
      <c r="J696" s="380" t="s">
        <v>1772</v>
      </c>
      <c r="K696" s="380" t="s">
        <v>1224</v>
      </c>
      <c r="L696" s="382">
        <v>42171</v>
      </c>
    </row>
    <row r="697" spans="1:12" hidden="1">
      <c r="A697" s="380" t="s">
        <v>3081</v>
      </c>
      <c r="B697" s="380" t="s">
        <v>3082</v>
      </c>
      <c r="C697" s="380" t="s">
        <v>1224</v>
      </c>
      <c r="D697" s="380" t="s">
        <v>1765</v>
      </c>
      <c r="F697" s="381" t="s">
        <v>13</v>
      </c>
      <c r="G697" s="380" t="s">
        <v>1771</v>
      </c>
      <c r="H697" s="380" t="s">
        <v>1771</v>
      </c>
      <c r="I697" s="380" t="s">
        <v>1767</v>
      </c>
      <c r="J697" s="380" t="s">
        <v>1772</v>
      </c>
      <c r="K697" s="380" t="s">
        <v>1224</v>
      </c>
      <c r="L697" s="382">
        <v>42171</v>
      </c>
    </row>
    <row r="698" spans="1:12" hidden="1">
      <c r="A698" s="380" t="s">
        <v>3083</v>
      </c>
      <c r="B698" s="380" t="s">
        <v>3084</v>
      </c>
      <c r="C698" s="380" t="s">
        <v>107</v>
      </c>
      <c r="D698" s="380" t="s">
        <v>3085</v>
      </c>
      <c r="F698" s="381" t="s">
        <v>13</v>
      </c>
      <c r="G698" s="380" t="s">
        <v>1771</v>
      </c>
      <c r="H698" s="380" t="s">
        <v>1771</v>
      </c>
      <c r="I698" s="380" t="s">
        <v>1767</v>
      </c>
      <c r="J698" s="380" t="s">
        <v>1772</v>
      </c>
      <c r="K698" s="380" t="s">
        <v>107</v>
      </c>
      <c r="L698" s="382">
        <v>42171</v>
      </c>
    </row>
    <row r="699" spans="1:12" hidden="1">
      <c r="A699" s="380" t="s">
        <v>3086</v>
      </c>
      <c r="B699" s="380" t="s">
        <v>3087</v>
      </c>
      <c r="C699" s="380" t="s">
        <v>353</v>
      </c>
      <c r="D699" s="380" t="s">
        <v>1782</v>
      </c>
      <c r="E699" s="380" t="s">
        <v>2206</v>
      </c>
      <c r="F699" s="381" t="s">
        <v>13</v>
      </c>
      <c r="G699" s="380" t="s">
        <v>1771</v>
      </c>
      <c r="H699" s="380" t="s">
        <v>1771</v>
      </c>
      <c r="I699" s="380" t="s">
        <v>1767</v>
      </c>
      <c r="J699" s="380" t="s">
        <v>1768</v>
      </c>
      <c r="K699" s="380" t="s">
        <v>1779</v>
      </c>
      <c r="L699" s="382">
        <v>42171</v>
      </c>
    </row>
    <row r="700" spans="1:12" hidden="1">
      <c r="A700" s="380" t="s">
        <v>3088</v>
      </c>
      <c r="B700" s="380" t="s">
        <v>3089</v>
      </c>
      <c r="C700" s="380" t="s">
        <v>27</v>
      </c>
      <c r="D700" s="380" t="s">
        <v>1870</v>
      </c>
      <c r="E700" s="380" t="s">
        <v>1778</v>
      </c>
      <c r="F700" s="381" t="s">
        <v>13</v>
      </c>
      <c r="G700" s="380" t="s">
        <v>1771</v>
      </c>
      <c r="H700" s="380" t="s">
        <v>1771</v>
      </c>
      <c r="I700" s="380" t="s">
        <v>1767</v>
      </c>
      <c r="J700" s="380" t="s">
        <v>1768</v>
      </c>
      <c r="K700" s="380" t="s">
        <v>1779</v>
      </c>
      <c r="L700" s="382">
        <v>42171</v>
      </c>
    </row>
    <row r="701" spans="1:12" hidden="1">
      <c r="A701" s="380" t="s">
        <v>3090</v>
      </c>
      <c r="F701" s="381" t="s">
        <v>13</v>
      </c>
      <c r="G701" s="380" t="s">
        <v>1771</v>
      </c>
      <c r="H701" s="380" t="s">
        <v>1771</v>
      </c>
      <c r="I701" s="380" t="s">
        <v>1767</v>
      </c>
    </row>
    <row r="702" spans="1:12" hidden="1">
      <c r="A702" s="380" t="s">
        <v>3091</v>
      </c>
      <c r="B702" s="380" t="s">
        <v>3092</v>
      </c>
      <c r="C702" s="380" t="s">
        <v>1027</v>
      </c>
      <c r="D702" s="380" t="s">
        <v>1782</v>
      </c>
      <c r="F702" s="381" t="s">
        <v>13</v>
      </c>
      <c r="G702" s="380" t="s">
        <v>1771</v>
      </c>
      <c r="H702" s="380" t="s">
        <v>1771</v>
      </c>
      <c r="I702" s="380" t="s">
        <v>1767</v>
      </c>
      <c r="J702" s="380" t="s">
        <v>1772</v>
      </c>
      <c r="K702" s="380" t="s">
        <v>1795</v>
      </c>
      <c r="L702" s="382">
        <v>42172</v>
      </c>
    </row>
    <row r="703" spans="1:12" hidden="1">
      <c r="A703" s="380" t="s">
        <v>3093</v>
      </c>
      <c r="B703" s="380" t="s">
        <v>3094</v>
      </c>
      <c r="C703" s="380" t="s">
        <v>1224</v>
      </c>
      <c r="D703" s="380" t="s">
        <v>1765</v>
      </c>
      <c r="F703" s="381" t="s">
        <v>13</v>
      </c>
      <c r="G703" s="380" t="s">
        <v>1771</v>
      </c>
      <c r="H703" s="380" t="s">
        <v>1771</v>
      </c>
      <c r="I703" s="380" t="s">
        <v>1767</v>
      </c>
      <c r="J703" s="380" t="s">
        <v>1772</v>
      </c>
      <c r="K703" s="380" t="s">
        <v>1224</v>
      </c>
      <c r="L703" s="382">
        <v>42171</v>
      </c>
    </row>
    <row r="704" spans="1:12" hidden="1">
      <c r="A704" s="380" t="s">
        <v>3095</v>
      </c>
      <c r="B704" s="380" t="s">
        <v>3096</v>
      </c>
      <c r="C704" s="380" t="s">
        <v>1438</v>
      </c>
      <c r="D704" s="380" t="s">
        <v>1777</v>
      </c>
      <c r="E704" s="380" t="s">
        <v>2271</v>
      </c>
      <c r="F704" s="381" t="s">
        <v>13</v>
      </c>
      <c r="G704" s="380" t="s">
        <v>1771</v>
      </c>
      <c r="H704" s="380" t="s">
        <v>1771</v>
      </c>
      <c r="I704" s="380" t="s">
        <v>1767</v>
      </c>
      <c r="J704" s="380" t="s">
        <v>1772</v>
      </c>
      <c r="K704" s="380" t="s">
        <v>1807</v>
      </c>
      <c r="L704" s="382">
        <v>42172</v>
      </c>
    </row>
    <row r="705" spans="1:13" hidden="1">
      <c r="A705" s="380" t="s">
        <v>3097</v>
      </c>
      <c r="B705" s="380" t="s">
        <v>3098</v>
      </c>
      <c r="C705" s="380" t="s">
        <v>1224</v>
      </c>
      <c r="D705" s="380" t="s">
        <v>1765</v>
      </c>
      <c r="F705" s="381" t="s">
        <v>13</v>
      </c>
      <c r="G705" s="380" t="s">
        <v>1771</v>
      </c>
      <c r="H705" s="380" t="s">
        <v>1771</v>
      </c>
      <c r="I705" s="380" t="s">
        <v>1767</v>
      </c>
      <c r="J705" s="380" t="s">
        <v>1772</v>
      </c>
      <c r="K705" s="380" t="s">
        <v>1224</v>
      </c>
      <c r="L705" s="382">
        <v>42171</v>
      </c>
    </row>
    <row r="706" spans="1:13" hidden="1">
      <c r="A706" s="380" t="s">
        <v>3099</v>
      </c>
      <c r="B706" s="380" t="s">
        <v>3100</v>
      </c>
      <c r="C706" s="380" t="s">
        <v>1224</v>
      </c>
      <c r="D706" s="380" t="s">
        <v>1765</v>
      </c>
      <c r="F706" s="381" t="s">
        <v>13</v>
      </c>
      <c r="G706" s="380" t="s">
        <v>1771</v>
      </c>
      <c r="H706" s="380" t="s">
        <v>1771</v>
      </c>
      <c r="I706" s="380" t="s">
        <v>1767</v>
      </c>
      <c r="J706" s="380" t="s">
        <v>1772</v>
      </c>
      <c r="K706" s="380" t="s">
        <v>1224</v>
      </c>
      <c r="L706" s="382">
        <v>42171</v>
      </c>
    </row>
    <row r="707" spans="1:13" hidden="1">
      <c r="A707" s="380" t="s">
        <v>3101</v>
      </c>
      <c r="B707" s="380" t="s">
        <v>3102</v>
      </c>
      <c r="C707" s="380" t="s">
        <v>872</v>
      </c>
      <c r="D707" s="380" t="s">
        <v>1777</v>
      </c>
      <c r="F707" s="381" t="s">
        <v>13</v>
      </c>
      <c r="G707" s="380" t="s">
        <v>1771</v>
      </c>
      <c r="H707" s="380" t="s">
        <v>1771</v>
      </c>
      <c r="I707" s="380" t="s">
        <v>1767</v>
      </c>
      <c r="J707" s="380" t="s">
        <v>1768</v>
      </c>
      <c r="K707" s="380" t="s">
        <v>872</v>
      </c>
      <c r="L707" s="382">
        <v>42171</v>
      </c>
    </row>
    <row r="708" spans="1:13" hidden="1">
      <c r="A708" s="380" t="s">
        <v>3103</v>
      </c>
      <c r="B708" s="380" t="s">
        <v>3104</v>
      </c>
      <c r="C708" s="380" t="s">
        <v>744</v>
      </c>
      <c r="D708" s="380" t="s">
        <v>1765</v>
      </c>
      <c r="E708" s="380" t="s">
        <v>3105</v>
      </c>
      <c r="F708" s="381" t="s">
        <v>13</v>
      </c>
      <c r="G708" s="380" t="s">
        <v>1771</v>
      </c>
      <c r="H708" s="380" t="s">
        <v>1771</v>
      </c>
      <c r="I708" s="380" t="s">
        <v>1767</v>
      </c>
      <c r="J708" s="380" t="s">
        <v>1772</v>
      </c>
      <c r="K708" s="380" t="s">
        <v>107</v>
      </c>
      <c r="L708" s="382">
        <v>42171</v>
      </c>
    </row>
    <row r="709" spans="1:13" hidden="1">
      <c r="A709" s="380" t="s">
        <v>3106</v>
      </c>
      <c r="B709" s="380" t="s">
        <v>3107</v>
      </c>
      <c r="C709" s="380" t="s">
        <v>1792</v>
      </c>
      <c r="D709" s="380" t="s">
        <v>1777</v>
      </c>
      <c r="F709" s="381" t="s">
        <v>13</v>
      </c>
      <c r="G709" s="380" t="s">
        <v>1771</v>
      </c>
      <c r="H709" s="380" t="s">
        <v>1771</v>
      </c>
      <c r="I709" s="380" t="s">
        <v>1767</v>
      </c>
      <c r="J709" s="380" t="s">
        <v>1768</v>
      </c>
      <c r="K709" s="380" t="s">
        <v>336</v>
      </c>
      <c r="L709" s="382">
        <v>42171</v>
      </c>
      <c r="M709" s="380" t="s">
        <v>1857</v>
      </c>
    </row>
    <row r="710" spans="1:13" hidden="1">
      <c r="A710" s="380" t="s">
        <v>3108</v>
      </c>
      <c r="B710" s="380" t="s">
        <v>3109</v>
      </c>
      <c r="C710" s="380" t="s">
        <v>107</v>
      </c>
      <c r="D710" s="380" t="s">
        <v>3085</v>
      </c>
      <c r="F710" s="381" t="s">
        <v>13</v>
      </c>
      <c r="G710" s="380" t="s">
        <v>1771</v>
      </c>
      <c r="H710" s="380" t="s">
        <v>1771</v>
      </c>
      <c r="I710" s="380" t="s">
        <v>1767</v>
      </c>
      <c r="J710" s="380" t="s">
        <v>1772</v>
      </c>
      <c r="K710" s="380" t="s">
        <v>107</v>
      </c>
      <c r="L710" s="382">
        <v>42171</v>
      </c>
    </row>
    <row r="711" spans="1:13" hidden="1">
      <c r="A711" s="380" t="s">
        <v>3110</v>
      </c>
      <c r="B711" s="380" t="s">
        <v>3111</v>
      </c>
      <c r="C711" s="380" t="s">
        <v>744</v>
      </c>
      <c r="D711" s="380" t="s">
        <v>1817</v>
      </c>
      <c r="F711" s="381" t="s">
        <v>13</v>
      </c>
      <c r="G711" s="380" t="s">
        <v>1771</v>
      </c>
      <c r="H711" s="380" t="s">
        <v>1771</v>
      </c>
      <c r="I711" s="380" t="s">
        <v>1767</v>
      </c>
      <c r="J711" s="380" t="s">
        <v>1768</v>
      </c>
      <c r="K711" s="380" t="s">
        <v>744</v>
      </c>
      <c r="L711" s="382">
        <v>42172</v>
      </c>
    </row>
    <row r="712" spans="1:13" hidden="1">
      <c r="A712" s="380" t="s">
        <v>3112</v>
      </c>
      <c r="B712" s="380" t="s">
        <v>3113</v>
      </c>
      <c r="C712" s="380" t="s">
        <v>1438</v>
      </c>
      <c r="D712" s="380" t="s">
        <v>1782</v>
      </c>
      <c r="F712" s="381" t="s">
        <v>13</v>
      </c>
      <c r="G712" s="380" t="s">
        <v>1771</v>
      </c>
      <c r="H712" s="380" t="s">
        <v>1771</v>
      </c>
      <c r="I712" s="380" t="s">
        <v>1767</v>
      </c>
      <c r="J712" s="380" t="s">
        <v>1772</v>
      </c>
      <c r="K712" s="380" t="s">
        <v>1438</v>
      </c>
      <c r="L712" s="382">
        <v>42171</v>
      </c>
    </row>
    <row r="713" spans="1:13" hidden="1">
      <c r="A713" s="380" t="s">
        <v>1266</v>
      </c>
      <c r="B713" s="380" t="s">
        <v>1267</v>
      </c>
      <c r="C713" s="380" t="s">
        <v>1224</v>
      </c>
      <c r="D713" s="380" t="s">
        <v>283</v>
      </c>
      <c r="F713" s="381" t="s">
        <v>13</v>
      </c>
      <c r="G713" s="380" t="s">
        <v>1771</v>
      </c>
      <c r="H713" s="380" t="s">
        <v>1771</v>
      </c>
      <c r="I713" s="380" t="s">
        <v>1767</v>
      </c>
      <c r="J713" s="380" t="s">
        <v>1772</v>
      </c>
      <c r="K713" s="380" t="s">
        <v>1224</v>
      </c>
      <c r="L713" s="382">
        <v>42171</v>
      </c>
    </row>
    <row r="714" spans="1:13" hidden="1">
      <c r="A714" s="380" t="s">
        <v>3114</v>
      </c>
      <c r="B714" s="380" t="s">
        <v>3115</v>
      </c>
      <c r="C714" s="380" t="s">
        <v>1224</v>
      </c>
      <c r="D714" s="380" t="s">
        <v>1777</v>
      </c>
      <c r="F714" s="381" t="s">
        <v>13</v>
      </c>
      <c r="G714" s="380" t="s">
        <v>1771</v>
      </c>
      <c r="H714" s="380" t="s">
        <v>1771</v>
      </c>
      <c r="I714" s="380" t="s">
        <v>1767</v>
      </c>
      <c r="J714" s="380" t="s">
        <v>1772</v>
      </c>
      <c r="K714" s="380" t="s">
        <v>1224</v>
      </c>
      <c r="L714" s="382">
        <v>42171</v>
      </c>
    </row>
    <row r="715" spans="1:13" hidden="1">
      <c r="A715" s="380" t="s">
        <v>3116</v>
      </c>
      <c r="B715" s="380" t="s">
        <v>3117</v>
      </c>
      <c r="C715" s="380" t="s">
        <v>1792</v>
      </c>
      <c r="D715" s="380" t="s">
        <v>1777</v>
      </c>
      <c r="F715" s="381" t="s">
        <v>13</v>
      </c>
      <c r="G715" s="380" t="s">
        <v>1771</v>
      </c>
      <c r="H715" s="380" t="s">
        <v>1771</v>
      </c>
      <c r="I715" s="380" t="s">
        <v>1767</v>
      </c>
      <c r="J715" s="380" t="s">
        <v>1772</v>
      </c>
      <c r="K715" s="380" t="s">
        <v>1792</v>
      </c>
      <c r="L715" s="382">
        <v>42172</v>
      </c>
    </row>
    <row r="716" spans="1:13" hidden="1">
      <c r="A716" s="380" t="s">
        <v>3118</v>
      </c>
      <c r="F716" s="381" t="s">
        <v>13</v>
      </c>
      <c r="G716" s="380" t="s">
        <v>1771</v>
      </c>
      <c r="H716" s="380" t="s">
        <v>1771</v>
      </c>
      <c r="I716" s="380" t="s">
        <v>1767</v>
      </c>
    </row>
    <row r="717" spans="1:13" hidden="1">
      <c r="A717" s="380" t="s">
        <v>3119</v>
      </c>
      <c r="B717" s="380" t="s">
        <v>3120</v>
      </c>
      <c r="C717" s="380" t="s">
        <v>107</v>
      </c>
      <c r="D717" s="380" t="s">
        <v>283</v>
      </c>
      <c r="F717" s="381" t="s">
        <v>13</v>
      </c>
      <c r="G717" s="380" t="s">
        <v>1771</v>
      </c>
      <c r="H717" s="380" t="s">
        <v>1771</v>
      </c>
      <c r="I717" s="380" t="s">
        <v>1767</v>
      </c>
      <c r="J717" s="380" t="s">
        <v>1772</v>
      </c>
      <c r="K717" s="380" t="s">
        <v>107</v>
      </c>
      <c r="L717" s="382">
        <v>42171</v>
      </c>
    </row>
    <row r="718" spans="1:13" hidden="1">
      <c r="A718" s="380" t="s">
        <v>3121</v>
      </c>
      <c r="F718" s="381" t="s">
        <v>13</v>
      </c>
      <c r="G718" s="380" t="s">
        <v>1771</v>
      </c>
      <c r="H718" s="380" t="s">
        <v>1771</v>
      </c>
      <c r="I718" s="380" t="s">
        <v>1767</v>
      </c>
    </row>
    <row r="719" spans="1:13" hidden="1">
      <c r="A719" s="380" t="s">
        <v>3122</v>
      </c>
      <c r="B719" s="380" t="s">
        <v>3123</v>
      </c>
      <c r="C719" s="380" t="s">
        <v>630</v>
      </c>
      <c r="D719" s="380" t="s">
        <v>228</v>
      </c>
      <c r="F719" s="381" t="s">
        <v>13</v>
      </c>
      <c r="G719" s="380" t="s">
        <v>1771</v>
      </c>
      <c r="H719" s="380" t="s">
        <v>1771</v>
      </c>
      <c r="I719" s="380" t="s">
        <v>1767</v>
      </c>
      <c r="J719" s="380" t="s">
        <v>1772</v>
      </c>
      <c r="K719" s="380" t="s">
        <v>630</v>
      </c>
      <c r="L719" s="382">
        <v>42172</v>
      </c>
    </row>
    <row r="720" spans="1:13" hidden="1">
      <c r="A720" s="380" t="s">
        <v>1049</v>
      </c>
      <c r="B720" s="380" t="s">
        <v>1050</v>
      </c>
      <c r="C720" s="380" t="s">
        <v>1027</v>
      </c>
      <c r="D720" s="380" t="s">
        <v>1782</v>
      </c>
      <c r="F720" s="381" t="s">
        <v>13</v>
      </c>
      <c r="G720" s="380" t="s">
        <v>1771</v>
      </c>
      <c r="H720" s="380" t="s">
        <v>1771</v>
      </c>
      <c r="I720" s="380" t="s">
        <v>1767</v>
      </c>
      <c r="J720" s="380" t="s">
        <v>1772</v>
      </c>
      <c r="K720" s="380" t="s">
        <v>1795</v>
      </c>
      <c r="L720" s="382">
        <v>42172</v>
      </c>
    </row>
    <row r="721" spans="1:12" hidden="1">
      <c r="A721" s="380" t="s">
        <v>3124</v>
      </c>
      <c r="B721" s="380" t="s">
        <v>3125</v>
      </c>
      <c r="C721" s="380" t="s">
        <v>336</v>
      </c>
      <c r="D721" s="380" t="s">
        <v>1782</v>
      </c>
      <c r="F721" s="381" t="s">
        <v>13</v>
      </c>
      <c r="G721" s="380" t="s">
        <v>1771</v>
      </c>
      <c r="H721" s="380" t="s">
        <v>1771</v>
      </c>
      <c r="I721" s="380" t="s">
        <v>1767</v>
      </c>
      <c r="J721" s="380" t="s">
        <v>1772</v>
      </c>
      <c r="K721" s="380" t="s">
        <v>336</v>
      </c>
      <c r="L721" s="382">
        <v>42171</v>
      </c>
    </row>
    <row r="722" spans="1:12" hidden="1">
      <c r="A722" s="380" t="s">
        <v>3126</v>
      </c>
      <c r="B722" s="380" t="s">
        <v>3127</v>
      </c>
      <c r="C722" s="380" t="s">
        <v>1224</v>
      </c>
      <c r="D722" s="380" t="s">
        <v>1777</v>
      </c>
      <c r="F722" s="381" t="s">
        <v>13</v>
      </c>
      <c r="G722" s="380" t="s">
        <v>1771</v>
      </c>
      <c r="H722" s="380" t="s">
        <v>1771</v>
      </c>
      <c r="I722" s="380" t="s">
        <v>1767</v>
      </c>
      <c r="J722" s="380" t="s">
        <v>1772</v>
      </c>
      <c r="K722" s="380" t="s">
        <v>1224</v>
      </c>
      <c r="L722" s="382">
        <v>42171</v>
      </c>
    </row>
    <row r="723" spans="1:12" hidden="1">
      <c r="A723" s="380" t="s">
        <v>3128</v>
      </c>
      <c r="B723" s="380" t="s">
        <v>3129</v>
      </c>
      <c r="C723" s="380" t="s">
        <v>630</v>
      </c>
      <c r="D723" s="380" t="s">
        <v>1777</v>
      </c>
      <c r="F723" s="381" t="s">
        <v>13</v>
      </c>
      <c r="G723" s="380" t="s">
        <v>1771</v>
      </c>
      <c r="H723" s="380" t="s">
        <v>1771</v>
      </c>
      <c r="I723" s="380" t="s">
        <v>1767</v>
      </c>
      <c r="J723" s="380" t="s">
        <v>1772</v>
      </c>
      <c r="K723" s="380" t="s">
        <v>630</v>
      </c>
      <c r="L723" s="382">
        <v>42172</v>
      </c>
    </row>
    <row r="724" spans="1:12" hidden="1">
      <c r="A724" s="380" t="s">
        <v>3130</v>
      </c>
      <c r="B724" s="380" t="s">
        <v>3131</v>
      </c>
      <c r="C724" s="380" t="s">
        <v>1785</v>
      </c>
      <c r="D724" s="380" t="s">
        <v>283</v>
      </c>
      <c r="E724" s="380" t="s">
        <v>1786</v>
      </c>
      <c r="F724" s="381" t="s">
        <v>1786</v>
      </c>
      <c r="G724" s="380" t="s">
        <v>1767</v>
      </c>
      <c r="H724" s="380" t="s">
        <v>1771</v>
      </c>
      <c r="I724" s="380" t="s">
        <v>1767</v>
      </c>
      <c r="J724" s="380" t="s">
        <v>1787</v>
      </c>
      <c r="K724" s="380" t="s">
        <v>336</v>
      </c>
      <c r="L724" s="382">
        <v>42171</v>
      </c>
    </row>
    <row r="725" spans="1:12" hidden="1">
      <c r="A725" s="380" t="s">
        <v>3132</v>
      </c>
      <c r="B725" s="380" t="s">
        <v>3133</v>
      </c>
      <c r="C725" s="380" t="s">
        <v>30</v>
      </c>
      <c r="D725" s="380" t="s">
        <v>459</v>
      </c>
      <c r="E725" s="380" t="s">
        <v>2018</v>
      </c>
      <c r="F725" s="381" t="s">
        <v>13</v>
      </c>
      <c r="G725" s="380" t="s">
        <v>1771</v>
      </c>
      <c r="H725" s="380" t="s">
        <v>1771</v>
      </c>
      <c r="I725" s="380" t="s">
        <v>1767</v>
      </c>
      <c r="J725" s="380" t="s">
        <v>1768</v>
      </c>
      <c r="K725" s="380" t="s">
        <v>1792</v>
      </c>
      <c r="L725" s="382">
        <v>42174</v>
      </c>
    </row>
    <row r="726" spans="1:12" hidden="1">
      <c r="A726" s="380" t="s">
        <v>3134</v>
      </c>
      <c r="B726" s="380" t="s">
        <v>3135</v>
      </c>
      <c r="C726" s="380" t="s">
        <v>1438</v>
      </c>
      <c r="D726" s="380" t="s">
        <v>1782</v>
      </c>
      <c r="F726" s="381" t="s">
        <v>13</v>
      </c>
      <c r="G726" s="380" t="s">
        <v>1771</v>
      </c>
      <c r="H726" s="380" t="s">
        <v>1771</v>
      </c>
      <c r="I726" s="380" t="s">
        <v>1767</v>
      </c>
      <c r="J726" s="380" t="s">
        <v>1772</v>
      </c>
      <c r="K726" s="380" t="s">
        <v>1438</v>
      </c>
      <c r="L726" s="382">
        <v>42171</v>
      </c>
    </row>
    <row r="727" spans="1:12" hidden="1">
      <c r="A727" s="380" t="s">
        <v>3136</v>
      </c>
      <c r="B727" s="380" t="s">
        <v>3137</v>
      </c>
      <c r="C727" s="380" t="s">
        <v>1792</v>
      </c>
      <c r="D727" s="380" t="s">
        <v>1782</v>
      </c>
      <c r="F727" s="381" t="s">
        <v>13</v>
      </c>
      <c r="G727" s="380" t="s">
        <v>1771</v>
      </c>
      <c r="H727" s="380" t="s">
        <v>1771</v>
      </c>
      <c r="I727" s="380" t="s">
        <v>1767</v>
      </c>
      <c r="J727" s="380" t="s">
        <v>1772</v>
      </c>
      <c r="K727" s="380" t="s">
        <v>1792</v>
      </c>
      <c r="L727" s="382">
        <v>42172</v>
      </c>
    </row>
    <row r="728" spans="1:12" hidden="1">
      <c r="A728" s="380" t="s">
        <v>3138</v>
      </c>
      <c r="B728" s="380" t="s">
        <v>3139</v>
      </c>
      <c r="C728" s="380" t="s">
        <v>744</v>
      </c>
      <c r="D728" s="380" t="s">
        <v>1765</v>
      </c>
      <c r="F728" s="381" t="s">
        <v>13</v>
      </c>
      <c r="G728" s="380" t="s">
        <v>1771</v>
      </c>
      <c r="H728" s="380" t="s">
        <v>1771</v>
      </c>
      <c r="I728" s="380" t="s">
        <v>1767</v>
      </c>
      <c r="J728" s="380" t="s">
        <v>1772</v>
      </c>
      <c r="K728" s="380" t="s">
        <v>744</v>
      </c>
      <c r="L728" s="382">
        <v>42172</v>
      </c>
    </row>
    <row r="729" spans="1:12" hidden="1">
      <c r="A729" s="380" t="s">
        <v>3140</v>
      </c>
      <c r="B729" s="380" t="s">
        <v>3141</v>
      </c>
      <c r="C729" s="380" t="s">
        <v>1785</v>
      </c>
      <c r="E729" s="380" t="s">
        <v>1786</v>
      </c>
      <c r="F729" s="381" t="s">
        <v>1786</v>
      </c>
      <c r="G729" s="380" t="s">
        <v>1767</v>
      </c>
      <c r="H729" s="380" t="s">
        <v>1771</v>
      </c>
      <c r="I729" s="380" t="s">
        <v>1767</v>
      </c>
    </row>
    <row r="730" spans="1:12">
      <c r="A730" s="380" t="s">
        <v>3142</v>
      </c>
      <c r="B730" s="380" t="s">
        <v>3143</v>
      </c>
      <c r="C730" s="380" t="s">
        <v>1816</v>
      </c>
      <c r="D730" s="380" t="s">
        <v>1782</v>
      </c>
      <c r="E730" s="380" t="s">
        <v>2229</v>
      </c>
      <c r="F730" s="381">
        <v>0.01</v>
      </c>
      <c r="G730" s="380" t="s">
        <v>1767</v>
      </c>
      <c r="H730" s="380" t="s">
        <v>1771</v>
      </c>
      <c r="I730" s="380" t="s">
        <v>1767</v>
      </c>
      <c r="J730" s="380" t="s">
        <v>1768</v>
      </c>
      <c r="K730" s="380" t="s">
        <v>1438</v>
      </c>
      <c r="L730" s="382">
        <v>42171</v>
      </c>
    </row>
    <row r="731" spans="1:12" hidden="1">
      <c r="A731" s="380" t="s">
        <v>3144</v>
      </c>
      <c r="B731" s="380" t="s">
        <v>3145</v>
      </c>
      <c r="C731" s="380" t="s">
        <v>1785</v>
      </c>
      <c r="D731" s="380" t="s">
        <v>283</v>
      </c>
      <c r="E731" s="380" t="s">
        <v>1786</v>
      </c>
      <c r="F731" s="381" t="s">
        <v>1786</v>
      </c>
      <c r="G731" s="380" t="s">
        <v>1767</v>
      </c>
      <c r="H731" s="380" t="s">
        <v>1771</v>
      </c>
      <c r="I731" s="380" t="s">
        <v>1767</v>
      </c>
      <c r="J731" s="380" t="s">
        <v>1787</v>
      </c>
      <c r="K731" s="380" t="s">
        <v>336</v>
      </c>
      <c r="L731" s="382">
        <v>42171</v>
      </c>
    </row>
    <row r="732" spans="1:12" hidden="1">
      <c r="A732" s="380" t="s">
        <v>3146</v>
      </c>
      <c r="B732" s="380" t="s">
        <v>3147</v>
      </c>
      <c r="C732" s="380" t="s">
        <v>1438</v>
      </c>
      <c r="D732" s="380" t="s">
        <v>1765</v>
      </c>
      <c r="F732" s="381" t="s">
        <v>13</v>
      </c>
      <c r="G732" s="380" t="s">
        <v>1771</v>
      </c>
      <c r="H732" s="380" t="s">
        <v>1771</v>
      </c>
      <c r="I732" s="380" t="s">
        <v>1767</v>
      </c>
      <c r="J732" s="380" t="s">
        <v>1772</v>
      </c>
      <c r="K732" s="380" t="s">
        <v>1438</v>
      </c>
      <c r="L732" s="382">
        <v>42171</v>
      </c>
    </row>
    <row r="733" spans="1:12" hidden="1">
      <c r="A733" s="380" t="s">
        <v>3148</v>
      </c>
      <c r="B733" s="380" t="s">
        <v>3149</v>
      </c>
      <c r="C733" s="380" t="s">
        <v>1224</v>
      </c>
      <c r="D733" s="380" t="s">
        <v>1777</v>
      </c>
      <c r="F733" s="381" t="s">
        <v>13</v>
      </c>
      <c r="G733" s="380" t="s">
        <v>1771</v>
      </c>
      <c r="H733" s="380" t="s">
        <v>1771</v>
      </c>
      <c r="I733" s="380" t="s">
        <v>1767</v>
      </c>
      <c r="J733" s="380" t="s">
        <v>1772</v>
      </c>
      <c r="K733" s="380" t="s">
        <v>1224</v>
      </c>
      <c r="L733" s="382">
        <v>42171</v>
      </c>
    </row>
    <row r="734" spans="1:12" hidden="1">
      <c r="A734" s="380" t="s">
        <v>3150</v>
      </c>
      <c r="B734" s="380" t="s">
        <v>3151</v>
      </c>
      <c r="C734" s="380" t="s">
        <v>1027</v>
      </c>
      <c r="D734" s="380" t="s">
        <v>1198</v>
      </c>
      <c r="F734" s="381" t="s">
        <v>13</v>
      </c>
      <c r="G734" s="380" t="s">
        <v>1771</v>
      </c>
      <c r="H734" s="380" t="s">
        <v>1771</v>
      </c>
      <c r="I734" s="380" t="s">
        <v>1767</v>
      </c>
      <c r="J734" s="380" t="s">
        <v>1772</v>
      </c>
      <c r="K734" s="380" t="s">
        <v>107</v>
      </c>
      <c r="L734" s="382">
        <v>42171</v>
      </c>
    </row>
    <row r="735" spans="1:12" hidden="1">
      <c r="A735" s="380" t="s">
        <v>3152</v>
      </c>
      <c r="B735" s="380" t="s">
        <v>3153</v>
      </c>
      <c r="C735" s="380" t="s">
        <v>1224</v>
      </c>
      <c r="D735" s="380" t="s">
        <v>1765</v>
      </c>
      <c r="E735" s="380" t="s">
        <v>1939</v>
      </c>
      <c r="F735" s="381" t="s">
        <v>13</v>
      </c>
      <c r="G735" s="380" t="s">
        <v>1771</v>
      </c>
      <c r="H735" s="380" t="s">
        <v>1771</v>
      </c>
      <c r="I735" s="380" t="s">
        <v>1767</v>
      </c>
      <c r="J735" s="380" t="s">
        <v>1772</v>
      </c>
      <c r="K735" s="380" t="s">
        <v>1807</v>
      </c>
      <c r="L735" s="382">
        <v>42172</v>
      </c>
    </row>
    <row r="736" spans="1:12" hidden="1">
      <c r="A736" s="380" t="s">
        <v>3154</v>
      </c>
      <c r="B736" s="380" t="s">
        <v>3155</v>
      </c>
      <c r="C736" s="380" t="s">
        <v>353</v>
      </c>
      <c r="D736" s="380" t="s">
        <v>459</v>
      </c>
      <c r="E736" s="380" t="s">
        <v>2206</v>
      </c>
      <c r="F736" s="381" t="s">
        <v>13</v>
      </c>
      <c r="G736" s="380" t="s">
        <v>1771</v>
      </c>
      <c r="H736" s="380" t="s">
        <v>1771</v>
      </c>
      <c r="I736" s="380" t="s">
        <v>1767</v>
      </c>
      <c r="J736" s="380" t="s">
        <v>1768</v>
      </c>
      <c r="K736" s="380" t="s">
        <v>1779</v>
      </c>
      <c r="L736" s="382">
        <v>42171</v>
      </c>
    </row>
    <row r="737" spans="1:13" hidden="1">
      <c r="A737" s="380" t="s">
        <v>1271</v>
      </c>
      <c r="B737" s="380" t="s">
        <v>1272</v>
      </c>
      <c r="C737" s="380" t="s">
        <v>1224</v>
      </c>
      <c r="D737" s="380" t="s">
        <v>1765</v>
      </c>
      <c r="F737" s="381" t="s">
        <v>13</v>
      </c>
      <c r="G737" s="380" t="s">
        <v>1771</v>
      </c>
      <c r="H737" s="380" t="s">
        <v>1771</v>
      </c>
      <c r="I737" s="380" t="s">
        <v>1767</v>
      </c>
      <c r="J737" s="380" t="s">
        <v>1772</v>
      </c>
      <c r="K737" s="380" t="s">
        <v>1224</v>
      </c>
      <c r="L737" s="382">
        <v>42171</v>
      </c>
    </row>
    <row r="738" spans="1:13" hidden="1">
      <c r="A738" s="380" t="s">
        <v>3156</v>
      </c>
      <c r="B738" s="380" t="s">
        <v>3157</v>
      </c>
      <c r="C738" s="380" t="s">
        <v>1027</v>
      </c>
      <c r="D738" s="380" t="s">
        <v>1765</v>
      </c>
      <c r="F738" s="381" t="s">
        <v>13</v>
      </c>
      <c r="G738" s="380" t="s">
        <v>1771</v>
      </c>
      <c r="H738" s="380" t="s">
        <v>1771</v>
      </c>
      <c r="I738" s="380" t="s">
        <v>1767</v>
      </c>
      <c r="J738" s="380" t="s">
        <v>1772</v>
      </c>
      <c r="K738" s="380" t="s">
        <v>1795</v>
      </c>
      <c r="L738" s="382">
        <v>42172</v>
      </c>
    </row>
    <row r="739" spans="1:13" hidden="1">
      <c r="A739" s="380" t="s">
        <v>3158</v>
      </c>
      <c r="B739" s="380" t="s">
        <v>3159</v>
      </c>
      <c r="C739" s="380" t="s">
        <v>630</v>
      </c>
      <c r="D739" s="380" t="s">
        <v>228</v>
      </c>
      <c r="F739" s="381" t="s">
        <v>13</v>
      </c>
      <c r="G739" s="380" t="s">
        <v>1771</v>
      </c>
      <c r="H739" s="380" t="s">
        <v>1771</v>
      </c>
      <c r="I739" s="380" t="s">
        <v>1767</v>
      </c>
      <c r="J739" s="380" t="s">
        <v>1772</v>
      </c>
      <c r="K739" s="380" t="s">
        <v>630</v>
      </c>
      <c r="L739" s="382">
        <v>42172</v>
      </c>
    </row>
    <row r="740" spans="1:13" hidden="1">
      <c r="A740" s="380" t="s">
        <v>3160</v>
      </c>
      <c r="B740" s="380" t="s">
        <v>3161</v>
      </c>
      <c r="C740" s="380" t="s">
        <v>744</v>
      </c>
      <c r="D740" s="380" t="s">
        <v>1782</v>
      </c>
      <c r="E740" s="380" t="s">
        <v>2742</v>
      </c>
      <c r="F740" s="381" t="s">
        <v>13</v>
      </c>
      <c r="G740" s="380" t="s">
        <v>1771</v>
      </c>
      <c r="H740" s="380" t="s">
        <v>1771</v>
      </c>
      <c r="I740" s="380" t="s">
        <v>1767</v>
      </c>
      <c r="J740" s="380" t="s">
        <v>1768</v>
      </c>
      <c r="K740" s="380" t="s">
        <v>1807</v>
      </c>
      <c r="L740" s="382">
        <v>42172</v>
      </c>
    </row>
    <row r="741" spans="1:13" hidden="1">
      <c r="A741" s="380" t="s">
        <v>3162</v>
      </c>
      <c r="B741" s="380" t="s">
        <v>3163</v>
      </c>
      <c r="C741" s="380" t="s">
        <v>27</v>
      </c>
      <c r="D741" s="380" t="s">
        <v>1817</v>
      </c>
      <c r="E741" s="380" t="s">
        <v>1778</v>
      </c>
      <c r="F741" s="381" t="s">
        <v>13</v>
      </c>
      <c r="G741" s="380" t="s">
        <v>1771</v>
      </c>
      <c r="H741" s="380" t="s">
        <v>1771</v>
      </c>
      <c r="I741" s="380" t="s">
        <v>1767</v>
      </c>
      <c r="J741" s="380" t="s">
        <v>1768</v>
      </c>
      <c r="K741" s="380" t="s">
        <v>336</v>
      </c>
      <c r="L741" s="382">
        <v>42171</v>
      </c>
      <c r="M741" s="380" t="s">
        <v>1857</v>
      </c>
    </row>
    <row r="742" spans="1:13" hidden="1">
      <c r="A742" s="380" t="s">
        <v>3164</v>
      </c>
      <c r="B742" s="380" t="s">
        <v>3165</v>
      </c>
      <c r="C742" s="380" t="s">
        <v>1792</v>
      </c>
      <c r="D742" s="380" t="s">
        <v>1765</v>
      </c>
      <c r="F742" s="381" t="s">
        <v>13</v>
      </c>
      <c r="G742" s="380" t="s">
        <v>1771</v>
      </c>
      <c r="H742" s="380" t="s">
        <v>1771</v>
      </c>
      <c r="I742" s="380" t="s">
        <v>1767</v>
      </c>
      <c r="J742" s="380" t="s">
        <v>1772</v>
      </c>
      <c r="K742" s="380" t="s">
        <v>1792</v>
      </c>
      <c r="L742" s="382">
        <v>42172</v>
      </c>
    </row>
    <row r="743" spans="1:13" hidden="1">
      <c r="A743" s="380" t="s">
        <v>3166</v>
      </c>
      <c r="B743" s="380" t="s">
        <v>3167</v>
      </c>
      <c r="C743" s="380" t="s">
        <v>630</v>
      </c>
      <c r="D743" s="380" t="s">
        <v>1777</v>
      </c>
      <c r="F743" s="381" t="s">
        <v>13</v>
      </c>
      <c r="G743" s="380" t="s">
        <v>1771</v>
      </c>
      <c r="H743" s="380" t="s">
        <v>1771</v>
      </c>
      <c r="I743" s="380" t="s">
        <v>1767</v>
      </c>
      <c r="J743" s="380" t="s">
        <v>1772</v>
      </c>
      <c r="K743" s="380" t="s">
        <v>630</v>
      </c>
      <c r="L743" s="382">
        <v>42172</v>
      </c>
    </row>
    <row r="744" spans="1:13" hidden="1">
      <c r="A744" s="380" t="s">
        <v>3168</v>
      </c>
      <c r="B744" s="380" t="s">
        <v>3169</v>
      </c>
      <c r="C744" s="380" t="s">
        <v>1438</v>
      </c>
      <c r="D744" s="380" t="s">
        <v>1765</v>
      </c>
      <c r="F744" s="381" t="s">
        <v>13</v>
      </c>
      <c r="G744" s="380" t="s">
        <v>1771</v>
      </c>
      <c r="H744" s="380" t="s">
        <v>1771</v>
      </c>
      <c r="I744" s="380" t="s">
        <v>1767</v>
      </c>
      <c r="J744" s="380" t="s">
        <v>1768</v>
      </c>
      <c r="K744" s="380" t="s">
        <v>1438</v>
      </c>
      <c r="L744" s="382">
        <v>42171</v>
      </c>
    </row>
    <row r="745" spans="1:13" hidden="1">
      <c r="A745" s="380" t="s">
        <v>3170</v>
      </c>
      <c r="B745" s="380" t="s">
        <v>3171</v>
      </c>
      <c r="C745" s="380" t="s">
        <v>27</v>
      </c>
      <c r="D745" s="380" t="s">
        <v>1765</v>
      </c>
      <c r="E745" s="380" t="s">
        <v>1778</v>
      </c>
      <c r="F745" s="381" t="s">
        <v>13</v>
      </c>
      <c r="G745" s="380" t="s">
        <v>1771</v>
      </c>
      <c r="H745" s="380" t="s">
        <v>1771</v>
      </c>
      <c r="I745" s="380" t="s">
        <v>1767</v>
      </c>
      <c r="J745" s="380" t="s">
        <v>1768</v>
      </c>
      <c r="K745" s="380" t="s">
        <v>1779</v>
      </c>
      <c r="L745" s="382">
        <v>42171</v>
      </c>
    </row>
    <row r="746" spans="1:13" hidden="1">
      <c r="A746" s="380" t="s">
        <v>3172</v>
      </c>
      <c r="B746" s="380" t="s">
        <v>3173</v>
      </c>
      <c r="C746" s="380" t="s">
        <v>872</v>
      </c>
      <c r="E746" s="380" t="s">
        <v>3174</v>
      </c>
      <c r="F746" s="381" t="s">
        <v>3175</v>
      </c>
      <c r="G746" s="380" t="s">
        <v>1767</v>
      </c>
      <c r="H746" s="380" t="s">
        <v>1767</v>
      </c>
      <c r="I746" s="380" t="s">
        <v>1771</v>
      </c>
      <c r="J746" s="380" t="s">
        <v>2029</v>
      </c>
      <c r="K746" s="380" t="s">
        <v>872</v>
      </c>
      <c r="L746" s="382">
        <v>42171</v>
      </c>
    </row>
    <row r="747" spans="1:13" hidden="1">
      <c r="A747" s="380" t="s">
        <v>3176</v>
      </c>
      <c r="B747" s="380" t="s">
        <v>3177</v>
      </c>
      <c r="C747" s="380" t="s">
        <v>30</v>
      </c>
      <c r="D747" s="380" t="s">
        <v>1765</v>
      </c>
      <c r="F747" s="381" t="s">
        <v>13</v>
      </c>
      <c r="G747" s="380" t="s">
        <v>1771</v>
      </c>
      <c r="H747" s="380" t="s">
        <v>1771</v>
      </c>
      <c r="I747" s="380" t="s">
        <v>1767</v>
      </c>
      <c r="J747" s="380" t="s">
        <v>1772</v>
      </c>
      <c r="K747" s="380" t="s">
        <v>30</v>
      </c>
      <c r="L747" s="382">
        <v>42171</v>
      </c>
    </row>
    <row r="748" spans="1:13" hidden="1">
      <c r="A748" s="380" t="s">
        <v>3178</v>
      </c>
      <c r="B748" s="380" t="s">
        <v>3179</v>
      </c>
      <c r="C748" s="380" t="s">
        <v>3180</v>
      </c>
      <c r="D748" s="380" t="s">
        <v>1777</v>
      </c>
      <c r="E748" s="380" t="s">
        <v>3174</v>
      </c>
      <c r="F748" s="381" t="s">
        <v>3175</v>
      </c>
      <c r="G748" s="380" t="s">
        <v>1767</v>
      </c>
      <c r="H748" s="380" t="s">
        <v>1767</v>
      </c>
      <c r="I748" s="380" t="s">
        <v>1771</v>
      </c>
      <c r="J748" s="380" t="s">
        <v>2029</v>
      </c>
    </row>
    <row r="749" spans="1:13" hidden="1">
      <c r="A749" s="380" t="s">
        <v>3181</v>
      </c>
      <c r="B749" s="380" t="s">
        <v>3182</v>
      </c>
      <c r="C749" s="380" t="s">
        <v>395</v>
      </c>
      <c r="D749" s="380" t="s">
        <v>1817</v>
      </c>
      <c r="F749" s="381" t="s">
        <v>13</v>
      </c>
      <c r="G749" s="380" t="s">
        <v>1771</v>
      </c>
      <c r="H749" s="380" t="s">
        <v>1771</v>
      </c>
      <c r="I749" s="380" t="s">
        <v>1767</v>
      </c>
      <c r="J749" s="380" t="s">
        <v>1772</v>
      </c>
      <c r="K749" s="380" t="s">
        <v>1792</v>
      </c>
      <c r="L749" s="382">
        <v>42172</v>
      </c>
    </row>
    <row r="750" spans="1:13" hidden="1">
      <c r="A750" s="380" t="s">
        <v>3183</v>
      </c>
      <c r="B750" s="380" t="s">
        <v>3184</v>
      </c>
      <c r="C750" s="380" t="s">
        <v>1764</v>
      </c>
      <c r="D750" s="380" t="s">
        <v>1777</v>
      </c>
      <c r="F750" s="381" t="s">
        <v>1766</v>
      </c>
      <c r="G750" s="380" t="s">
        <v>1767</v>
      </c>
      <c r="H750" s="380" t="s">
        <v>1767</v>
      </c>
      <c r="I750" s="380" t="s">
        <v>1767</v>
      </c>
      <c r="J750" s="380" t="s">
        <v>1768</v>
      </c>
      <c r="K750" s="380" t="s">
        <v>1764</v>
      </c>
      <c r="L750" s="382">
        <v>42174</v>
      </c>
    </row>
    <row r="751" spans="1:13" hidden="1">
      <c r="A751" s="380" t="s">
        <v>3185</v>
      </c>
      <c r="B751" s="380" t="s">
        <v>3186</v>
      </c>
      <c r="C751" s="380" t="s">
        <v>630</v>
      </c>
      <c r="D751" s="380" t="s">
        <v>3187</v>
      </c>
      <c r="F751" s="381" t="s">
        <v>13</v>
      </c>
      <c r="G751" s="380" t="s">
        <v>1771</v>
      </c>
      <c r="H751" s="380" t="s">
        <v>1771</v>
      </c>
      <c r="I751" s="380" t="s">
        <v>1767</v>
      </c>
      <c r="J751" s="380" t="s">
        <v>1772</v>
      </c>
      <c r="K751" s="380" t="s">
        <v>630</v>
      </c>
      <c r="L751" s="382">
        <v>42172</v>
      </c>
    </row>
    <row r="752" spans="1:13" hidden="1">
      <c r="A752" s="380" t="s">
        <v>3188</v>
      </c>
      <c r="B752" s="380" t="s">
        <v>3189</v>
      </c>
      <c r="F752" s="381" t="s">
        <v>13</v>
      </c>
      <c r="G752" s="380" t="s">
        <v>1771</v>
      </c>
      <c r="H752" s="380" t="s">
        <v>1771</v>
      </c>
      <c r="I752" s="380" t="s">
        <v>1767</v>
      </c>
    </row>
    <row r="753" spans="1:12" hidden="1">
      <c r="A753" s="380" t="s">
        <v>3190</v>
      </c>
      <c r="B753" s="380" t="s">
        <v>3191</v>
      </c>
      <c r="C753" s="380" t="s">
        <v>27</v>
      </c>
      <c r="D753" s="380" t="s">
        <v>142</v>
      </c>
      <c r="E753" s="380" t="s">
        <v>1778</v>
      </c>
      <c r="F753" s="381" t="s">
        <v>13</v>
      </c>
      <c r="G753" s="380" t="s">
        <v>1771</v>
      </c>
      <c r="H753" s="380" t="s">
        <v>1771</v>
      </c>
      <c r="I753" s="380" t="s">
        <v>1767</v>
      </c>
      <c r="J753" s="380" t="s">
        <v>1768</v>
      </c>
      <c r="K753" s="380" t="s">
        <v>1779</v>
      </c>
      <c r="L753" s="382">
        <v>42171</v>
      </c>
    </row>
    <row r="754" spans="1:12" hidden="1">
      <c r="A754" s="380" t="s">
        <v>3192</v>
      </c>
      <c r="B754" s="380" t="s">
        <v>3193</v>
      </c>
      <c r="C754" s="380" t="s">
        <v>107</v>
      </c>
      <c r="D754" s="380" t="s">
        <v>1765</v>
      </c>
      <c r="F754" s="381" t="s">
        <v>13</v>
      </c>
      <c r="G754" s="380" t="s">
        <v>1771</v>
      </c>
      <c r="H754" s="380" t="s">
        <v>1771</v>
      </c>
      <c r="I754" s="380" t="s">
        <v>1767</v>
      </c>
      <c r="J754" s="380" t="s">
        <v>1772</v>
      </c>
      <c r="K754" s="380" t="s">
        <v>107</v>
      </c>
      <c r="L754" s="382">
        <v>42173</v>
      </c>
    </row>
    <row r="755" spans="1:12" hidden="1">
      <c r="A755" s="380" t="s">
        <v>3194</v>
      </c>
      <c r="B755" s="380" t="s">
        <v>3195</v>
      </c>
      <c r="C755" s="380" t="s">
        <v>27</v>
      </c>
      <c r="D755" s="380" t="s">
        <v>459</v>
      </c>
      <c r="E755" s="380" t="s">
        <v>1778</v>
      </c>
      <c r="F755" s="381" t="s">
        <v>13</v>
      </c>
      <c r="G755" s="380" t="s">
        <v>1771</v>
      </c>
      <c r="H755" s="380" t="s">
        <v>1771</v>
      </c>
      <c r="I755" s="380" t="s">
        <v>1767</v>
      </c>
      <c r="J755" s="380" t="s">
        <v>1768</v>
      </c>
      <c r="K755" s="380" t="s">
        <v>1779</v>
      </c>
      <c r="L755" s="382">
        <v>42171</v>
      </c>
    </row>
    <row r="756" spans="1:12" hidden="1">
      <c r="A756" s="380" t="s">
        <v>3196</v>
      </c>
      <c r="B756" s="380" t="s">
        <v>3197</v>
      </c>
      <c r="C756" s="380" t="s">
        <v>27</v>
      </c>
      <c r="D756" s="380" t="s">
        <v>283</v>
      </c>
      <c r="E756" s="380" t="s">
        <v>1778</v>
      </c>
      <c r="F756" s="381" t="s">
        <v>13</v>
      </c>
      <c r="G756" s="380" t="s">
        <v>1771</v>
      </c>
      <c r="H756" s="380" t="s">
        <v>1771</v>
      </c>
      <c r="I756" s="380" t="s">
        <v>1767</v>
      </c>
      <c r="J756" s="380" t="s">
        <v>1768</v>
      </c>
      <c r="K756" s="380" t="s">
        <v>1779</v>
      </c>
      <c r="L756" s="382">
        <v>42171</v>
      </c>
    </row>
    <row r="757" spans="1:12" hidden="1">
      <c r="A757" s="380" t="s">
        <v>761</v>
      </c>
      <c r="B757" s="380" t="s">
        <v>762</v>
      </c>
      <c r="C757" s="380" t="s">
        <v>744</v>
      </c>
      <c r="D757" s="380" t="s">
        <v>1777</v>
      </c>
      <c r="F757" s="381" t="s">
        <v>13</v>
      </c>
      <c r="G757" s="380" t="s">
        <v>1771</v>
      </c>
      <c r="H757" s="380" t="s">
        <v>1771</v>
      </c>
      <c r="I757" s="380" t="s">
        <v>1767</v>
      </c>
      <c r="J757" s="380" t="s">
        <v>1772</v>
      </c>
      <c r="K757" s="380" t="s">
        <v>744</v>
      </c>
      <c r="L757" s="382">
        <v>42172</v>
      </c>
    </row>
    <row r="758" spans="1:12" hidden="1">
      <c r="A758" s="380" t="s">
        <v>3198</v>
      </c>
      <c r="B758" s="380" t="s">
        <v>3199</v>
      </c>
      <c r="C758" s="380" t="s">
        <v>1792</v>
      </c>
      <c r="D758" s="380" t="s">
        <v>142</v>
      </c>
      <c r="F758" s="381" t="s">
        <v>13</v>
      </c>
      <c r="G758" s="380" t="s">
        <v>1771</v>
      </c>
      <c r="H758" s="380" t="s">
        <v>1771</v>
      </c>
      <c r="I758" s="380" t="s">
        <v>1767</v>
      </c>
      <c r="J758" s="380" t="s">
        <v>1772</v>
      </c>
      <c r="K758" s="380" t="s">
        <v>1792</v>
      </c>
      <c r="L758" s="382">
        <v>42172</v>
      </c>
    </row>
    <row r="759" spans="1:12" hidden="1">
      <c r="A759" s="380" t="s">
        <v>3200</v>
      </c>
      <c r="B759" s="380" t="s">
        <v>3201</v>
      </c>
      <c r="C759" s="380" t="s">
        <v>744</v>
      </c>
      <c r="D759" s="380" t="s">
        <v>1765</v>
      </c>
      <c r="F759" s="381" t="s">
        <v>13</v>
      </c>
      <c r="G759" s="380" t="s">
        <v>1771</v>
      </c>
      <c r="H759" s="380" t="s">
        <v>1771</v>
      </c>
      <c r="I759" s="380" t="s">
        <v>1767</v>
      </c>
      <c r="J759" s="380" t="s">
        <v>1772</v>
      </c>
      <c r="K759" s="380" t="s">
        <v>744</v>
      </c>
      <c r="L759" s="382">
        <v>42172</v>
      </c>
    </row>
    <row r="760" spans="1:12" hidden="1">
      <c r="A760" s="380" t="s">
        <v>3202</v>
      </c>
      <c r="B760" s="380" t="s">
        <v>3203</v>
      </c>
      <c r="C760" s="380" t="s">
        <v>1027</v>
      </c>
      <c r="D760" s="380" t="s">
        <v>1782</v>
      </c>
      <c r="F760" s="381" t="s">
        <v>13</v>
      </c>
      <c r="G760" s="380" t="s">
        <v>1771</v>
      </c>
      <c r="H760" s="380" t="s">
        <v>1771</v>
      </c>
      <c r="I760" s="380" t="s">
        <v>1767</v>
      </c>
      <c r="J760" s="380" t="s">
        <v>1772</v>
      </c>
      <c r="K760" s="380" t="s">
        <v>1795</v>
      </c>
      <c r="L760" s="382">
        <v>42172</v>
      </c>
    </row>
    <row r="761" spans="1:12" hidden="1">
      <c r="A761" s="380" t="s">
        <v>3204</v>
      </c>
      <c r="B761" s="380" t="s">
        <v>3205</v>
      </c>
      <c r="C761" s="380" t="s">
        <v>353</v>
      </c>
      <c r="D761" s="380" t="s">
        <v>1765</v>
      </c>
      <c r="E761" s="380" t="s">
        <v>2206</v>
      </c>
      <c r="F761" s="381" t="s">
        <v>13</v>
      </c>
      <c r="G761" s="380" t="s">
        <v>1771</v>
      </c>
      <c r="H761" s="380" t="s">
        <v>1771</v>
      </c>
      <c r="I761" s="380" t="s">
        <v>1767</v>
      </c>
      <c r="J761" s="380" t="s">
        <v>1768</v>
      </c>
      <c r="K761" s="380" t="s">
        <v>1779</v>
      </c>
      <c r="L761" s="382">
        <v>42171</v>
      </c>
    </row>
    <row r="762" spans="1:12" hidden="1">
      <c r="A762" s="380" t="s">
        <v>3206</v>
      </c>
      <c r="B762" s="380" t="s">
        <v>3207</v>
      </c>
      <c r="C762" s="380" t="s">
        <v>1792</v>
      </c>
      <c r="D762" s="380" t="s">
        <v>283</v>
      </c>
      <c r="F762" s="381" t="s">
        <v>13</v>
      </c>
      <c r="G762" s="380" t="s">
        <v>1771</v>
      </c>
      <c r="H762" s="380" t="s">
        <v>1771</v>
      </c>
      <c r="I762" s="380" t="s">
        <v>1767</v>
      </c>
      <c r="J762" s="380" t="s">
        <v>1772</v>
      </c>
      <c r="K762" s="380" t="s">
        <v>1792</v>
      </c>
      <c r="L762" s="382">
        <v>42172</v>
      </c>
    </row>
    <row r="763" spans="1:12" hidden="1">
      <c r="A763" s="380" t="s">
        <v>3208</v>
      </c>
      <c r="B763" s="380" t="s">
        <v>3209</v>
      </c>
      <c r="C763" s="380" t="s">
        <v>1027</v>
      </c>
      <c r="D763" s="380" t="s">
        <v>1765</v>
      </c>
      <c r="E763" s="380" t="s">
        <v>2086</v>
      </c>
      <c r="F763" s="381" t="s">
        <v>13</v>
      </c>
      <c r="G763" s="380" t="s">
        <v>1771</v>
      </c>
      <c r="H763" s="380" t="s">
        <v>1771</v>
      </c>
      <c r="I763" s="380" t="s">
        <v>1767</v>
      </c>
      <c r="J763" s="380" t="s">
        <v>1772</v>
      </c>
      <c r="K763" s="380" t="s">
        <v>1795</v>
      </c>
      <c r="L763" s="382">
        <v>42172</v>
      </c>
    </row>
    <row r="764" spans="1:12" hidden="1">
      <c r="A764" s="380" t="s">
        <v>3210</v>
      </c>
      <c r="B764" s="380" t="s">
        <v>3211</v>
      </c>
      <c r="C764" s="380" t="s">
        <v>353</v>
      </c>
      <c r="D764" s="380" t="s">
        <v>1777</v>
      </c>
      <c r="E764" s="380" t="s">
        <v>2206</v>
      </c>
      <c r="F764" s="381" t="s">
        <v>13</v>
      </c>
      <c r="G764" s="380" t="s">
        <v>1771</v>
      </c>
      <c r="H764" s="380" t="s">
        <v>1771</v>
      </c>
      <c r="I764" s="380" t="s">
        <v>1767</v>
      </c>
      <c r="J764" s="380" t="s">
        <v>1768</v>
      </c>
      <c r="K764" s="380" t="s">
        <v>1779</v>
      </c>
      <c r="L764" s="382">
        <v>42171</v>
      </c>
    </row>
    <row r="765" spans="1:12" hidden="1">
      <c r="A765" s="380" t="s">
        <v>3212</v>
      </c>
      <c r="B765" s="380" t="s">
        <v>3213</v>
      </c>
      <c r="C765" s="380" t="s">
        <v>107</v>
      </c>
      <c r="D765" s="380" t="s">
        <v>142</v>
      </c>
      <c r="F765" s="381" t="s">
        <v>13</v>
      </c>
      <c r="G765" s="380" t="s">
        <v>1771</v>
      </c>
      <c r="H765" s="380" t="s">
        <v>1771</v>
      </c>
      <c r="I765" s="380" t="s">
        <v>1767</v>
      </c>
      <c r="J765" s="380" t="s">
        <v>1768</v>
      </c>
      <c r="K765" s="380" t="s">
        <v>107</v>
      </c>
      <c r="L765" s="382">
        <v>42171</v>
      </c>
    </row>
    <row r="766" spans="1:12" hidden="1">
      <c r="A766" s="380" t="s">
        <v>3214</v>
      </c>
      <c r="F766" s="381" t="s">
        <v>13</v>
      </c>
      <c r="G766" s="380" t="s">
        <v>1771</v>
      </c>
      <c r="H766" s="380" t="s">
        <v>1771</v>
      </c>
      <c r="I766" s="380" t="s">
        <v>1767</v>
      </c>
    </row>
    <row r="767" spans="1:12" hidden="1">
      <c r="A767" s="380" t="s">
        <v>3215</v>
      </c>
      <c r="B767" s="380" t="s">
        <v>3216</v>
      </c>
      <c r="C767" s="380" t="s">
        <v>30</v>
      </c>
      <c r="D767" s="380" t="s">
        <v>1870</v>
      </c>
      <c r="E767" s="380" t="s">
        <v>2018</v>
      </c>
      <c r="F767" s="381" t="s">
        <v>13</v>
      </c>
      <c r="G767" s="380" t="s">
        <v>1771</v>
      </c>
      <c r="H767" s="380" t="s">
        <v>1771</v>
      </c>
      <c r="I767" s="380" t="s">
        <v>1767</v>
      </c>
      <c r="J767" s="380" t="s">
        <v>1772</v>
      </c>
      <c r="K767" s="380" t="s">
        <v>1792</v>
      </c>
      <c r="L767" s="382">
        <v>42172</v>
      </c>
    </row>
    <row r="768" spans="1:12" hidden="1">
      <c r="A768" s="380" t="s">
        <v>3217</v>
      </c>
      <c r="B768" s="380" t="s">
        <v>3218</v>
      </c>
      <c r="C768" s="380" t="s">
        <v>630</v>
      </c>
      <c r="D768" s="380" t="s">
        <v>1777</v>
      </c>
      <c r="F768" s="381" t="s">
        <v>13</v>
      </c>
      <c r="G768" s="380" t="s">
        <v>1771</v>
      </c>
      <c r="H768" s="380" t="s">
        <v>1771</v>
      </c>
      <c r="I768" s="380" t="s">
        <v>1767</v>
      </c>
      <c r="J768" s="380" t="s">
        <v>1772</v>
      </c>
      <c r="K768" s="380" t="s">
        <v>630</v>
      </c>
      <c r="L768" s="382">
        <v>42172</v>
      </c>
    </row>
    <row r="769" spans="1:12" hidden="1">
      <c r="A769" s="380" t="s">
        <v>3219</v>
      </c>
      <c r="B769" s="380" t="s">
        <v>3220</v>
      </c>
      <c r="C769" s="380" t="s">
        <v>353</v>
      </c>
      <c r="D769" s="380" t="s">
        <v>1765</v>
      </c>
      <c r="E769" s="380" t="s">
        <v>2206</v>
      </c>
      <c r="F769" s="381" t="s">
        <v>13</v>
      </c>
      <c r="G769" s="380" t="s">
        <v>1771</v>
      </c>
      <c r="H769" s="380" t="s">
        <v>1771</v>
      </c>
      <c r="I769" s="380" t="s">
        <v>1767</v>
      </c>
      <c r="J769" s="380" t="s">
        <v>1768</v>
      </c>
      <c r="K769" s="380" t="s">
        <v>1224</v>
      </c>
      <c r="L769" s="382">
        <v>42171</v>
      </c>
    </row>
    <row r="770" spans="1:12" hidden="1">
      <c r="A770" s="380" t="s">
        <v>3221</v>
      </c>
      <c r="B770" s="380" t="s">
        <v>3222</v>
      </c>
      <c r="C770" s="380" t="s">
        <v>1792</v>
      </c>
      <c r="D770" s="380" t="s">
        <v>283</v>
      </c>
      <c r="F770" s="381" t="s">
        <v>13</v>
      </c>
      <c r="G770" s="380" t="s">
        <v>1771</v>
      </c>
      <c r="H770" s="380" t="s">
        <v>1771</v>
      </c>
      <c r="I770" s="380" t="s">
        <v>1767</v>
      </c>
      <c r="J770" s="380" t="s">
        <v>1772</v>
      </c>
      <c r="K770" s="380" t="s">
        <v>1792</v>
      </c>
      <c r="L770" s="382">
        <v>42172</v>
      </c>
    </row>
    <row r="771" spans="1:12" hidden="1">
      <c r="A771" s="380" t="s">
        <v>3223</v>
      </c>
      <c r="B771" s="380" t="s">
        <v>3224</v>
      </c>
      <c r="C771" s="380" t="s">
        <v>27</v>
      </c>
      <c r="D771" s="380" t="s">
        <v>1765</v>
      </c>
      <c r="E771" s="380" t="s">
        <v>1778</v>
      </c>
      <c r="F771" s="381" t="s">
        <v>13</v>
      </c>
      <c r="G771" s="380" t="s">
        <v>1771</v>
      </c>
      <c r="H771" s="380" t="s">
        <v>1771</v>
      </c>
      <c r="I771" s="380" t="s">
        <v>1767</v>
      </c>
      <c r="J771" s="380" t="s">
        <v>1768</v>
      </c>
      <c r="K771" s="380" t="s">
        <v>1779</v>
      </c>
      <c r="L771" s="382">
        <v>42171</v>
      </c>
    </row>
    <row r="772" spans="1:12" hidden="1">
      <c r="A772" s="380" t="s">
        <v>3225</v>
      </c>
      <c r="B772" s="380" t="s">
        <v>3226</v>
      </c>
      <c r="C772" s="380" t="s">
        <v>1785</v>
      </c>
      <c r="D772" s="380" t="s">
        <v>1782</v>
      </c>
      <c r="E772" s="380" t="s">
        <v>1786</v>
      </c>
      <c r="F772" s="381" t="s">
        <v>1786</v>
      </c>
      <c r="G772" s="380" t="s">
        <v>1767</v>
      </c>
      <c r="H772" s="380" t="s">
        <v>1771</v>
      </c>
      <c r="I772" s="380" t="s">
        <v>1767</v>
      </c>
      <c r="J772" s="380" t="s">
        <v>1787</v>
      </c>
      <c r="K772" s="380" t="s">
        <v>336</v>
      </c>
      <c r="L772" s="382">
        <v>42171</v>
      </c>
    </row>
    <row r="773" spans="1:12" hidden="1">
      <c r="A773" s="380" t="s">
        <v>3227</v>
      </c>
      <c r="B773" s="380" t="s">
        <v>3228</v>
      </c>
      <c r="C773" s="380" t="s">
        <v>107</v>
      </c>
      <c r="D773" s="380" t="s">
        <v>459</v>
      </c>
      <c r="F773" s="381" t="s">
        <v>13</v>
      </c>
      <c r="G773" s="380" t="s">
        <v>1771</v>
      </c>
      <c r="H773" s="380" t="s">
        <v>1771</v>
      </c>
      <c r="I773" s="380" t="s">
        <v>1767</v>
      </c>
      <c r="J773" s="380" t="s">
        <v>1772</v>
      </c>
      <c r="K773" s="380" t="s">
        <v>107</v>
      </c>
      <c r="L773" s="382">
        <v>42173</v>
      </c>
    </row>
    <row r="774" spans="1:12" hidden="1">
      <c r="A774" s="380" t="s">
        <v>3229</v>
      </c>
      <c r="B774" s="380" t="s">
        <v>3230</v>
      </c>
      <c r="C774" s="380" t="s">
        <v>1792</v>
      </c>
      <c r="D774" s="380" t="s">
        <v>1198</v>
      </c>
      <c r="F774" s="381" t="s">
        <v>13</v>
      </c>
      <c r="G774" s="380" t="s">
        <v>1771</v>
      </c>
      <c r="H774" s="380" t="s">
        <v>1771</v>
      </c>
      <c r="I774" s="380" t="s">
        <v>1767</v>
      </c>
      <c r="J774" s="380" t="s">
        <v>1772</v>
      </c>
      <c r="K774" s="380" t="s">
        <v>1792</v>
      </c>
      <c r="L774" s="382">
        <v>42172</v>
      </c>
    </row>
    <row r="775" spans="1:12" hidden="1">
      <c r="A775" s="380" t="s">
        <v>3231</v>
      </c>
      <c r="B775" s="380" t="s">
        <v>3232</v>
      </c>
      <c r="C775" s="380" t="s">
        <v>27</v>
      </c>
      <c r="D775" s="380" t="s">
        <v>1782</v>
      </c>
      <c r="F775" s="381" t="s">
        <v>13</v>
      </c>
      <c r="G775" s="380" t="s">
        <v>1771</v>
      </c>
      <c r="H775" s="380" t="s">
        <v>1771</v>
      </c>
      <c r="I775" s="380" t="s">
        <v>1767</v>
      </c>
      <c r="J775" s="380" t="s">
        <v>1768</v>
      </c>
      <c r="K775" s="380" t="s">
        <v>1779</v>
      </c>
      <c r="L775" s="382">
        <v>42171</v>
      </c>
    </row>
    <row r="776" spans="1:12" hidden="1">
      <c r="A776" s="380" t="s">
        <v>3233</v>
      </c>
      <c r="B776" s="380" t="s">
        <v>3234</v>
      </c>
      <c r="C776" s="380" t="s">
        <v>744</v>
      </c>
      <c r="D776" s="380" t="s">
        <v>1765</v>
      </c>
      <c r="F776" s="381" t="s">
        <v>13</v>
      </c>
      <c r="G776" s="380" t="s">
        <v>1771</v>
      </c>
      <c r="H776" s="380" t="s">
        <v>1771</v>
      </c>
      <c r="I776" s="380" t="s">
        <v>1767</v>
      </c>
      <c r="J776" s="380" t="s">
        <v>1772</v>
      </c>
      <c r="K776" s="380" t="s">
        <v>744</v>
      </c>
      <c r="L776" s="382">
        <v>42172</v>
      </c>
    </row>
    <row r="777" spans="1:12" hidden="1">
      <c r="A777" s="380" t="s">
        <v>3235</v>
      </c>
      <c r="B777" s="380" t="s">
        <v>3236</v>
      </c>
      <c r="C777" s="380" t="s">
        <v>353</v>
      </c>
      <c r="D777" s="380" t="s">
        <v>1765</v>
      </c>
      <c r="E777" s="380" t="s">
        <v>2206</v>
      </c>
      <c r="F777" s="381" t="s">
        <v>13</v>
      </c>
      <c r="G777" s="380" t="s">
        <v>1771</v>
      </c>
      <c r="H777" s="380" t="s">
        <v>1771</v>
      </c>
      <c r="I777" s="380" t="s">
        <v>1767</v>
      </c>
      <c r="J777" s="380" t="s">
        <v>1768</v>
      </c>
      <c r="K777" s="380" t="s">
        <v>1779</v>
      </c>
      <c r="L777" s="382">
        <v>42171</v>
      </c>
    </row>
    <row r="778" spans="1:12" hidden="1">
      <c r="A778" s="380" t="s">
        <v>3237</v>
      </c>
      <c r="B778" s="380" t="s">
        <v>3238</v>
      </c>
      <c r="C778" s="380" t="s">
        <v>1764</v>
      </c>
      <c r="D778" s="380" t="s">
        <v>228</v>
      </c>
      <c r="F778" s="381" t="s">
        <v>1766</v>
      </c>
      <c r="G778" s="380" t="s">
        <v>1767</v>
      </c>
      <c r="H778" s="380" t="s">
        <v>1767</v>
      </c>
      <c r="I778" s="380" t="s">
        <v>1767</v>
      </c>
      <c r="J778" s="380" t="s">
        <v>1768</v>
      </c>
      <c r="K778" s="380" t="s">
        <v>1764</v>
      </c>
      <c r="L778" s="382">
        <v>42174</v>
      </c>
    </row>
    <row r="779" spans="1:12" hidden="1">
      <c r="A779" s="380" t="s">
        <v>3239</v>
      </c>
      <c r="B779" s="380" t="s">
        <v>3240</v>
      </c>
      <c r="C779" s="380" t="s">
        <v>30</v>
      </c>
      <c r="D779" s="380" t="s">
        <v>1777</v>
      </c>
      <c r="F779" s="381" t="s">
        <v>13</v>
      </c>
      <c r="G779" s="380" t="s">
        <v>1771</v>
      </c>
      <c r="H779" s="380" t="s">
        <v>1771</v>
      </c>
      <c r="I779" s="380" t="s">
        <v>1767</v>
      </c>
      <c r="J779" s="380" t="s">
        <v>1772</v>
      </c>
      <c r="K779" s="380" t="s">
        <v>30</v>
      </c>
      <c r="L779" s="382">
        <v>42171</v>
      </c>
    </row>
    <row r="780" spans="1:12">
      <c r="A780" s="380" t="s">
        <v>3241</v>
      </c>
      <c r="B780" s="380" t="s">
        <v>3242</v>
      </c>
      <c r="C780" s="380" t="s">
        <v>744</v>
      </c>
      <c r="D780" s="380" t="s">
        <v>142</v>
      </c>
      <c r="E780" s="380" t="s">
        <v>19</v>
      </c>
      <c r="F780" s="381">
        <v>0.01</v>
      </c>
      <c r="G780" s="380" t="s">
        <v>1767</v>
      </c>
      <c r="H780" s="380" t="s">
        <v>1771</v>
      </c>
      <c r="I780" s="380" t="s">
        <v>1767</v>
      </c>
      <c r="J780" s="380" t="s">
        <v>1772</v>
      </c>
      <c r="K780" s="380" t="s">
        <v>744</v>
      </c>
      <c r="L780" s="382">
        <v>42172</v>
      </c>
    </row>
    <row r="781" spans="1:12" hidden="1">
      <c r="A781" s="380" t="s">
        <v>3243</v>
      </c>
      <c r="B781" s="380" t="s">
        <v>3244</v>
      </c>
      <c r="C781" s="380" t="s">
        <v>1792</v>
      </c>
      <c r="D781" s="380" t="s">
        <v>1817</v>
      </c>
      <c r="F781" s="381" t="s">
        <v>13</v>
      </c>
      <c r="G781" s="380" t="s">
        <v>1771</v>
      </c>
      <c r="H781" s="380" t="s">
        <v>1771</v>
      </c>
      <c r="I781" s="380" t="s">
        <v>1767</v>
      </c>
      <c r="J781" s="380" t="s">
        <v>1772</v>
      </c>
      <c r="K781" s="380" t="s">
        <v>1792</v>
      </c>
      <c r="L781" s="382">
        <v>42172</v>
      </c>
    </row>
    <row r="782" spans="1:12" hidden="1">
      <c r="A782" s="380" t="s">
        <v>3245</v>
      </c>
      <c r="B782" s="380" t="s">
        <v>3246</v>
      </c>
      <c r="C782" s="380" t="s">
        <v>1792</v>
      </c>
      <c r="D782" s="380" t="s">
        <v>1782</v>
      </c>
      <c r="F782" s="381" t="s">
        <v>13</v>
      </c>
      <c r="G782" s="380" t="s">
        <v>1771</v>
      </c>
      <c r="H782" s="380" t="s">
        <v>1771</v>
      </c>
      <c r="I782" s="380" t="s">
        <v>1767</v>
      </c>
      <c r="J782" s="380" t="s">
        <v>1772</v>
      </c>
      <c r="K782" s="380" t="s">
        <v>1792</v>
      </c>
      <c r="L782" s="382">
        <v>42172</v>
      </c>
    </row>
    <row r="783" spans="1:12" hidden="1">
      <c r="A783" s="380" t="s">
        <v>3247</v>
      </c>
      <c r="B783" s="380" t="s">
        <v>3248</v>
      </c>
      <c r="C783" s="380" t="s">
        <v>1224</v>
      </c>
      <c r="D783" s="380" t="s">
        <v>1765</v>
      </c>
      <c r="F783" s="381" t="s">
        <v>13</v>
      </c>
      <c r="G783" s="380" t="s">
        <v>1771</v>
      </c>
      <c r="H783" s="380" t="s">
        <v>1771</v>
      </c>
      <c r="I783" s="380" t="s">
        <v>1767</v>
      </c>
      <c r="J783" s="380" t="s">
        <v>1772</v>
      </c>
      <c r="K783" s="380" t="s">
        <v>1224</v>
      </c>
      <c r="L783" s="382">
        <v>42171</v>
      </c>
    </row>
    <row r="784" spans="1:12" hidden="1">
      <c r="A784" s="380" t="s">
        <v>3249</v>
      </c>
      <c r="B784" s="380" t="s">
        <v>3250</v>
      </c>
      <c r="C784" s="380" t="s">
        <v>744</v>
      </c>
      <c r="D784" s="380" t="s">
        <v>283</v>
      </c>
      <c r="F784" s="381" t="s">
        <v>13</v>
      </c>
      <c r="G784" s="380" t="s">
        <v>1771</v>
      </c>
      <c r="H784" s="380" t="s">
        <v>1771</v>
      </c>
      <c r="I784" s="380" t="s">
        <v>1767</v>
      </c>
      <c r="J784" s="380" t="s">
        <v>1772</v>
      </c>
      <c r="K784" s="380" t="s">
        <v>744</v>
      </c>
      <c r="L784" s="382">
        <v>42172</v>
      </c>
    </row>
    <row r="785" spans="1:12" hidden="1">
      <c r="A785" s="380" t="s">
        <v>3251</v>
      </c>
      <c r="B785" s="380" t="s">
        <v>3252</v>
      </c>
      <c r="C785" s="380" t="s">
        <v>353</v>
      </c>
      <c r="D785" s="380" t="s">
        <v>459</v>
      </c>
      <c r="E785" s="380" t="s">
        <v>2206</v>
      </c>
      <c r="F785" s="381" t="s">
        <v>13</v>
      </c>
      <c r="G785" s="380" t="s">
        <v>1771</v>
      </c>
      <c r="H785" s="380" t="s">
        <v>1771</v>
      </c>
      <c r="I785" s="380" t="s">
        <v>1767</v>
      </c>
      <c r="J785" s="380" t="s">
        <v>1768</v>
      </c>
      <c r="K785" s="380" t="s">
        <v>1779</v>
      </c>
      <c r="L785" s="382">
        <v>42171</v>
      </c>
    </row>
    <row r="786" spans="1:12" hidden="1">
      <c r="A786" s="380" t="s">
        <v>3253</v>
      </c>
      <c r="B786" s="380" t="s">
        <v>3254</v>
      </c>
      <c r="C786" s="380" t="s">
        <v>107</v>
      </c>
      <c r="D786" s="380" t="s">
        <v>283</v>
      </c>
      <c r="F786" s="381" t="s">
        <v>13</v>
      </c>
      <c r="G786" s="380" t="s">
        <v>1771</v>
      </c>
      <c r="H786" s="380" t="s">
        <v>1771</v>
      </c>
      <c r="I786" s="380" t="s">
        <v>1767</v>
      </c>
      <c r="J786" s="380" t="s">
        <v>1772</v>
      </c>
      <c r="K786" s="380" t="s">
        <v>107</v>
      </c>
      <c r="L786" s="382">
        <v>42173</v>
      </c>
    </row>
    <row r="787" spans="1:12" hidden="1">
      <c r="A787" s="380" t="s">
        <v>3255</v>
      </c>
      <c r="B787" s="380" t="s">
        <v>3256</v>
      </c>
      <c r="F787" s="381" t="s">
        <v>13</v>
      </c>
      <c r="G787" s="380" t="s">
        <v>1771</v>
      </c>
      <c r="H787" s="380" t="s">
        <v>1771</v>
      </c>
      <c r="I787" s="380" t="s">
        <v>1767</v>
      </c>
    </row>
    <row r="788" spans="1:12" hidden="1">
      <c r="A788" s="380" t="s">
        <v>3257</v>
      </c>
      <c r="B788" s="380" t="s">
        <v>3258</v>
      </c>
      <c r="C788" s="380" t="s">
        <v>353</v>
      </c>
      <c r="D788" s="380" t="s">
        <v>1782</v>
      </c>
      <c r="E788" s="380" t="s">
        <v>2206</v>
      </c>
      <c r="F788" s="381" t="s">
        <v>13</v>
      </c>
      <c r="G788" s="380" t="s">
        <v>1771</v>
      </c>
      <c r="H788" s="380" t="s">
        <v>1771</v>
      </c>
      <c r="I788" s="380" t="s">
        <v>1767</v>
      </c>
      <c r="J788" s="380" t="s">
        <v>1768</v>
      </c>
      <c r="K788" s="380" t="s">
        <v>1779</v>
      </c>
      <c r="L788" s="382">
        <v>42171</v>
      </c>
    </row>
    <row r="789" spans="1:12" hidden="1">
      <c r="A789" s="380" t="s">
        <v>3259</v>
      </c>
      <c r="B789" s="380" t="s">
        <v>3260</v>
      </c>
      <c r="C789" s="380" t="s">
        <v>1224</v>
      </c>
      <c r="D789" s="380" t="s">
        <v>1765</v>
      </c>
      <c r="F789" s="381" t="s">
        <v>13</v>
      </c>
      <c r="G789" s="380" t="s">
        <v>1771</v>
      </c>
      <c r="H789" s="380" t="s">
        <v>1771</v>
      </c>
      <c r="I789" s="380" t="s">
        <v>1767</v>
      </c>
      <c r="J789" s="380" t="s">
        <v>1772</v>
      </c>
      <c r="K789" s="380" t="s">
        <v>1224</v>
      </c>
      <c r="L789" s="382">
        <v>42171</v>
      </c>
    </row>
    <row r="790" spans="1:12" hidden="1">
      <c r="A790" s="380" t="s">
        <v>3261</v>
      </c>
      <c r="B790" s="380" t="s">
        <v>3262</v>
      </c>
      <c r="C790" s="380" t="s">
        <v>1438</v>
      </c>
      <c r="D790" s="380" t="s">
        <v>1782</v>
      </c>
      <c r="F790" s="381" t="s">
        <v>13</v>
      </c>
      <c r="G790" s="380" t="s">
        <v>1771</v>
      </c>
      <c r="H790" s="380" t="s">
        <v>1771</v>
      </c>
      <c r="I790" s="380" t="s">
        <v>1767</v>
      </c>
      <c r="J790" s="380" t="s">
        <v>1772</v>
      </c>
      <c r="K790" s="380" t="s">
        <v>1438</v>
      </c>
      <c r="L790" s="382">
        <v>42173</v>
      </c>
    </row>
    <row r="791" spans="1:12" hidden="1">
      <c r="A791" s="380" t="s">
        <v>3263</v>
      </c>
      <c r="B791" s="380" t="s">
        <v>3264</v>
      </c>
      <c r="C791" s="380" t="s">
        <v>1792</v>
      </c>
      <c r="D791" s="380" t="s">
        <v>228</v>
      </c>
      <c r="F791" s="381" t="s">
        <v>13</v>
      </c>
      <c r="G791" s="380" t="s">
        <v>1771</v>
      </c>
      <c r="H791" s="380" t="s">
        <v>1771</v>
      </c>
      <c r="I791" s="380" t="s">
        <v>1767</v>
      </c>
      <c r="J791" s="380" t="s">
        <v>1772</v>
      </c>
      <c r="K791" s="380" t="s">
        <v>1792</v>
      </c>
      <c r="L791" s="382">
        <v>42172</v>
      </c>
    </row>
    <row r="792" spans="1:12" hidden="1">
      <c r="A792" s="380" t="s">
        <v>3265</v>
      </c>
      <c r="B792" s="380" t="s">
        <v>3266</v>
      </c>
      <c r="C792" s="380" t="s">
        <v>630</v>
      </c>
      <c r="D792" s="380" t="s">
        <v>1777</v>
      </c>
      <c r="F792" s="381" t="s">
        <v>13</v>
      </c>
      <c r="G792" s="380" t="s">
        <v>1771</v>
      </c>
      <c r="H792" s="380" t="s">
        <v>1771</v>
      </c>
      <c r="I792" s="380" t="s">
        <v>1767</v>
      </c>
      <c r="J792" s="380" t="s">
        <v>1772</v>
      </c>
      <c r="K792" s="380" t="s">
        <v>630</v>
      </c>
      <c r="L792" s="382">
        <v>42172</v>
      </c>
    </row>
    <row r="793" spans="1:12" hidden="1">
      <c r="A793" s="380" t="s">
        <v>3267</v>
      </c>
      <c r="B793" s="380" t="s">
        <v>3268</v>
      </c>
      <c r="C793" s="380" t="s">
        <v>1792</v>
      </c>
      <c r="D793" s="380" t="s">
        <v>1782</v>
      </c>
      <c r="F793" s="381" t="s">
        <v>13</v>
      </c>
      <c r="G793" s="380" t="s">
        <v>1771</v>
      </c>
      <c r="H793" s="380" t="s">
        <v>1771</v>
      </c>
      <c r="I793" s="380" t="s">
        <v>1767</v>
      </c>
      <c r="J793" s="380" t="s">
        <v>1772</v>
      </c>
      <c r="K793" s="380" t="s">
        <v>1792</v>
      </c>
      <c r="L793" s="382">
        <v>42172</v>
      </c>
    </row>
    <row r="794" spans="1:12" hidden="1">
      <c r="A794" s="380" t="s">
        <v>3269</v>
      </c>
      <c r="B794" s="380" t="s">
        <v>3270</v>
      </c>
      <c r="C794" s="380" t="s">
        <v>30</v>
      </c>
      <c r="D794" s="380" t="s">
        <v>1765</v>
      </c>
      <c r="F794" s="381" t="s">
        <v>13</v>
      </c>
      <c r="G794" s="380" t="s">
        <v>1771</v>
      </c>
      <c r="H794" s="380" t="s">
        <v>1771</v>
      </c>
      <c r="I794" s="380" t="s">
        <v>1767</v>
      </c>
      <c r="J794" s="380" t="s">
        <v>1772</v>
      </c>
      <c r="K794" s="380" t="s">
        <v>30</v>
      </c>
      <c r="L794" s="382">
        <v>42171</v>
      </c>
    </row>
    <row r="795" spans="1:12" hidden="1">
      <c r="A795" s="380" t="s">
        <v>3271</v>
      </c>
      <c r="B795" s="380" t="s">
        <v>3272</v>
      </c>
      <c r="C795" s="380" t="s">
        <v>744</v>
      </c>
      <c r="D795" s="380" t="s">
        <v>459</v>
      </c>
      <c r="F795" s="381" t="s">
        <v>13</v>
      </c>
      <c r="G795" s="380" t="s">
        <v>1771</v>
      </c>
      <c r="H795" s="380" t="s">
        <v>1771</v>
      </c>
      <c r="I795" s="380" t="s">
        <v>1767</v>
      </c>
      <c r="J795" s="380" t="s">
        <v>1772</v>
      </c>
      <c r="K795" s="380" t="s">
        <v>744</v>
      </c>
      <c r="L795" s="382">
        <v>42172</v>
      </c>
    </row>
    <row r="796" spans="1:12" hidden="1">
      <c r="A796" s="380" t="s">
        <v>3273</v>
      </c>
      <c r="B796" s="380" t="s">
        <v>3274</v>
      </c>
      <c r="C796" s="380" t="s">
        <v>27</v>
      </c>
      <c r="D796" s="380" t="s">
        <v>1765</v>
      </c>
      <c r="F796" s="381" t="s">
        <v>13</v>
      </c>
      <c r="G796" s="380" t="s">
        <v>1771</v>
      </c>
      <c r="H796" s="380" t="s">
        <v>1771</v>
      </c>
      <c r="I796" s="380" t="s">
        <v>1767</v>
      </c>
      <c r="J796" s="380" t="s">
        <v>1768</v>
      </c>
      <c r="K796" s="380" t="s">
        <v>1779</v>
      </c>
      <c r="L796" s="382">
        <v>42171</v>
      </c>
    </row>
    <row r="797" spans="1:12" hidden="1">
      <c r="A797" s="380" t="s">
        <v>3275</v>
      </c>
      <c r="B797" s="380" t="s">
        <v>3276</v>
      </c>
      <c r="C797" s="380" t="s">
        <v>1224</v>
      </c>
      <c r="D797" s="380" t="s">
        <v>1765</v>
      </c>
      <c r="F797" s="381" t="s">
        <v>13</v>
      </c>
      <c r="G797" s="380" t="s">
        <v>1771</v>
      </c>
      <c r="H797" s="380" t="s">
        <v>1771</v>
      </c>
      <c r="I797" s="380" t="s">
        <v>1767</v>
      </c>
      <c r="J797" s="380" t="s">
        <v>1772</v>
      </c>
      <c r="K797" s="380" t="s">
        <v>1224</v>
      </c>
      <c r="L797" s="382">
        <v>42171</v>
      </c>
    </row>
    <row r="798" spans="1:12" hidden="1">
      <c r="A798" s="380" t="s">
        <v>3277</v>
      </c>
      <c r="B798" s="380" t="s">
        <v>3278</v>
      </c>
      <c r="C798" s="380" t="s">
        <v>3279</v>
      </c>
      <c r="D798" s="380" t="s">
        <v>1765</v>
      </c>
      <c r="E798" s="380" t="s">
        <v>3280</v>
      </c>
      <c r="F798" s="381" t="s">
        <v>24</v>
      </c>
      <c r="G798" s="380" t="s">
        <v>1767</v>
      </c>
      <c r="H798" s="380" t="s">
        <v>1771</v>
      </c>
      <c r="I798" s="380" t="s">
        <v>1767</v>
      </c>
      <c r="J798" s="380" t="s">
        <v>1768</v>
      </c>
      <c r="K798" s="380" t="s">
        <v>630</v>
      </c>
      <c r="L798" s="382">
        <v>42171</v>
      </c>
    </row>
    <row r="799" spans="1:12" hidden="1">
      <c r="A799" s="380" t="s">
        <v>568</v>
      </c>
      <c r="B799" s="380" t="s">
        <v>569</v>
      </c>
      <c r="C799" s="380" t="s">
        <v>30</v>
      </c>
      <c r="D799" s="380" t="s">
        <v>283</v>
      </c>
      <c r="F799" s="381" t="s">
        <v>13</v>
      </c>
      <c r="G799" s="380" t="s">
        <v>1771</v>
      </c>
      <c r="H799" s="380" t="s">
        <v>1771</v>
      </c>
      <c r="I799" s="380" t="s">
        <v>1767</v>
      </c>
      <c r="J799" s="380" t="s">
        <v>1772</v>
      </c>
      <c r="K799" s="380" t="s">
        <v>30</v>
      </c>
      <c r="L799" s="382">
        <v>42171</v>
      </c>
    </row>
    <row r="800" spans="1:12" hidden="1">
      <c r="A800" s="380" t="s">
        <v>3281</v>
      </c>
      <c r="B800" s="380" t="s">
        <v>3282</v>
      </c>
      <c r="C800" s="380" t="s">
        <v>1224</v>
      </c>
      <c r="D800" s="380" t="s">
        <v>1777</v>
      </c>
      <c r="F800" s="381" t="s">
        <v>13</v>
      </c>
      <c r="G800" s="380" t="s">
        <v>1771</v>
      </c>
      <c r="H800" s="380" t="s">
        <v>1771</v>
      </c>
      <c r="I800" s="380" t="s">
        <v>1767</v>
      </c>
      <c r="J800" s="380" t="s">
        <v>1772</v>
      </c>
      <c r="K800" s="380" t="s">
        <v>1224</v>
      </c>
      <c r="L800" s="382">
        <v>42171</v>
      </c>
    </row>
    <row r="801" spans="1:12" hidden="1">
      <c r="A801" s="380" t="s">
        <v>3283</v>
      </c>
      <c r="B801" s="380" t="s">
        <v>3284</v>
      </c>
      <c r="C801" s="380" t="s">
        <v>353</v>
      </c>
      <c r="D801" s="380" t="s">
        <v>459</v>
      </c>
      <c r="E801" s="380" t="s">
        <v>2206</v>
      </c>
      <c r="F801" s="381" t="s">
        <v>13</v>
      </c>
      <c r="G801" s="380" t="s">
        <v>1771</v>
      </c>
      <c r="H801" s="380" t="s">
        <v>1771</v>
      </c>
      <c r="I801" s="380" t="s">
        <v>1767</v>
      </c>
      <c r="J801" s="380" t="s">
        <v>1768</v>
      </c>
      <c r="K801" s="380" t="s">
        <v>1779</v>
      </c>
      <c r="L801" s="382">
        <v>42171</v>
      </c>
    </row>
    <row r="802" spans="1:12" hidden="1">
      <c r="A802" s="380" t="s">
        <v>3285</v>
      </c>
      <c r="B802" s="380" t="s">
        <v>3286</v>
      </c>
      <c r="C802" s="380" t="s">
        <v>744</v>
      </c>
      <c r="D802" s="380" t="s">
        <v>1765</v>
      </c>
      <c r="F802" s="381" t="s">
        <v>13</v>
      </c>
      <c r="G802" s="380" t="s">
        <v>1771</v>
      </c>
      <c r="H802" s="380" t="s">
        <v>1771</v>
      </c>
      <c r="I802" s="380" t="s">
        <v>1767</v>
      </c>
      <c r="J802" s="380" t="s">
        <v>1772</v>
      </c>
      <c r="K802" s="380" t="s">
        <v>1831</v>
      </c>
      <c r="L802" s="382">
        <v>42171</v>
      </c>
    </row>
    <row r="803" spans="1:12" hidden="1">
      <c r="A803" s="380" t="s">
        <v>1053</v>
      </c>
      <c r="B803" s="380" t="s">
        <v>1054</v>
      </c>
      <c r="C803" s="380" t="s">
        <v>1027</v>
      </c>
      <c r="D803" s="380" t="s">
        <v>3085</v>
      </c>
      <c r="F803" s="381" t="s">
        <v>13</v>
      </c>
      <c r="G803" s="380" t="s">
        <v>1771</v>
      </c>
      <c r="H803" s="380" t="s">
        <v>1771</v>
      </c>
      <c r="I803" s="380" t="s">
        <v>1767</v>
      </c>
      <c r="J803" s="380" t="s">
        <v>1772</v>
      </c>
      <c r="K803" s="380" t="s">
        <v>1795</v>
      </c>
      <c r="L803" s="382">
        <v>42172</v>
      </c>
    </row>
    <row r="804" spans="1:12" hidden="1">
      <c r="A804" s="380" t="s">
        <v>3287</v>
      </c>
      <c r="B804" s="380" t="s">
        <v>3288</v>
      </c>
      <c r="C804" s="380" t="s">
        <v>744</v>
      </c>
      <c r="D804" s="380" t="s">
        <v>1782</v>
      </c>
      <c r="F804" s="381" t="s">
        <v>13</v>
      </c>
      <c r="G804" s="380" t="s">
        <v>1771</v>
      </c>
      <c r="H804" s="380" t="s">
        <v>1771</v>
      </c>
      <c r="I804" s="380" t="s">
        <v>1767</v>
      </c>
      <c r="J804" s="380" t="s">
        <v>1772</v>
      </c>
      <c r="K804" s="380" t="s">
        <v>744</v>
      </c>
      <c r="L804" s="382">
        <v>42172</v>
      </c>
    </row>
    <row r="805" spans="1:12" hidden="1">
      <c r="A805" s="380" t="s">
        <v>3289</v>
      </c>
      <c r="B805" s="380" t="s">
        <v>3290</v>
      </c>
      <c r="C805" s="380" t="s">
        <v>30</v>
      </c>
      <c r="D805" s="380" t="s">
        <v>142</v>
      </c>
      <c r="F805" s="381" t="s">
        <v>13</v>
      </c>
      <c r="G805" s="380" t="s">
        <v>1771</v>
      </c>
      <c r="H805" s="380" t="s">
        <v>1771</v>
      </c>
      <c r="I805" s="380" t="s">
        <v>1767</v>
      </c>
      <c r="J805" s="380" t="s">
        <v>1772</v>
      </c>
      <c r="K805" s="380" t="s">
        <v>30</v>
      </c>
      <c r="L805" s="382">
        <v>42171</v>
      </c>
    </row>
    <row r="806" spans="1:12" hidden="1">
      <c r="A806" s="380" t="s">
        <v>3291</v>
      </c>
      <c r="B806" s="380" t="s">
        <v>3292</v>
      </c>
      <c r="C806" s="380" t="s">
        <v>1224</v>
      </c>
      <c r="D806" s="380" t="s">
        <v>1765</v>
      </c>
      <c r="F806" s="381" t="s">
        <v>13</v>
      </c>
      <c r="G806" s="380" t="s">
        <v>1771</v>
      </c>
      <c r="H806" s="380" t="s">
        <v>1771</v>
      </c>
      <c r="I806" s="380" t="s">
        <v>1767</v>
      </c>
      <c r="J806" s="380" t="s">
        <v>1772</v>
      </c>
      <c r="K806" s="380" t="s">
        <v>1224</v>
      </c>
      <c r="L806" s="382">
        <v>42171</v>
      </c>
    </row>
    <row r="807" spans="1:12" hidden="1">
      <c r="A807" s="380" t="s">
        <v>3293</v>
      </c>
      <c r="B807" s="380" t="s">
        <v>3294</v>
      </c>
      <c r="C807" s="380" t="s">
        <v>1224</v>
      </c>
      <c r="D807" s="380" t="s">
        <v>1765</v>
      </c>
      <c r="F807" s="381" t="s">
        <v>13</v>
      </c>
      <c r="G807" s="380" t="s">
        <v>1771</v>
      </c>
      <c r="H807" s="380" t="s">
        <v>1771</v>
      </c>
      <c r="I807" s="380" t="s">
        <v>1767</v>
      </c>
      <c r="J807" s="380" t="s">
        <v>1772</v>
      </c>
      <c r="K807" s="380" t="s">
        <v>1224</v>
      </c>
      <c r="L807" s="382">
        <v>42171</v>
      </c>
    </row>
    <row r="808" spans="1:12" hidden="1">
      <c r="A808" s="380" t="s">
        <v>3295</v>
      </c>
      <c r="B808" s="380" t="s">
        <v>3296</v>
      </c>
      <c r="C808" s="380" t="s">
        <v>1224</v>
      </c>
      <c r="D808" s="380" t="s">
        <v>1765</v>
      </c>
      <c r="F808" s="381" t="s">
        <v>13</v>
      </c>
      <c r="G808" s="380" t="s">
        <v>1771</v>
      </c>
      <c r="H808" s="380" t="s">
        <v>1771</v>
      </c>
      <c r="I808" s="380" t="s">
        <v>1767</v>
      </c>
      <c r="J808" s="380" t="s">
        <v>1772</v>
      </c>
      <c r="K808" s="380" t="s">
        <v>1224</v>
      </c>
      <c r="L808" s="382">
        <v>42171</v>
      </c>
    </row>
    <row r="809" spans="1:12" hidden="1">
      <c r="A809" s="380" t="s">
        <v>3297</v>
      </c>
      <c r="B809" s="380" t="s">
        <v>3298</v>
      </c>
      <c r="C809" s="380" t="s">
        <v>395</v>
      </c>
      <c r="D809" s="380" t="s">
        <v>3299</v>
      </c>
      <c r="F809" s="381" t="s">
        <v>13</v>
      </c>
      <c r="G809" s="380" t="s">
        <v>1771</v>
      </c>
      <c r="H809" s="380" t="s">
        <v>1771</v>
      </c>
      <c r="I809" s="380" t="s">
        <v>1767</v>
      </c>
      <c r="J809" s="380" t="s">
        <v>1768</v>
      </c>
      <c r="K809" s="380" t="s">
        <v>1779</v>
      </c>
      <c r="L809" s="382">
        <v>42171</v>
      </c>
    </row>
    <row r="810" spans="1:12" hidden="1">
      <c r="A810" s="380" t="s">
        <v>3300</v>
      </c>
      <c r="B810" s="380" t="s">
        <v>3301</v>
      </c>
      <c r="C810" s="380" t="s">
        <v>1792</v>
      </c>
      <c r="D810" s="380" t="s">
        <v>1782</v>
      </c>
      <c r="F810" s="381" t="s">
        <v>13</v>
      </c>
      <c r="G810" s="380" t="s">
        <v>1771</v>
      </c>
      <c r="H810" s="380" t="s">
        <v>1771</v>
      </c>
      <c r="I810" s="380" t="s">
        <v>1767</v>
      </c>
      <c r="J810" s="380" t="s">
        <v>1772</v>
      </c>
      <c r="K810" s="380" t="s">
        <v>1792</v>
      </c>
      <c r="L810" s="382">
        <v>42172</v>
      </c>
    </row>
    <row r="811" spans="1:12" hidden="1">
      <c r="A811" s="380" t="s">
        <v>3302</v>
      </c>
      <c r="B811" s="380" t="s">
        <v>3303</v>
      </c>
      <c r="C811" s="380" t="s">
        <v>353</v>
      </c>
      <c r="D811" s="380" t="s">
        <v>1777</v>
      </c>
      <c r="E811" s="380" t="s">
        <v>2206</v>
      </c>
      <c r="F811" s="381" t="s">
        <v>13</v>
      </c>
      <c r="G811" s="380" t="s">
        <v>1771</v>
      </c>
      <c r="H811" s="380" t="s">
        <v>1771</v>
      </c>
      <c r="I811" s="380" t="s">
        <v>1767</v>
      </c>
      <c r="J811" s="380" t="s">
        <v>1768</v>
      </c>
      <c r="K811" s="380" t="s">
        <v>1779</v>
      </c>
      <c r="L811" s="382">
        <v>42171</v>
      </c>
    </row>
    <row r="812" spans="1:12" hidden="1">
      <c r="A812" s="380" t="s">
        <v>3304</v>
      </c>
      <c r="B812" s="380" t="s">
        <v>3305</v>
      </c>
      <c r="C812" s="380" t="s">
        <v>1224</v>
      </c>
      <c r="D812" s="380" t="s">
        <v>1765</v>
      </c>
      <c r="F812" s="381" t="s">
        <v>13</v>
      </c>
      <c r="G812" s="380" t="s">
        <v>1771</v>
      </c>
      <c r="H812" s="380" t="s">
        <v>1771</v>
      </c>
      <c r="I812" s="380" t="s">
        <v>1767</v>
      </c>
      <c r="J812" s="380" t="s">
        <v>1772</v>
      </c>
      <c r="K812" s="380" t="s">
        <v>1224</v>
      </c>
      <c r="L812" s="382">
        <v>42171</v>
      </c>
    </row>
    <row r="813" spans="1:12" hidden="1">
      <c r="A813" s="380" t="s">
        <v>3306</v>
      </c>
      <c r="B813" s="380" t="s">
        <v>3307</v>
      </c>
      <c r="C813" s="380" t="s">
        <v>27</v>
      </c>
      <c r="D813" s="380" t="s">
        <v>1782</v>
      </c>
      <c r="E813" s="380" t="s">
        <v>1778</v>
      </c>
      <c r="F813" s="381" t="s">
        <v>13</v>
      </c>
      <c r="G813" s="380" t="s">
        <v>1771</v>
      </c>
      <c r="H813" s="380" t="s">
        <v>1771</v>
      </c>
      <c r="I813" s="380" t="s">
        <v>1767</v>
      </c>
      <c r="J813" s="380" t="s">
        <v>1768</v>
      </c>
      <c r="K813" s="380" t="s">
        <v>1779</v>
      </c>
      <c r="L813" s="382">
        <v>42171</v>
      </c>
    </row>
    <row r="814" spans="1:12" hidden="1">
      <c r="A814" s="380" t="s">
        <v>3308</v>
      </c>
      <c r="B814" s="380" t="s">
        <v>3309</v>
      </c>
      <c r="C814" s="380" t="s">
        <v>395</v>
      </c>
      <c r="D814" s="380" t="s">
        <v>142</v>
      </c>
      <c r="E814" s="380" t="s">
        <v>3310</v>
      </c>
      <c r="F814" s="381" t="s">
        <v>13</v>
      </c>
      <c r="G814" s="380" t="s">
        <v>1771</v>
      </c>
      <c r="H814" s="380" t="s">
        <v>1771</v>
      </c>
      <c r="I814" s="380" t="s">
        <v>1767</v>
      </c>
      <c r="J814" s="380" t="s">
        <v>1772</v>
      </c>
      <c r="K814" s="380" t="s">
        <v>1792</v>
      </c>
      <c r="L814" s="382">
        <v>42172</v>
      </c>
    </row>
    <row r="815" spans="1:12" hidden="1">
      <c r="A815" s="380" t="s">
        <v>3311</v>
      </c>
      <c r="B815" s="380" t="s">
        <v>3312</v>
      </c>
      <c r="C815" s="380" t="s">
        <v>1792</v>
      </c>
      <c r="D815" s="380" t="s">
        <v>142</v>
      </c>
      <c r="F815" s="381" t="s">
        <v>13</v>
      </c>
      <c r="G815" s="380" t="s">
        <v>1771</v>
      </c>
      <c r="H815" s="380" t="s">
        <v>1771</v>
      </c>
      <c r="I815" s="380" t="s">
        <v>1767</v>
      </c>
      <c r="J815" s="380" t="s">
        <v>1772</v>
      </c>
      <c r="K815" s="380" t="s">
        <v>1792</v>
      </c>
      <c r="L815" s="382">
        <v>42172</v>
      </c>
    </row>
    <row r="816" spans="1:12" hidden="1">
      <c r="A816" s="380" t="s">
        <v>3313</v>
      </c>
      <c r="B816" s="380" t="s">
        <v>3314</v>
      </c>
      <c r="C816" s="380" t="s">
        <v>336</v>
      </c>
      <c r="D816" s="380" t="s">
        <v>1765</v>
      </c>
      <c r="E816" s="380" t="s">
        <v>3315</v>
      </c>
      <c r="F816" s="381" t="s">
        <v>13</v>
      </c>
      <c r="G816" s="380" t="s">
        <v>1771</v>
      </c>
      <c r="H816" s="380" t="s">
        <v>1771</v>
      </c>
      <c r="I816" s="380" t="s">
        <v>1767</v>
      </c>
      <c r="J816" s="380" t="s">
        <v>1772</v>
      </c>
      <c r="K816" s="380" t="s">
        <v>1795</v>
      </c>
      <c r="L816" s="382">
        <v>42172</v>
      </c>
    </row>
    <row r="817" spans="1:12" hidden="1">
      <c r="A817" s="380" t="s">
        <v>3316</v>
      </c>
      <c r="B817" s="380" t="s">
        <v>3317</v>
      </c>
      <c r="C817" s="380" t="s">
        <v>1438</v>
      </c>
      <c r="D817" s="380" t="s">
        <v>1765</v>
      </c>
      <c r="F817" s="381" t="s">
        <v>13</v>
      </c>
      <c r="G817" s="380" t="s">
        <v>1771</v>
      </c>
      <c r="H817" s="380" t="s">
        <v>1771</v>
      </c>
      <c r="I817" s="380" t="s">
        <v>1767</v>
      </c>
      <c r="J817" s="380" t="s">
        <v>1772</v>
      </c>
      <c r="K817" s="380" t="s">
        <v>1438</v>
      </c>
      <c r="L817" s="382">
        <v>42173</v>
      </c>
    </row>
    <row r="818" spans="1:12" hidden="1">
      <c r="A818" s="380" t="s">
        <v>3318</v>
      </c>
      <c r="B818" s="380" t="s">
        <v>3319</v>
      </c>
      <c r="C818" s="380" t="s">
        <v>744</v>
      </c>
      <c r="D818" s="380" t="s">
        <v>142</v>
      </c>
      <c r="F818" s="381" t="s">
        <v>13</v>
      </c>
      <c r="G818" s="380" t="s">
        <v>1771</v>
      </c>
      <c r="H818" s="380" t="s">
        <v>1771</v>
      </c>
      <c r="I818" s="380" t="s">
        <v>1767</v>
      </c>
      <c r="J818" s="380" t="s">
        <v>1772</v>
      </c>
      <c r="K818" s="380" t="s">
        <v>744</v>
      </c>
      <c r="L818" s="382">
        <v>42172</v>
      </c>
    </row>
    <row r="819" spans="1:12" hidden="1">
      <c r="A819" s="380" t="s">
        <v>3320</v>
      </c>
      <c r="B819" s="380" t="s">
        <v>3321</v>
      </c>
      <c r="C819" s="380" t="s">
        <v>1438</v>
      </c>
      <c r="D819" s="380" t="s">
        <v>1765</v>
      </c>
      <c r="F819" s="381" t="s">
        <v>13</v>
      </c>
      <c r="G819" s="380" t="s">
        <v>1771</v>
      </c>
      <c r="H819" s="380" t="s">
        <v>1771</v>
      </c>
      <c r="I819" s="380" t="s">
        <v>1767</v>
      </c>
      <c r="J819" s="380" t="s">
        <v>1772</v>
      </c>
      <c r="K819" s="380" t="s">
        <v>1438</v>
      </c>
      <c r="L819" s="382">
        <v>42173</v>
      </c>
    </row>
    <row r="820" spans="1:12" hidden="1">
      <c r="A820" s="380" t="s">
        <v>3322</v>
      </c>
      <c r="B820" s="380" t="s">
        <v>3323</v>
      </c>
      <c r="C820" s="380" t="s">
        <v>1764</v>
      </c>
      <c r="D820" s="380" t="s">
        <v>228</v>
      </c>
      <c r="F820" s="381" t="s">
        <v>1766</v>
      </c>
      <c r="G820" s="380" t="s">
        <v>1767</v>
      </c>
      <c r="H820" s="380" t="s">
        <v>1767</v>
      </c>
      <c r="I820" s="380" t="s">
        <v>1767</v>
      </c>
      <c r="J820" s="380" t="s">
        <v>1768</v>
      </c>
      <c r="K820" s="380" t="s">
        <v>1764</v>
      </c>
      <c r="L820" s="382">
        <v>42174</v>
      </c>
    </row>
    <row r="821" spans="1:12" hidden="1">
      <c r="A821" s="380" t="s">
        <v>573</v>
      </c>
      <c r="B821" s="380" t="s">
        <v>574</v>
      </c>
      <c r="C821" s="380" t="s">
        <v>30</v>
      </c>
      <c r="D821" s="380" t="s">
        <v>283</v>
      </c>
      <c r="F821" s="381" t="s">
        <v>13</v>
      </c>
      <c r="G821" s="380" t="s">
        <v>1771</v>
      </c>
      <c r="H821" s="380" t="s">
        <v>1771</v>
      </c>
      <c r="I821" s="380" t="s">
        <v>1767</v>
      </c>
      <c r="J821" s="380" t="s">
        <v>1772</v>
      </c>
      <c r="K821" s="380" t="s">
        <v>1792</v>
      </c>
      <c r="L821" s="382">
        <v>42172</v>
      </c>
    </row>
    <row r="822" spans="1:12" hidden="1">
      <c r="A822" s="380" t="s">
        <v>3324</v>
      </c>
      <c r="B822" s="380" t="s">
        <v>3325</v>
      </c>
      <c r="C822" s="380" t="s">
        <v>2238</v>
      </c>
      <c r="D822" s="380" t="s">
        <v>1777</v>
      </c>
      <c r="F822" s="381" t="s">
        <v>1766</v>
      </c>
      <c r="G822" s="380" t="s">
        <v>1767</v>
      </c>
      <c r="H822" s="380" t="s">
        <v>1767</v>
      </c>
      <c r="I822" s="380" t="s">
        <v>1767</v>
      </c>
      <c r="J822" s="380" t="s">
        <v>1787</v>
      </c>
      <c r="K822" s="380" t="s">
        <v>336</v>
      </c>
      <c r="L822" s="382">
        <v>42171</v>
      </c>
    </row>
    <row r="823" spans="1:12">
      <c r="A823" s="380" t="s">
        <v>3326</v>
      </c>
      <c r="B823" s="380" t="s">
        <v>3327</v>
      </c>
      <c r="C823" s="380" t="s">
        <v>1795</v>
      </c>
      <c r="D823" s="380" t="s">
        <v>1777</v>
      </c>
      <c r="E823" s="380" t="s">
        <v>3328</v>
      </c>
      <c r="F823" s="381">
        <v>0.01</v>
      </c>
      <c r="G823" s="380" t="s">
        <v>1767</v>
      </c>
      <c r="H823" s="380" t="s">
        <v>1771</v>
      </c>
      <c r="I823" s="380" t="s">
        <v>1767</v>
      </c>
      <c r="J823" s="380" t="s">
        <v>1772</v>
      </c>
      <c r="K823" s="380" t="s">
        <v>1795</v>
      </c>
      <c r="L823" s="382">
        <v>42173</v>
      </c>
    </row>
    <row r="824" spans="1:12" hidden="1">
      <c r="A824" s="380" t="s">
        <v>3329</v>
      </c>
      <c r="B824" s="380" t="s">
        <v>3330</v>
      </c>
      <c r="C824" s="380" t="s">
        <v>630</v>
      </c>
      <c r="D824" s="380" t="s">
        <v>1777</v>
      </c>
      <c r="F824" s="381" t="s">
        <v>13</v>
      </c>
      <c r="G824" s="380" t="s">
        <v>1771</v>
      </c>
      <c r="H824" s="380" t="s">
        <v>1771</v>
      </c>
      <c r="I824" s="380" t="s">
        <v>1767</v>
      </c>
      <c r="J824" s="380" t="s">
        <v>1772</v>
      </c>
      <c r="K824" s="380" t="s">
        <v>630</v>
      </c>
      <c r="L824" s="382">
        <v>42172</v>
      </c>
    </row>
    <row r="825" spans="1:12" hidden="1">
      <c r="A825" s="380" t="s">
        <v>3331</v>
      </c>
      <c r="B825" s="380" t="s">
        <v>3332</v>
      </c>
      <c r="C825" s="380" t="s">
        <v>1027</v>
      </c>
      <c r="D825" s="380" t="s">
        <v>1765</v>
      </c>
      <c r="E825" s="380" t="s">
        <v>2086</v>
      </c>
      <c r="F825" s="381" t="s">
        <v>13</v>
      </c>
      <c r="G825" s="380" t="s">
        <v>1771</v>
      </c>
      <c r="H825" s="380" t="s">
        <v>1771</v>
      </c>
      <c r="I825" s="380" t="s">
        <v>1767</v>
      </c>
      <c r="J825" s="380" t="s">
        <v>1772</v>
      </c>
      <c r="K825" s="380" t="s">
        <v>1795</v>
      </c>
      <c r="L825" s="382">
        <v>42172</v>
      </c>
    </row>
    <row r="826" spans="1:12" hidden="1">
      <c r="A826" s="380" t="s">
        <v>3333</v>
      </c>
      <c r="B826" s="380" t="s">
        <v>3334</v>
      </c>
      <c r="F826" s="381" t="s">
        <v>13</v>
      </c>
      <c r="G826" s="380" t="s">
        <v>1771</v>
      </c>
      <c r="H826" s="380" t="s">
        <v>1771</v>
      </c>
      <c r="I826" s="380" t="s">
        <v>1767</v>
      </c>
    </row>
    <row r="827" spans="1:12" hidden="1">
      <c r="A827" s="380" t="s">
        <v>3335</v>
      </c>
      <c r="B827" s="380" t="s">
        <v>3336</v>
      </c>
      <c r="C827" s="380" t="s">
        <v>744</v>
      </c>
      <c r="D827" s="380" t="s">
        <v>1777</v>
      </c>
      <c r="F827" s="381" t="s">
        <v>13</v>
      </c>
      <c r="G827" s="380" t="s">
        <v>1771</v>
      </c>
      <c r="H827" s="380" t="s">
        <v>1771</v>
      </c>
      <c r="I827" s="380" t="s">
        <v>1767</v>
      </c>
      <c r="J827" s="380" t="s">
        <v>1772</v>
      </c>
      <c r="K827" s="380" t="s">
        <v>744</v>
      </c>
      <c r="L827" s="382">
        <v>42172</v>
      </c>
    </row>
    <row r="828" spans="1:12" hidden="1">
      <c r="A828" s="380" t="s">
        <v>3337</v>
      </c>
      <c r="B828" s="380" t="s">
        <v>3338</v>
      </c>
      <c r="C828" s="380" t="s">
        <v>1438</v>
      </c>
      <c r="D828" s="380" t="s">
        <v>1782</v>
      </c>
      <c r="F828" s="381" t="s">
        <v>13</v>
      </c>
      <c r="G828" s="380" t="s">
        <v>1771</v>
      </c>
      <c r="H828" s="380" t="s">
        <v>1771</v>
      </c>
      <c r="I828" s="380" t="s">
        <v>1767</v>
      </c>
      <c r="J828" s="380" t="s">
        <v>1772</v>
      </c>
      <c r="K828" s="380" t="s">
        <v>1438</v>
      </c>
      <c r="L828" s="382">
        <v>42173</v>
      </c>
    </row>
    <row r="829" spans="1:12" hidden="1">
      <c r="A829" s="380" t="s">
        <v>3339</v>
      </c>
      <c r="B829" s="380" t="s">
        <v>3340</v>
      </c>
      <c r="C829" s="380" t="s">
        <v>1224</v>
      </c>
      <c r="D829" s="380" t="s">
        <v>1777</v>
      </c>
      <c r="F829" s="381" t="s">
        <v>13</v>
      </c>
      <c r="G829" s="380" t="s">
        <v>1771</v>
      </c>
      <c r="H829" s="380" t="s">
        <v>1771</v>
      </c>
      <c r="I829" s="380" t="s">
        <v>1767</v>
      </c>
      <c r="J829" s="380" t="s">
        <v>1768</v>
      </c>
      <c r="K829" s="380" t="s">
        <v>1792</v>
      </c>
      <c r="L829" s="382">
        <v>42172</v>
      </c>
    </row>
    <row r="830" spans="1:12" hidden="1">
      <c r="A830" s="380" t="s">
        <v>3341</v>
      </c>
      <c r="B830" s="380" t="s">
        <v>3342</v>
      </c>
      <c r="C830" s="380" t="s">
        <v>353</v>
      </c>
      <c r="D830" s="380" t="s">
        <v>283</v>
      </c>
      <c r="E830" s="380" t="s">
        <v>2206</v>
      </c>
      <c r="F830" s="381" t="s">
        <v>13</v>
      </c>
      <c r="G830" s="380" t="s">
        <v>1771</v>
      </c>
      <c r="H830" s="380" t="s">
        <v>1771</v>
      </c>
      <c r="I830" s="380" t="s">
        <v>1767</v>
      </c>
      <c r="J830" s="380" t="s">
        <v>1768</v>
      </c>
      <c r="K830" s="380" t="s">
        <v>1779</v>
      </c>
      <c r="L830" s="382">
        <v>42171</v>
      </c>
    </row>
    <row r="831" spans="1:12" hidden="1">
      <c r="A831" s="380" t="s">
        <v>3343</v>
      </c>
      <c r="B831" s="380" t="s">
        <v>3344</v>
      </c>
      <c r="C831" s="380" t="s">
        <v>1438</v>
      </c>
      <c r="D831" s="380" t="s">
        <v>1765</v>
      </c>
      <c r="F831" s="381" t="s">
        <v>13</v>
      </c>
      <c r="G831" s="380" t="s">
        <v>1771</v>
      </c>
      <c r="H831" s="380" t="s">
        <v>1771</v>
      </c>
      <c r="I831" s="380" t="s">
        <v>1767</v>
      </c>
      <c r="J831" s="380" t="s">
        <v>1772</v>
      </c>
      <c r="K831" s="380" t="s">
        <v>1438</v>
      </c>
      <c r="L831" s="382">
        <v>42173</v>
      </c>
    </row>
    <row r="832" spans="1:12">
      <c r="A832" s="380" t="s">
        <v>3345</v>
      </c>
      <c r="B832" s="380" t="s">
        <v>3346</v>
      </c>
      <c r="C832" s="380" t="s">
        <v>1816</v>
      </c>
      <c r="D832" s="380" t="s">
        <v>1765</v>
      </c>
      <c r="E832" s="380" t="s">
        <v>2229</v>
      </c>
      <c r="F832" s="381">
        <v>0.01</v>
      </c>
      <c r="G832" s="380" t="s">
        <v>1767</v>
      </c>
      <c r="H832" s="380" t="s">
        <v>1771</v>
      </c>
      <c r="I832" s="380" t="s">
        <v>1767</v>
      </c>
      <c r="J832" s="380" t="s">
        <v>1772</v>
      </c>
      <c r="K832" s="380" t="s">
        <v>1807</v>
      </c>
      <c r="L832" s="382">
        <v>42172</v>
      </c>
    </row>
    <row r="833" spans="1:12" hidden="1">
      <c r="A833" s="380" t="s">
        <v>3347</v>
      </c>
      <c r="B833" s="380" t="s">
        <v>3348</v>
      </c>
      <c r="C833" s="380" t="s">
        <v>353</v>
      </c>
      <c r="D833" s="380" t="s">
        <v>283</v>
      </c>
      <c r="E833" s="380" t="s">
        <v>2206</v>
      </c>
      <c r="F833" s="381" t="s">
        <v>13</v>
      </c>
      <c r="G833" s="380" t="s">
        <v>1771</v>
      </c>
      <c r="H833" s="380" t="s">
        <v>1771</v>
      </c>
      <c r="I833" s="380" t="s">
        <v>1767</v>
      </c>
      <c r="J833" s="380" t="s">
        <v>1768</v>
      </c>
      <c r="K833" s="380" t="s">
        <v>1779</v>
      </c>
      <c r="L833" s="382">
        <v>42171</v>
      </c>
    </row>
    <row r="834" spans="1:12" hidden="1">
      <c r="A834" s="380" t="s">
        <v>3349</v>
      </c>
      <c r="B834" s="380" t="s">
        <v>3350</v>
      </c>
      <c r="C834" s="380" t="s">
        <v>1792</v>
      </c>
      <c r="D834" s="380" t="s">
        <v>228</v>
      </c>
      <c r="F834" s="381" t="s">
        <v>13</v>
      </c>
      <c r="G834" s="380" t="s">
        <v>1771</v>
      </c>
      <c r="H834" s="380" t="s">
        <v>1771</v>
      </c>
      <c r="I834" s="380" t="s">
        <v>1767</v>
      </c>
      <c r="J834" s="380" t="s">
        <v>1772</v>
      </c>
      <c r="K834" s="380" t="s">
        <v>1792</v>
      </c>
      <c r="L834" s="382">
        <v>42172</v>
      </c>
    </row>
    <row r="835" spans="1:12" hidden="1">
      <c r="A835" s="380" t="s">
        <v>3351</v>
      </c>
      <c r="B835" s="380" t="s">
        <v>3352</v>
      </c>
      <c r="C835" s="380" t="s">
        <v>1438</v>
      </c>
      <c r="D835" s="380" t="s">
        <v>1777</v>
      </c>
      <c r="F835" s="381" t="s">
        <v>13</v>
      </c>
      <c r="G835" s="380" t="s">
        <v>1771</v>
      </c>
      <c r="H835" s="380" t="s">
        <v>1771</v>
      </c>
      <c r="I835" s="380" t="s">
        <v>1767</v>
      </c>
      <c r="J835" s="380" t="s">
        <v>1772</v>
      </c>
      <c r="K835" s="380" t="s">
        <v>1438</v>
      </c>
      <c r="L835" s="382">
        <v>42173</v>
      </c>
    </row>
    <row r="836" spans="1:12" hidden="1">
      <c r="A836" s="380" t="s">
        <v>3353</v>
      </c>
      <c r="B836" s="380" t="s">
        <v>3354</v>
      </c>
      <c r="C836" s="380" t="s">
        <v>30</v>
      </c>
      <c r="D836" s="380" t="s">
        <v>1777</v>
      </c>
      <c r="F836" s="381" t="s">
        <v>13</v>
      </c>
      <c r="G836" s="380" t="s">
        <v>1771</v>
      </c>
      <c r="H836" s="380" t="s">
        <v>1771</v>
      </c>
      <c r="I836" s="380" t="s">
        <v>1767</v>
      </c>
      <c r="J836" s="380" t="s">
        <v>1772</v>
      </c>
      <c r="K836" s="380" t="s">
        <v>30</v>
      </c>
      <c r="L836" s="382">
        <v>42171</v>
      </c>
    </row>
    <row r="837" spans="1:12" hidden="1">
      <c r="A837" s="380" t="s">
        <v>3355</v>
      </c>
      <c r="B837" s="380" t="s">
        <v>3356</v>
      </c>
      <c r="C837" s="380" t="s">
        <v>107</v>
      </c>
      <c r="D837" s="380" t="s">
        <v>283</v>
      </c>
      <c r="F837" s="381" t="s">
        <v>13</v>
      </c>
      <c r="G837" s="380" t="s">
        <v>1771</v>
      </c>
      <c r="H837" s="380" t="s">
        <v>1771</v>
      </c>
      <c r="I837" s="380" t="s">
        <v>1767</v>
      </c>
      <c r="J837" s="380" t="s">
        <v>1772</v>
      </c>
      <c r="K837" s="380" t="s">
        <v>107</v>
      </c>
      <c r="L837" s="382">
        <v>42173</v>
      </c>
    </row>
    <row r="838" spans="1:12" hidden="1">
      <c r="A838" s="380" t="s">
        <v>3357</v>
      </c>
      <c r="B838" s="380" t="s">
        <v>3358</v>
      </c>
      <c r="C838" s="380" t="s">
        <v>744</v>
      </c>
      <c r="D838" s="380" t="s">
        <v>1765</v>
      </c>
      <c r="F838" s="381" t="s">
        <v>13</v>
      </c>
      <c r="G838" s="380" t="s">
        <v>1771</v>
      </c>
      <c r="H838" s="380" t="s">
        <v>1771</v>
      </c>
      <c r="I838" s="380" t="s">
        <v>1767</v>
      </c>
      <c r="J838" s="380" t="s">
        <v>1772</v>
      </c>
      <c r="K838" s="380" t="s">
        <v>744</v>
      </c>
      <c r="L838" s="382">
        <v>42172</v>
      </c>
    </row>
    <row r="839" spans="1:12" hidden="1">
      <c r="A839" s="380" t="s">
        <v>3359</v>
      </c>
      <c r="B839" s="380" t="s">
        <v>3360</v>
      </c>
      <c r="C839" s="380" t="s">
        <v>107</v>
      </c>
      <c r="D839" s="380" t="s">
        <v>1782</v>
      </c>
      <c r="F839" s="381" t="s">
        <v>13</v>
      </c>
      <c r="G839" s="380" t="s">
        <v>1771</v>
      </c>
      <c r="H839" s="380" t="s">
        <v>1771</v>
      </c>
      <c r="I839" s="380" t="s">
        <v>1767</v>
      </c>
      <c r="J839" s="380" t="s">
        <v>1768</v>
      </c>
      <c r="K839" s="380" t="s">
        <v>107</v>
      </c>
      <c r="L839" s="382">
        <v>42172</v>
      </c>
    </row>
    <row r="840" spans="1:12" hidden="1">
      <c r="A840" s="380" t="s">
        <v>3361</v>
      </c>
      <c r="B840" s="380" t="s">
        <v>3362</v>
      </c>
      <c r="C840" s="380" t="s">
        <v>1438</v>
      </c>
      <c r="D840" s="380" t="s">
        <v>1765</v>
      </c>
      <c r="F840" s="381" t="s">
        <v>13</v>
      </c>
      <c r="G840" s="380" t="s">
        <v>1771</v>
      </c>
      <c r="H840" s="380" t="s">
        <v>1771</v>
      </c>
      <c r="I840" s="380" t="s">
        <v>1767</v>
      </c>
      <c r="J840" s="380" t="s">
        <v>1772</v>
      </c>
      <c r="K840" s="380" t="s">
        <v>1438</v>
      </c>
      <c r="L840" s="382">
        <v>42173</v>
      </c>
    </row>
    <row r="841" spans="1:12" hidden="1">
      <c r="A841" s="380" t="s">
        <v>3363</v>
      </c>
      <c r="B841" s="380" t="s">
        <v>3364</v>
      </c>
      <c r="C841" s="380" t="s">
        <v>1792</v>
      </c>
      <c r="D841" s="380" t="s">
        <v>1777</v>
      </c>
      <c r="F841" s="381" t="s">
        <v>13</v>
      </c>
      <c r="G841" s="380" t="s">
        <v>1771</v>
      </c>
      <c r="H841" s="380" t="s">
        <v>1771</v>
      </c>
      <c r="I841" s="380" t="s">
        <v>1767</v>
      </c>
      <c r="J841" s="380" t="s">
        <v>1772</v>
      </c>
      <c r="K841" s="380" t="s">
        <v>1792</v>
      </c>
      <c r="L841" s="382">
        <v>42172</v>
      </c>
    </row>
    <row r="842" spans="1:12" hidden="1">
      <c r="A842" s="380" t="s">
        <v>3365</v>
      </c>
      <c r="B842" s="380" t="s">
        <v>3366</v>
      </c>
      <c r="C842" s="380" t="s">
        <v>1224</v>
      </c>
      <c r="D842" s="380" t="s">
        <v>1765</v>
      </c>
      <c r="F842" s="381" t="s">
        <v>13</v>
      </c>
      <c r="G842" s="380" t="s">
        <v>1771</v>
      </c>
      <c r="H842" s="380" t="s">
        <v>1771</v>
      </c>
      <c r="I842" s="380" t="s">
        <v>1767</v>
      </c>
      <c r="J842" s="380" t="s">
        <v>1772</v>
      </c>
      <c r="K842" s="380" t="s">
        <v>1224</v>
      </c>
      <c r="L842" s="382">
        <v>42171</v>
      </c>
    </row>
    <row r="843" spans="1:12" hidden="1">
      <c r="A843" s="380" t="s">
        <v>3367</v>
      </c>
      <c r="B843" s="380" t="s">
        <v>3368</v>
      </c>
      <c r="C843" s="380" t="s">
        <v>1224</v>
      </c>
      <c r="D843" s="380" t="s">
        <v>1765</v>
      </c>
      <c r="F843" s="381" t="s">
        <v>13</v>
      </c>
      <c r="G843" s="380" t="s">
        <v>1771</v>
      </c>
      <c r="H843" s="380" t="s">
        <v>1771</v>
      </c>
      <c r="I843" s="380" t="s">
        <v>1767</v>
      </c>
      <c r="J843" s="380" t="s">
        <v>1772</v>
      </c>
      <c r="K843" s="380" t="s">
        <v>1224</v>
      </c>
      <c r="L843" s="382">
        <v>42171</v>
      </c>
    </row>
    <row r="844" spans="1:12" hidden="1">
      <c r="A844" s="380" t="s">
        <v>3369</v>
      </c>
      <c r="B844" s="380" t="s">
        <v>3370</v>
      </c>
      <c r="C844" s="380" t="s">
        <v>1438</v>
      </c>
      <c r="D844" s="380" t="s">
        <v>1765</v>
      </c>
      <c r="F844" s="381" t="s">
        <v>13</v>
      </c>
      <c r="G844" s="380" t="s">
        <v>1771</v>
      </c>
      <c r="H844" s="380" t="s">
        <v>1771</v>
      </c>
      <c r="I844" s="380" t="s">
        <v>1767</v>
      </c>
      <c r="J844" s="380" t="s">
        <v>1772</v>
      </c>
      <c r="K844" s="380" t="s">
        <v>1438</v>
      </c>
      <c r="L844" s="382">
        <v>42173</v>
      </c>
    </row>
    <row r="845" spans="1:12" hidden="1">
      <c r="A845" s="380" t="s">
        <v>3371</v>
      </c>
      <c r="B845" s="380" t="s">
        <v>3372</v>
      </c>
      <c r="C845" s="380" t="s">
        <v>1224</v>
      </c>
      <c r="D845" s="380" t="s">
        <v>1777</v>
      </c>
      <c r="F845" s="381" t="s">
        <v>13</v>
      </c>
      <c r="G845" s="380" t="s">
        <v>1771</v>
      </c>
      <c r="H845" s="380" t="s">
        <v>1771</v>
      </c>
      <c r="I845" s="380" t="s">
        <v>1767</v>
      </c>
      <c r="J845" s="380" t="s">
        <v>1772</v>
      </c>
      <c r="K845" s="380" t="s">
        <v>1224</v>
      </c>
      <c r="L845" s="382">
        <v>42171</v>
      </c>
    </row>
    <row r="846" spans="1:12" hidden="1">
      <c r="A846" s="380" t="s">
        <v>3373</v>
      </c>
      <c r="B846" s="380" t="s">
        <v>3374</v>
      </c>
      <c r="C846" s="380" t="s">
        <v>107</v>
      </c>
      <c r="D846" s="380" t="s">
        <v>1782</v>
      </c>
      <c r="F846" s="381" t="s">
        <v>13</v>
      </c>
      <c r="G846" s="380" t="s">
        <v>1771</v>
      </c>
      <c r="H846" s="380" t="s">
        <v>1771</v>
      </c>
      <c r="I846" s="380" t="s">
        <v>1767</v>
      </c>
      <c r="J846" s="380" t="s">
        <v>1772</v>
      </c>
      <c r="K846" s="380" t="s">
        <v>107</v>
      </c>
      <c r="L846" s="382">
        <v>42173</v>
      </c>
    </row>
    <row r="847" spans="1:12" hidden="1">
      <c r="A847" s="380" t="s">
        <v>3375</v>
      </c>
      <c r="B847" s="380" t="s">
        <v>3376</v>
      </c>
      <c r="C847" s="380" t="s">
        <v>1438</v>
      </c>
      <c r="D847" s="380" t="s">
        <v>283</v>
      </c>
      <c r="F847" s="381" t="s">
        <v>13</v>
      </c>
      <c r="G847" s="380" t="s">
        <v>1771</v>
      </c>
      <c r="H847" s="380" t="s">
        <v>1771</v>
      </c>
      <c r="I847" s="380" t="s">
        <v>1767</v>
      </c>
      <c r="J847" s="380" t="s">
        <v>1772</v>
      </c>
      <c r="K847" s="380" t="s">
        <v>1438</v>
      </c>
      <c r="L847" s="382">
        <v>42173</v>
      </c>
    </row>
    <row r="848" spans="1:12">
      <c r="A848" s="380" t="s">
        <v>3377</v>
      </c>
      <c r="B848" s="380" t="s">
        <v>3378</v>
      </c>
      <c r="C848" s="380" t="s">
        <v>30</v>
      </c>
      <c r="D848" s="380" t="s">
        <v>1870</v>
      </c>
      <c r="E848" s="380" t="s">
        <v>3379</v>
      </c>
      <c r="F848" s="381">
        <v>0.01</v>
      </c>
      <c r="G848" s="380" t="s">
        <v>1767</v>
      </c>
      <c r="H848" s="380" t="s">
        <v>1767</v>
      </c>
      <c r="I848" s="380" t="s">
        <v>1767</v>
      </c>
      <c r="J848" s="380" t="s">
        <v>1768</v>
      </c>
      <c r="K848" s="380" t="s">
        <v>1792</v>
      </c>
      <c r="L848" s="382">
        <v>42172</v>
      </c>
    </row>
    <row r="849" spans="1:12" hidden="1">
      <c r="A849" s="380" t="s">
        <v>3380</v>
      </c>
      <c r="B849" s="380" t="s">
        <v>3381</v>
      </c>
      <c r="C849" s="380" t="s">
        <v>1438</v>
      </c>
      <c r="D849" s="380" t="s">
        <v>1765</v>
      </c>
      <c r="F849" s="381" t="s">
        <v>13</v>
      </c>
      <c r="G849" s="380" t="s">
        <v>1771</v>
      </c>
      <c r="H849" s="380" t="s">
        <v>1771</v>
      </c>
      <c r="I849" s="380" t="s">
        <v>1767</v>
      </c>
      <c r="J849" s="380" t="s">
        <v>1772</v>
      </c>
      <c r="K849" s="380" t="s">
        <v>1438</v>
      </c>
      <c r="L849" s="382">
        <v>42173</v>
      </c>
    </row>
    <row r="850" spans="1:12" hidden="1">
      <c r="A850" s="380" t="s">
        <v>3382</v>
      </c>
      <c r="B850" s="380" t="s">
        <v>3383</v>
      </c>
      <c r="C850" s="380" t="s">
        <v>30</v>
      </c>
      <c r="D850" s="380" t="s">
        <v>1777</v>
      </c>
      <c r="F850" s="381" t="s">
        <v>13</v>
      </c>
      <c r="G850" s="380" t="s">
        <v>1771</v>
      </c>
      <c r="H850" s="380" t="s">
        <v>1771</v>
      </c>
      <c r="I850" s="380" t="s">
        <v>1767</v>
      </c>
      <c r="J850" s="380" t="s">
        <v>1772</v>
      </c>
      <c r="K850" s="380" t="s">
        <v>1792</v>
      </c>
      <c r="L850" s="382">
        <v>42172</v>
      </c>
    </row>
    <row r="851" spans="1:12" hidden="1">
      <c r="A851" s="380" t="s">
        <v>3384</v>
      </c>
      <c r="B851" s="380" t="s">
        <v>3385</v>
      </c>
      <c r="C851" s="380" t="s">
        <v>30</v>
      </c>
      <c r="D851" s="380" t="s">
        <v>1777</v>
      </c>
      <c r="F851" s="381" t="s">
        <v>13</v>
      </c>
      <c r="G851" s="380" t="s">
        <v>1771</v>
      </c>
      <c r="H851" s="380" t="s">
        <v>1771</v>
      </c>
      <c r="I851" s="380" t="s">
        <v>1767</v>
      </c>
      <c r="J851" s="380" t="s">
        <v>1772</v>
      </c>
      <c r="K851" s="380" t="s">
        <v>30</v>
      </c>
      <c r="L851" s="382">
        <v>42171</v>
      </c>
    </row>
    <row r="852" spans="1:12" hidden="1">
      <c r="A852" s="380" t="s">
        <v>3386</v>
      </c>
      <c r="B852" s="380" t="s">
        <v>3387</v>
      </c>
      <c r="C852" s="380" t="s">
        <v>1438</v>
      </c>
      <c r="D852" s="380" t="s">
        <v>1765</v>
      </c>
      <c r="F852" s="381" t="s">
        <v>13</v>
      </c>
      <c r="G852" s="380" t="s">
        <v>1771</v>
      </c>
      <c r="H852" s="380" t="s">
        <v>1771</v>
      </c>
      <c r="I852" s="380" t="s">
        <v>1767</v>
      </c>
      <c r="J852" s="380" t="s">
        <v>1772</v>
      </c>
      <c r="K852" s="380" t="s">
        <v>1438</v>
      </c>
      <c r="L852" s="382">
        <v>42173</v>
      </c>
    </row>
    <row r="853" spans="1:12" hidden="1">
      <c r="A853" s="380" t="s">
        <v>239</v>
      </c>
      <c r="B853" s="380" t="s">
        <v>240</v>
      </c>
      <c r="C853" s="380" t="s">
        <v>107</v>
      </c>
      <c r="D853" s="380" t="s">
        <v>1777</v>
      </c>
      <c r="E853" s="380" t="s">
        <v>19</v>
      </c>
      <c r="F853" s="381" t="s">
        <v>19</v>
      </c>
      <c r="G853" s="380" t="s">
        <v>1767</v>
      </c>
      <c r="H853" s="380" t="s">
        <v>1771</v>
      </c>
      <c r="I853" s="380" t="s">
        <v>1767</v>
      </c>
      <c r="J853" s="380" t="s">
        <v>1772</v>
      </c>
      <c r="K853" s="380" t="s">
        <v>107</v>
      </c>
      <c r="L853" s="382">
        <v>42173</v>
      </c>
    </row>
    <row r="854" spans="1:12" hidden="1">
      <c r="A854" s="380" t="s">
        <v>3388</v>
      </c>
      <c r="B854" s="380" t="s">
        <v>3389</v>
      </c>
      <c r="C854" s="380" t="s">
        <v>107</v>
      </c>
      <c r="D854" s="380" t="s">
        <v>1782</v>
      </c>
      <c r="E854" s="380" t="s">
        <v>3390</v>
      </c>
      <c r="F854" s="381" t="s">
        <v>13</v>
      </c>
      <c r="G854" s="380" t="s">
        <v>1771</v>
      </c>
      <c r="H854" s="380" t="s">
        <v>1771</v>
      </c>
      <c r="I854" s="380" t="s">
        <v>1767</v>
      </c>
      <c r="J854" s="380" t="s">
        <v>1768</v>
      </c>
      <c r="K854" s="380" t="s">
        <v>1792</v>
      </c>
      <c r="L854" s="382">
        <v>42172</v>
      </c>
    </row>
    <row r="855" spans="1:12" hidden="1">
      <c r="A855" s="380" t="s">
        <v>3391</v>
      </c>
      <c r="B855" s="380" t="s">
        <v>3392</v>
      </c>
      <c r="C855" s="380" t="s">
        <v>1792</v>
      </c>
      <c r="D855" s="380" t="s">
        <v>283</v>
      </c>
      <c r="F855" s="381" t="s">
        <v>13</v>
      </c>
      <c r="G855" s="380" t="s">
        <v>1771</v>
      </c>
      <c r="H855" s="380" t="s">
        <v>1771</v>
      </c>
      <c r="I855" s="380" t="s">
        <v>1767</v>
      </c>
      <c r="J855" s="380" t="s">
        <v>1772</v>
      </c>
      <c r="K855" s="380" t="s">
        <v>1792</v>
      </c>
      <c r="L855" s="382">
        <v>42172</v>
      </c>
    </row>
    <row r="856" spans="1:12" hidden="1">
      <c r="A856" s="380" t="s">
        <v>3393</v>
      </c>
      <c r="B856" s="380" t="s">
        <v>3394</v>
      </c>
      <c r="C856" s="380" t="s">
        <v>395</v>
      </c>
      <c r="D856" s="380" t="s">
        <v>1782</v>
      </c>
      <c r="F856" s="381" t="s">
        <v>13</v>
      </c>
      <c r="G856" s="380" t="s">
        <v>1771</v>
      </c>
      <c r="H856" s="380" t="s">
        <v>1771</v>
      </c>
      <c r="I856" s="380" t="s">
        <v>1767</v>
      </c>
      <c r="J856" s="380" t="s">
        <v>1768</v>
      </c>
      <c r="K856" s="380" t="s">
        <v>336</v>
      </c>
      <c r="L856" s="382">
        <v>42171</v>
      </c>
    </row>
    <row r="857" spans="1:12" hidden="1">
      <c r="A857" s="380" t="s">
        <v>1544</v>
      </c>
      <c r="B857" s="380" t="s">
        <v>1545</v>
      </c>
      <c r="C857" s="380" t="s">
        <v>1438</v>
      </c>
      <c r="D857" s="380" t="s">
        <v>283</v>
      </c>
      <c r="F857" s="381" t="s">
        <v>13</v>
      </c>
      <c r="G857" s="380" t="s">
        <v>1771</v>
      </c>
      <c r="H857" s="380" t="s">
        <v>1771</v>
      </c>
      <c r="I857" s="380" t="s">
        <v>1767</v>
      </c>
      <c r="J857" s="380" t="s">
        <v>1772</v>
      </c>
      <c r="K857" s="380" t="s">
        <v>1438</v>
      </c>
      <c r="L857" s="382">
        <v>42173</v>
      </c>
    </row>
    <row r="858" spans="1:12" hidden="1">
      <c r="A858" s="380" t="s">
        <v>3395</v>
      </c>
      <c r="B858" s="380" t="s">
        <v>3396</v>
      </c>
      <c r="C858" s="380" t="s">
        <v>744</v>
      </c>
      <c r="D858" s="380" t="s">
        <v>1777</v>
      </c>
      <c r="F858" s="381" t="s">
        <v>13</v>
      </c>
      <c r="G858" s="380" t="s">
        <v>1771</v>
      </c>
      <c r="H858" s="380" t="s">
        <v>1771</v>
      </c>
      <c r="I858" s="380" t="s">
        <v>1767</v>
      </c>
      <c r="J858" s="380" t="s">
        <v>1772</v>
      </c>
      <c r="K858" s="380" t="s">
        <v>744</v>
      </c>
      <c r="L858" s="382">
        <v>42172</v>
      </c>
    </row>
    <row r="859" spans="1:12" hidden="1">
      <c r="A859" s="380" t="s">
        <v>3397</v>
      </c>
      <c r="B859" s="380" t="s">
        <v>3398</v>
      </c>
      <c r="C859" s="380" t="s">
        <v>630</v>
      </c>
      <c r="D859" s="380" t="s">
        <v>228</v>
      </c>
      <c r="F859" s="381" t="s">
        <v>13</v>
      </c>
      <c r="G859" s="380" t="s">
        <v>1771</v>
      </c>
      <c r="H859" s="380" t="s">
        <v>1771</v>
      </c>
      <c r="I859" s="380" t="s">
        <v>1767</v>
      </c>
      <c r="J859" s="380" t="s">
        <v>1772</v>
      </c>
      <c r="K859" s="380" t="s">
        <v>630</v>
      </c>
      <c r="L859" s="382">
        <v>42172</v>
      </c>
    </row>
    <row r="860" spans="1:12">
      <c r="A860" s="380" t="s">
        <v>3399</v>
      </c>
      <c r="B860" s="380" t="s">
        <v>3400</v>
      </c>
      <c r="C860" s="380" t="s">
        <v>1795</v>
      </c>
      <c r="D860" s="380" t="s">
        <v>1765</v>
      </c>
      <c r="E860" s="380" t="s">
        <v>3401</v>
      </c>
      <c r="F860" s="381">
        <v>0.01</v>
      </c>
      <c r="G860" s="380" t="s">
        <v>1767</v>
      </c>
      <c r="H860" s="380" t="s">
        <v>1771</v>
      </c>
      <c r="I860" s="380" t="s">
        <v>1767</v>
      </c>
      <c r="J860" s="380" t="s">
        <v>1768</v>
      </c>
      <c r="K860" s="380" t="s">
        <v>1795</v>
      </c>
      <c r="L860" s="382" t="s">
        <v>3402</v>
      </c>
    </row>
    <row r="861" spans="1:12" hidden="1">
      <c r="A861" s="380" t="s">
        <v>354</v>
      </c>
      <c r="B861" s="380" t="s">
        <v>355</v>
      </c>
      <c r="C861" s="380" t="s">
        <v>353</v>
      </c>
      <c r="D861" s="380" t="s">
        <v>1765</v>
      </c>
      <c r="F861" s="381" t="s">
        <v>13</v>
      </c>
      <c r="G861" s="380" t="s">
        <v>1771</v>
      </c>
      <c r="H861" s="380" t="s">
        <v>1771</v>
      </c>
      <c r="I861" s="380" t="s">
        <v>1767</v>
      </c>
      <c r="J861" s="380" t="s">
        <v>1768</v>
      </c>
      <c r="K861" s="380" t="s">
        <v>1779</v>
      </c>
      <c r="L861" s="382">
        <v>42171</v>
      </c>
    </row>
    <row r="862" spans="1:12" hidden="1">
      <c r="A862" s="380" t="s">
        <v>3403</v>
      </c>
      <c r="B862" s="380" t="s">
        <v>3404</v>
      </c>
      <c r="C862" s="380" t="s">
        <v>935</v>
      </c>
      <c r="D862" s="380" t="s">
        <v>1777</v>
      </c>
      <c r="F862" s="381" t="s">
        <v>13</v>
      </c>
      <c r="G862" s="380" t="s">
        <v>1771</v>
      </c>
      <c r="H862" s="380" t="s">
        <v>1771</v>
      </c>
      <c r="I862" s="380" t="s">
        <v>1767</v>
      </c>
      <c r="J862" s="380" t="s">
        <v>1772</v>
      </c>
      <c r="K862" s="380" t="s">
        <v>107</v>
      </c>
      <c r="L862" s="382">
        <v>42173</v>
      </c>
    </row>
    <row r="863" spans="1:12" hidden="1">
      <c r="A863" s="380" t="s">
        <v>3405</v>
      </c>
      <c r="B863" s="380" t="s">
        <v>3406</v>
      </c>
      <c r="C863" s="380" t="s">
        <v>1224</v>
      </c>
      <c r="D863" s="380" t="s">
        <v>1777</v>
      </c>
      <c r="F863" s="381" t="s">
        <v>13</v>
      </c>
      <c r="G863" s="380" t="s">
        <v>1771</v>
      </c>
      <c r="H863" s="380" t="s">
        <v>1771</v>
      </c>
      <c r="I863" s="380" t="s">
        <v>1767</v>
      </c>
      <c r="J863" s="380" t="s">
        <v>1772</v>
      </c>
      <c r="K863" s="380" t="s">
        <v>1224</v>
      </c>
      <c r="L863" s="382">
        <v>42171</v>
      </c>
    </row>
    <row r="864" spans="1:12" hidden="1">
      <c r="A864" s="380" t="s">
        <v>3407</v>
      </c>
      <c r="B864" s="380" t="s">
        <v>3408</v>
      </c>
      <c r="C864" s="380" t="s">
        <v>353</v>
      </c>
      <c r="D864" s="380" t="s">
        <v>1782</v>
      </c>
      <c r="E864" s="380" t="s">
        <v>2206</v>
      </c>
      <c r="F864" s="381" t="s">
        <v>13</v>
      </c>
      <c r="G864" s="380" t="s">
        <v>1771</v>
      </c>
      <c r="H864" s="380" t="s">
        <v>1771</v>
      </c>
      <c r="I864" s="380" t="s">
        <v>1767</v>
      </c>
      <c r="J864" s="380" t="s">
        <v>1768</v>
      </c>
      <c r="K864" s="380" t="s">
        <v>1779</v>
      </c>
      <c r="L864" s="382">
        <v>42171</v>
      </c>
    </row>
    <row r="865" spans="1:12" hidden="1">
      <c r="A865" s="380" t="s">
        <v>1277</v>
      </c>
      <c r="B865" s="380" t="s">
        <v>1278</v>
      </c>
      <c r="C865" s="380" t="s">
        <v>1224</v>
      </c>
      <c r="D865" s="380" t="s">
        <v>1870</v>
      </c>
      <c r="F865" s="381" t="s">
        <v>13</v>
      </c>
      <c r="G865" s="380" t="s">
        <v>1771</v>
      </c>
      <c r="H865" s="380" t="s">
        <v>1771</v>
      </c>
      <c r="I865" s="380" t="s">
        <v>1767</v>
      </c>
      <c r="J865" s="380" t="s">
        <v>1772</v>
      </c>
      <c r="K865" s="380" t="s">
        <v>1792</v>
      </c>
      <c r="L865" s="382">
        <v>42172</v>
      </c>
    </row>
    <row r="866" spans="1:12" hidden="1">
      <c r="A866" s="380" t="s">
        <v>3409</v>
      </c>
      <c r="B866" s="380" t="s">
        <v>3410</v>
      </c>
      <c r="C866" s="380" t="s">
        <v>744</v>
      </c>
      <c r="D866" s="380" t="s">
        <v>228</v>
      </c>
      <c r="F866" s="381" t="s">
        <v>13</v>
      </c>
      <c r="G866" s="380" t="s">
        <v>1771</v>
      </c>
      <c r="H866" s="380" t="s">
        <v>1771</v>
      </c>
      <c r="I866" s="380" t="s">
        <v>1767</v>
      </c>
      <c r="J866" s="380" t="s">
        <v>1772</v>
      </c>
      <c r="K866" s="380" t="s">
        <v>1831</v>
      </c>
      <c r="L866" s="382">
        <v>42171</v>
      </c>
    </row>
    <row r="867" spans="1:12" hidden="1">
      <c r="A867" s="380" t="s">
        <v>3411</v>
      </c>
      <c r="B867" s="380" t="s">
        <v>3412</v>
      </c>
      <c r="C867" s="380" t="s">
        <v>630</v>
      </c>
      <c r="D867" s="380" t="s">
        <v>1782</v>
      </c>
      <c r="F867" s="381" t="s">
        <v>13</v>
      </c>
      <c r="G867" s="380" t="s">
        <v>1771</v>
      </c>
      <c r="H867" s="380" t="s">
        <v>1771</v>
      </c>
      <c r="I867" s="380" t="s">
        <v>1767</v>
      </c>
      <c r="J867" s="380" t="s">
        <v>1772</v>
      </c>
      <c r="K867" s="380" t="s">
        <v>630</v>
      </c>
      <c r="L867" s="382">
        <v>42172</v>
      </c>
    </row>
    <row r="868" spans="1:12" hidden="1">
      <c r="A868" s="380" t="s">
        <v>3413</v>
      </c>
      <c r="B868" s="380" t="s">
        <v>3414</v>
      </c>
      <c r="C868" s="380" t="s">
        <v>744</v>
      </c>
      <c r="D868" s="380" t="s">
        <v>459</v>
      </c>
      <c r="F868" s="381" t="s">
        <v>13</v>
      </c>
      <c r="G868" s="380" t="s">
        <v>1771</v>
      </c>
      <c r="H868" s="380" t="s">
        <v>1771</v>
      </c>
      <c r="I868" s="380" t="s">
        <v>1767</v>
      </c>
      <c r="J868" s="380" t="s">
        <v>1772</v>
      </c>
      <c r="K868" s="380" t="s">
        <v>1831</v>
      </c>
      <c r="L868" s="382">
        <v>42171</v>
      </c>
    </row>
    <row r="869" spans="1:12" hidden="1">
      <c r="A869" s="380" t="s">
        <v>3415</v>
      </c>
      <c r="B869" s="380" t="s">
        <v>3416</v>
      </c>
      <c r="C869" s="380" t="s">
        <v>1027</v>
      </c>
      <c r="D869" s="380" t="s">
        <v>1782</v>
      </c>
      <c r="E869" s="380" t="s">
        <v>2086</v>
      </c>
      <c r="F869" s="381" t="s">
        <v>13</v>
      </c>
      <c r="G869" s="380" t="s">
        <v>1771</v>
      </c>
      <c r="H869" s="380" t="s">
        <v>1771</v>
      </c>
      <c r="I869" s="380" t="s">
        <v>1767</v>
      </c>
      <c r="J869" s="380" t="s">
        <v>1772</v>
      </c>
      <c r="K869" s="380" t="s">
        <v>1795</v>
      </c>
      <c r="L869" s="382">
        <v>42172</v>
      </c>
    </row>
    <row r="870" spans="1:12" hidden="1">
      <c r="A870" s="380" t="s">
        <v>3417</v>
      </c>
      <c r="B870" s="380" t="s">
        <v>3418</v>
      </c>
      <c r="C870" s="380" t="s">
        <v>107</v>
      </c>
      <c r="D870" s="380" t="s">
        <v>1765</v>
      </c>
      <c r="F870" s="381" t="s">
        <v>13</v>
      </c>
      <c r="G870" s="380" t="s">
        <v>1771</v>
      </c>
      <c r="H870" s="380" t="s">
        <v>1771</v>
      </c>
      <c r="I870" s="380" t="s">
        <v>1767</v>
      </c>
      <c r="J870" s="380" t="s">
        <v>1772</v>
      </c>
      <c r="K870" s="380" t="s">
        <v>107</v>
      </c>
      <c r="L870" s="382">
        <v>42173</v>
      </c>
    </row>
    <row r="871" spans="1:12" hidden="1">
      <c r="A871" s="380" t="s">
        <v>3419</v>
      </c>
      <c r="B871" s="380" t="s">
        <v>3420</v>
      </c>
      <c r="C871" s="380" t="s">
        <v>872</v>
      </c>
      <c r="D871" s="380" t="s">
        <v>1765</v>
      </c>
      <c r="E871" s="380" t="s">
        <v>3174</v>
      </c>
      <c r="F871" s="381" t="s">
        <v>21</v>
      </c>
      <c r="G871" s="380" t="s">
        <v>1767</v>
      </c>
      <c r="H871" s="380" t="s">
        <v>1767</v>
      </c>
      <c r="I871" s="380" t="s">
        <v>1771</v>
      </c>
      <c r="J871" s="380" t="s">
        <v>2029</v>
      </c>
      <c r="K871" s="380" t="s">
        <v>872</v>
      </c>
      <c r="L871" s="382">
        <v>42171</v>
      </c>
    </row>
    <row r="872" spans="1:12" hidden="1">
      <c r="A872" s="380" t="s">
        <v>3421</v>
      </c>
      <c r="B872" s="380" t="s">
        <v>3422</v>
      </c>
      <c r="C872" s="380" t="s">
        <v>3180</v>
      </c>
      <c r="D872" s="380" t="s">
        <v>1777</v>
      </c>
      <c r="E872" s="380" t="s">
        <v>3423</v>
      </c>
      <c r="F872" s="381" t="s">
        <v>21</v>
      </c>
      <c r="G872" s="380" t="s">
        <v>1767</v>
      </c>
      <c r="H872" s="380" t="s">
        <v>1767</v>
      </c>
      <c r="I872" s="380" t="s">
        <v>1771</v>
      </c>
      <c r="J872" s="380" t="s">
        <v>2029</v>
      </c>
    </row>
    <row r="873" spans="1:12" hidden="1">
      <c r="A873" s="380" t="s">
        <v>3424</v>
      </c>
      <c r="B873" s="380" t="s">
        <v>3425</v>
      </c>
      <c r="C873" s="380" t="s">
        <v>1224</v>
      </c>
      <c r="D873" s="380" t="s">
        <v>1777</v>
      </c>
      <c r="F873" s="381" t="s">
        <v>13</v>
      </c>
      <c r="G873" s="380" t="s">
        <v>1771</v>
      </c>
      <c r="H873" s="380" t="s">
        <v>1771</v>
      </c>
      <c r="I873" s="380" t="s">
        <v>1767</v>
      </c>
      <c r="J873" s="380" t="s">
        <v>1772</v>
      </c>
      <c r="K873" s="380" t="s">
        <v>1792</v>
      </c>
      <c r="L873" s="382">
        <v>42172</v>
      </c>
    </row>
    <row r="874" spans="1:12" hidden="1">
      <c r="A874" s="380" t="s">
        <v>3426</v>
      </c>
      <c r="B874" s="380" t="s">
        <v>3427</v>
      </c>
      <c r="C874" s="380" t="s">
        <v>107</v>
      </c>
      <c r="D874" s="380" t="s">
        <v>1765</v>
      </c>
      <c r="F874" s="381" t="s">
        <v>13</v>
      </c>
      <c r="G874" s="380" t="s">
        <v>1771</v>
      </c>
      <c r="H874" s="380" t="s">
        <v>1771</v>
      </c>
      <c r="I874" s="380" t="s">
        <v>1767</v>
      </c>
      <c r="J874" s="380" t="s">
        <v>1772</v>
      </c>
      <c r="K874" s="380" t="s">
        <v>107</v>
      </c>
      <c r="L874" s="382">
        <v>42173</v>
      </c>
    </row>
    <row r="875" spans="1:12" hidden="1">
      <c r="A875" s="380" t="s">
        <v>3428</v>
      </c>
      <c r="B875" s="380" t="s">
        <v>3429</v>
      </c>
      <c r="C875" s="380" t="s">
        <v>353</v>
      </c>
      <c r="D875" s="380" t="s">
        <v>1782</v>
      </c>
      <c r="E875" s="380" t="s">
        <v>2206</v>
      </c>
      <c r="F875" s="381" t="s">
        <v>13</v>
      </c>
      <c r="G875" s="380" t="s">
        <v>1771</v>
      </c>
      <c r="H875" s="380" t="s">
        <v>1771</v>
      </c>
      <c r="I875" s="380" t="s">
        <v>1767</v>
      </c>
      <c r="J875" s="380" t="s">
        <v>1768</v>
      </c>
      <c r="K875" s="380" t="s">
        <v>1779</v>
      </c>
      <c r="L875" s="382" t="s">
        <v>3430</v>
      </c>
    </row>
    <row r="876" spans="1:12" hidden="1">
      <c r="A876" s="380" t="s">
        <v>3431</v>
      </c>
      <c r="B876" s="380" t="s">
        <v>3432</v>
      </c>
      <c r="C876" s="380" t="s">
        <v>353</v>
      </c>
      <c r="D876" s="380" t="s">
        <v>3299</v>
      </c>
      <c r="E876" s="380" t="s">
        <v>2206</v>
      </c>
      <c r="F876" s="381" t="s">
        <v>13</v>
      </c>
      <c r="G876" s="380" t="s">
        <v>1771</v>
      </c>
      <c r="H876" s="380" t="s">
        <v>1771</v>
      </c>
      <c r="I876" s="380" t="s">
        <v>1767</v>
      </c>
      <c r="J876" s="380" t="s">
        <v>1768</v>
      </c>
      <c r="K876" s="380" t="s">
        <v>1779</v>
      </c>
      <c r="L876" s="382">
        <v>42171</v>
      </c>
    </row>
    <row r="877" spans="1:12" hidden="1">
      <c r="A877" s="380" t="s">
        <v>3433</v>
      </c>
      <c r="B877" s="380" t="s">
        <v>3434</v>
      </c>
      <c r="C877" s="380" t="s">
        <v>1792</v>
      </c>
      <c r="D877" s="380" t="s">
        <v>142</v>
      </c>
      <c r="F877" s="381" t="s">
        <v>13</v>
      </c>
      <c r="G877" s="380" t="s">
        <v>1771</v>
      </c>
      <c r="H877" s="380" t="s">
        <v>1771</v>
      </c>
      <c r="I877" s="380" t="s">
        <v>1767</v>
      </c>
      <c r="J877" s="380" t="s">
        <v>1772</v>
      </c>
      <c r="K877" s="380" t="s">
        <v>1792</v>
      </c>
      <c r="L877" s="382">
        <v>42172</v>
      </c>
    </row>
    <row r="878" spans="1:12" hidden="1">
      <c r="A878" s="380" t="s">
        <v>3435</v>
      </c>
      <c r="B878" s="380" t="s">
        <v>3436</v>
      </c>
      <c r="C878" s="380" t="s">
        <v>1438</v>
      </c>
      <c r="D878" s="380" t="s">
        <v>1765</v>
      </c>
      <c r="F878" s="381" t="s">
        <v>13</v>
      </c>
      <c r="G878" s="380" t="s">
        <v>1771</v>
      </c>
      <c r="H878" s="380" t="s">
        <v>1771</v>
      </c>
      <c r="I878" s="380" t="s">
        <v>1767</v>
      </c>
      <c r="J878" s="380" t="s">
        <v>1772</v>
      </c>
      <c r="K878" s="380" t="s">
        <v>1438</v>
      </c>
      <c r="L878" s="382">
        <v>42173</v>
      </c>
    </row>
    <row r="879" spans="1:12" hidden="1">
      <c r="A879" s="380" t="s">
        <v>3437</v>
      </c>
      <c r="B879" s="380" t="s">
        <v>3438</v>
      </c>
      <c r="C879" s="380" t="s">
        <v>1764</v>
      </c>
      <c r="D879" s="380" t="s">
        <v>1782</v>
      </c>
      <c r="F879" s="381" t="s">
        <v>1766</v>
      </c>
      <c r="G879" s="380" t="s">
        <v>1767</v>
      </c>
      <c r="H879" s="380" t="s">
        <v>1767</v>
      </c>
      <c r="I879" s="380" t="s">
        <v>1767</v>
      </c>
      <c r="J879" s="380" t="s">
        <v>1768</v>
      </c>
      <c r="K879" s="380" t="s">
        <v>1764</v>
      </c>
      <c r="L879" s="382">
        <v>42174</v>
      </c>
    </row>
    <row r="880" spans="1:12">
      <c r="A880" s="380" t="s">
        <v>1548</v>
      </c>
      <c r="B880" s="380" t="s">
        <v>1549</v>
      </c>
      <c r="C880" s="380" t="s">
        <v>1438</v>
      </c>
      <c r="D880" s="380" t="s">
        <v>1782</v>
      </c>
      <c r="E880" s="380" t="s">
        <v>1892</v>
      </c>
      <c r="F880" s="381">
        <v>0.01</v>
      </c>
      <c r="G880" s="380" t="s">
        <v>1767</v>
      </c>
      <c r="H880" s="380" t="s">
        <v>1771</v>
      </c>
      <c r="I880" s="380" t="s">
        <v>1767</v>
      </c>
      <c r="J880" s="380" t="s">
        <v>1772</v>
      </c>
      <c r="K880" s="380" t="s">
        <v>1438</v>
      </c>
      <c r="L880" s="382">
        <v>42173</v>
      </c>
    </row>
    <row r="881" spans="1:12">
      <c r="A881" s="380" t="s">
        <v>3439</v>
      </c>
      <c r="B881" s="380" t="s">
        <v>3440</v>
      </c>
      <c r="C881" s="380" t="s">
        <v>1816</v>
      </c>
      <c r="D881" s="380" t="s">
        <v>1870</v>
      </c>
      <c r="E881" s="380" t="s">
        <v>3441</v>
      </c>
      <c r="F881" s="381">
        <v>0.01</v>
      </c>
      <c r="G881" s="380" t="s">
        <v>1767</v>
      </c>
      <c r="H881" s="380" t="s">
        <v>1767</v>
      </c>
      <c r="I881" s="380" t="s">
        <v>1767</v>
      </c>
      <c r="J881" s="380" t="s">
        <v>1768</v>
      </c>
      <c r="K881" s="380" t="s">
        <v>1807</v>
      </c>
      <c r="L881" s="382">
        <v>42172</v>
      </c>
    </row>
    <row r="882" spans="1:12" hidden="1">
      <c r="A882" s="380" t="s">
        <v>3442</v>
      </c>
      <c r="B882" s="380" t="s">
        <v>3443</v>
      </c>
      <c r="C882" s="380" t="s">
        <v>744</v>
      </c>
      <c r="D882" s="380" t="s">
        <v>1765</v>
      </c>
      <c r="F882" s="381" t="s">
        <v>13</v>
      </c>
      <c r="G882" s="380" t="s">
        <v>1771</v>
      </c>
      <c r="H882" s="380" t="s">
        <v>1771</v>
      </c>
      <c r="I882" s="380" t="s">
        <v>1767</v>
      </c>
      <c r="J882" s="380" t="s">
        <v>1772</v>
      </c>
      <c r="K882" s="380" t="s">
        <v>744</v>
      </c>
      <c r="L882" s="382">
        <v>42172</v>
      </c>
    </row>
    <row r="883" spans="1:12" hidden="1">
      <c r="A883" s="380" t="s">
        <v>3444</v>
      </c>
      <c r="B883" s="380" t="s">
        <v>3445</v>
      </c>
      <c r="C883" s="380" t="s">
        <v>353</v>
      </c>
      <c r="D883" s="380" t="s">
        <v>1765</v>
      </c>
      <c r="E883" s="380" t="s">
        <v>2206</v>
      </c>
      <c r="F883" s="381" t="s">
        <v>13</v>
      </c>
      <c r="G883" s="380" t="s">
        <v>1771</v>
      </c>
      <c r="H883" s="380" t="s">
        <v>1771</v>
      </c>
      <c r="I883" s="380" t="s">
        <v>1767</v>
      </c>
      <c r="J883" s="380" t="s">
        <v>1768</v>
      </c>
      <c r="K883" s="380" t="s">
        <v>1779</v>
      </c>
      <c r="L883" s="382">
        <v>42171</v>
      </c>
    </row>
    <row r="884" spans="1:12" hidden="1">
      <c r="A884" s="380" t="s">
        <v>3446</v>
      </c>
      <c r="B884" s="380" t="s">
        <v>3447</v>
      </c>
      <c r="C884" s="380" t="s">
        <v>744</v>
      </c>
      <c r="D884" s="380" t="s">
        <v>1777</v>
      </c>
      <c r="F884" s="381" t="s">
        <v>13</v>
      </c>
      <c r="G884" s="380" t="s">
        <v>1771</v>
      </c>
      <c r="H884" s="380" t="s">
        <v>1771</v>
      </c>
      <c r="I884" s="380" t="s">
        <v>1767</v>
      </c>
      <c r="J884" s="380" t="s">
        <v>1772</v>
      </c>
      <c r="K884" s="380" t="s">
        <v>1224</v>
      </c>
      <c r="L884" s="382">
        <v>42171</v>
      </c>
    </row>
    <row r="885" spans="1:12" hidden="1">
      <c r="A885" s="380" t="s">
        <v>1204</v>
      </c>
      <c r="B885" s="380" t="s">
        <v>3448</v>
      </c>
      <c r="C885" s="380" t="s">
        <v>27</v>
      </c>
      <c r="D885" s="380" t="s">
        <v>1782</v>
      </c>
      <c r="E885" s="380" t="s">
        <v>2940</v>
      </c>
      <c r="F885" s="381" t="s">
        <v>23</v>
      </c>
      <c r="G885" s="380" t="s">
        <v>1767</v>
      </c>
      <c r="H885" s="380" t="s">
        <v>1771</v>
      </c>
      <c r="I885" s="380" t="s">
        <v>1767</v>
      </c>
      <c r="J885" s="380" t="s">
        <v>1768</v>
      </c>
      <c r="K885" s="380" t="s">
        <v>1779</v>
      </c>
      <c r="L885" s="382">
        <v>42171</v>
      </c>
    </row>
    <row r="886" spans="1:12" hidden="1">
      <c r="A886" s="380" t="s">
        <v>3449</v>
      </c>
      <c r="B886" s="380" t="s">
        <v>3450</v>
      </c>
      <c r="C886" s="380" t="s">
        <v>353</v>
      </c>
      <c r="D886" s="380" t="s">
        <v>1782</v>
      </c>
      <c r="E886" s="380" t="s">
        <v>2206</v>
      </c>
      <c r="F886" s="381" t="s">
        <v>13</v>
      </c>
      <c r="G886" s="380" t="s">
        <v>1771</v>
      </c>
      <c r="H886" s="380" t="s">
        <v>1771</v>
      </c>
      <c r="I886" s="380" t="s">
        <v>1767</v>
      </c>
      <c r="J886" s="380" t="s">
        <v>1768</v>
      </c>
      <c r="K886" s="380" t="s">
        <v>1779</v>
      </c>
      <c r="L886" s="382">
        <v>42171</v>
      </c>
    </row>
    <row r="887" spans="1:12" hidden="1">
      <c r="A887" s="380" t="s">
        <v>3451</v>
      </c>
      <c r="B887" s="380" t="s">
        <v>3452</v>
      </c>
      <c r="C887" s="380" t="s">
        <v>107</v>
      </c>
      <c r="D887" s="380" t="s">
        <v>1765</v>
      </c>
      <c r="F887" s="381" t="s">
        <v>13</v>
      </c>
      <c r="G887" s="380" t="s">
        <v>1771</v>
      </c>
      <c r="H887" s="380" t="s">
        <v>1771</v>
      </c>
      <c r="I887" s="380" t="s">
        <v>1767</v>
      </c>
      <c r="J887" s="380" t="s">
        <v>1772</v>
      </c>
      <c r="K887" s="380" t="s">
        <v>107</v>
      </c>
      <c r="L887" s="382">
        <v>42173</v>
      </c>
    </row>
    <row r="888" spans="1:12" hidden="1">
      <c r="A888" s="380" t="s">
        <v>3453</v>
      </c>
      <c r="B888" s="380" t="s">
        <v>3454</v>
      </c>
      <c r="C888" s="380" t="s">
        <v>1224</v>
      </c>
      <c r="D888" s="380" t="s">
        <v>283</v>
      </c>
      <c r="F888" s="381" t="s">
        <v>13</v>
      </c>
      <c r="G888" s="380" t="s">
        <v>1771</v>
      </c>
      <c r="H888" s="380" t="s">
        <v>1771</v>
      </c>
      <c r="I888" s="380" t="s">
        <v>1767</v>
      </c>
      <c r="J888" s="380" t="s">
        <v>1772</v>
      </c>
      <c r="K888" s="380" t="s">
        <v>1224</v>
      </c>
      <c r="L888" s="382">
        <v>42171</v>
      </c>
    </row>
    <row r="889" spans="1:12" hidden="1">
      <c r="A889" s="380" t="s">
        <v>3455</v>
      </c>
      <c r="B889" s="380" t="s">
        <v>3456</v>
      </c>
      <c r="C889" s="380" t="s">
        <v>353</v>
      </c>
      <c r="D889" s="380" t="s">
        <v>1777</v>
      </c>
      <c r="E889" s="380" t="s">
        <v>2206</v>
      </c>
      <c r="F889" s="381" t="s">
        <v>13</v>
      </c>
      <c r="G889" s="380" t="s">
        <v>1771</v>
      </c>
      <c r="H889" s="380" t="s">
        <v>1771</v>
      </c>
      <c r="I889" s="380" t="s">
        <v>1767</v>
      </c>
      <c r="J889" s="380" t="s">
        <v>1768</v>
      </c>
      <c r="K889" s="380" t="s">
        <v>1779</v>
      </c>
      <c r="L889" s="382">
        <v>42171</v>
      </c>
    </row>
    <row r="890" spans="1:12" hidden="1">
      <c r="A890" s="380" t="s">
        <v>3457</v>
      </c>
      <c r="B890" s="380" t="s">
        <v>3458</v>
      </c>
      <c r="C890" s="380" t="s">
        <v>1438</v>
      </c>
      <c r="D890" s="380" t="s">
        <v>283</v>
      </c>
      <c r="F890" s="381" t="s">
        <v>13</v>
      </c>
      <c r="G890" s="380" t="s">
        <v>1771</v>
      </c>
      <c r="H890" s="380" t="s">
        <v>1771</v>
      </c>
      <c r="I890" s="380" t="s">
        <v>1767</v>
      </c>
      <c r="J890" s="380" t="s">
        <v>1772</v>
      </c>
      <c r="K890" s="380" t="s">
        <v>1438</v>
      </c>
      <c r="L890" s="382">
        <v>42173</v>
      </c>
    </row>
    <row r="891" spans="1:12" hidden="1">
      <c r="A891" s="380" t="s">
        <v>3459</v>
      </c>
      <c r="F891" s="381" t="s">
        <v>13</v>
      </c>
      <c r="G891" s="380" t="s">
        <v>1771</v>
      </c>
      <c r="H891" s="380" t="s">
        <v>1771</v>
      </c>
      <c r="I891" s="380" t="s">
        <v>1767</v>
      </c>
    </row>
    <row r="892" spans="1:12" hidden="1">
      <c r="A892" s="380" t="s">
        <v>3460</v>
      </c>
      <c r="B892" s="380" t="s">
        <v>3461</v>
      </c>
      <c r="C892" s="380" t="s">
        <v>744</v>
      </c>
      <c r="D892" s="380" t="s">
        <v>459</v>
      </c>
      <c r="F892" s="381" t="s">
        <v>13</v>
      </c>
      <c r="G892" s="380" t="s">
        <v>1771</v>
      </c>
      <c r="H892" s="380" t="s">
        <v>1771</v>
      </c>
      <c r="I892" s="380" t="s">
        <v>1767</v>
      </c>
      <c r="J892" s="380" t="s">
        <v>1772</v>
      </c>
      <c r="K892" s="380" t="s">
        <v>1831</v>
      </c>
      <c r="L892" s="382">
        <v>42171</v>
      </c>
    </row>
    <row r="893" spans="1:12" hidden="1">
      <c r="A893" s="380" t="s">
        <v>3462</v>
      </c>
      <c r="B893" s="380" t="s">
        <v>3463</v>
      </c>
      <c r="C893" s="380" t="s">
        <v>107</v>
      </c>
      <c r="D893" s="380" t="s">
        <v>1777</v>
      </c>
      <c r="F893" s="381" t="s">
        <v>13</v>
      </c>
      <c r="G893" s="380" t="s">
        <v>1771</v>
      </c>
      <c r="H893" s="380" t="s">
        <v>1771</v>
      </c>
      <c r="I893" s="380" t="s">
        <v>1767</v>
      </c>
      <c r="J893" s="380" t="s">
        <v>1772</v>
      </c>
      <c r="K893" s="380" t="s">
        <v>107</v>
      </c>
      <c r="L893" s="382">
        <v>42173</v>
      </c>
    </row>
    <row r="894" spans="1:12" hidden="1">
      <c r="A894" s="380" t="s">
        <v>3464</v>
      </c>
      <c r="B894" s="380" t="s">
        <v>3465</v>
      </c>
      <c r="C894" s="380" t="s">
        <v>353</v>
      </c>
      <c r="D894" s="380" t="s">
        <v>1782</v>
      </c>
      <c r="E894" s="380" t="s">
        <v>2206</v>
      </c>
      <c r="F894" s="381" t="s">
        <v>13</v>
      </c>
      <c r="G894" s="380" t="s">
        <v>1771</v>
      </c>
      <c r="H894" s="380" t="s">
        <v>1771</v>
      </c>
      <c r="I894" s="380" t="s">
        <v>1767</v>
      </c>
      <c r="J894" s="380" t="s">
        <v>1768</v>
      </c>
      <c r="K894" s="380" t="s">
        <v>1779</v>
      </c>
      <c r="L894" s="382">
        <v>42171</v>
      </c>
    </row>
    <row r="895" spans="1:12" hidden="1">
      <c r="A895" s="380" t="s">
        <v>1727</v>
      </c>
      <c r="B895" s="380" t="s">
        <v>3466</v>
      </c>
      <c r="C895" s="380" t="s">
        <v>1438</v>
      </c>
      <c r="D895" s="380" t="s">
        <v>1765</v>
      </c>
      <c r="F895" s="381" t="s">
        <v>13</v>
      </c>
      <c r="G895" s="380" t="s">
        <v>1771</v>
      </c>
      <c r="H895" s="380" t="s">
        <v>1771</v>
      </c>
      <c r="I895" s="380" t="s">
        <v>1767</v>
      </c>
      <c r="J895" s="380" t="s">
        <v>1772</v>
      </c>
      <c r="K895" s="380" t="s">
        <v>1807</v>
      </c>
      <c r="L895" s="382">
        <v>42172</v>
      </c>
    </row>
    <row r="896" spans="1:12" hidden="1">
      <c r="A896" s="380" t="s">
        <v>3467</v>
      </c>
      <c r="B896" s="380" t="s">
        <v>3468</v>
      </c>
      <c r="C896" s="380" t="s">
        <v>1224</v>
      </c>
      <c r="D896" s="380" t="s">
        <v>1765</v>
      </c>
      <c r="F896" s="381" t="s">
        <v>13</v>
      </c>
      <c r="G896" s="380" t="s">
        <v>1771</v>
      </c>
      <c r="H896" s="380" t="s">
        <v>1771</v>
      </c>
      <c r="I896" s="380" t="s">
        <v>1767</v>
      </c>
      <c r="J896" s="380" t="s">
        <v>1772</v>
      </c>
      <c r="K896" s="380" t="s">
        <v>1224</v>
      </c>
      <c r="L896" s="382">
        <v>42171</v>
      </c>
    </row>
    <row r="897" spans="1:12" hidden="1">
      <c r="A897" s="380" t="s">
        <v>3469</v>
      </c>
      <c r="B897" s="380" t="s">
        <v>3470</v>
      </c>
      <c r="C897" s="380" t="s">
        <v>1792</v>
      </c>
      <c r="D897" s="380" t="s">
        <v>3471</v>
      </c>
      <c r="F897" s="381" t="s">
        <v>13</v>
      </c>
      <c r="G897" s="380" t="s">
        <v>1771</v>
      </c>
      <c r="H897" s="380" t="s">
        <v>1771</v>
      </c>
      <c r="I897" s="380" t="s">
        <v>1767</v>
      </c>
      <c r="J897" s="380" t="s">
        <v>1772</v>
      </c>
      <c r="K897" s="380" t="s">
        <v>1792</v>
      </c>
      <c r="L897" s="382">
        <v>42172</v>
      </c>
    </row>
    <row r="898" spans="1:12" hidden="1">
      <c r="A898" s="380" t="s">
        <v>3472</v>
      </c>
      <c r="B898" s="380" t="s">
        <v>3473</v>
      </c>
      <c r="C898" s="380" t="s">
        <v>1224</v>
      </c>
      <c r="D898" s="380" t="s">
        <v>1782</v>
      </c>
      <c r="F898" s="381" t="s">
        <v>13</v>
      </c>
      <c r="G898" s="380" t="s">
        <v>1771</v>
      </c>
      <c r="H898" s="380" t="s">
        <v>1771</v>
      </c>
      <c r="I898" s="380" t="s">
        <v>1767</v>
      </c>
      <c r="J898" s="380" t="s">
        <v>1772</v>
      </c>
      <c r="K898" s="380" t="s">
        <v>1224</v>
      </c>
      <c r="L898" s="382">
        <v>42171</v>
      </c>
    </row>
    <row r="899" spans="1:12" hidden="1">
      <c r="A899" s="380" t="s">
        <v>3474</v>
      </c>
      <c r="B899" s="380" t="s">
        <v>3475</v>
      </c>
      <c r="C899" s="380" t="s">
        <v>744</v>
      </c>
      <c r="D899" s="380" t="s">
        <v>1782</v>
      </c>
      <c r="F899" s="381" t="s">
        <v>13</v>
      </c>
      <c r="G899" s="380" t="s">
        <v>1771</v>
      </c>
      <c r="H899" s="380" t="s">
        <v>1771</v>
      </c>
      <c r="I899" s="380" t="s">
        <v>1767</v>
      </c>
      <c r="J899" s="380" t="s">
        <v>1772</v>
      </c>
      <c r="K899" s="380" t="s">
        <v>1831</v>
      </c>
      <c r="L899" s="382">
        <v>42171</v>
      </c>
    </row>
    <row r="900" spans="1:12" hidden="1">
      <c r="A900" s="380" t="s">
        <v>3476</v>
      </c>
      <c r="B900" s="380" t="s">
        <v>3477</v>
      </c>
      <c r="C900" s="380" t="s">
        <v>30</v>
      </c>
      <c r="D900" s="380" t="s">
        <v>1777</v>
      </c>
      <c r="F900" s="381" t="s">
        <v>13</v>
      </c>
      <c r="G900" s="380" t="s">
        <v>1771</v>
      </c>
      <c r="H900" s="380" t="s">
        <v>1771</v>
      </c>
      <c r="I900" s="380" t="s">
        <v>1767</v>
      </c>
      <c r="J900" s="380" t="s">
        <v>1772</v>
      </c>
      <c r="K900" s="380" t="s">
        <v>30</v>
      </c>
      <c r="L900" s="382">
        <v>42171</v>
      </c>
    </row>
    <row r="901" spans="1:12" hidden="1">
      <c r="A901" s="380" t="s">
        <v>3478</v>
      </c>
      <c r="B901" s="380" t="s">
        <v>3479</v>
      </c>
      <c r="C901" s="380" t="s">
        <v>336</v>
      </c>
      <c r="D901" s="380" t="s">
        <v>1765</v>
      </c>
      <c r="E901" s="380" t="s">
        <v>3315</v>
      </c>
      <c r="F901" s="381" t="s">
        <v>13</v>
      </c>
      <c r="G901" s="380" t="s">
        <v>1771</v>
      </c>
      <c r="H901" s="380" t="s">
        <v>1771</v>
      </c>
      <c r="I901" s="380" t="s">
        <v>1767</v>
      </c>
      <c r="J901" s="380" t="s">
        <v>1772</v>
      </c>
      <c r="K901" s="380" t="s">
        <v>1795</v>
      </c>
      <c r="L901" s="382">
        <v>42172</v>
      </c>
    </row>
    <row r="902" spans="1:12" hidden="1">
      <c r="A902" s="380" t="s">
        <v>3480</v>
      </c>
      <c r="B902" s="380" t="s">
        <v>3481</v>
      </c>
      <c r="C902" s="380" t="s">
        <v>1764</v>
      </c>
      <c r="D902" s="380" t="s">
        <v>1782</v>
      </c>
      <c r="F902" s="381" t="s">
        <v>1766</v>
      </c>
      <c r="G902" s="380" t="s">
        <v>1767</v>
      </c>
      <c r="H902" s="380" t="s">
        <v>1767</v>
      </c>
      <c r="I902" s="380" t="s">
        <v>1767</v>
      </c>
      <c r="J902" s="380" t="s">
        <v>1768</v>
      </c>
      <c r="K902" s="380" t="s">
        <v>1764</v>
      </c>
      <c r="L902" s="382">
        <v>42174</v>
      </c>
    </row>
    <row r="903" spans="1:12" hidden="1">
      <c r="A903" s="380" t="s">
        <v>3482</v>
      </c>
      <c r="B903" s="380" t="s">
        <v>3483</v>
      </c>
      <c r="C903" s="380" t="s">
        <v>30</v>
      </c>
      <c r="D903" s="380" t="s">
        <v>142</v>
      </c>
      <c r="F903" s="381" t="s">
        <v>13</v>
      </c>
      <c r="G903" s="380" t="s">
        <v>1771</v>
      </c>
      <c r="H903" s="380" t="s">
        <v>1771</v>
      </c>
      <c r="I903" s="380" t="s">
        <v>1767</v>
      </c>
      <c r="J903" s="380" t="s">
        <v>1772</v>
      </c>
      <c r="K903" s="380" t="s">
        <v>30</v>
      </c>
      <c r="L903" s="382">
        <v>42171</v>
      </c>
    </row>
    <row r="904" spans="1:12" hidden="1">
      <c r="A904" s="380" t="s">
        <v>3484</v>
      </c>
      <c r="B904" s="380" t="s">
        <v>3485</v>
      </c>
      <c r="C904" s="380" t="s">
        <v>30</v>
      </c>
      <c r="D904" s="380" t="s">
        <v>283</v>
      </c>
      <c r="F904" s="381" t="s">
        <v>13</v>
      </c>
      <c r="G904" s="380" t="s">
        <v>1771</v>
      </c>
      <c r="H904" s="380" t="s">
        <v>1771</v>
      </c>
      <c r="I904" s="380" t="s">
        <v>1767</v>
      </c>
      <c r="J904" s="380" t="s">
        <v>1772</v>
      </c>
      <c r="K904" s="380" t="s">
        <v>1792</v>
      </c>
      <c r="L904" s="382">
        <v>42172</v>
      </c>
    </row>
    <row r="905" spans="1:12" hidden="1">
      <c r="A905" s="380" t="s">
        <v>3486</v>
      </c>
      <c r="B905" s="380" t="s">
        <v>3487</v>
      </c>
      <c r="C905" s="380" t="s">
        <v>353</v>
      </c>
      <c r="D905" s="380" t="s">
        <v>1782</v>
      </c>
      <c r="E905" s="380" t="s">
        <v>2206</v>
      </c>
      <c r="F905" s="381" t="s">
        <v>13</v>
      </c>
      <c r="G905" s="380" t="s">
        <v>1771</v>
      </c>
      <c r="H905" s="380" t="s">
        <v>1771</v>
      </c>
      <c r="I905" s="380" t="s">
        <v>1767</v>
      </c>
      <c r="J905" s="380" t="s">
        <v>1768</v>
      </c>
      <c r="K905" s="380" t="s">
        <v>1779</v>
      </c>
      <c r="L905" s="382">
        <v>42171</v>
      </c>
    </row>
    <row r="906" spans="1:12" hidden="1">
      <c r="A906" s="380" t="s">
        <v>3488</v>
      </c>
      <c r="B906" s="380" t="s">
        <v>3489</v>
      </c>
      <c r="C906" s="380" t="s">
        <v>1438</v>
      </c>
      <c r="D906" s="380" t="s">
        <v>1765</v>
      </c>
      <c r="F906" s="381" t="s">
        <v>13</v>
      </c>
      <c r="G906" s="380" t="s">
        <v>1771</v>
      </c>
      <c r="H906" s="380" t="s">
        <v>1771</v>
      </c>
      <c r="I906" s="380" t="s">
        <v>1767</v>
      </c>
      <c r="J906" s="380" t="s">
        <v>1772</v>
      </c>
      <c r="K906" s="380" t="s">
        <v>1438</v>
      </c>
      <c r="L906" s="382">
        <v>42173</v>
      </c>
    </row>
    <row r="907" spans="1:12" hidden="1">
      <c r="A907" s="380" t="s">
        <v>3490</v>
      </c>
      <c r="B907" s="380" t="s">
        <v>3491</v>
      </c>
      <c r="C907" s="380" t="s">
        <v>107</v>
      </c>
      <c r="D907" s="380">
        <v>30</v>
      </c>
      <c r="F907" s="381" t="s">
        <v>13</v>
      </c>
      <c r="G907" s="380" t="s">
        <v>1771</v>
      </c>
      <c r="H907" s="380" t="s">
        <v>1771</v>
      </c>
      <c r="I907" s="380" t="s">
        <v>1767</v>
      </c>
      <c r="J907" s="380" t="s">
        <v>1772</v>
      </c>
      <c r="K907" s="380" t="s">
        <v>107</v>
      </c>
      <c r="L907" s="382">
        <v>42173</v>
      </c>
    </row>
    <row r="908" spans="1:12" hidden="1">
      <c r="A908" s="380" t="s">
        <v>3492</v>
      </c>
      <c r="B908" s="380" t="s">
        <v>3493</v>
      </c>
      <c r="C908" s="380" t="s">
        <v>1792</v>
      </c>
      <c r="D908" s="380" t="s">
        <v>228</v>
      </c>
      <c r="F908" s="381" t="s">
        <v>13</v>
      </c>
      <c r="G908" s="380" t="s">
        <v>1771</v>
      </c>
      <c r="H908" s="380" t="s">
        <v>1771</v>
      </c>
      <c r="I908" s="380" t="s">
        <v>1767</v>
      </c>
      <c r="J908" s="380" t="s">
        <v>1772</v>
      </c>
      <c r="K908" s="380" t="s">
        <v>1792</v>
      </c>
      <c r="L908" s="382">
        <v>42172</v>
      </c>
    </row>
    <row r="909" spans="1:12" hidden="1">
      <c r="A909" s="380" t="s">
        <v>3494</v>
      </c>
      <c r="B909" s="380" t="s">
        <v>3495</v>
      </c>
      <c r="C909" s="380" t="s">
        <v>27</v>
      </c>
      <c r="D909" s="380" t="s">
        <v>3496</v>
      </c>
      <c r="E909" s="380" t="s">
        <v>1778</v>
      </c>
      <c r="F909" s="381" t="s">
        <v>13</v>
      </c>
      <c r="G909" s="380" t="s">
        <v>1771</v>
      </c>
      <c r="H909" s="380" t="s">
        <v>1771</v>
      </c>
      <c r="I909" s="380" t="s">
        <v>1767</v>
      </c>
      <c r="J909" s="380" t="s">
        <v>1768</v>
      </c>
      <c r="K909" s="380" t="s">
        <v>1792</v>
      </c>
      <c r="L909" s="382">
        <v>42172</v>
      </c>
    </row>
    <row r="910" spans="1:12" hidden="1">
      <c r="A910" s="380" t="s">
        <v>3497</v>
      </c>
      <c r="B910" s="380" t="s">
        <v>3498</v>
      </c>
      <c r="C910" s="380" t="s">
        <v>744</v>
      </c>
      <c r="D910" s="380" t="s">
        <v>1765</v>
      </c>
      <c r="F910" s="381" t="s">
        <v>13</v>
      </c>
      <c r="G910" s="380" t="s">
        <v>1771</v>
      </c>
      <c r="H910" s="380" t="s">
        <v>1771</v>
      </c>
      <c r="I910" s="380" t="s">
        <v>1767</v>
      </c>
      <c r="J910" s="380" t="s">
        <v>1772</v>
      </c>
      <c r="K910" s="380" t="s">
        <v>744</v>
      </c>
      <c r="L910" s="382">
        <v>42172</v>
      </c>
    </row>
    <row r="911" spans="1:12" hidden="1">
      <c r="A911" s="380" t="s">
        <v>1285</v>
      </c>
      <c r="B911" s="380" t="s">
        <v>1286</v>
      </c>
      <c r="C911" s="380" t="s">
        <v>1224</v>
      </c>
      <c r="D911" s="380" t="s">
        <v>1777</v>
      </c>
      <c r="F911" s="381" t="s">
        <v>13</v>
      </c>
      <c r="G911" s="380" t="s">
        <v>1771</v>
      </c>
      <c r="H911" s="380" t="s">
        <v>1771</v>
      </c>
      <c r="I911" s="380" t="s">
        <v>1767</v>
      </c>
      <c r="J911" s="380" t="s">
        <v>1772</v>
      </c>
      <c r="K911" s="380" t="s">
        <v>1224</v>
      </c>
      <c r="L911" s="382">
        <v>42171</v>
      </c>
    </row>
    <row r="912" spans="1:12" hidden="1">
      <c r="A912" s="380" t="s">
        <v>3499</v>
      </c>
      <c r="B912" s="380" t="s">
        <v>3500</v>
      </c>
      <c r="C912" s="380" t="s">
        <v>27</v>
      </c>
      <c r="D912" s="380" t="s">
        <v>283</v>
      </c>
      <c r="E912" s="380" t="s">
        <v>1778</v>
      </c>
      <c r="F912" s="381" t="s">
        <v>13</v>
      </c>
      <c r="G912" s="380" t="s">
        <v>1771</v>
      </c>
      <c r="H912" s="380" t="s">
        <v>1771</v>
      </c>
      <c r="I912" s="380" t="s">
        <v>1767</v>
      </c>
      <c r="J912" s="380" t="s">
        <v>1768</v>
      </c>
      <c r="K912" s="380" t="s">
        <v>1779</v>
      </c>
      <c r="L912" s="382">
        <v>42171</v>
      </c>
    </row>
    <row r="913" spans="1:12" hidden="1">
      <c r="A913" s="380" t="s">
        <v>3501</v>
      </c>
      <c r="B913" s="380" t="s">
        <v>3502</v>
      </c>
      <c r="C913" s="380" t="s">
        <v>107</v>
      </c>
      <c r="D913" s="380" t="s">
        <v>1782</v>
      </c>
      <c r="F913" s="381" t="s">
        <v>13</v>
      </c>
      <c r="G913" s="380" t="s">
        <v>1771</v>
      </c>
      <c r="H913" s="380" t="s">
        <v>1771</v>
      </c>
      <c r="I913" s="380" t="s">
        <v>1767</v>
      </c>
      <c r="J913" s="380" t="s">
        <v>1772</v>
      </c>
      <c r="K913" s="380" t="s">
        <v>107</v>
      </c>
      <c r="L913" s="382">
        <v>42173</v>
      </c>
    </row>
    <row r="914" spans="1:12" hidden="1">
      <c r="A914" s="380" t="s">
        <v>3503</v>
      </c>
      <c r="B914" s="380" t="s">
        <v>3504</v>
      </c>
      <c r="C914" s="380" t="s">
        <v>1224</v>
      </c>
      <c r="D914" s="380" t="s">
        <v>379</v>
      </c>
      <c r="F914" s="381" t="s">
        <v>13</v>
      </c>
      <c r="G914" s="380" t="s">
        <v>1771</v>
      </c>
      <c r="H914" s="380" t="s">
        <v>1771</v>
      </c>
      <c r="I914" s="380" t="s">
        <v>1767</v>
      </c>
      <c r="J914" s="380" t="s">
        <v>1772</v>
      </c>
      <c r="K914" s="380" t="s">
        <v>1224</v>
      </c>
      <c r="L914" s="382">
        <v>42171</v>
      </c>
    </row>
    <row r="915" spans="1:12" hidden="1">
      <c r="A915" s="380" t="s">
        <v>3505</v>
      </c>
      <c r="B915" s="380" t="s">
        <v>3506</v>
      </c>
      <c r="C915" s="380" t="s">
        <v>107</v>
      </c>
      <c r="D915" s="380" t="s">
        <v>1765</v>
      </c>
      <c r="F915" s="381" t="s">
        <v>13</v>
      </c>
      <c r="G915" s="380" t="s">
        <v>1771</v>
      </c>
      <c r="H915" s="380" t="s">
        <v>1771</v>
      </c>
      <c r="I915" s="380" t="s">
        <v>1767</v>
      </c>
      <c r="J915" s="380" t="s">
        <v>1772</v>
      </c>
      <c r="K915" s="380" t="s">
        <v>107</v>
      </c>
      <c r="L915" s="382">
        <v>42173</v>
      </c>
    </row>
    <row r="916" spans="1:12" hidden="1">
      <c r="A916" s="380" t="s">
        <v>3507</v>
      </c>
      <c r="B916" s="380" t="s">
        <v>3508</v>
      </c>
      <c r="C916" s="380" t="s">
        <v>395</v>
      </c>
      <c r="D916" s="380" t="s">
        <v>1765</v>
      </c>
      <c r="E916" s="380" t="s">
        <v>3509</v>
      </c>
      <c r="F916" s="381" t="s">
        <v>13</v>
      </c>
      <c r="G916" s="380" t="s">
        <v>1771</v>
      </c>
      <c r="H916" s="380" t="s">
        <v>1771</v>
      </c>
      <c r="I916" s="380" t="s">
        <v>1767</v>
      </c>
      <c r="J916" s="380" t="s">
        <v>1768</v>
      </c>
      <c r="K916" s="380" t="s">
        <v>336</v>
      </c>
      <c r="L916" s="382">
        <v>42171</v>
      </c>
    </row>
    <row r="917" spans="1:12" hidden="1">
      <c r="A917" s="380" t="s">
        <v>3510</v>
      </c>
      <c r="B917" s="380" t="s">
        <v>3511</v>
      </c>
      <c r="C917" s="380" t="s">
        <v>30</v>
      </c>
      <c r="D917" s="380" t="s">
        <v>1777</v>
      </c>
      <c r="F917" s="381" t="s">
        <v>13</v>
      </c>
      <c r="G917" s="380" t="s">
        <v>1771</v>
      </c>
      <c r="H917" s="380" t="s">
        <v>1771</v>
      </c>
      <c r="I917" s="380" t="s">
        <v>1767</v>
      </c>
      <c r="J917" s="380" t="s">
        <v>1772</v>
      </c>
      <c r="K917" s="380" t="s">
        <v>30</v>
      </c>
      <c r="L917" s="382">
        <v>42171</v>
      </c>
    </row>
    <row r="918" spans="1:12" hidden="1">
      <c r="A918" s="380" t="s">
        <v>3512</v>
      </c>
      <c r="B918" s="380" t="s">
        <v>3513</v>
      </c>
      <c r="C918" s="380" t="s">
        <v>2238</v>
      </c>
      <c r="D918" s="380" t="s">
        <v>1777</v>
      </c>
      <c r="F918" s="381" t="s">
        <v>1766</v>
      </c>
      <c r="G918" s="380" t="s">
        <v>1767</v>
      </c>
      <c r="H918" s="380" t="s">
        <v>1767</v>
      </c>
      <c r="I918" s="380" t="s">
        <v>1767</v>
      </c>
      <c r="J918" s="380" t="s">
        <v>1787</v>
      </c>
      <c r="K918" s="380" t="s">
        <v>336</v>
      </c>
      <c r="L918" s="382">
        <v>42171</v>
      </c>
    </row>
    <row r="919" spans="1:12" hidden="1">
      <c r="A919" s="380" t="s">
        <v>3514</v>
      </c>
      <c r="B919" s="380" t="s">
        <v>3515</v>
      </c>
      <c r="C919" s="380" t="s">
        <v>1438</v>
      </c>
      <c r="D919" s="380" t="s">
        <v>283</v>
      </c>
      <c r="F919" s="381" t="s">
        <v>13</v>
      </c>
      <c r="G919" s="380" t="s">
        <v>1771</v>
      </c>
      <c r="H919" s="380" t="s">
        <v>1771</v>
      </c>
      <c r="I919" s="380" t="s">
        <v>1767</v>
      </c>
      <c r="J919" s="380" t="s">
        <v>1772</v>
      </c>
      <c r="K919" s="380" t="s">
        <v>1438</v>
      </c>
      <c r="L919" s="382">
        <v>42173</v>
      </c>
    </row>
    <row r="920" spans="1:12" hidden="1">
      <c r="A920" s="380" t="s">
        <v>3516</v>
      </c>
      <c r="B920" s="380" t="s">
        <v>3517</v>
      </c>
      <c r="C920" s="380" t="s">
        <v>1438</v>
      </c>
      <c r="D920" s="380" t="s">
        <v>1782</v>
      </c>
      <c r="F920" s="381" t="s">
        <v>13</v>
      </c>
      <c r="G920" s="380" t="s">
        <v>1771</v>
      </c>
      <c r="H920" s="380" t="s">
        <v>1771</v>
      </c>
      <c r="I920" s="380" t="s">
        <v>1767</v>
      </c>
      <c r="J920" s="380" t="s">
        <v>1772</v>
      </c>
      <c r="K920" s="380" t="s">
        <v>1438</v>
      </c>
      <c r="L920" s="382">
        <v>42173</v>
      </c>
    </row>
    <row r="921" spans="1:12" hidden="1">
      <c r="A921" s="380" t="s">
        <v>3518</v>
      </c>
      <c r="B921" s="380" t="s">
        <v>3519</v>
      </c>
      <c r="C921" s="380" t="s">
        <v>1438</v>
      </c>
      <c r="D921" s="380" t="s">
        <v>1782</v>
      </c>
      <c r="F921" s="381" t="s">
        <v>13</v>
      </c>
      <c r="G921" s="380" t="s">
        <v>1771</v>
      </c>
      <c r="H921" s="380" t="s">
        <v>1771</v>
      </c>
      <c r="I921" s="380" t="s">
        <v>1767</v>
      </c>
      <c r="J921" s="380" t="s">
        <v>1772</v>
      </c>
      <c r="K921" s="380" t="s">
        <v>1438</v>
      </c>
      <c r="L921" s="382">
        <v>42173</v>
      </c>
    </row>
    <row r="922" spans="1:12" hidden="1">
      <c r="A922" s="380" t="s">
        <v>3520</v>
      </c>
      <c r="B922" s="380" t="s">
        <v>3521</v>
      </c>
      <c r="C922" s="380" t="s">
        <v>1792</v>
      </c>
      <c r="D922" s="380" t="s">
        <v>1782</v>
      </c>
      <c r="F922" s="381" t="s">
        <v>13</v>
      </c>
      <c r="G922" s="380" t="s">
        <v>1771</v>
      </c>
      <c r="H922" s="380" t="s">
        <v>1771</v>
      </c>
      <c r="I922" s="380" t="s">
        <v>1767</v>
      </c>
      <c r="J922" s="380" t="s">
        <v>1772</v>
      </c>
      <c r="K922" s="380" t="s">
        <v>1792</v>
      </c>
      <c r="L922" s="382">
        <v>42172</v>
      </c>
    </row>
    <row r="923" spans="1:12" hidden="1">
      <c r="A923" s="380" t="s">
        <v>3522</v>
      </c>
      <c r="B923" s="380" t="s">
        <v>3523</v>
      </c>
      <c r="C923" s="380" t="s">
        <v>336</v>
      </c>
      <c r="D923" s="380" t="s">
        <v>283</v>
      </c>
      <c r="F923" s="381" t="s">
        <v>13</v>
      </c>
      <c r="G923" s="380" t="s">
        <v>1771</v>
      </c>
      <c r="H923" s="380" t="s">
        <v>1771</v>
      </c>
      <c r="I923" s="380" t="s">
        <v>1767</v>
      </c>
      <c r="J923" s="380" t="s">
        <v>1772</v>
      </c>
      <c r="K923" s="380" t="s">
        <v>336</v>
      </c>
      <c r="L923" s="382">
        <v>42171</v>
      </c>
    </row>
    <row r="924" spans="1:12" hidden="1">
      <c r="A924" s="380" t="s">
        <v>3524</v>
      </c>
      <c r="B924" s="380" t="s">
        <v>3525</v>
      </c>
      <c r="C924" s="380" t="s">
        <v>1224</v>
      </c>
      <c r="D924" s="380" t="s">
        <v>142</v>
      </c>
      <c r="F924" s="381" t="s">
        <v>13</v>
      </c>
      <c r="G924" s="380" t="s">
        <v>1771</v>
      </c>
      <c r="H924" s="380" t="s">
        <v>1771</v>
      </c>
      <c r="I924" s="380" t="s">
        <v>1767</v>
      </c>
      <c r="J924" s="380" t="s">
        <v>1772</v>
      </c>
      <c r="K924" s="380" t="s">
        <v>1224</v>
      </c>
      <c r="L924" s="382">
        <v>42171</v>
      </c>
    </row>
    <row r="925" spans="1:12" hidden="1">
      <c r="A925" s="380" t="s">
        <v>3526</v>
      </c>
      <c r="B925" s="380" t="s">
        <v>3527</v>
      </c>
      <c r="C925" s="380" t="s">
        <v>744</v>
      </c>
      <c r="D925" s="380" t="s">
        <v>283</v>
      </c>
      <c r="F925" s="381" t="s">
        <v>13</v>
      </c>
      <c r="G925" s="380" t="s">
        <v>1771</v>
      </c>
      <c r="H925" s="380" t="s">
        <v>1771</v>
      </c>
      <c r="I925" s="380" t="s">
        <v>1767</v>
      </c>
      <c r="J925" s="380" t="s">
        <v>1772</v>
      </c>
      <c r="K925" s="380" t="s">
        <v>1831</v>
      </c>
      <c r="L925" s="382">
        <v>42171</v>
      </c>
    </row>
    <row r="926" spans="1:12" hidden="1">
      <c r="A926" s="380" t="s">
        <v>3528</v>
      </c>
      <c r="B926" s="380" t="s">
        <v>3529</v>
      </c>
      <c r="C926" s="380" t="s">
        <v>1224</v>
      </c>
      <c r="D926" s="380" t="s">
        <v>1765</v>
      </c>
      <c r="F926" s="381" t="s">
        <v>13</v>
      </c>
      <c r="G926" s="380" t="s">
        <v>1771</v>
      </c>
      <c r="H926" s="380" t="s">
        <v>1771</v>
      </c>
      <c r="I926" s="380" t="s">
        <v>1767</v>
      </c>
      <c r="J926" s="380" t="s">
        <v>1772</v>
      </c>
      <c r="K926" s="380" t="s">
        <v>1224</v>
      </c>
      <c r="L926" s="382">
        <v>42171</v>
      </c>
    </row>
    <row r="927" spans="1:12" hidden="1">
      <c r="A927" s="380" t="s">
        <v>3530</v>
      </c>
      <c r="B927" s="380" t="s">
        <v>3531</v>
      </c>
      <c r="C927" s="380" t="s">
        <v>1224</v>
      </c>
      <c r="D927" s="380" t="s">
        <v>1777</v>
      </c>
      <c r="F927" s="381" t="s">
        <v>13</v>
      </c>
      <c r="G927" s="380" t="s">
        <v>1771</v>
      </c>
      <c r="H927" s="380" t="s">
        <v>1771</v>
      </c>
      <c r="I927" s="380" t="s">
        <v>1767</v>
      </c>
      <c r="J927" s="380" t="s">
        <v>1772</v>
      </c>
      <c r="K927" s="380" t="s">
        <v>1792</v>
      </c>
    </row>
    <row r="928" spans="1:12" hidden="1">
      <c r="A928" s="380" t="s">
        <v>3532</v>
      </c>
      <c r="B928" s="380" t="s">
        <v>3533</v>
      </c>
      <c r="C928" s="380" t="s">
        <v>630</v>
      </c>
      <c r="D928" s="380" t="s">
        <v>228</v>
      </c>
      <c r="F928" s="381" t="s">
        <v>13</v>
      </c>
      <c r="G928" s="380" t="s">
        <v>1771</v>
      </c>
      <c r="H928" s="380" t="s">
        <v>1771</v>
      </c>
      <c r="I928" s="380" t="s">
        <v>1767</v>
      </c>
      <c r="J928" s="380" t="s">
        <v>1772</v>
      </c>
      <c r="K928" s="380" t="s">
        <v>630</v>
      </c>
    </row>
    <row r="929" spans="1:12" hidden="1">
      <c r="A929" s="380" t="s">
        <v>3534</v>
      </c>
      <c r="B929" s="380" t="s">
        <v>3535</v>
      </c>
      <c r="C929" s="380" t="s">
        <v>353</v>
      </c>
      <c r="D929" s="380" t="s">
        <v>1777</v>
      </c>
      <c r="E929" s="380" t="s">
        <v>2206</v>
      </c>
      <c r="F929" s="381" t="s">
        <v>13</v>
      </c>
      <c r="G929" s="380" t="s">
        <v>1771</v>
      </c>
      <c r="H929" s="380" t="s">
        <v>1771</v>
      </c>
      <c r="I929" s="380" t="s">
        <v>1767</v>
      </c>
      <c r="J929" s="380" t="s">
        <v>1768</v>
      </c>
      <c r="K929" s="380" t="s">
        <v>1779</v>
      </c>
    </row>
    <row r="930" spans="1:12" hidden="1">
      <c r="A930" s="380" t="s">
        <v>3536</v>
      </c>
      <c r="B930" s="380" t="s">
        <v>3537</v>
      </c>
      <c r="C930" s="380" t="s">
        <v>30</v>
      </c>
      <c r="D930" s="380" t="s">
        <v>1782</v>
      </c>
      <c r="E930" s="380" t="s">
        <v>3538</v>
      </c>
      <c r="F930" s="381" t="s">
        <v>13</v>
      </c>
      <c r="G930" s="380" t="s">
        <v>1771</v>
      </c>
      <c r="H930" s="380" t="s">
        <v>1771</v>
      </c>
      <c r="I930" s="380" t="s">
        <v>1767</v>
      </c>
      <c r="J930" s="380" t="s">
        <v>1768</v>
      </c>
      <c r="K930" s="380" t="s">
        <v>1779</v>
      </c>
    </row>
    <row r="931" spans="1:12" hidden="1">
      <c r="A931" s="380" t="s">
        <v>3539</v>
      </c>
      <c r="B931" s="380" t="s">
        <v>3540</v>
      </c>
      <c r="C931" s="380" t="s">
        <v>107</v>
      </c>
      <c r="D931" s="380" t="s">
        <v>1765</v>
      </c>
      <c r="F931" s="381" t="s">
        <v>13</v>
      </c>
      <c r="G931" s="380" t="s">
        <v>1771</v>
      </c>
      <c r="H931" s="380" t="s">
        <v>1771</v>
      </c>
      <c r="I931" s="380" t="s">
        <v>1767</v>
      </c>
      <c r="J931" s="380" t="s">
        <v>1772</v>
      </c>
      <c r="K931" s="380" t="s">
        <v>107</v>
      </c>
    </row>
    <row r="932" spans="1:12" hidden="1">
      <c r="A932" s="380" t="s">
        <v>3541</v>
      </c>
      <c r="B932" s="380" t="s">
        <v>3542</v>
      </c>
      <c r="C932" s="380" t="s">
        <v>744</v>
      </c>
      <c r="D932" s="380" t="s">
        <v>459</v>
      </c>
      <c r="F932" s="381" t="s">
        <v>13</v>
      </c>
      <c r="G932" s="380" t="s">
        <v>1771</v>
      </c>
      <c r="H932" s="380" t="s">
        <v>1771</v>
      </c>
      <c r="I932" s="380" t="s">
        <v>1767</v>
      </c>
      <c r="J932" s="380" t="s">
        <v>1772</v>
      </c>
      <c r="K932" s="380" t="s">
        <v>1831</v>
      </c>
    </row>
    <row r="933" spans="1:12" hidden="1">
      <c r="A933" s="380" t="s">
        <v>370</v>
      </c>
      <c r="B933" s="380" t="s">
        <v>371</v>
      </c>
      <c r="C933" s="380" t="s">
        <v>353</v>
      </c>
      <c r="D933" s="380" t="s">
        <v>1765</v>
      </c>
      <c r="F933" s="381" t="s">
        <v>13</v>
      </c>
      <c r="G933" s="380" t="s">
        <v>1771</v>
      </c>
      <c r="H933" s="380" t="s">
        <v>1771</v>
      </c>
      <c r="I933" s="380" t="s">
        <v>1767</v>
      </c>
      <c r="J933" s="380" t="s">
        <v>1768</v>
      </c>
      <c r="K933" s="380" t="s">
        <v>1779</v>
      </c>
    </row>
    <row r="934" spans="1:12" hidden="1">
      <c r="A934" s="380" t="s">
        <v>3543</v>
      </c>
      <c r="B934" s="380" t="s">
        <v>3544</v>
      </c>
      <c r="C934" s="380" t="s">
        <v>630</v>
      </c>
      <c r="D934" s="380" t="s">
        <v>228</v>
      </c>
      <c r="F934" s="381" t="s">
        <v>13</v>
      </c>
      <c r="G934" s="380" t="s">
        <v>1771</v>
      </c>
      <c r="H934" s="380" t="s">
        <v>1771</v>
      </c>
      <c r="I934" s="380" t="s">
        <v>1767</v>
      </c>
      <c r="J934" s="380" t="s">
        <v>1772</v>
      </c>
      <c r="K934" s="380" t="s">
        <v>630</v>
      </c>
    </row>
    <row r="935" spans="1:12" hidden="1">
      <c r="A935" s="380" t="s">
        <v>3545</v>
      </c>
      <c r="B935" s="380" t="s">
        <v>3546</v>
      </c>
      <c r="C935" s="380" t="s">
        <v>1224</v>
      </c>
      <c r="D935" s="380" t="s">
        <v>283</v>
      </c>
      <c r="F935" s="381" t="s">
        <v>13</v>
      </c>
      <c r="G935" s="380" t="s">
        <v>1771</v>
      </c>
      <c r="H935" s="380" t="s">
        <v>1771</v>
      </c>
      <c r="I935" s="380" t="s">
        <v>1767</v>
      </c>
      <c r="J935" s="380" t="s">
        <v>1772</v>
      </c>
      <c r="K935" s="380" t="s">
        <v>1224</v>
      </c>
    </row>
    <row r="936" spans="1:12" hidden="1">
      <c r="A936" s="380" t="s">
        <v>3547</v>
      </c>
      <c r="B936" s="380" t="s">
        <v>3548</v>
      </c>
      <c r="C936" s="380" t="s">
        <v>630</v>
      </c>
      <c r="D936" s="380" t="s">
        <v>1782</v>
      </c>
      <c r="F936" s="381" t="s">
        <v>13</v>
      </c>
      <c r="G936" s="380" t="s">
        <v>1771</v>
      </c>
      <c r="H936" s="380" t="s">
        <v>1771</v>
      </c>
      <c r="I936" s="380" t="s">
        <v>1767</v>
      </c>
      <c r="J936" s="380" t="s">
        <v>1772</v>
      </c>
      <c r="K936" s="380" t="s">
        <v>630</v>
      </c>
    </row>
    <row r="937" spans="1:12" hidden="1">
      <c r="A937" s="380" t="s">
        <v>1561</v>
      </c>
      <c r="B937" s="380" t="s">
        <v>1562</v>
      </c>
      <c r="C937" s="380" t="s">
        <v>1438</v>
      </c>
      <c r="D937" s="380" t="s">
        <v>1782</v>
      </c>
      <c r="F937" s="381" t="s">
        <v>13</v>
      </c>
      <c r="G937" s="380" t="s">
        <v>1771</v>
      </c>
      <c r="H937" s="380" t="s">
        <v>1771</v>
      </c>
      <c r="I937" s="380" t="s">
        <v>1767</v>
      </c>
      <c r="J937" s="380" t="s">
        <v>1772</v>
      </c>
      <c r="K937" s="380" t="s">
        <v>1438</v>
      </c>
    </row>
    <row r="938" spans="1:12" hidden="1">
      <c r="A938" s="380" t="s">
        <v>3549</v>
      </c>
      <c r="B938" s="380" t="s">
        <v>3550</v>
      </c>
      <c r="C938" s="380" t="s">
        <v>107</v>
      </c>
      <c r="D938" s="380" t="s">
        <v>1765</v>
      </c>
      <c r="F938" s="381" t="s">
        <v>13</v>
      </c>
      <c r="G938" s="380" t="s">
        <v>1771</v>
      </c>
      <c r="H938" s="380" t="s">
        <v>1771</v>
      </c>
      <c r="I938" s="380" t="s">
        <v>1767</v>
      </c>
      <c r="J938" s="380" t="s">
        <v>1772</v>
      </c>
      <c r="K938" s="380" t="s">
        <v>107</v>
      </c>
    </row>
    <row r="939" spans="1:12" hidden="1">
      <c r="A939" s="380" t="s">
        <v>3551</v>
      </c>
      <c r="B939" s="380" t="s">
        <v>3552</v>
      </c>
      <c r="C939" s="380" t="s">
        <v>1438</v>
      </c>
      <c r="D939" s="380" t="s">
        <v>283</v>
      </c>
      <c r="F939" s="381" t="s">
        <v>13</v>
      </c>
      <c r="G939" s="380" t="s">
        <v>1771</v>
      </c>
      <c r="H939" s="380" t="s">
        <v>1771</v>
      </c>
      <c r="I939" s="380" t="s">
        <v>1767</v>
      </c>
      <c r="J939" s="380" t="s">
        <v>1772</v>
      </c>
      <c r="K939" s="380" t="s">
        <v>1438</v>
      </c>
    </row>
    <row r="940" spans="1:12" hidden="1">
      <c r="A940" s="380" t="s">
        <v>3553</v>
      </c>
      <c r="B940" s="380" t="s">
        <v>3554</v>
      </c>
      <c r="C940" s="380" t="s">
        <v>1224</v>
      </c>
      <c r="D940" s="380" t="s">
        <v>283</v>
      </c>
      <c r="F940" s="381" t="s">
        <v>13</v>
      </c>
      <c r="G940" s="380" t="s">
        <v>1771</v>
      </c>
      <c r="H940" s="380" t="s">
        <v>1771</v>
      </c>
      <c r="I940" s="380" t="s">
        <v>1767</v>
      </c>
      <c r="J940" s="380" t="s">
        <v>1772</v>
      </c>
      <c r="K940" s="380" t="s">
        <v>1792</v>
      </c>
      <c r="L940" s="382">
        <v>42187</v>
      </c>
    </row>
    <row r="941" spans="1:12" hidden="1">
      <c r="A941" s="380" t="s">
        <v>3555</v>
      </c>
      <c r="B941" s="380" t="s">
        <v>3556</v>
      </c>
      <c r="C941" s="380" t="s">
        <v>744</v>
      </c>
      <c r="D941" s="380" t="s">
        <v>228</v>
      </c>
      <c r="F941" s="381" t="s">
        <v>13</v>
      </c>
      <c r="G941" s="380" t="s">
        <v>1771</v>
      </c>
      <c r="H941" s="380" t="s">
        <v>1771</v>
      </c>
      <c r="I941" s="380" t="s">
        <v>1767</v>
      </c>
      <c r="J941" s="380" t="s">
        <v>1772</v>
      </c>
      <c r="K941" s="380" t="s">
        <v>1831</v>
      </c>
      <c r="L941" s="382">
        <v>42187</v>
      </c>
    </row>
    <row r="942" spans="1:12" hidden="1">
      <c r="A942" s="380" t="s">
        <v>3557</v>
      </c>
      <c r="B942" s="380" t="s">
        <v>3558</v>
      </c>
      <c r="C942" s="380" t="s">
        <v>107</v>
      </c>
      <c r="D942" s="380" t="s">
        <v>283</v>
      </c>
      <c r="F942" s="381" t="s">
        <v>13</v>
      </c>
      <c r="G942" s="380" t="s">
        <v>1771</v>
      </c>
      <c r="H942" s="380" t="s">
        <v>1771</v>
      </c>
      <c r="I942" s="380" t="s">
        <v>1767</v>
      </c>
      <c r="J942" s="380" t="s">
        <v>1772</v>
      </c>
      <c r="K942" s="380" t="s">
        <v>107</v>
      </c>
    </row>
    <row r="943" spans="1:12" hidden="1">
      <c r="A943" s="380" t="s">
        <v>3559</v>
      </c>
      <c r="B943" s="380" t="s">
        <v>3560</v>
      </c>
      <c r="C943" s="380" t="s">
        <v>1438</v>
      </c>
      <c r="D943" s="380" t="s">
        <v>459</v>
      </c>
      <c r="F943" s="381" t="s">
        <v>13</v>
      </c>
      <c r="G943" s="380" t="s">
        <v>1771</v>
      </c>
      <c r="H943" s="380" t="s">
        <v>1771</v>
      </c>
      <c r="I943" s="380" t="s">
        <v>1767</v>
      </c>
      <c r="J943" s="380" t="s">
        <v>1772</v>
      </c>
      <c r="K943" s="380" t="s">
        <v>1438</v>
      </c>
    </row>
    <row r="944" spans="1:12" hidden="1">
      <c r="A944" s="380" t="s">
        <v>3561</v>
      </c>
      <c r="B944" s="380" t="s">
        <v>3562</v>
      </c>
      <c r="C944" s="380" t="s">
        <v>744</v>
      </c>
      <c r="D944" s="380" t="s">
        <v>1765</v>
      </c>
      <c r="F944" s="381" t="s">
        <v>13</v>
      </c>
      <c r="G944" s="380" t="s">
        <v>1771</v>
      </c>
      <c r="H944" s="380" t="s">
        <v>1771</v>
      </c>
      <c r="I944" s="380" t="s">
        <v>1767</v>
      </c>
      <c r="J944" s="380" t="s">
        <v>1772</v>
      </c>
      <c r="K944" s="380" t="s">
        <v>744</v>
      </c>
    </row>
    <row r="945" spans="1:12" hidden="1">
      <c r="A945" s="380" t="s">
        <v>3563</v>
      </c>
      <c r="B945" s="380" t="s">
        <v>3564</v>
      </c>
      <c r="C945" s="380" t="s">
        <v>1792</v>
      </c>
      <c r="D945" s="380" t="s">
        <v>283</v>
      </c>
      <c r="F945" s="381" t="s">
        <v>13</v>
      </c>
      <c r="G945" s="380" t="s">
        <v>1771</v>
      </c>
      <c r="H945" s="380" t="s">
        <v>1771</v>
      </c>
      <c r="I945" s="380" t="s">
        <v>1767</v>
      </c>
      <c r="J945" s="380" t="s">
        <v>1772</v>
      </c>
      <c r="K945" s="380" t="s">
        <v>1792</v>
      </c>
    </row>
    <row r="946" spans="1:12" hidden="1">
      <c r="A946" s="380" t="s">
        <v>3565</v>
      </c>
      <c r="B946" s="380" t="s">
        <v>3566</v>
      </c>
      <c r="C946" s="380" t="s">
        <v>1224</v>
      </c>
      <c r="D946" s="380" t="s">
        <v>459</v>
      </c>
      <c r="F946" s="381" t="s">
        <v>13</v>
      </c>
      <c r="G946" s="380" t="s">
        <v>1771</v>
      </c>
      <c r="H946" s="380" t="s">
        <v>1771</v>
      </c>
      <c r="I946" s="380" t="s">
        <v>1767</v>
      </c>
      <c r="J946" s="380" t="s">
        <v>1772</v>
      </c>
      <c r="K946" s="380" t="s">
        <v>1224</v>
      </c>
    </row>
    <row r="947" spans="1:12" hidden="1">
      <c r="A947" s="380" t="s">
        <v>3567</v>
      </c>
      <c r="B947" s="380" t="s">
        <v>3568</v>
      </c>
      <c r="C947" s="380" t="s">
        <v>1792</v>
      </c>
      <c r="D947" s="380" t="s">
        <v>228</v>
      </c>
      <c r="F947" s="381" t="s">
        <v>13</v>
      </c>
      <c r="G947" s="380" t="s">
        <v>1771</v>
      </c>
      <c r="H947" s="380" t="s">
        <v>1771</v>
      </c>
      <c r="I947" s="380" t="s">
        <v>1767</v>
      </c>
      <c r="J947" s="380" t="s">
        <v>1772</v>
      </c>
      <c r="K947" s="380" t="s">
        <v>1792</v>
      </c>
    </row>
    <row r="948" spans="1:12" hidden="1">
      <c r="A948" s="380" t="s">
        <v>3569</v>
      </c>
      <c r="B948" s="380" t="s">
        <v>3570</v>
      </c>
      <c r="C948" s="380" t="s">
        <v>1438</v>
      </c>
      <c r="D948" s="380" t="s">
        <v>228</v>
      </c>
      <c r="F948" s="381" t="s">
        <v>13</v>
      </c>
      <c r="G948" s="380" t="s">
        <v>1771</v>
      </c>
      <c r="H948" s="380" t="s">
        <v>1771</v>
      </c>
      <c r="I948" s="380" t="s">
        <v>1767</v>
      </c>
      <c r="J948" s="380" t="s">
        <v>1772</v>
      </c>
      <c r="K948" s="380" t="s">
        <v>1438</v>
      </c>
    </row>
    <row r="949" spans="1:12">
      <c r="A949" s="380" t="s">
        <v>3571</v>
      </c>
      <c r="B949" s="380" t="s">
        <v>3572</v>
      </c>
      <c r="C949" s="380" t="s">
        <v>1438</v>
      </c>
      <c r="D949" s="380" t="s">
        <v>1777</v>
      </c>
      <c r="E949" s="380" t="s">
        <v>1892</v>
      </c>
      <c r="F949" s="381">
        <v>0.01</v>
      </c>
      <c r="G949" s="380" t="s">
        <v>1767</v>
      </c>
      <c r="H949" s="380" t="s">
        <v>1771</v>
      </c>
      <c r="I949" s="380" t="s">
        <v>1767</v>
      </c>
      <c r="J949" s="380" t="s">
        <v>1787</v>
      </c>
      <c r="K949" s="380" t="s">
        <v>1792</v>
      </c>
    </row>
    <row r="950" spans="1:12">
      <c r="A950" s="380" t="s">
        <v>3573</v>
      </c>
      <c r="B950" s="380" t="s">
        <v>3574</v>
      </c>
      <c r="C950" s="380" t="s">
        <v>30</v>
      </c>
      <c r="D950" s="380" t="s">
        <v>1777</v>
      </c>
      <c r="E950" s="380" t="s">
        <v>3575</v>
      </c>
      <c r="F950" s="381">
        <v>0.01</v>
      </c>
      <c r="G950" s="380" t="s">
        <v>1767</v>
      </c>
      <c r="H950" s="380" t="s">
        <v>1767</v>
      </c>
      <c r="I950" s="380" t="s">
        <v>1767</v>
      </c>
      <c r="K950" s="380" t="s">
        <v>1792</v>
      </c>
    </row>
    <row r="951" spans="1:12" hidden="1">
      <c r="A951" s="380" t="s">
        <v>3576</v>
      </c>
      <c r="B951" s="380" t="s">
        <v>3577</v>
      </c>
      <c r="C951" s="380" t="s">
        <v>1764</v>
      </c>
      <c r="D951" s="380" t="s">
        <v>1777</v>
      </c>
      <c r="K951" s="380" t="s">
        <v>1764</v>
      </c>
    </row>
    <row r="952" spans="1:12" hidden="1">
      <c r="A952" s="380" t="s">
        <v>3578</v>
      </c>
      <c r="B952" s="380" t="s">
        <v>3579</v>
      </c>
      <c r="C952" s="380" t="s">
        <v>353</v>
      </c>
      <c r="D952" s="380" t="s">
        <v>1782</v>
      </c>
      <c r="E952" s="380" t="s">
        <v>2206</v>
      </c>
      <c r="F952" s="381" t="s">
        <v>13</v>
      </c>
      <c r="G952" s="380" t="s">
        <v>1771</v>
      </c>
      <c r="H952" s="380" t="s">
        <v>1771</v>
      </c>
      <c r="I952" s="380" t="s">
        <v>1767</v>
      </c>
      <c r="J952" s="380" t="s">
        <v>1768</v>
      </c>
      <c r="K952" s="380" t="s">
        <v>1779</v>
      </c>
    </row>
    <row r="953" spans="1:12" hidden="1">
      <c r="A953" s="380" t="s">
        <v>3580</v>
      </c>
      <c r="B953" s="380" t="s">
        <v>3581</v>
      </c>
      <c r="C953" s="380" t="s">
        <v>336</v>
      </c>
      <c r="E953" s="380" t="s">
        <v>3315</v>
      </c>
      <c r="F953" s="381" t="s">
        <v>13</v>
      </c>
      <c r="G953" s="380" t="s">
        <v>1771</v>
      </c>
      <c r="H953" s="380" t="s">
        <v>1771</v>
      </c>
      <c r="I953" s="380" t="s">
        <v>1767</v>
      </c>
      <c r="J953" s="380" t="s">
        <v>1772</v>
      </c>
      <c r="K953" s="380" t="s">
        <v>1795</v>
      </c>
      <c r="L953" s="382">
        <v>42248</v>
      </c>
    </row>
    <row r="954" spans="1:12" hidden="1">
      <c r="A954" s="380" t="s">
        <v>3582</v>
      </c>
      <c r="B954" s="380" t="s">
        <v>3583</v>
      </c>
      <c r="C954" s="380" t="s">
        <v>107</v>
      </c>
      <c r="D954" s="380" t="s">
        <v>1765</v>
      </c>
      <c r="F954" s="381" t="s">
        <v>13</v>
      </c>
      <c r="G954" s="380" t="s">
        <v>1771</v>
      </c>
      <c r="H954" s="380" t="s">
        <v>1771</v>
      </c>
      <c r="I954" s="380" t="s">
        <v>1767</v>
      </c>
      <c r="J954" s="380" t="s">
        <v>1772</v>
      </c>
      <c r="K954" s="380" t="s">
        <v>107</v>
      </c>
    </row>
    <row r="955" spans="1:12" hidden="1">
      <c r="A955" s="380" t="s">
        <v>1565</v>
      </c>
      <c r="B955" s="380" t="s">
        <v>3584</v>
      </c>
      <c r="C955" s="380" t="s">
        <v>1438</v>
      </c>
      <c r="D955" s="380" t="s">
        <v>1782</v>
      </c>
      <c r="F955" s="381" t="s">
        <v>13</v>
      </c>
      <c r="G955" s="380" t="s">
        <v>1771</v>
      </c>
      <c r="H955" s="380" t="s">
        <v>1771</v>
      </c>
      <c r="I955" s="380" t="s">
        <v>1767</v>
      </c>
      <c r="J955" s="380" t="s">
        <v>1772</v>
      </c>
      <c r="K955" s="380" t="s">
        <v>1438</v>
      </c>
    </row>
    <row r="956" spans="1:12" hidden="1">
      <c r="A956" s="380" t="s">
        <v>3585</v>
      </c>
      <c r="B956" s="380" t="s">
        <v>3586</v>
      </c>
      <c r="C956" s="380" t="s">
        <v>1027</v>
      </c>
      <c r="D956" s="380" t="s">
        <v>283</v>
      </c>
      <c r="F956" s="381" t="s">
        <v>13</v>
      </c>
      <c r="G956" s="380" t="s">
        <v>1771</v>
      </c>
      <c r="H956" s="380" t="s">
        <v>1771</v>
      </c>
      <c r="I956" s="380" t="s">
        <v>1767</v>
      </c>
      <c r="J956" s="380" t="s">
        <v>1772</v>
      </c>
      <c r="K956" s="380" t="s">
        <v>1795</v>
      </c>
    </row>
    <row r="957" spans="1:12" hidden="1">
      <c r="A957" s="380" t="s">
        <v>3587</v>
      </c>
      <c r="B957" s="380" t="s">
        <v>3588</v>
      </c>
      <c r="C957" s="380" t="s">
        <v>30</v>
      </c>
      <c r="D957" s="380" t="s">
        <v>1765</v>
      </c>
      <c r="F957" s="381" t="s">
        <v>13</v>
      </c>
      <c r="G957" s="380" t="s">
        <v>1771</v>
      </c>
      <c r="H957" s="380" t="s">
        <v>1771</v>
      </c>
      <c r="I957" s="380" t="s">
        <v>1767</v>
      </c>
      <c r="J957" s="380" t="s">
        <v>1772</v>
      </c>
      <c r="K957" s="380" t="s">
        <v>30</v>
      </c>
    </row>
    <row r="958" spans="1:12" hidden="1">
      <c r="A958" s="380" t="s">
        <v>3589</v>
      </c>
      <c r="B958" s="380" t="s">
        <v>3590</v>
      </c>
      <c r="C958" s="380" t="s">
        <v>630</v>
      </c>
      <c r="D958" s="380" t="s">
        <v>1782</v>
      </c>
      <c r="F958" s="381" t="s">
        <v>13</v>
      </c>
      <c r="G958" s="380" t="s">
        <v>1771</v>
      </c>
      <c r="H958" s="380" t="s">
        <v>1771</v>
      </c>
      <c r="I958" s="380" t="s">
        <v>1767</v>
      </c>
      <c r="J958" s="380" t="s">
        <v>1772</v>
      </c>
      <c r="K958" s="380" t="s">
        <v>630</v>
      </c>
    </row>
    <row r="959" spans="1:12" hidden="1">
      <c r="A959" s="380" t="s">
        <v>3591</v>
      </c>
      <c r="B959" s="380" t="s">
        <v>3592</v>
      </c>
      <c r="C959" s="380" t="s">
        <v>1792</v>
      </c>
      <c r="D959" s="380" t="s">
        <v>1777</v>
      </c>
      <c r="F959" s="381" t="s">
        <v>13</v>
      </c>
      <c r="G959" s="380" t="s">
        <v>1771</v>
      </c>
      <c r="H959" s="380" t="s">
        <v>1771</v>
      </c>
      <c r="I959" s="380" t="s">
        <v>1767</v>
      </c>
      <c r="J959" s="380" t="s">
        <v>1772</v>
      </c>
      <c r="K959" s="380" t="s">
        <v>1792</v>
      </c>
    </row>
    <row r="960" spans="1:12">
      <c r="A960" s="380" t="s">
        <v>3593</v>
      </c>
      <c r="B960" s="380" t="s">
        <v>3594</v>
      </c>
      <c r="C960" s="380" t="s">
        <v>107</v>
      </c>
      <c r="D960" s="380" t="s">
        <v>1870</v>
      </c>
      <c r="E960" s="380" t="s">
        <v>37</v>
      </c>
      <c r="F960" s="381" t="s">
        <v>37</v>
      </c>
      <c r="G960" s="380" t="s">
        <v>1767</v>
      </c>
      <c r="H960" s="380" t="s">
        <v>1771</v>
      </c>
      <c r="I960" s="380" t="s">
        <v>1767</v>
      </c>
      <c r="J960" s="380" t="s">
        <v>1772</v>
      </c>
      <c r="K960" s="380" t="s">
        <v>1792</v>
      </c>
    </row>
    <row r="961" spans="1:12" hidden="1">
      <c r="A961" s="380" t="s">
        <v>3595</v>
      </c>
      <c r="B961" s="380" t="s">
        <v>3596</v>
      </c>
      <c r="C961" s="380" t="s">
        <v>30</v>
      </c>
      <c r="D961" s="380" t="s">
        <v>1765</v>
      </c>
      <c r="F961" s="381" t="s">
        <v>13</v>
      </c>
      <c r="G961" s="380" t="s">
        <v>1771</v>
      </c>
      <c r="H961" s="380" t="s">
        <v>1771</v>
      </c>
      <c r="I961" s="380" t="s">
        <v>1767</v>
      </c>
      <c r="J961" s="380" t="s">
        <v>1772</v>
      </c>
      <c r="K961" s="380" t="s">
        <v>30</v>
      </c>
    </row>
    <row r="962" spans="1:12" hidden="1">
      <c r="A962" s="380" t="s">
        <v>3597</v>
      </c>
      <c r="B962" s="380" t="s">
        <v>3598</v>
      </c>
      <c r="C962" s="380" t="s">
        <v>1224</v>
      </c>
      <c r="D962" s="380" t="s">
        <v>283</v>
      </c>
      <c r="F962" s="381" t="s">
        <v>13</v>
      </c>
      <c r="G962" s="380" t="s">
        <v>1771</v>
      </c>
      <c r="H962" s="380" t="s">
        <v>1771</v>
      </c>
      <c r="I962" s="380" t="s">
        <v>1767</v>
      </c>
      <c r="J962" s="380" t="s">
        <v>1772</v>
      </c>
      <c r="K962" s="380" t="s">
        <v>1224</v>
      </c>
    </row>
    <row r="963" spans="1:12">
      <c r="A963" s="380" t="s">
        <v>3599</v>
      </c>
      <c r="B963" s="380" t="s">
        <v>3600</v>
      </c>
      <c r="C963" s="380" t="s">
        <v>872</v>
      </c>
      <c r="E963" s="380" t="s">
        <v>3601</v>
      </c>
      <c r="F963" s="381">
        <v>0.01</v>
      </c>
      <c r="G963" s="380" t="s">
        <v>1767</v>
      </c>
      <c r="H963" s="380" t="s">
        <v>1767</v>
      </c>
      <c r="I963" s="380" t="s">
        <v>1771</v>
      </c>
      <c r="J963" s="380" t="s">
        <v>2029</v>
      </c>
      <c r="K963" s="380" t="s">
        <v>107</v>
      </c>
      <c r="L963" s="382" t="s">
        <v>3602</v>
      </c>
    </row>
    <row r="964" spans="1:12" hidden="1">
      <c r="A964" s="380" t="s">
        <v>3603</v>
      </c>
      <c r="B964" s="380" t="s">
        <v>3604</v>
      </c>
      <c r="C964" s="380" t="s">
        <v>744</v>
      </c>
      <c r="D964" s="380" t="s">
        <v>1765</v>
      </c>
      <c r="F964" s="381" t="s">
        <v>13</v>
      </c>
      <c r="G964" s="380" t="s">
        <v>1771</v>
      </c>
      <c r="H964" s="380" t="s">
        <v>1771</v>
      </c>
      <c r="I964" s="380" t="s">
        <v>1767</v>
      </c>
      <c r="J964" s="380" t="s">
        <v>1772</v>
      </c>
      <c r="K964" s="380" t="s">
        <v>744</v>
      </c>
    </row>
    <row r="965" spans="1:12" hidden="1">
      <c r="A965" s="380" t="s">
        <v>3605</v>
      </c>
      <c r="B965" s="380" t="s">
        <v>3606</v>
      </c>
      <c r="C965" s="380" t="s">
        <v>744</v>
      </c>
      <c r="D965" s="380" t="s">
        <v>1765</v>
      </c>
      <c r="F965" s="381" t="s">
        <v>13</v>
      </c>
      <c r="G965" s="380" t="s">
        <v>1771</v>
      </c>
      <c r="H965" s="380" t="s">
        <v>1771</v>
      </c>
      <c r="I965" s="380" t="s">
        <v>1767</v>
      </c>
      <c r="J965" s="380" t="s">
        <v>1772</v>
      </c>
      <c r="K965" s="380" t="s">
        <v>744</v>
      </c>
    </row>
    <row r="966" spans="1:12" hidden="1">
      <c r="A966" s="380" t="s">
        <v>580</v>
      </c>
      <c r="B966" s="380" t="s">
        <v>581</v>
      </c>
      <c r="C966" s="380" t="s">
        <v>30</v>
      </c>
      <c r="D966" s="380" t="s">
        <v>1777</v>
      </c>
      <c r="F966" s="381" t="s">
        <v>13</v>
      </c>
      <c r="G966" s="380" t="s">
        <v>1771</v>
      </c>
      <c r="H966" s="380" t="s">
        <v>1771</v>
      </c>
      <c r="I966" s="380" t="s">
        <v>1767</v>
      </c>
      <c r="J966" s="380" t="s">
        <v>1772</v>
      </c>
      <c r="K966" s="380" t="s">
        <v>30</v>
      </c>
    </row>
    <row r="967" spans="1:12" hidden="1">
      <c r="A967" s="380" t="s">
        <v>3607</v>
      </c>
      <c r="B967" s="380" t="s">
        <v>3608</v>
      </c>
      <c r="C967" s="380" t="s">
        <v>1438</v>
      </c>
      <c r="D967" s="380" t="s">
        <v>1782</v>
      </c>
      <c r="F967" s="381" t="s">
        <v>13</v>
      </c>
      <c r="G967" s="380" t="s">
        <v>1771</v>
      </c>
      <c r="H967" s="380" t="s">
        <v>1771</v>
      </c>
      <c r="I967" s="380" t="s">
        <v>1767</v>
      </c>
      <c r="J967" s="380" t="s">
        <v>1772</v>
      </c>
      <c r="K967" s="380" t="s">
        <v>1438</v>
      </c>
    </row>
    <row r="968" spans="1:12" hidden="1">
      <c r="A968" s="380" t="s">
        <v>3609</v>
      </c>
      <c r="B968" s="380" t="s">
        <v>3610</v>
      </c>
      <c r="C968" s="380" t="s">
        <v>107</v>
      </c>
      <c r="D968" s="380" t="s">
        <v>1782</v>
      </c>
      <c r="F968" s="381" t="s">
        <v>13</v>
      </c>
      <c r="G968" s="380" t="s">
        <v>1771</v>
      </c>
      <c r="H968" s="380" t="s">
        <v>1771</v>
      </c>
      <c r="I968" s="380" t="s">
        <v>1767</v>
      </c>
      <c r="J968" s="380" t="s">
        <v>1772</v>
      </c>
      <c r="K968" s="380" t="s">
        <v>107</v>
      </c>
    </row>
    <row r="969" spans="1:12" hidden="1">
      <c r="A969" s="380" t="s">
        <v>3611</v>
      </c>
      <c r="B969" s="380" t="s">
        <v>3612</v>
      </c>
      <c r="C969" s="380" t="s">
        <v>30</v>
      </c>
      <c r="D969" s="380" t="s">
        <v>142</v>
      </c>
      <c r="F969" s="381" t="s">
        <v>13</v>
      </c>
      <c r="G969" s="380" t="s">
        <v>1771</v>
      </c>
      <c r="H969" s="380" t="s">
        <v>1771</v>
      </c>
      <c r="I969" s="380" t="s">
        <v>1767</v>
      </c>
      <c r="J969" s="380" t="s">
        <v>1772</v>
      </c>
      <c r="K969" s="380" t="s">
        <v>30</v>
      </c>
    </row>
    <row r="970" spans="1:12" hidden="1">
      <c r="A970" s="380" t="s">
        <v>3613</v>
      </c>
      <c r="B970" s="380" t="s">
        <v>3614</v>
      </c>
      <c r="C970" s="380" t="s">
        <v>1224</v>
      </c>
      <c r="D970" s="380" t="s">
        <v>1782</v>
      </c>
      <c r="F970" s="381" t="s">
        <v>13</v>
      </c>
      <c r="G970" s="380" t="s">
        <v>1771</v>
      </c>
      <c r="H970" s="380" t="s">
        <v>1771</v>
      </c>
      <c r="I970" s="380" t="s">
        <v>1767</v>
      </c>
      <c r="J970" s="380" t="s">
        <v>1772</v>
      </c>
      <c r="K970" s="380" t="s">
        <v>1224</v>
      </c>
    </row>
    <row r="971" spans="1:12" hidden="1">
      <c r="A971" s="380" t="s">
        <v>3615</v>
      </c>
      <c r="B971" s="380" t="s">
        <v>3616</v>
      </c>
      <c r="C971" s="380" t="s">
        <v>336</v>
      </c>
      <c r="D971" s="380" t="s">
        <v>1782</v>
      </c>
      <c r="F971" s="381" t="s">
        <v>13</v>
      </c>
      <c r="G971" s="380" t="s">
        <v>1771</v>
      </c>
      <c r="H971" s="380" t="s">
        <v>1771</v>
      </c>
      <c r="I971" s="380" t="s">
        <v>1767</v>
      </c>
      <c r="J971" s="380" t="s">
        <v>1772</v>
      </c>
      <c r="K971" s="380" t="s">
        <v>336</v>
      </c>
    </row>
    <row r="972" spans="1:12" hidden="1">
      <c r="A972" s="380" t="s">
        <v>3617</v>
      </c>
      <c r="B972" s="380" t="s">
        <v>3618</v>
      </c>
      <c r="C972" s="380" t="s">
        <v>107</v>
      </c>
      <c r="D972" s="380" t="s">
        <v>228</v>
      </c>
      <c r="F972" s="381" t="s">
        <v>13</v>
      </c>
      <c r="G972" s="380" t="s">
        <v>1771</v>
      </c>
      <c r="H972" s="380" t="s">
        <v>1771</v>
      </c>
      <c r="I972" s="380" t="s">
        <v>1767</v>
      </c>
      <c r="J972" s="380" t="s">
        <v>1772</v>
      </c>
      <c r="K972" s="380" t="s">
        <v>107</v>
      </c>
    </row>
    <row r="973" spans="1:12" hidden="1">
      <c r="A973" s="380" t="s">
        <v>3619</v>
      </c>
      <c r="B973" s="380" t="s">
        <v>3620</v>
      </c>
      <c r="C973" s="380" t="s">
        <v>1224</v>
      </c>
      <c r="D973" s="380" t="s">
        <v>228</v>
      </c>
      <c r="F973" s="381" t="s">
        <v>13</v>
      </c>
      <c r="G973" s="380" t="s">
        <v>1771</v>
      </c>
      <c r="H973" s="380" t="s">
        <v>1771</v>
      </c>
      <c r="I973" s="380" t="s">
        <v>1767</v>
      </c>
      <c r="J973" s="380" t="s">
        <v>1772</v>
      </c>
      <c r="K973" s="380" t="s">
        <v>1224</v>
      </c>
    </row>
    <row r="974" spans="1:12" hidden="1">
      <c r="A974" s="380" t="s">
        <v>3621</v>
      </c>
      <c r="B974" s="380" t="s">
        <v>3622</v>
      </c>
      <c r="C974" s="380" t="s">
        <v>872</v>
      </c>
      <c r="D974" s="380" t="s">
        <v>3623</v>
      </c>
      <c r="F974" s="381" t="s">
        <v>13</v>
      </c>
      <c r="G974" s="380" t="s">
        <v>1771</v>
      </c>
      <c r="H974" s="380" t="s">
        <v>1771</v>
      </c>
      <c r="I974" s="380" t="s">
        <v>1767</v>
      </c>
      <c r="J974" s="380" t="s">
        <v>1772</v>
      </c>
      <c r="K974" s="380" t="s">
        <v>872</v>
      </c>
    </row>
    <row r="975" spans="1:12" hidden="1">
      <c r="A975" s="380" t="s">
        <v>3624</v>
      </c>
      <c r="B975" s="380" t="s">
        <v>3625</v>
      </c>
      <c r="C975" s="380" t="s">
        <v>744</v>
      </c>
      <c r="D975" s="380" t="s">
        <v>1777</v>
      </c>
      <c r="F975" s="381" t="s">
        <v>13</v>
      </c>
      <c r="G975" s="380" t="s">
        <v>1771</v>
      </c>
      <c r="H975" s="380" t="s">
        <v>1771</v>
      </c>
      <c r="I975" s="380" t="s">
        <v>1767</v>
      </c>
      <c r="J975" s="380" t="s">
        <v>1772</v>
      </c>
      <c r="K975" s="380" t="s">
        <v>744</v>
      </c>
    </row>
    <row r="976" spans="1:12" hidden="1">
      <c r="A976" s="380" t="s">
        <v>3626</v>
      </c>
      <c r="B976" s="380" t="s">
        <v>3627</v>
      </c>
      <c r="C976" s="380" t="s">
        <v>336</v>
      </c>
      <c r="D976" s="380" t="s">
        <v>283</v>
      </c>
      <c r="F976" s="381" t="s">
        <v>13</v>
      </c>
      <c r="G976" s="380" t="s">
        <v>1771</v>
      </c>
      <c r="H976" s="380" t="s">
        <v>1771</v>
      </c>
      <c r="I976" s="380" t="s">
        <v>1767</v>
      </c>
      <c r="J976" s="380" t="s">
        <v>1772</v>
      </c>
      <c r="K976" s="380" t="s">
        <v>336</v>
      </c>
    </row>
    <row r="977" spans="1:12" hidden="1">
      <c r="A977" s="380" t="s">
        <v>3628</v>
      </c>
      <c r="B977" s="380" t="s">
        <v>3629</v>
      </c>
      <c r="C977" s="380" t="s">
        <v>27</v>
      </c>
      <c r="D977" s="380" t="s">
        <v>283</v>
      </c>
      <c r="E977" s="380" t="s">
        <v>1778</v>
      </c>
      <c r="F977" s="381" t="s">
        <v>13</v>
      </c>
      <c r="G977" s="380" t="s">
        <v>1771</v>
      </c>
      <c r="H977" s="380" t="s">
        <v>1771</v>
      </c>
      <c r="I977" s="380" t="s">
        <v>1767</v>
      </c>
      <c r="J977" s="380" t="s">
        <v>1768</v>
      </c>
      <c r="K977" s="380" t="s">
        <v>1779</v>
      </c>
    </row>
    <row r="978" spans="1:12" hidden="1">
      <c r="A978" s="380" t="s">
        <v>3630</v>
      </c>
      <c r="B978" s="380" t="s">
        <v>3631</v>
      </c>
      <c r="C978" s="380" t="s">
        <v>744</v>
      </c>
      <c r="D978" s="380" t="s">
        <v>1765</v>
      </c>
      <c r="F978" s="381" t="s">
        <v>13</v>
      </c>
      <c r="G978" s="380" t="s">
        <v>1771</v>
      </c>
      <c r="H978" s="380" t="s">
        <v>1771</v>
      </c>
      <c r="I978" s="380" t="s">
        <v>1767</v>
      </c>
      <c r="J978" s="380" t="s">
        <v>1772</v>
      </c>
      <c r="K978" s="380" t="s">
        <v>744</v>
      </c>
      <c r="L978" s="382">
        <v>42248</v>
      </c>
    </row>
    <row r="979" spans="1:12" hidden="1">
      <c r="A979" s="380" t="s">
        <v>3632</v>
      </c>
      <c r="B979" s="380" t="s">
        <v>3633</v>
      </c>
      <c r="C979" s="380" t="s">
        <v>1438</v>
      </c>
      <c r="D979" s="380" t="s">
        <v>1765</v>
      </c>
      <c r="F979" s="381" t="s">
        <v>13</v>
      </c>
      <c r="G979" s="380" t="s">
        <v>1771</v>
      </c>
      <c r="H979" s="380" t="s">
        <v>1771</v>
      </c>
      <c r="I979" s="380" t="s">
        <v>1767</v>
      </c>
      <c r="J979" s="380" t="s">
        <v>1772</v>
      </c>
      <c r="K979" s="380" t="s">
        <v>1438</v>
      </c>
    </row>
    <row r="980" spans="1:12" hidden="1">
      <c r="A980" s="380" t="s">
        <v>3634</v>
      </c>
      <c r="B980" s="380" t="s">
        <v>3635</v>
      </c>
      <c r="C980" s="380" t="s">
        <v>1438</v>
      </c>
      <c r="D980" s="380" t="s">
        <v>1765</v>
      </c>
      <c r="F980" s="381" t="s">
        <v>13</v>
      </c>
      <c r="G980" s="380" t="s">
        <v>1771</v>
      </c>
      <c r="H980" s="380" t="s">
        <v>1771</v>
      </c>
      <c r="I980" s="380" t="s">
        <v>1767</v>
      </c>
      <c r="J980" s="380" t="s">
        <v>1772</v>
      </c>
      <c r="K980" s="380" t="s">
        <v>1438</v>
      </c>
    </row>
    <row r="981" spans="1:12" hidden="1">
      <c r="A981" s="380" t="s">
        <v>3636</v>
      </c>
      <c r="B981" s="380" t="s">
        <v>2752</v>
      </c>
      <c r="C981" s="380" t="s">
        <v>630</v>
      </c>
      <c r="D981" s="380" t="s">
        <v>1782</v>
      </c>
      <c r="F981" s="381" t="s">
        <v>13</v>
      </c>
      <c r="G981" s="380" t="s">
        <v>1771</v>
      </c>
      <c r="H981" s="380" t="s">
        <v>1771</v>
      </c>
      <c r="I981" s="380" t="s">
        <v>1767</v>
      </c>
      <c r="J981" s="380" t="s">
        <v>1772</v>
      </c>
      <c r="K981" s="380" t="s">
        <v>630</v>
      </c>
    </row>
    <row r="982" spans="1:12" hidden="1">
      <c r="A982" s="380" t="s">
        <v>3637</v>
      </c>
      <c r="B982" s="380" t="s">
        <v>3638</v>
      </c>
      <c r="C982" s="380" t="s">
        <v>630</v>
      </c>
      <c r="D982" s="380" t="s">
        <v>228</v>
      </c>
      <c r="F982" s="381" t="s">
        <v>13</v>
      </c>
      <c r="G982" s="380" t="s">
        <v>1771</v>
      </c>
      <c r="H982" s="380" t="s">
        <v>1771</v>
      </c>
      <c r="I982" s="380" t="s">
        <v>1767</v>
      </c>
      <c r="J982" s="380" t="s">
        <v>1772</v>
      </c>
      <c r="K982" s="380" t="s">
        <v>630</v>
      </c>
    </row>
    <row r="983" spans="1:12" hidden="1">
      <c r="A983" s="380" t="s">
        <v>778</v>
      </c>
      <c r="B983" s="380" t="s">
        <v>779</v>
      </c>
      <c r="C983" s="380" t="s">
        <v>744</v>
      </c>
      <c r="D983" s="380" t="s">
        <v>1765</v>
      </c>
      <c r="F983" s="381" t="s">
        <v>13</v>
      </c>
      <c r="G983" s="380" t="s">
        <v>1771</v>
      </c>
      <c r="H983" s="380" t="s">
        <v>1771</v>
      </c>
      <c r="I983" s="380" t="s">
        <v>1767</v>
      </c>
      <c r="J983" s="380" t="s">
        <v>1772</v>
      </c>
      <c r="K983" s="380" t="s">
        <v>744</v>
      </c>
    </row>
    <row r="984" spans="1:12" hidden="1">
      <c r="A984" s="380" t="s">
        <v>3639</v>
      </c>
      <c r="B984" s="380" t="s">
        <v>3640</v>
      </c>
      <c r="C984" s="380" t="s">
        <v>27</v>
      </c>
      <c r="D984" s="380" t="s">
        <v>1777</v>
      </c>
      <c r="E984" s="380" t="s">
        <v>1778</v>
      </c>
      <c r="F984" s="381" t="s">
        <v>13</v>
      </c>
      <c r="G984" s="380" t="s">
        <v>1771</v>
      </c>
      <c r="H984" s="380" t="s">
        <v>1771</v>
      </c>
      <c r="I984" s="380" t="s">
        <v>1767</v>
      </c>
      <c r="J984" s="380" t="s">
        <v>1768</v>
      </c>
      <c r="K984" s="380" t="s">
        <v>1779</v>
      </c>
    </row>
    <row r="985" spans="1:12" hidden="1">
      <c r="A985" s="380" t="s">
        <v>3641</v>
      </c>
      <c r="B985" s="380" t="s">
        <v>3642</v>
      </c>
      <c r="C985" s="380" t="s">
        <v>395</v>
      </c>
      <c r="D985" s="380" t="s">
        <v>1765</v>
      </c>
      <c r="F985" s="381" t="s">
        <v>13</v>
      </c>
      <c r="G985" s="380" t="s">
        <v>1771</v>
      </c>
      <c r="H985" s="380" t="s">
        <v>1771</v>
      </c>
      <c r="I985" s="380" t="s">
        <v>1767</v>
      </c>
      <c r="J985" s="380" t="s">
        <v>1768</v>
      </c>
      <c r="K985" s="380" t="s">
        <v>1792</v>
      </c>
    </row>
    <row r="986" spans="1:12" hidden="1">
      <c r="A986" s="380" t="s">
        <v>3643</v>
      </c>
      <c r="B986" s="380" t="s">
        <v>3644</v>
      </c>
      <c r="C986" s="380" t="s">
        <v>1438</v>
      </c>
      <c r="D986" s="380" t="s">
        <v>1782</v>
      </c>
      <c r="F986" s="381" t="s">
        <v>13</v>
      </c>
      <c r="G986" s="380" t="s">
        <v>1771</v>
      </c>
      <c r="H986" s="380" t="s">
        <v>1771</v>
      </c>
      <c r="I986" s="380" t="s">
        <v>1767</v>
      </c>
      <c r="J986" s="380" t="s">
        <v>1772</v>
      </c>
      <c r="K986" s="380" t="s">
        <v>1438</v>
      </c>
    </row>
    <row r="987" spans="1:12" hidden="1">
      <c r="A987" s="380" t="s">
        <v>3645</v>
      </c>
      <c r="B987" s="380" t="s">
        <v>3646</v>
      </c>
      <c r="C987" s="380" t="s">
        <v>107</v>
      </c>
      <c r="D987" s="380" t="s">
        <v>1765</v>
      </c>
      <c r="F987" s="381" t="s">
        <v>13</v>
      </c>
      <c r="G987" s="380" t="s">
        <v>1771</v>
      </c>
      <c r="H987" s="380" t="s">
        <v>1771</v>
      </c>
      <c r="I987" s="380" t="s">
        <v>1767</v>
      </c>
      <c r="J987" s="380" t="s">
        <v>1772</v>
      </c>
      <c r="K987" s="380" t="s">
        <v>107</v>
      </c>
    </row>
    <row r="988" spans="1:12" hidden="1">
      <c r="A988" s="380" t="s">
        <v>1569</v>
      </c>
      <c r="B988" s="380" t="s">
        <v>1570</v>
      </c>
      <c r="C988" s="380" t="s">
        <v>1438</v>
      </c>
      <c r="D988" s="380" t="s">
        <v>228</v>
      </c>
      <c r="F988" s="381" t="s">
        <v>13</v>
      </c>
      <c r="G988" s="380" t="s">
        <v>1771</v>
      </c>
      <c r="H988" s="380" t="s">
        <v>1771</v>
      </c>
      <c r="I988" s="380" t="s">
        <v>1767</v>
      </c>
      <c r="J988" s="380" t="s">
        <v>1772</v>
      </c>
      <c r="K988" s="380" t="s">
        <v>1438</v>
      </c>
    </row>
    <row r="989" spans="1:12" hidden="1">
      <c r="A989" s="380" t="s">
        <v>3647</v>
      </c>
      <c r="B989" s="380" t="s">
        <v>3648</v>
      </c>
      <c r="C989" s="380" t="s">
        <v>30</v>
      </c>
      <c r="D989" s="380" t="s">
        <v>283</v>
      </c>
      <c r="F989" s="381" t="s">
        <v>13</v>
      </c>
      <c r="G989" s="380" t="s">
        <v>1771</v>
      </c>
      <c r="H989" s="380" t="s">
        <v>1771</v>
      </c>
      <c r="I989" s="380" t="s">
        <v>1767</v>
      </c>
      <c r="J989" s="380" t="s">
        <v>1772</v>
      </c>
      <c r="K989" s="380" t="s">
        <v>30</v>
      </c>
    </row>
    <row r="990" spans="1:12" hidden="1">
      <c r="A990" s="380" t="s">
        <v>1573</v>
      </c>
      <c r="B990" s="380" t="s">
        <v>1574</v>
      </c>
      <c r="C990" s="380" t="s">
        <v>1438</v>
      </c>
      <c r="D990" s="380" t="s">
        <v>1777</v>
      </c>
      <c r="F990" s="381" t="s">
        <v>13</v>
      </c>
      <c r="G990" s="380" t="s">
        <v>1771</v>
      </c>
      <c r="H990" s="380" t="s">
        <v>1771</v>
      </c>
      <c r="I990" s="380" t="s">
        <v>1767</v>
      </c>
      <c r="J990" s="380" t="s">
        <v>1772</v>
      </c>
      <c r="K990" s="380" t="s">
        <v>1438</v>
      </c>
    </row>
    <row r="991" spans="1:12" hidden="1">
      <c r="A991" s="380" t="s">
        <v>3649</v>
      </c>
      <c r="B991" s="380" t="s">
        <v>3650</v>
      </c>
      <c r="C991" s="380" t="s">
        <v>1792</v>
      </c>
      <c r="D991" s="380" t="s">
        <v>283</v>
      </c>
      <c r="F991" s="381" t="s">
        <v>13</v>
      </c>
      <c r="G991" s="380" t="s">
        <v>1771</v>
      </c>
      <c r="H991" s="380" t="s">
        <v>1771</v>
      </c>
      <c r="I991" s="380" t="s">
        <v>1767</v>
      </c>
      <c r="J991" s="380" t="s">
        <v>1772</v>
      </c>
      <c r="K991" s="380" t="s">
        <v>1792</v>
      </c>
    </row>
    <row r="992" spans="1:12" hidden="1">
      <c r="A992" s="380" t="s">
        <v>3651</v>
      </c>
      <c r="B992" s="380" t="s">
        <v>3652</v>
      </c>
      <c r="C992" s="380" t="s">
        <v>1027</v>
      </c>
      <c r="D992" s="380" t="s">
        <v>283</v>
      </c>
      <c r="F992" s="381" t="s">
        <v>13</v>
      </c>
      <c r="G992" s="380" t="s">
        <v>1771</v>
      </c>
      <c r="H992" s="380" t="s">
        <v>1771</v>
      </c>
      <c r="I992" s="380" t="s">
        <v>1767</v>
      </c>
      <c r="J992" s="380" t="s">
        <v>1768</v>
      </c>
      <c r="K992" s="380" t="s">
        <v>1792</v>
      </c>
    </row>
    <row r="993" spans="1:12" hidden="1">
      <c r="A993" s="380" t="s">
        <v>3653</v>
      </c>
      <c r="B993" s="380" t="s">
        <v>3654</v>
      </c>
      <c r="C993" s="380" t="s">
        <v>1438</v>
      </c>
      <c r="D993" s="380" t="s">
        <v>283</v>
      </c>
      <c r="F993" s="381" t="s">
        <v>13</v>
      </c>
      <c r="G993" s="380" t="s">
        <v>1771</v>
      </c>
      <c r="H993" s="380" t="s">
        <v>1771</v>
      </c>
      <c r="I993" s="380" t="s">
        <v>1767</v>
      </c>
      <c r="J993" s="380" t="s">
        <v>1772</v>
      </c>
      <c r="K993" s="380" t="s">
        <v>1438</v>
      </c>
      <c r="L993" s="382">
        <v>42248</v>
      </c>
    </row>
    <row r="994" spans="1:12" hidden="1">
      <c r="A994" s="380" t="s">
        <v>3655</v>
      </c>
      <c r="B994" s="380" t="s">
        <v>3656</v>
      </c>
      <c r="C994" s="380" t="s">
        <v>107</v>
      </c>
      <c r="D994" s="380" t="s">
        <v>1765</v>
      </c>
      <c r="F994" s="381" t="s">
        <v>13</v>
      </c>
      <c r="G994" s="380" t="s">
        <v>1771</v>
      </c>
      <c r="H994" s="380" t="s">
        <v>1771</v>
      </c>
      <c r="I994" s="380" t="s">
        <v>1767</v>
      </c>
      <c r="J994" s="380" t="s">
        <v>1772</v>
      </c>
      <c r="K994" s="380" t="s">
        <v>107</v>
      </c>
    </row>
    <row r="995" spans="1:12" hidden="1">
      <c r="A995" s="380" t="s">
        <v>1577</v>
      </c>
      <c r="B995" s="380" t="s">
        <v>1578</v>
      </c>
      <c r="C995" s="380" t="s">
        <v>1438</v>
      </c>
      <c r="D995" s="380" t="s">
        <v>459</v>
      </c>
      <c r="F995" s="381" t="s">
        <v>13</v>
      </c>
      <c r="G995" s="380" t="s">
        <v>1771</v>
      </c>
      <c r="H995" s="380" t="s">
        <v>1771</v>
      </c>
      <c r="I995" s="380" t="s">
        <v>1767</v>
      </c>
      <c r="J995" s="380" t="s">
        <v>1772</v>
      </c>
      <c r="K995" s="380" t="s">
        <v>1438</v>
      </c>
    </row>
    <row r="996" spans="1:12" hidden="1">
      <c r="A996" s="380" t="s">
        <v>3657</v>
      </c>
      <c r="B996" s="380" t="s">
        <v>3658</v>
      </c>
      <c r="C996" s="380" t="s">
        <v>353</v>
      </c>
      <c r="D996" s="380" t="s">
        <v>283</v>
      </c>
      <c r="E996" s="380" t="s">
        <v>2206</v>
      </c>
      <c r="F996" s="381" t="s">
        <v>13</v>
      </c>
      <c r="G996" s="380" t="s">
        <v>1771</v>
      </c>
      <c r="H996" s="380" t="s">
        <v>1771</v>
      </c>
      <c r="I996" s="380" t="s">
        <v>1767</v>
      </c>
      <c r="J996" s="380" t="s">
        <v>1768</v>
      </c>
      <c r="K996" s="380" t="s">
        <v>1779</v>
      </c>
    </row>
    <row r="997" spans="1:12" hidden="1">
      <c r="A997" s="380" t="s">
        <v>3659</v>
      </c>
      <c r="B997" s="380" t="s">
        <v>3660</v>
      </c>
      <c r="C997" s="380" t="s">
        <v>1224</v>
      </c>
      <c r="D997" s="380" t="s">
        <v>1765</v>
      </c>
      <c r="E997" s="380" t="s">
        <v>1939</v>
      </c>
      <c r="F997" s="381" t="s">
        <v>13</v>
      </c>
      <c r="G997" s="380" t="s">
        <v>1771</v>
      </c>
      <c r="H997" s="380" t="s">
        <v>1771</v>
      </c>
      <c r="I997" s="380" t="s">
        <v>1767</v>
      </c>
      <c r="J997" s="380" t="s">
        <v>1772</v>
      </c>
      <c r="K997" s="380" t="s">
        <v>1807</v>
      </c>
    </row>
    <row r="998" spans="1:12" hidden="1">
      <c r="A998" s="380" t="s">
        <v>3661</v>
      </c>
      <c r="B998" s="380" t="s">
        <v>3662</v>
      </c>
      <c r="C998" s="380" t="s">
        <v>107</v>
      </c>
      <c r="D998" s="380" t="s">
        <v>1765</v>
      </c>
      <c r="F998" s="381" t="s">
        <v>13</v>
      </c>
      <c r="G998" s="380" t="s">
        <v>1771</v>
      </c>
      <c r="H998" s="380" t="s">
        <v>1771</v>
      </c>
      <c r="I998" s="380" t="s">
        <v>1767</v>
      </c>
      <c r="J998" s="380" t="s">
        <v>1772</v>
      </c>
      <c r="K998" s="380" t="s">
        <v>107</v>
      </c>
      <c r="L998" s="382">
        <v>42248</v>
      </c>
    </row>
    <row r="999" spans="1:12">
      <c r="A999" s="380" t="s">
        <v>3663</v>
      </c>
      <c r="B999" s="380" t="s">
        <v>3664</v>
      </c>
      <c r="C999" s="380" t="s">
        <v>107</v>
      </c>
      <c r="D999" s="380" t="s">
        <v>1870</v>
      </c>
      <c r="E999" s="380" t="s">
        <v>37</v>
      </c>
      <c r="F999" s="381" t="s">
        <v>37</v>
      </c>
      <c r="G999" s="380" t="s">
        <v>1767</v>
      </c>
      <c r="H999" s="380" t="s">
        <v>1771</v>
      </c>
      <c r="I999" s="380" t="s">
        <v>1767</v>
      </c>
      <c r="J999" s="380" t="s">
        <v>1768</v>
      </c>
      <c r="K999" s="380" t="s">
        <v>1792</v>
      </c>
      <c r="L999" s="382">
        <v>42248</v>
      </c>
    </row>
    <row r="1000" spans="1:12" hidden="1">
      <c r="A1000" s="380" t="s">
        <v>3665</v>
      </c>
      <c r="B1000" s="380" t="s">
        <v>3666</v>
      </c>
      <c r="C1000" s="380" t="s">
        <v>30</v>
      </c>
      <c r="D1000" s="380" t="s">
        <v>1765</v>
      </c>
      <c r="F1000" s="381" t="s">
        <v>13</v>
      </c>
      <c r="G1000" s="380" t="s">
        <v>1771</v>
      </c>
      <c r="H1000" s="380" t="s">
        <v>1771</v>
      </c>
      <c r="I1000" s="380" t="s">
        <v>1767</v>
      </c>
      <c r="J1000" s="380" t="s">
        <v>1772</v>
      </c>
      <c r="K1000" s="380" t="s">
        <v>30</v>
      </c>
      <c r="L1000" s="382">
        <v>42248</v>
      </c>
    </row>
    <row r="1001" spans="1:12" hidden="1">
      <c r="A1001" s="380" t="s">
        <v>1583</v>
      </c>
      <c r="B1001" s="380" t="s">
        <v>1584</v>
      </c>
      <c r="C1001" s="380" t="s">
        <v>1438</v>
      </c>
      <c r="D1001" s="380" t="s">
        <v>228</v>
      </c>
      <c r="F1001" s="381" t="s">
        <v>13</v>
      </c>
      <c r="G1001" s="380" t="s">
        <v>1771</v>
      </c>
      <c r="H1001" s="380" t="s">
        <v>1771</v>
      </c>
      <c r="I1001" s="380" t="s">
        <v>1767</v>
      </c>
      <c r="J1001" s="380" t="s">
        <v>1772</v>
      </c>
      <c r="K1001" s="380" t="s">
        <v>1438</v>
      </c>
      <c r="L1001" s="382">
        <v>42248</v>
      </c>
    </row>
    <row r="1002" spans="1:12" hidden="1">
      <c r="A1002" s="380" t="s">
        <v>1289</v>
      </c>
      <c r="B1002" s="380" t="s">
        <v>1290</v>
      </c>
      <c r="C1002" s="380" t="s">
        <v>1224</v>
      </c>
      <c r="D1002" s="380" t="s">
        <v>1782</v>
      </c>
      <c r="F1002" s="381" t="s">
        <v>13</v>
      </c>
      <c r="G1002" s="380" t="s">
        <v>1771</v>
      </c>
      <c r="H1002" s="380" t="s">
        <v>1771</v>
      </c>
      <c r="I1002" s="380" t="s">
        <v>1767</v>
      </c>
      <c r="J1002" s="380" t="s">
        <v>1772</v>
      </c>
      <c r="K1002" s="380" t="s">
        <v>1224</v>
      </c>
      <c r="L1002" s="382">
        <v>42248</v>
      </c>
    </row>
    <row r="1003" spans="1:12" hidden="1">
      <c r="A1003" s="380" t="s">
        <v>3667</v>
      </c>
      <c r="B1003" s="380" t="s">
        <v>3668</v>
      </c>
      <c r="C1003" s="380" t="s">
        <v>336</v>
      </c>
      <c r="D1003" s="380" t="s">
        <v>1765</v>
      </c>
      <c r="E1003" s="380" t="s">
        <v>3315</v>
      </c>
      <c r="F1003" s="381" t="s">
        <v>13</v>
      </c>
      <c r="G1003" s="380" t="s">
        <v>1771</v>
      </c>
      <c r="H1003" s="380" t="s">
        <v>1771</v>
      </c>
      <c r="I1003" s="380" t="s">
        <v>1767</v>
      </c>
      <c r="J1003" s="380" t="s">
        <v>1772</v>
      </c>
      <c r="K1003" s="380" t="s">
        <v>1795</v>
      </c>
      <c r="L1003" s="382">
        <v>42248</v>
      </c>
    </row>
    <row r="1004" spans="1:12" hidden="1">
      <c r="A1004" s="380" t="s">
        <v>413</v>
      </c>
      <c r="B1004" s="380" t="s">
        <v>414</v>
      </c>
      <c r="C1004" s="380" t="s">
        <v>395</v>
      </c>
      <c r="D1004" s="380" t="s">
        <v>1765</v>
      </c>
      <c r="F1004" s="381" t="s">
        <v>13</v>
      </c>
      <c r="G1004" s="380" t="s">
        <v>1771</v>
      </c>
      <c r="H1004" s="380" t="s">
        <v>1771</v>
      </c>
      <c r="I1004" s="380" t="s">
        <v>1767</v>
      </c>
      <c r="J1004" s="380" t="s">
        <v>1768</v>
      </c>
      <c r="K1004" s="380" t="s">
        <v>336</v>
      </c>
      <c r="L1004" s="382">
        <v>42248</v>
      </c>
    </row>
    <row r="1005" spans="1:12" hidden="1">
      <c r="A1005" s="380" t="s">
        <v>3669</v>
      </c>
      <c r="B1005" s="380" t="s">
        <v>3670</v>
      </c>
      <c r="C1005" s="380" t="s">
        <v>1224</v>
      </c>
      <c r="D1005" s="380" t="s">
        <v>1782</v>
      </c>
      <c r="F1005" s="381" t="s">
        <v>13</v>
      </c>
      <c r="G1005" s="380" t="s">
        <v>1771</v>
      </c>
      <c r="H1005" s="380" t="s">
        <v>1771</v>
      </c>
      <c r="I1005" s="380" t="s">
        <v>1767</v>
      </c>
      <c r="J1005" s="380" t="s">
        <v>1772</v>
      </c>
      <c r="K1005" s="380" t="s">
        <v>1792</v>
      </c>
      <c r="L1005" s="382">
        <v>42248</v>
      </c>
    </row>
    <row r="1006" spans="1:12" hidden="1">
      <c r="A1006" s="380" t="s">
        <v>3671</v>
      </c>
      <c r="B1006" s="380" t="s">
        <v>3672</v>
      </c>
      <c r="C1006" s="380" t="s">
        <v>353</v>
      </c>
      <c r="D1006" s="380" t="s">
        <v>283</v>
      </c>
      <c r="E1006" s="380" t="s">
        <v>2206</v>
      </c>
      <c r="F1006" s="381" t="s">
        <v>13</v>
      </c>
      <c r="G1006" s="380" t="s">
        <v>1771</v>
      </c>
      <c r="H1006" s="380" t="s">
        <v>1771</v>
      </c>
      <c r="I1006" s="380" t="s">
        <v>1767</v>
      </c>
      <c r="J1006" s="380" t="s">
        <v>1768</v>
      </c>
      <c r="K1006" s="380" t="s">
        <v>1779</v>
      </c>
      <c r="L1006" s="382">
        <v>42248</v>
      </c>
    </row>
    <row r="1007" spans="1:12" hidden="1">
      <c r="A1007" s="380" t="s">
        <v>3673</v>
      </c>
      <c r="B1007" s="380" t="s">
        <v>3674</v>
      </c>
      <c r="C1007" s="380" t="s">
        <v>1027</v>
      </c>
      <c r="D1007" s="380" t="s">
        <v>1782</v>
      </c>
      <c r="F1007" s="381" t="s">
        <v>13</v>
      </c>
      <c r="G1007" s="380" t="s">
        <v>1771</v>
      </c>
      <c r="H1007" s="380" t="s">
        <v>1771</v>
      </c>
      <c r="I1007" s="380" t="s">
        <v>1767</v>
      </c>
      <c r="J1007" s="380" t="s">
        <v>1772</v>
      </c>
      <c r="K1007" s="380" t="s">
        <v>1795</v>
      </c>
      <c r="L1007" s="382">
        <v>42248</v>
      </c>
    </row>
    <row r="1008" spans="1:12">
      <c r="A1008" s="380" t="s">
        <v>3675</v>
      </c>
      <c r="B1008" s="380" t="s">
        <v>3676</v>
      </c>
      <c r="C1008" s="380" t="s">
        <v>1438</v>
      </c>
      <c r="D1008" s="380" t="s">
        <v>1777</v>
      </c>
      <c r="E1008" s="380" t="s">
        <v>37</v>
      </c>
      <c r="F1008" s="381">
        <v>0.01</v>
      </c>
      <c r="G1008" s="380" t="s">
        <v>1767</v>
      </c>
      <c r="H1008" s="380" t="s">
        <v>1767</v>
      </c>
      <c r="I1008" s="380" t="s">
        <v>1767</v>
      </c>
      <c r="K1008" s="380" t="s">
        <v>1792</v>
      </c>
      <c r="L1008" s="382" t="s">
        <v>3430</v>
      </c>
    </row>
    <row r="1009" spans="1:12" hidden="1">
      <c r="A1009" s="380" t="s">
        <v>1295</v>
      </c>
      <c r="B1009" s="380" t="s">
        <v>1296</v>
      </c>
      <c r="C1009" s="380" t="s">
        <v>1224</v>
      </c>
      <c r="D1009" s="380" t="s">
        <v>283</v>
      </c>
      <c r="F1009" s="381" t="s">
        <v>13</v>
      </c>
      <c r="G1009" s="380" t="s">
        <v>1771</v>
      </c>
      <c r="H1009" s="380" t="s">
        <v>1771</v>
      </c>
      <c r="I1009" s="380" t="s">
        <v>1767</v>
      </c>
      <c r="J1009" s="380" t="s">
        <v>1772</v>
      </c>
      <c r="K1009" s="380" t="s">
        <v>1224</v>
      </c>
      <c r="L1009" s="382">
        <v>42248</v>
      </c>
    </row>
    <row r="1010" spans="1:12" hidden="1">
      <c r="A1010" s="380" t="s">
        <v>1302</v>
      </c>
      <c r="B1010" s="380" t="s">
        <v>1303</v>
      </c>
      <c r="C1010" s="380" t="s">
        <v>1224</v>
      </c>
      <c r="D1010" s="380" t="s">
        <v>1782</v>
      </c>
      <c r="F1010" s="381" t="s">
        <v>13</v>
      </c>
      <c r="G1010" s="380" t="s">
        <v>1771</v>
      </c>
      <c r="H1010" s="380" t="s">
        <v>1771</v>
      </c>
      <c r="I1010" s="380" t="s">
        <v>1767</v>
      </c>
      <c r="J1010" s="380" t="s">
        <v>1772</v>
      </c>
      <c r="K1010" s="380" t="s">
        <v>1224</v>
      </c>
      <c r="L1010" s="382">
        <v>42248</v>
      </c>
    </row>
    <row r="1011" spans="1:12" hidden="1">
      <c r="A1011" s="380" t="s">
        <v>3677</v>
      </c>
      <c r="B1011" s="380" t="s">
        <v>3678</v>
      </c>
      <c r="C1011" s="380" t="s">
        <v>30</v>
      </c>
      <c r="D1011" s="380" t="s">
        <v>1777</v>
      </c>
      <c r="F1011" s="381" t="s">
        <v>13</v>
      </c>
      <c r="G1011" s="380" t="s">
        <v>1771</v>
      </c>
      <c r="H1011" s="380" t="s">
        <v>1771</v>
      </c>
      <c r="I1011" s="380" t="s">
        <v>1767</v>
      </c>
      <c r="J1011" s="380" t="s">
        <v>1768</v>
      </c>
      <c r="K1011" s="380" t="s">
        <v>1792</v>
      </c>
      <c r="L1011" s="382" t="s">
        <v>3679</v>
      </c>
    </row>
    <row r="1012" spans="1:12" hidden="1">
      <c r="A1012" s="380" t="s">
        <v>1587</v>
      </c>
      <c r="B1012" s="380" t="s">
        <v>1588</v>
      </c>
      <c r="C1012" s="380" t="s">
        <v>1438</v>
      </c>
      <c r="D1012" s="380" t="s">
        <v>228</v>
      </c>
      <c r="F1012" s="381" t="s">
        <v>13</v>
      </c>
      <c r="G1012" s="380" t="s">
        <v>1771</v>
      </c>
      <c r="H1012" s="380" t="s">
        <v>1771</v>
      </c>
      <c r="I1012" s="380" t="s">
        <v>1767</v>
      </c>
      <c r="J1012" s="380" t="s">
        <v>1772</v>
      </c>
      <c r="K1012" s="380" t="s">
        <v>1438</v>
      </c>
      <c r="L1012" s="382" t="s">
        <v>3430</v>
      </c>
    </row>
    <row r="1013" spans="1:12" hidden="1">
      <c r="A1013" s="380" t="s">
        <v>1306</v>
      </c>
      <c r="B1013" s="380" t="s">
        <v>1307</v>
      </c>
      <c r="C1013" s="380" t="s">
        <v>1224</v>
      </c>
      <c r="D1013" s="380" t="s">
        <v>1870</v>
      </c>
      <c r="F1013" s="381" t="s">
        <v>13</v>
      </c>
      <c r="G1013" s="380" t="s">
        <v>1771</v>
      </c>
      <c r="H1013" s="380" t="s">
        <v>1771</v>
      </c>
      <c r="I1013" s="380" t="s">
        <v>1767</v>
      </c>
      <c r="J1013" s="380" t="s">
        <v>1772</v>
      </c>
      <c r="K1013" s="380" t="s">
        <v>1792</v>
      </c>
      <c r="L1013" s="382">
        <v>42248</v>
      </c>
    </row>
    <row r="1014" spans="1:12" hidden="1">
      <c r="A1014" s="380" t="s">
        <v>3680</v>
      </c>
      <c r="B1014" s="380" t="s">
        <v>3681</v>
      </c>
      <c r="C1014" s="380" t="s">
        <v>107</v>
      </c>
      <c r="D1014" s="380" t="s">
        <v>1765</v>
      </c>
      <c r="F1014" s="381" t="s">
        <v>13</v>
      </c>
      <c r="G1014" s="380" t="s">
        <v>1771</v>
      </c>
      <c r="H1014" s="380" t="s">
        <v>1771</v>
      </c>
      <c r="I1014" s="380" t="s">
        <v>1767</v>
      </c>
      <c r="J1014" s="380" t="s">
        <v>1772</v>
      </c>
      <c r="K1014" s="380" t="s">
        <v>107</v>
      </c>
      <c r="L1014" s="382">
        <v>42248</v>
      </c>
    </row>
    <row r="1015" spans="1:12" hidden="1">
      <c r="A1015" s="380" t="s">
        <v>3682</v>
      </c>
      <c r="B1015" s="380" t="s">
        <v>3683</v>
      </c>
      <c r="C1015" s="380" t="s">
        <v>395</v>
      </c>
      <c r="D1015" s="380" t="s">
        <v>3684</v>
      </c>
      <c r="E1015" s="380" t="s">
        <v>3685</v>
      </c>
      <c r="F1015" s="381" t="s">
        <v>13</v>
      </c>
      <c r="G1015" s="380" t="s">
        <v>1771</v>
      </c>
      <c r="H1015" s="380" t="s">
        <v>1771</v>
      </c>
      <c r="I1015" s="380" t="s">
        <v>1767</v>
      </c>
      <c r="J1015" s="380" t="s">
        <v>1772</v>
      </c>
      <c r="K1015" s="380" t="s">
        <v>1792</v>
      </c>
      <c r="L1015" s="382">
        <v>42248</v>
      </c>
    </row>
    <row r="1016" spans="1:12" hidden="1">
      <c r="A1016" s="380" t="s">
        <v>3686</v>
      </c>
      <c r="B1016" s="380" t="s">
        <v>3687</v>
      </c>
      <c r="C1016" s="380" t="s">
        <v>30</v>
      </c>
      <c r="D1016" s="380" t="s">
        <v>283</v>
      </c>
      <c r="F1016" s="381" t="s">
        <v>13</v>
      </c>
      <c r="G1016" s="380" t="s">
        <v>1771</v>
      </c>
      <c r="H1016" s="380" t="s">
        <v>1771</v>
      </c>
      <c r="I1016" s="380" t="s">
        <v>1767</v>
      </c>
      <c r="J1016" s="380" t="s">
        <v>1772</v>
      </c>
      <c r="K1016" s="380" t="s">
        <v>30</v>
      </c>
      <c r="L1016" s="382">
        <v>42248</v>
      </c>
    </row>
    <row r="1017" spans="1:12" hidden="1">
      <c r="A1017" s="380" t="s">
        <v>3688</v>
      </c>
      <c r="B1017" s="380" t="s">
        <v>3689</v>
      </c>
      <c r="C1017" s="380" t="s">
        <v>107</v>
      </c>
      <c r="D1017" s="380" t="s">
        <v>1765</v>
      </c>
      <c r="F1017" s="381" t="s">
        <v>13</v>
      </c>
      <c r="G1017" s="380" t="s">
        <v>1771</v>
      </c>
      <c r="H1017" s="380" t="s">
        <v>1771</v>
      </c>
      <c r="I1017" s="380" t="s">
        <v>1767</v>
      </c>
      <c r="J1017" s="380" t="s">
        <v>1772</v>
      </c>
      <c r="K1017" s="380" t="s">
        <v>107</v>
      </c>
      <c r="L1017" s="382" t="s">
        <v>3430</v>
      </c>
    </row>
    <row r="1018" spans="1:12" hidden="1">
      <c r="A1018" s="380" t="s">
        <v>3690</v>
      </c>
      <c r="B1018" s="380" t="s">
        <v>3691</v>
      </c>
      <c r="C1018" s="380" t="s">
        <v>1438</v>
      </c>
      <c r="D1018" s="380" t="s">
        <v>459</v>
      </c>
      <c r="F1018" s="381" t="s">
        <v>13</v>
      </c>
      <c r="G1018" s="380" t="s">
        <v>1771</v>
      </c>
      <c r="H1018" s="380" t="s">
        <v>1771</v>
      </c>
      <c r="I1018" s="380" t="s">
        <v>1767</v>
      </c>
      <c r="J1018" s="380" t="s">
        <v>1772</v>
      </c>
      <c r="K1018" s="380" t="s">
        <v>1438</v>
      </c>
      <c r="L1018" s="382" t="s">
        <v>3430</v>
      </c>
    </row>
    <row r="1019" spans="1:12" hidden="1">
      <c r="A1019" s="380" t="s">
        <v>3692</v>
      </c>
      <c r="B1019" s="380" t="s">
        <v>3693</v>
      </c>
      <c r="C1019" s="380" t="s">
        <v>1438</v>
      </c>
      <c r="D1019" s="380" t="s">
        <v>3694</v>
      </c>
      <c r="F1019" s="381" t="s">
        <v>13</v>
      </c>
      <c r="G1019" s="380" t="s">
        <v>1771</v>
      </c>
      <c r="H1019" s="380" t="s">
        <v>1771</v>
      </c>
      <c r="I1019" s="380" t="s">
        <v>1767</v>
      </c>
      <c r="J1019" s="380" t="s">
        <v>1772</v>
      </c>
      <c r="K1019" s="380" t="s">
        <v>1438</v>
      </c>
      <c r="L1019" s="382" t="s">
        <v>3430</v>
      </c>
    </row>
    <row r="1020" spans="1:12" hidden="1">
      <c r="A1020" s="380" t="s">
        <v>3695</v>
      </c>
      <c r="B1020" s="380" t="s">
        <v>3696</v>
      </c>
      <c r="C1020" s="380" t="s">
        <v>27</v>
      </c>
      <c r="D1020" s="380" t="s">
        <v>283</v>
      </c>
      <c r="F1020" s="381" t="s">
        <v>26</v>
      </c>
      <c r="G1020" s="380" t="s">
        <v>1771</v>
      </c>
      <c r="H1020" s="380" t="s">
        <v>1771</v>
      </c>
      <c r="I1020" s="380" t="s">
        <v>1767</v>
      </c>
      <c r="J1020" s="380" t="s">
        <v>1772</v>
      </c>
      <c r="K1020" s="380" t="s">
        <v>1742</v>
      </c>
      <c r="L1020" s="382" t="s">
        <v>3430</v>
      </c>
    </row>
    <row r="1021" spans="1:12" hidden="1">
      <c r="A1021" s="380" t="s">
        <v>3697</v>
      </c>
      <c r="B1021" s="380" t="s">
        <v>3698</v>
      </c>
      <c r="C1021" s="380" t="s">
        <v>30</v>
      </c>
      <c r="D1021" s="380" t="s">
        <v>1777</v>
      </c>
      <c r="F1021" s="381" t="s">
        <v>13</v>
      </c>
      <c r="G1021" s="380" t="s">
        <v>1771</v>
      </c>
      <c r="H1021" s="380" t="s">
        <v>1771</v>
      </c>
      <c r="I1021" s="380" t="s">
        <v>1767</v>
      </c>
      <c r="J1021" s="380" t="s">
        <v>1772</v>
      </c>
      <c r="K1021" s="380" t="s">
        <v>30</v>
      </c>
      <c r="L1021" s="382" t="s">
        <v>3430</v>
      </c>
    </row>
    <row r="1022" spans="1:12" hidden="1">
      <c r="A1022" s="380" t="s">
        <v>3699</v>
      </c>
      <c r="B1022" s="380" t="s">
        <v>3700</v>
      </c>
      <c r="C1022" s="380" t="s">
        <v>1438</v>
      </c>
      <c r="D1022" s="380" t="s">
        <v>283</v>
      </c>
      <c r="F1022" s="381" t="s">
        <v>13</v>
      </c>
      <c r="G1022" s="380" t="s">
        <v>1771</v>
      </c>
      <c r="H1022" s="380" t="s">
        <v>1771</v>
      </c>
      <c r="I1022" s="380" t="s">
        <v>1767</v>
      </c>
      <c r="J1022" s="380" t="s">
        <v>1772</v>
      </c>
      <c r="K1022" s="380" t="s">
        <v>1438</v>
      </c>
      <c r="L1022" s="382" t="s">
        <v>3430</v>
      </c>
    </row>
    <row r="1023" spans="1:12" hidden="1">
      <c r="A1023" s="380" t="s">
        <v>3701</v>
      </c>
      <c r="B1023" s="380" t="s">
        <v>3702</v>
      </c>
      <c r="C1023" s="380" t="s">
        <v>395</v>
      </c>
      <c r="D1023" s="380" t="s">
        <v>1765</v>
      </c>
      <c r="F1023" s="381" t="s">
        <v>13</v>
      </c>
      <c r="G1023" s="380" t="s">
        <v>1771</v>
      </c>
      <c r="H1023" s="380" t="s">
        <v>1771</v>
      </c>
      <c r="I1023" s="380" t="s">
        <v>1767</v>
      </c>
      <c r="J1023" s="380" t="s">
        <v>1768</v>
      </c>
      <c r="K1023" s="380" t="s">
        <v>1792</v>
      </c>
      <c r="L1023" s="382" t="s">
        <v>3703</v>
      </c>
    </row>
    <row r="1024" spans="1:12" hidden="1">
      <c r="A1024" s="380" t="s">
        <v>3704</v>
      </c>
      <c r="B1024" s="380" t="s">
        <v>3705</v>
      </c>
      <c r="C1024" s="380" t="s">
        <v>1224</v>
      </c>
      <c r="D1024" s="380" t="s">
        <v>1777</v>
      </c>
      <c r="F1024" s="381" t="s">
        <v>13</v>
      </c>
      <c r="G1024" s="380" t="s">
        <v>1771</v>
      </c>
      <c r="H1024" s="380" t="s">
        <v>1771</v>
      </c>
      <c r="I1024" s="380" t="s">
        <v>1767</v>
      </c>
      <c r="J1024" s="380" t="s">
        <v>1772</v>
      </c>
      <c r="K1024" s="380" t="s">
        <v>1792</v>
      </c>
    </row>
    <row r="1025" spans="1:12" hidden="1">
      <c r="A1025" s="380" t="s">
        <v>3706</v>
      </c>
      <c r="B1025" s="380" t="s">
        <v>3707</v>
      </c>
      <c r="C1025" s="380" t="s">
        <v>872</v>
      </c>
      <c r="D1025" s="380" t="s">
        <v>1777</v>
      </c>
      <c r="E1025" s="380" t="s">
        <v>3708</v>
      </c>
      <c r="F1025" s="381" t="s">
        <v>34</v>
      </c>
      <c r="K1025" s="380" t="s">
        <v>872</v>
      </c>
    </row>
    <row r="1026" spans="1:12" hidden="1">
      <c r="A1026" s="380" t="s">
        <v>3709</v>
      </c>
      <c r="B1026" s="380" t="s">
        <v>3710</v>
      </c>
      <c r="C1026" s="380" t="s">
        <v>1438</v>
      </c>
      <c r="D1026" s="380" t="s">
        <v>459</v>
      </c>
      <c r="F1026" s="381" t="s">
        <v>13</v>
      </c>
      <c r="G1026" s="380" t="s">
        <v>1771</v>
      </c>
      <c r="H1026" s="380" t="s">
        <v>1767</v>
      </c>
      <c r="I1026" s="380" t="s">
        <v>1767</v>
      </c>
      <c r="J1026" s="380" t="s">
        <v>1772</v>
      </c>
      <c r="K1026" s="380" t="s">
        <v>1438</v>
      </c>
    </row>
    <row r="1027" spans="1:12" hidden="1">
      <c r="A1027" s="380" t="s">
        <v>3711</v>
      </c>
      <c r="B1027" s="380" t="s">
        <v>3712</v>
      </c>
    </row>
    <row r="1028" spans="1:12" hidden="1">
      <c r="A1028" s="380" t="s">
        <v>3713</v>
      </c>
      <c r="B1028" s="380" t="s">
        <v>3714</v>
      </c>
      <c r="C1028" s="380" t="s">
        <v>1438</v>
      </c>
      <c r="D1028" s="380" t="s">
        <v>459</v>
      </c>
      <c r="F1028" s="381" t="s">
        <v>13</v>
      </c>
      <c r="G1028" s="380" t="s">
        <v>1771</v>
      </c>
      <c r="H1028" s="380" t="s">
        <v>1771</v>
      </c>
      <c r="I1028" s="380" t="s">
        <v>1767</v>
      </c>
      <c r="J1028" s="380" t="s">
        <v>1772</v>
      </c>
      <c r="K1028" s="380" t="s">
        <v>1438</v>
      </c>
      <c r="L1028" s="382" t="s">
        <v>3430</v>
      </c>
    </row>
    <row r="1029" spans="1:12" hidden="1">
      <c r="A1029" s="380" t="s">
        <v>3715</v>
      </c>
      <c r="B1029" s="380" t="s">
        <v>3716</v>
      </c>
      <c r="C1029" s="380" t="s">
        <v>744</v>
      </c>
      <c r="D1029" s="380" t="s">
        <v>459</v>
      </c>
      <c r="F1029" s="381" t="s">
        <v>13</v>
      </c>
      <c r="G1029" s="380" t="s">
        <v>1771</v>
      </c>
      <c r="H1029" s="380" t="s">
        <v>1771</v>
      </c>
      <c r="I1029" s="380" t="s">
        <v>1767</v>
      </c>
      <c r="J1029" s="380" t="s">
        <v>1772</v>
      </c>
      <c r="K1029" s="380" t="s">
        <v>744</v>
      </c>
      <c r="L1029" s="382" t="s">
        <v>3430</v>
      </c>
    </row>
    <row r="1030" spans="1:12" hidden="1">
      <c r="A1030" s="380" t="s">
        <v>3717</v>
      </c>
      <c r="B1030" s="380" t="s">
        <v>3718</v>
      </c>
      <c r="C1030" s="380" t="s">
        <v>1438</v>
      </c>
      <c r="D1030" s="380" t="s">
        <v>228</v>
      </c>
      <c r="F1030" s="381" t="s">
        <v>13</v>
      </c>
      <c r="G1030" s="380" t="s">
        <v>1771</v>
      </c>
      <c r="H1030" s="380" t="s">
        <v>1771</v>
      </c>
      <c r="I1030" s="380" t="s">
        <v>1767</v>
      </c>
      <c r="J1030" s="380" t="s">
        <v>1772</v>
      </c>
      <c r="K1030" s="380" t="s">
        <v>1438</v>
      </c>
      <c r="L1030" s="382" t="s">
        <v>3430</v>
      </c>
    </row>
    <row r="1031" spans="1:12" hidden="1">
      <c r="A1031" s="380" t="s">
        <v>3719</v>
      </c>
      <c r="B1031" s="380" t="s">
        <v>3720</v>
      </c>
      <c r="C1031" s="380" t="s">
        <v>1438</v>
      </c>
      <c r="D1031" s="380" t="s">
        <v>459</v>
      </c>
      <c r="F1031" s="381" t="s">
        <v>13</v>
      </c>
      <c r="G1031" s="380" t="s">
        <v>1771</v>
      </c>
      <c r="H1031" s="380" t="s">
        <v>1771</v>
      </c>
      <c r="I1031" s="380" t="s">
        <v>1767</v>
      </c>
      <c r="J1031" s="380" t="s">
        <v>1772</v>
      </c>
      <c r="K1031" s="380" t="s">
        <v>1438</v>
      </c>
      <c r="L1031" s="382" t="s">
        <v>3430</v>
      </c>
    </row>
    <row r="1032" spans="1:12" hidden="1">
      <c r="A1032" s="380" t="s">
        <v>3721</v>
      </c>
      <c r="B1032" s="380" t="s">
        <v>3722</v>
      </c>
      <c r="C1032" s="380" t="s">
        <v>744</v>
      </c>
      <c r="D1032" s="380" t="s">
        <v>459</v>
      </c>
      <c r="F1032" s="381" t="s">
        <v>13</v>
      </c>
      <c r="G1032" s="380" t="s">
        <v>1771</v>
      </c>
      <c r="H1032" s="380" t="s">
        <v>1771</v>
      </c>
      <c r="I1032" s="380" t="s">
        <v>1767</v>
      </c>
      <c r="J1032" s="380" t="s">
        <v>1772</v>
      </c>
      <c r="K1032" s="380" t="s">
        <v>1831</v>
      </c>
      <c r="L1032" s="382" t="s">
        <v>3430</v>
      </c>
    </row>
    <row r="1033" spans="1:12" hidden="1">
      <c r="A1033" s="380" t="s">
        <v>3723</v>
      </c>
      <c r="B1033" s="380" t="s">
        <v>3724</v>
      </c>
      <c r="C1033" s="380" t="s">
        <v>30</v>
      </c>
      <c r="D1033" s="380" t="s">
        <v>228</v>
      </c>
      <c r="E1033" s="380" t="s">
        <v>2018</v>
      </c>
      <c r="F1033" s="381" t="s">
        <v>13</v>
      </c>
      <c r="G1033" s="380" t="s">
        <v>1771</v>
      </c>
      <c r="H1033" s="380" t="s">
        <v>1771</v>
      </c>
      <c r="I1033" s="380" t="s">
        <v>1767</v>
      </c>
      <c r="J1033" s="380" t="s">
        <v>1772</v>
      </c>
      <c r="K1033" s="380" t="s">
        <v>1792</v>
      </c>
    </row>
    <row r="1034" spans="1:12" hidden="1">
      <c r="A1034" s="380" t="s">
        <v>3725</v>
      </c>
      <c r="B1034" s="380" t="s">
        <v>3726</v>
      </c>
      <c r="C1034" s="380" t="s">
        <v>1027</v>
      </c>
      <c r="D1034" s="380" t="s">
        <v>3623</v>
      </c>
      <c r="E1034" s="380" t="s">
        <v>2086</v>
      </c>
      <c r="F1034" s="381" t="s">
        <v>13</v>
      </c>
      <c r="G1034" s="380" t="s">
        <v>1771</v>
      </c>
      <c r="H1034" s="380" t="s">
        <v>1771</v>
      </c>
      <c r="I1034" s="380" t="s">
        <v>1767</v>
      </c>
      <c r="J1034" s="380" t="s">
        <v>1772</v>
      </c>
      <c r="K1034" s="380" t="s">
        <v>1795</v>
      </c>
    </row>
    <row r="1035" spans="1:12" hidden="1">
      <c r="A1035" s="380" t="s">
        <v>3727</v>
      </c>
      <c r="B1035" s="380" t="s">
        <v>3728</v>
      </c>
      <c r="C1035" s="380" t="s">
        <v>872</v>
      </c>
      <c r="D1035" s="380" t="s">
        <v>3623</v>
      </c>
      <c r="K1035" s="380" t="s">
        <v>872</v>
      </c>
    </row>
    <row r="1036" spans="1:12" hidden="1">
      <c r="A1036" s="380" t="s">
        <v>3729</v>
      </c>
      <c r="B1036" s="380" t="s">
        <v>3730</v>
      </c>
      <c r="C1036" s="380" t="s">
        <v>30</v>
      </c>
      <c r="D1036" s="380" t="s">
        <v>142</v>
      </c>
      <c r="F1036" s="381" t="s">
        <v>13</v>
      </c>
      <c r="G1036" s="380" t="s">
        <v>1771</v>
      </c>
      <c r="H1036" s="380" t="s">
        <v>1771</v>
      </c>
      <c r="I1036" s="380" t="s">
        <v>1767</v>
      </c>
      <c r="J1036" s="380" t="s">
        <v>1772</v>
      </c>
      <c r="K1036" s="380" t="s">
        <v>1792</v>
      </c>
      <c r="L1036" s="382" t="s">
        <v>3430</v>
      </c>
    </row>
    <row r="1037" spans="1:12" hidden="1">
      <c r="A1037" s="380" t="s">
        <v>3731</v>
      </c>
      <c r="B1037" s="380" t="s">
        <v>3732</v>
      </c>
      <c r="C1037" s="380" t="s">
        <v>1438</v>
      </c>
      <c r="D1037" s="380" t="s">
        <v>459</v>
      </c>
      <c r="F1037" s="381" t="s">
        <v>13</v>
      </c>
      <c r="G1037" s="380" t="s">
        <v>1771</v>
      </c>
      <c r="H1037" s="380" t="s">
        <v>1771</v>
      </c>
      <c r="I1037" s="380" t="s">
        <v>1767</v>
      </c>
      <c r="J1037" s="380" t="s">
        <v>1772</v>
      </c>
      <c r="K1037" s="380" t="s">
        <v>1438</v>
      </c>
      <c r="L1037" s="382" t="s">
        <v>3679</v>
      </c>
    </row>
    <row r="1038" spans="1:12" hidden="1">
      <c r="A1038" s="380" t="s">
        <v>3733</v>
      </c>
      <c r="B1038" s="380" t="s">
        <v>3734</v>
      </c>
      <c r="C1038" s="380" t="s">
        <v>30</v>
      </c>
      <c r="D1038" s="380" t="s">
        <v>142</v>
      </c>
      <c r="F1038" s="381" t="s">
        <v>13</v>
      </c>
      <c r="G1038" s="380" t="s">
        <v>1771</v>
      </c>
      <c r="H1038" s="380" t="s">
        <v>1771</v>
      </c>
      <c r="I1038" s="380" t="s">
        <v>1767</v>
      </c>
      <c r="J1038" s="380" t="s">
        <v>1772</v>
      </c>
      <c r="K1038" s="380" t="s">
        <v>1792</v>
      </c>
      <c r="L1038" s="382" t="s">
        <v>3679</v>
      </c>
    </row>
    <row r="1039" spans="1:12">
      <c r="A1039" s="380" t="s">
        <v>3735</v>
      </c>
      <c r="B1039" s="380" t="s">
        <v>3736</v>
      </c>
      <c r="C1039" s="380" t="s">
        <v>630</v>
      </c>
      <c r="D1039" s="380" t="s">
        <v>142</v>
      </c>
      <c r="E1039" s="380" t="s">
        <v>1892</v>
      </c>
      <c r="F1039" s="381">
        <v>0.01</v>
      </c>
      <c r="G1039" s="380" t="s">
        <v>1767</v>
      </c>
      <c r="H1039" s="380" t="s">
        <v>1771</v>
      </c>
      <c r="I1039" s="380" t="s">
        <v>1767</v>
      </c>
      <c r="J1039" s="380" t="s">
        <v>1787</v>
      </c>
      <c r="K1039" s="380" t="s">
        <v>630</v>
      </c>
      <c r="L1039" s="382" t="s">
        <v>3679</v>
      </c>
    </row>
    <row r="1040" spans="1:12" hidden="1">
      <c r="A1040" s="380" t="s">
        <v>3737</v>
      </c>
      <c r="B1040" s="380" t="s">
        <v>3738</v>
      </c>
      <c r="C1040" s="380" t="s">
        <v>395</v>
      </c>
      <c r="D1040" s="380" t="s">
        <v>3739</v>
      </c>
      <c r="E1040" s="380" t="s">
        <v>2058</v>
      </c>
      <c r="F1040" s="381" t="s">
        <v>13</v>
      </c>
      <c r="G1040" s="380" t="s">
        <v>1771</v>
      </c>
      <c r="H1040" s="380" t="s">
        <v>1771</v>
      </c>
      <c r="I1040" s="380" t="s">
        <v>1767</v>
      </c>
      <c r="J1040" s="380" t="s">
        <v>1768</v>
      </c>
      <c r="K1040" s="380" t="s">
        <v>336</v>
      </c>
      <c r="L1040" s="382" t="s">
        <v>3679</v>
      </c>
    </row>
    <row r="1041" spans="1:12" hidden="1">
      <c r="A1041" s="380" t="s">
        <v>3740</v>
      </c>
      <c r="B1041" s="380" t="s">
        <v>3741</v>
      </c>
      <c r="C1041" s="380" t="s">
        <v>353</v>
      </c>
      <c r="D1041" s="380" t="s">
        <v>459</v>
      </c>
      <c r="E1041" s="380" t="s">
        <v>2206</v>
      </c>
      <c r="F1041" s="381" t="s">
        <v>13</v>
      </c>
      <c r="G1041" s="380" t="s">
        <v>1771</v>
      </c>
      <c r="H1041" s="380" t="s">
        <v>1771</v>
      </c>
      <c r="I1041" s="380" t="s">
        <v>1767</v>
      </c>
      <c r="J1041" s="380" t="s">
        <v>1768</v>
      </c>
      <c r="K1041" s="380" t="s">
        <v>1779</v>
      </c>
      <c r="L1041" s="382" t="s">
        <v>3679</v>
      </c>
    </row>
    <row r="1042" spans="1:12" hidden="1">
      <c r="A1042" s="380" t="s">
        <v>3742</v>
      </c>
      <c r="B1042" s="380" t="s">
        <v>3743</v>
      </c>
      <c r="C1042" s="380" t="s">
        <v>1742</v>
      </c>
      <c r="D1042" s="380" t="s">
        <v>142</v>
      </c>
      <c r="F1042" s="381" t="s">
        <v>13</v>
      </c>
      <c r="G1042" s="380" t="s">
        <v>1771</v>
      </c>
      <c r="H1042" s="380" t="s">
        <v>1771</v>
      </c>
      <c r="I1042" s="380" t="s">
        <v>1767</v>
      </c>
      <c r="J1042" s="380" t="s">
        <v>1772</v>
      </c>
      <c r="K1042" s="380" t="s">
        <v>1742</v>
      </c>
      <c r="L1042" s="382" t="s">
        <v>3679</v>
      </c>
    </row>
    <row r="1043" spans="1:12" hidden="1">
      <c r="A1043" s="380" t="s">
        <v>3744</v>
      </c>
      <c r="B1043" s="380" t="s">
        <v>3745</v>
      </c>
      <c r="C1043" s="380" t="s">
        <v>872</v>
      </c>
      <c r="D1043" s="380" t="s">
        <v>3739</v>
      </c>
      <c r="E1043" s="380" t="s">
        <v>3746</v>
      </c>
      <c r="F1043" s="381" t="s">
        <v>13</v>
      </c>
      <c r="G1043" s="380" t="s">
        <v>1771</v>
      </c>
      <c r="H1043" s="380" t="s">
        <v>1771</v>
      </c>
      <c r="I1043" s="380" t="s">
        <v>1767</v>
      </c>
      <c r="J1043" s="380" t="s">
        <v>1772</v>
      </c>
      <c r="K1043" s="380" t="s">
        <v>1795</v>
      </c>
      <c r="L1043" s="382" t="s">
        <v>3679</v>
      </c>
    </row>
    <row r="1044" spans="1:12" hidden="1">
      <c r="A1044" s="380" t="s">
        <v>3747</v>
      </c>
      <c r="B1044" s="380" t="s">
        <v>3748</v>
      </c>
      <c r="C1044" s="380" t="s">
        <v>107</v>
      </c>
      <c r="D1044" s="380" t="s">
        <v>228</v>
      </c>
      <c r="F1044" s="381" t="s">
        <v>13</v>
      </c>
      <c r="G1044" s="380" t="s">
        <v>1771</v>
      </c>
      <c r="H1044" s="380" t="s">
        <v>1771</v>
      </c>
      <c r="I1044" s="380" t="s">
        <v>1767</v>
      </c>
      <c r="J1044" s="380" t="s">
        <v>1772</v>
      </c>
      <c r="K1044" s="380" t="s">
        <v>107</v>
      </c>
      <c r="L1044" s="382" t="s">
        <v>3679</v>
      </c>
    </row>
    <row r="1045" spans="1:12" hidden="1">
      <c r="A1045" s="380" t="s">
        <v>3749</v>
      </c>
      <c r="B1045" s="380" t="s">
        <v>3750</v>
      </c>
      <c r="C1045" s="380" t="s">
        <v>630</v>
      </c>
      <c r="D1045" s="380" t="s">
        <v>228</v>
      </c>
      <c r="F1045" s="381" t="s">
        <v>13</v>
      </c>
      <c r="G1045" s="380" t="s">
        <v>1771</v>
      </c>
      <c r="H1045" s="380" t="s">
        <v>1771</v>
      </c>
      <c r="I1045" s="380" t="s">
        <v>1767</v>
      </c>
      <c r="J1045" s="380" t="s">
        <v>1772</v>
      </c>
      <c r="K1045" s="380" t="s">
        <v>3751</v>
      </c>
      <c r="L1045" s="382" t="s">
        <v>3679</v>
      </c>
    </row>
    <row r="1046" spans="1:12" hidden="1">
      <c r="A1046" s="380" t="s">
        <v>3752</v>
      </c>
      <c r="B1046" s="380" t="s">
        <v>3753</v>
      </c>
      <c r="C1046" s="380" t="s">
        <v>15</v>
      </c>
      <c r="D1046" s="380" t="s">
        <v>228</v>
      </c>
      <c r="E1046" s="380" t="s">
        <v>3754</v>
      </c>
      <c r="F1046" s="381" t="s">
        <v>13</v>
      </c>
      <c r="G1046" s="380" t="s">
        <v>1771</v>
      </c>
      <c r="H1046" s="380" t="s">
        <v>1771</v>
      </c>
      <c r="I1046" s="380" t="s">
        <v>1767</v>
      </c>
      <c r="J1046" s="380" t="s">
        <v>1768</v>
      </c>
      <c r="K1046" s="380" t="s">
        <v>1779</v>
      </c>
      <c r="L1046" s="382" t="s">
        <v>3679</v>
      </c>
    </row>
    <row r="1047" spans="1:12" hidden="1">
      <c r="A1047" s="380" t="s">
        <v>3755</v>
      </c>
      <c r="B1047" s="380" t="s">
        <v>3756</v>
      </c>
      <c r="C1047" s="380" t="s">
        <v>1027</v>
      </c>
      <c r="D1047" s="380" t="s">
        <v>459</v>
      </c>
      <c r="F1047" s="381" t="s">
        <v>13</v>
      </c>
      <c r="G1047" s="380" t="s">
        <v>1771</v>
      </c>
      <c r="H1047" s="380" t="s">
        <v>1771</v>
      </c>
      <c r="I1047" s="380" t="s">
        <v>1767</v>
      </c>
      <c r="J1047" s="380" t="s">
        <v>1772</v>
      </c>
      <c r="K1047" s="380" t="s">
        <v>1027</v>
      </c>
      <c r="L1047" s="382" t="s">
        <v>3679</v>
      </c>
    </row>
    <row r="1048" spans="1:12" hidden="1">
      <c r="A1048" s="380" t="s">
        <v>3757</v>
      </c>
      <c r="B1048" s="380" t="s">
        <v>3758</v>
      </c>
      <c r="C1048" s="380" t="s">
        <v>1224</v>
      </c>
      <c r="D1048" s="380" t="s">
        <v>1777</v>
      </c>
      <c r="F1048" s="381" t="s">
        <v>13</v>
      </c>
      <c r="G1048" s="380" t="s">
        <v>1771</v>
      </c>
      <c r="H1048" s="380" t="s">
        <v>1771</v>
      </c>
      <c r="I1048" s="380" t="s">
        <v>1767</v>
      </c>
      <c r="J1048" s="380" t="s">
        <v>1772</v>
      </c>
      <c r="K1048" s="380" t="s">
        <v>1792</v>
      </c>
      <c r="L1048" s="382" t="s">
        <v>3679</v>
      </c>
    </row>
    <row r="1049" spans="1:12" hidden="1">
      <c r="A1049" s="380" t="s">
        <v>3759</v>
      </c>
      <c r="B1049" s="380" t="s">
        <v>3760</v>
      </c>
      <c r="C1049" s="380" t="s">
        <v>1438</v>
      </c>
      <c r="D1049" s="380" t="s">
        <v>228</v>
      </c>
      <c r="F1049" s="381" t="s">
        <v>13</v>
      </c>
      <c r="G1049" s="380" t="s">
        <v>1771</v>
      </c>
      <c r="H1049" s="380" t="s">
        <v>1771</v>
      </c>
      <c r="I1049" s="380" t="s">
        <v>1767</v>
      </c>
      <c r="J1049" s="380" t="s">
        <v>1772</v>
      </c>
      <c r="K1049" s="380" t="s">
        <v>1438</v>
      </c>
      <c r="L1049" s="382" t="s">
        <v>3679</v>
      </c>
    </row>
    <row r="1050" spans="1:12" hidden="1">
      <c r="A1050" s="380" t="s">
        <v>3761</v>
      </c>
      <c r="B1050" s="380" t="s">
        <v>3762</v>
      </c>
      <c r="C1050" s="380" t="s">
        <v>630</v>
      </c>
      <c r="D1050" s="380" t="s">
        <v>228</v>
      </c>
      <c r="F1050" s="381" t="s">
        <v>13</v>
      </c>
      <c r="G1050" s="380" t="s">
        <v>1771</v>
      </c>
      <c r="H1050" s="380" t="s">
        <v>1771</v>
      </c>
      <c r="I1050" s="380" t="s">
        <v>1767</v>
      </c>
      <c r="J1050" s="380" t="s">
        <v>1768</v>
      </c>
      <c r="K1050" s="380" t="s">
        <v>872</v>
      </c>
      <c r="L1050" s="382" t="s">
        <v>3679</v>
      </c>
    </row>
    <row r="1051" spans="1:12" hidden="1">
      <c r="A1051" s="380" t="s">
        <v>3763</v>
      </c>
      <c r="B1051" s="380" t="s">
        <v>3764</v>
      </c>
      <c r="C1051" s="380" t="s">
        <v>1438</v>
      </c>
      <c r="D1051" s="380" t="s">
        <v>228</v>
      </c>
      <c r="F1051" s="381" t="s">
        <v>13</v>
      </c>
      <c r="G1051" s="380" t="s">
        <v>1771</v>
      </c>
      <c r="H1051" s="380" t="s">
        <v>1771</v>
      </c>
      <c r="I1051" s="380" t="s">
        <v>1767</v>
      </c>
      <c r="J1051" s="380" t="s">
        <v>1772</v>
      </c>
      <c r="K1051" s="380" t="s">
        <v>1438</v>
      </c>
      <c r="L1051" s="382" t="s">
        <v>3703</v>
      </c>
    </row>
    <row r="1052" spans="1:12">
      <c r="A1052" s="380" t="s">
        <v>1151</v>
      </c>
      <c r="B1052" s="380" t="s">
        <v>1152</v>
      </c>
      <c r="C1052" s="380" t="s">
        <v>15</v>
      </c>
      <c r="D1052" s="380" t="s">
        <v>1777</v>
      </c>
      <c r="E1052" s="380" t="s">
        <v>37</v>
      </c>
      <c r="F1052" s="381">
        <v>0.01</v>
      </c>
      <c r="G1052" s="380" t="s">
        <v>1767</v>
      </c>
      <c r="H1052" s="380" t="s">
        <v>1771</v>
      </c>
      <c r="I1052" s="380" t="s">
        <v>1767</v>
      </c>
      <c r="J1052" s="380" t="s">
        <v>1768</v>
      </c>
      <c r="K1052" s="380" t="s">
        <v>1779</v>
      </c>
      <c r="L1052" s="382" t="s">
        <v>3703</v>
      </c>
    </row>
    <row r="1053" spans="1:12" hidden="1">
      <c r="A1053" s="380" t="s">
        <v>3765</v>
      </c>
      <c r="B1053" s="380" t="s">
        <v>3766</v>
      </c>
      <c r="C1053" s="380" t="s">
        <v>1224</v>
      </c>
      <c r="D1053" s="380" t="s">
        <v>1777</v>
      </c>
      <c r="F1053" s="381" t="s">
        <v>13</v>
      </c>
      <c r="G1053" s="380" t="s">
        <v>1771</v>
      </c>
      <c r="H1053" s="380" t="s">
        <v>1771</v>
      </c>
      <c r="I1053" s="380" t="s">
        <v>1767</v>
      </c>
      <c r="J1053" s="380" t="s">
        <v>1772</v>
      </c>
      <c r="K1053" s="380" t="s">
        <v>1224</v>
      </c>
      <c r="L1053" s="382" t="s">
        <v>3679</v>
      </c>
    </row>
    <row r="1054" spans="1:12" hidden="1">
      <c r="A1054" s="380" t="s">
        <v>3767</v>
      </c>
      <c r="B1054" s="380" t="s">
        <v>3768</v>
      </c>
      <c r="C1054" s="380" t="s">
        <v>630</v>
      </c>
      <c r="D1054" s="380" t="s">
        <v>228</v>
      </c>
      <c r="F1054" s="381" t="s">
        <v>13</v>
      </c>
      <c r="G1054" s="380" t="s">
        <v>1771</v>
      </c>
      <c r="H1054" s="380" t="s">
        <v>1771</v>
      </c>
      <c r="I1054" s="380" t="s">
        <v>1767</v>
      </c>
      <c r="J1054" s="380" t="s">
        <v>1772</v>
      </c>
      <c r="K1054" s="380" t="s">
        <v>3751</v>
      </c>
      <c r="L1054" s="382" t="s">
        <v>3679</v>
      </c>
    </row>
    <row r="1055" spans="1:12" hidden="1">
      <c r="A1055" s="380" t="s">
        <v>3769</v>
      </c>
      <c r="B1055" s="380" t="s">
        <v>3770</v>
      </c>
      <c r="C1055" s="380" t="s">
        <v>1764</v>
      </c>
      <c r="K1055" s="380" t="s">
        <v>1764</v>
      </c>
    </row>
    <row r="1056" spans="1:12" hidden="1">
      <c r="A1056" s="380" t="s">
        <v>1593</v>
      </c>
      <c r="B1056" s="380" t="s">
        <v>1594</v>
      </c>
      <c r="C1056" s="380" t="s">
        <v>1438</v>
      </c>
      <c r="D1056" s="380" t="s">
        <v>459</v>
      </c>
      <c r="F1056" s="381" t="s">
        <v>13</v>
      </c>
      <c r="G1056" s="380" t="s">
        <v>1771</v>
      </c>
      <c r="H1056" s="380" t="s">
        <v>1771</v>
      </c>
      <c r="I1056" s="380" t="s">
        <v>1767</v>
      </c>
      <c r="J1056" s="380" t="s">
        <v>1772</v>
      </c>
      <c r="K1056" s="380" t="s">
        <v>1438</v>
      </c>
      <c r="L1056" s="382" t="s">
        <v>3679</v>
      </c>
    </row>
    <row r="1057" spans="1:12" hidden="1">
      <c r="A1057" s="380" t="s">
        <v>3771</v>
      </c>
      <c r="B1057" s="380" t="s">
        <v>3772</v>
      </c>
      <c r="C1057" s="380" t="s">
        <v>1785</v>
      </c>
      <c r="D1057" s="380" t="s">
        <v>1777</v>
      </c>
      <c r="E1057" s="380" t="s">
        <v>1786</v>
      </c>
      <c r="F1057" s="381" t="s">
        <v>1786</v>
      </c>
      <c r="G1057" s="380" t="s">
        <v>1767</v>
      </c>
      <c r="H1057" s="380" t="s">
        <v>1771</v>
      </c>
      <c r="I1057" s="380" t="s">
        <v>1767</v>
      </c>
      <c r="J1057" s="380" t="s">
        <v>1768</v>
      </c>
      <c r="K1057" s="380" t="s">
        <v>1792</v>
      </c>
      <c r="L1057" s="382" t="s">
        <v>3679</v>
      </c>
    </row>
    <row r="1058" spans="1:12" hidden="1">
      <c r="A1058" s="380" t="s">
        <v>3773</v>
      </c>
      <c r="B1058" s="380" t="s">
        <v>3774</v>
      </c>
      <c r="C1058" s="380" t="s">
        <v>630</v>
      </c>
      <c r="D1058" s="380" t="s">
        <v>142</v>
      </c>
      <c r="F1058" s="381" t="s">
        <v>13</v>
      </c>
      <c r="G1058" s="380" t="s">
        <v>1771</v>
      </c>
      <c r="H1058" s="380" t="s">
        <v>1771</v>
      </c>
      <c r="I1058" s="380" t="s">
        <v>1767</v>
      </c>
      <c r="J1058" s="380" t="s">
        <v>1772</v>
      </c>
      <c r="K1058" s="380" t="s">
        <v>3751</v>
      </c>
      <c r="L1058" s="382" t="s">
        <v>3679</v>
      </c>
    </row>
    <row r="1059" spans="1:12" hidden="1">
      <c r="A1059" s="380" t="s">
        <v>3775</v>
      </c>
      <c r="B1059" s="380" t="s">
        <v>3776</v>
      </c>
      <c r="C1059" s="380" t="s">
        <v>744</v>
      </c>
      <c r="D1059" s="380" t="s">
        <v>1777</v>
      </c>
      <c r="F1059" s="381" t="s">
        <v>13</v>
      </c>
      <c r="G1059" s="380" t="s">
        <v>1771</v>
      </c>
      <c r="H1059" s="380" t="s">
        <v>1771</v>
      </c>
      <c r="I1059" s="380" t="s">
        <v>1767</v>
      </c>
      <c r="J1059" s="380" t="s">
        <v>1772</v>
      </c>
      <c r="K1059" s="380" t="s">
        <v>744</v>
      </c>
      <c r="L1059" s="382" t="s">
        <v>3679</v>
      </c>
    </row>
    <row r="1060" spans="1:12" hidden="1">
      <c r="A1060" s="380" t="s">
        <v>3777</v>
      </c>
      <c r="B1060" s="380" t="s">
        <v>3778</v>
      </c>
      <c r="C1060" s="380" t="s">
        <v>30</v>
      </c>
      <c r="D1060" s="380" t="s">
        <v>142</v>
      </c>
      <c r="F1060" s="381" t="s">
        <v>13</v>
      </c>
      <c r="G1060" s="380" t="s">
        <v>1771</v>
      </c>
      <c r="H1060" s="380" t="s">
        <v>1771</v>
      </c>
      <c r="I1060" s="380" t="s">
        <v>1767</v>
      </c>
      <c r="J1060" s="380" t="s">
        <v>1772</v>
      </c>
      <c r="K1060" s="380" t="s">
        <v>30</v>
      </c>
      <c r="L1060" s="382" t="s">
        <v>3679</v>
      </c>
    </row>
    <row r="1061" spans="1:12" hidden="1">
      <c r="A1061" s="380" t="s">
        <v>3779</v>
      </c>
      <c r="B1061" s="380" t="s">
        <v>3780</v>
      </c>
      <c r="C1061" s="380" t="s">
        <v>1438</v>
      </c>
      <c r="D1061" s="380" t="s">
        <v>228</v>
      </c>
      <c r="F1061" s="381" t="s">
        <v>13</v>
      </c>
      <c r="G1061" s="380" t="s">
        <v>1771</v>
      </c>
      <c r="H1061" s="380" t="s">
        <v>1771</v>
      </c>
      <c r="I1061" s="380" t="s">
        <v>1767</v>
      </c>
      <c r="J1061" s="380" t="s">
        <v>1772</v>
      </c>
      <c r="K1061" s="380" t="s">
        <v>1438</v>
      </c>
      <c r="L1061" s="382" t="s">
        <v>3703</v>
      </c>
    </row>
    <row r="1062" spans="1:12" hidden="1">
      <c r="A1062" s="380" t="s">
        <v>3781</v>
      </c>
      <c r="B1062" s="380" t="s">
        <v>3782</v>
      </c>
      <c r="C1062" s="380" t="s">
        <v>872</v>
      </c>
      <c r="D1062" s="380" t="s">
        <v>3739</v>
      </c>
      <c r="E1062" s="380" t="s">
        <v>3423</v>
      </c>
      <c r="F1062" s="381" t="s">
        <v>21</v>
      </c>
      <c r="G1062" s="380" t="s">
        <v>1767</v>
      </c>
      <c r="H1062" s="380" t="s">
        <v>1771</v>
      </c>
      <c r="I1062" s="380" t="s">
        <v>1771</v>
      </c>
      <c r="J1062" s="380" t="s">
        <v>1768</v>
      </c>
      <c r="K1062" s="380" t="s">
        <v>1764</v>
      </c>
      <c r="L1062" s="382" t="s">
        <v>3783</v>
      </c>
    </row>
    <row r="1063" spans="1:12" hidden="1">
      <c r="A1063" s="380" t="s">
        <v>3784</v>
      </c>
      <c r="B1063" s="380" t="s">
        <v>3785</v>
      </c>
      <c r="C1063" s="380" t="s">
        <v>630</v>
      </c>
      <c r="D1063" s="380" t="s">
        <v>228</v>
      </c>
      <c r="F1063" s="381" t="s">
        <v>13</v>
      </c>
      <c r="G1063" s="380" t="s">
        <v>1771</v>
      </c>
      <c r="H1063" s="380" t="s">
        <v>1771</v>
      </c>
      <c r="I1063" s="380" t="s">
        <v>1767</v>
      </c>
      <c r="J1063" s="380" t="s">
        <v>1772</v>
      </c>
      <c r="K1063" s="380" t="s">
        <v>630</v>
      </c>
      <c r="L1063" s="382" t="s">
        <v>3703</v>
      </c>
    </row>
    <row r="1064" spans="1:12" hidden="1">
      <c r="A1064" s="380" t="s">
        <v>3786</v>
      </c>
      <c r="B1064" s="380" t="s">
        <v>3787</v>
      </c>
      <c r="C1064" s="380" t="s">
        <v>1224</v>
      </c>
      <c r="D1064" s="380" t="s">
        <v>3739</v>
      </c>
      <c r="F1064" s="381" t="s">
        <v>13</v>
      </c>
      <c r="G1064" s="380" t="s">
        <v>1771</v>
      </c>
      <c r="H1064" s="380" t="s">
        <v>1771</v>
      </c>
      <c r="I1064" s="380" t="s">
        <v>1767</v>
      </c>
      <c r="J1064" s="380" t="s">
        <v>1772</v>
      </c>
      <c r="K1064" s="380" t="s">
        <v>1224</v>
      </c>
      <c r="L1064" s="382" t="s">
        <v>3703</v>
      </c>
    </row>
    <row r="1065" spans="1:12" hidden="1">
      <c r="A1065" s="380" t="s">
        <v>3788</v>
      </c>
      <c r="B1065" s="380" t="s">
        <v>3789</v>
      </c>
      <c r="C1065" s="380" t="s">
        <v>107</v>
      </c>
      <c r="D1065" s="380" t="s">
        <v>283</v>
      </c>
      <c r="F1065" s="381" t="s">
        <v>13</v>
      </c>
      <c r="G1065" s="380" t="s">
        <v>1771</v>
      </c>
      <c r="H1065" s="380" t="s">
        <v>1771</v>
      </c>
      <c r="I1065" s="380" t="s">
        <v>1767</v>
      </c>
      <c r="J1065" s="380" t="s">
        <v>1772</v>
      </c>
      <c r="K1065" s="380" t="s">
        <v>107</v>
      </c>
      <c r="L1065" s="382" t="s">
        <v>3703</v>
      </c>
    </row>
    <row r="1066" spans="1:12" hidden="1">
      <c r="A1066" s="380" t="s">
        <v>3790</v>
      </c>
      <c r="B1066" s="380" t="s">
        <v>3791</v>
      </c>
      <c r="C1066" s="380" t="s">
        <v>935</v>
      </c>
      <c r="D1066" s="380" t="s">
        <v>283</v>
      </c>
      <c r="E1066" s="380" t="s">
        <v>3792</v>
      </c>
      <c r="F1066" s="381" t="s">
        <v>13</v>
      </c>
      <c r="G1066" s="380" t="s">
        <v>1771</v>
      </c>
      <c r="H1066" s="380" t="s">
        <v>1771</v>
      </c>
      <c r="I1066" s="380" t="s">
        <v>1767</v>
      </c>
      <c r="J1066" s="380" t="s">
        <v>1772</v>
      </c>
      <c r="K1066" s="380" t="s">
        <v>107</v>
      </c>
      <c r="L1066" s="382" t="s">
        <v>3703</v>
      </c>
    </row>
    <row r="1067" spans="1:12" hidden="1">
      <c r="A1067" s="380" t="s">
        <v>3793</v>
      </c>
      <c r="B1067" s="380" t="s">
        <v>3794</v>
      </c>
      <c r="C1067" s="380" t="s">
        <v>1438</v>
      </c>
      <c r="D1067" s="380" t="s">
        <v>228</v>
      </c>
      <c r="F1067" s="381" t="s">
        <v>13</v>
      </c>
      <c r="G1067" s="380" t="s">
        <v>1771</v>
      </c>
      <c r="H1067" s="380" t="s">
        <v>1771</v>
      </c>
      <c r="I1067" s="380" t="s">
        <v>1767</v>
      </c>
      <c r="J1067" s="380" t="s">
        <v>1772</v>
      </c>
      <c r="K1067" s="380" t="s">
        <v>1438</v>
      </c>
      <c r="L1067" s="382" t="s">
        <v>3703</v>
      </c>
    </row>
    <row r="1068" spans="1:12" hidden="1">
      <c r="A1068" s="380" t="s">
        <v>3795</v>
      </c>
      <c r="B1068" s="380" t="s">
        <v>3796</v>
      </c>
      <c r="C1068" s="380" t="s">
        <v>1438</v>
      </c>
      <c r="D1068" s="380" t="s">
        <v>3739</v>
      </c>
      <c r="F1068" s="381" t="s">
        <v>13</v>
      </c>
      <c r="G1068" s="380" t="s">
        <v>1771</v>
      </c>
      <c r="H1068" s="380" t="s">
        <v>1771</v>
      </c>
      <c r="I1068" s="380" t="s">
        <v>1767</v>
      </c>
      <c r="J1068" s="380" t="s">
        <v>1772</v>
      </c>
      <c r="K1068" s="380" t="s">
        <v>1438</v>
      </c>
      <c r="L1068" s="382" t="s">
        <v>3703</v>
      </c>
    </row>
    <row r="1069" spans="1:12" hidden="1">
      <c r="A1069" s="380" t="s">
        <v>3797</v>
      </c>
      <c r="B1069" s="380" t="s">
        <v>3798</v>
      </c>
      <c r="C1069" s="380" t="s">
        <v>30</v>
      </c>
      <c r="D1069" s="380" t="s">
        <v>3739</v>
      </c>
      <c r="F1069" s="381" t="s">
        <v>13</v>
      </c>
      <c r="G1069" s="380" t="s">
        <v>1771</v>
      </c>
      <c r="H1069" s="380" t="s">
        <v>1771</v>
      </c>
      <c r="I1069" s="380" t="s">
        <v>1767</v>
      </c>
      <c r="J1069" s="380" t="s">
        <v>1772</v>
      </c>
      <c r="K1069" s="380" t="s">
        <v>30</v>
      </c>
      <c r="L1069" s="382" t="s">
        <v>3703</v>
      </c>
    </row>
    <row r="1070" spans="1:12" hidden="1">
      <c r="A1070" s="380" t="s">
        <v>3799</v>
      </c>
      <c r="B1070" s="380" t="s">
        <v>3800</v>
      </c>
      <c r="C1070" s="380" t="s">
        <v>107</v>
      </c>
      <c r="D1070" s="380" t="s">
        <v>3739</v>
      </c>
      <c r="F1070" s="381" t="s">
        <v>13</v>
      </c>
      <c r="G1070" s="380" t="s">
        <v>1771</v>
      </c>
      <c r="H1070" s="380" t="s">
        <v>1771</v>
      </c>
      <c r="I1070" s="380" t="s">
        <v>1767</v>
      </c>
      <c r="J1070" s="380" t="s">
        <v>1772</v>
      </c>
      <c r="K1070" s="380" t="s">
        <v>107</v>
      </c>
      <c r="L1070" s="382" t="s">
        <v>3703</v>
      </c>
    </row>
    <row r="1071" spans="1:12" hidden="1">
      <c r="A1071" s="380" t="s">
        <v>3801</v>
      </c>
      <c r="B1071" s="380" t="s">
        <v>3802</v>
      </c>
      <c r="C1071" s="380" t="s">
        <v>744</v>
      </c>
      <c r="D1071" s="380" t="s">
        <v>283</v>
      </c>
      <c r="F1071" s="381" t="s">
        <v>13</v>
      </c>
      <c r="G1071" s="380" t="s">
        <v>1771</v>
      </c>
      <c r="H1071" s="380" t="s">
        <v>1771</v>
      </c>
      <c r="I1071" s="380" t="s">
        <v>1767</v>
      </c>
      <c r="J1071" s="380" t="s">
        <v>1772</v>
      </c>
      <c r="K1071" s="380" t="s">
        <v>744</v>
      </c>
      <c r="L1071" s="382" t="s">
        <v>3703</v>
      </c>
    </row>
    <row r="1072" spans="1:12" hidden="1">
      <c r="A1072" s="380" t="s">
        <v>3803</v>
      </c>
      <c r="B1072" s="380" t="s">
        <v>3804</v>
      </c>
      <c r="C1072" s="380" t="s">
        <v>1224</v>
      </c>
      <c r="D1072" s="380" t="s">
        <v>283</v>
      </c>
      <c r="F1072" s="381" t="s">
        <v>13</v>
      </c>
      <c r="G1072" s="380" t="s">
        <v>1771</v>
      </c>
      <c r="H1072" s="380" t="s">
        <v>1771</v>
      </c>
      <c r="I1072" s="380" t="s">
        <v>1767</v>
      </c>
      <c r="J1072" s="380" t="s">
        <v>1772</v>
      </c>
      <c r="K1072" s="380" t="s">
        <v>1224</v>
      </c>
      <c r="L1072" s="382" t="s">
        <v>3703</v>
      </c>
    </row>
    <row r="1073" spans="1:12" hidden="1">
      <c r="A1073" s="380" t="s">
        <v>3805</v>
      </c>
      <c r="B1073" s="380" t="s">
        <v>3806</v>
      </c>
      <c r="C1073" s="380" t="s">
        <v>1224</v>
      </c>
      <c r="D1073" s="380" t="s">
        <v>283</v>
      </c>
      <c r="F1073" s="381" t="s">
        <v>13</v>
      </c>
      <c r="G1073" s="380" t="s">
        <v>1771</v>
      </c>
      <c r="H1073" s="380" t="s">
        <v>1771</v>
      </c>
      <c r="I1073" s="380" t="s">
        <v>1767</v>
      </c>
      <c r="J1073" s="380" t="s">
        <v>1772</v>
      </c>
      <c r="K1073" s="380" t="s">
        <v>1224</v>
      </c>
      <c r="L1073" s="382" t="s">
        <v>3703</v>
      </c>
    </row>
    <row r="1074" spans="1:12" hidden="1">
      <c r="A1074" s="380" t="s">
        <v>3807</v>
      </c>
      <c r="B1074" s="380" t="s">
        <v>3808</v>
      </c>
      <c r="C1074" s="380" t="s">
        <v>1785</v>
      </c>
      <c r="D1074" s="380" t="s">
        <v>1777</v>
      </c>
      <c r="E1074" s="380" t="s">
        <v>1786</v>
      </c>
      <c r="F1074" s="381" t="s">
        <v>1786</v>
      </c>
      <c r="G1074" s="380" t="s">
        <v>1767</v>
      </c>
      <c r="H1074" s="380" t="s">
        <v>1771</v>
      </c>
      <c r="I1074" s="380" t="s">
        <v>1767</v>
      </c>
      <c r="J1074" s="380" t="s">
        <v>1787</v>
      </c>
      <c r="K1074" s="380" t="s">
        <v>336</v>
      </c>
    </row>
    <row r="1075" spans="1:12" hidden="1">
      <c r="A1075" s="380" t="s">
        <v>3809</v>
      </c>
      <c r="B1075" s="380" t="s">
        <v>3810</v>
      </c>
      <c r="C1075" s="380" t="s">
        <v>744</v>
      </c>
      <c r="D1075" s="380" t="s">
        <v>283</v>
      </c>
      <c r="F1075" s="381" t="s">
        <v>13</v>
      </c>
      <c r="G1075" s="380" t="s">
        <v>1771</v>
      </c>
      <c r="H1075" s="380" t="s">
        <v>1771</v>
      </c>
      <c r="I1075" s="380" t="s">
        <v>1767</v>
      </c>
      <c r="J1075" s="380" t="s">
        <v>1772</v>
      </c>
      <c r="K1075" s="380" t="s">
        <v>744</v>
      </c>
      <c r="L1075" s="382" t="s">
        <v>3703</v>
      </c>
    </row>
    <row r="1076" spans="1:12" hidden="1">
      <c r="A1076" s="380" t="s">
        <v>3811</v>
      </c>
      <c r="B1076" s="380" t="s">
        <v>3812</v>
      </c>
      <c r="C1076" s="380" t="s">
        <v>107</v>
      </c>
      <c r="D1076" s="380" t="s">
        <v>1777</v>
      </c>
      <c r="F1076" s="381" t="s">
        <v>13</v>
      </c>
      <c r="G1076" s="380" t="s">
        <v>1771</v>
      </c>
      <c r="H1076" s="380" t="s">
        <v>1771</v>
      </c>
      <c r="I1076" s="380" t="s">
        <v>1767</v>
      </c>
      <c r="J1076" s="380" t="s">
        <v>1772</v>
      </c>
      <c r="K1076" s="380" t="s">
        <v>107</v>
      </c>
      <c r="L1076" s="382" t="s">
        <v>3813</v>
      </c>
    </row>
    <row r="1077" spans="1:12">
      <c r="A1077" s="380" t="s">
        <v>3814</v>
      </c>
      <c r="B1077" s="380" t="s">
        <v>3815</v>
      </c>
      <c r="C1077" s="380" t="s">
        <v>872</v>
      </c>
      <c r="D1077" s="380" t="s">
        <v>1777</v>
      </c>
      <c r="E1077" s="380" t="s">
        <v>3816</v>
      </c>
      <c r="F1077" s="381">
        <v>0.01</v>
      </c>
      <c r="G1077" s="380" t="s">
        <v>1767</v>
      </c>
      <c r="H1077" s="380" t="s">
        <v>1767</v>
      </c>
      <c r="I1077" s="380" t="s">
        <v>1771</v>
      </c>
      <c r="J1077" s="380" t="s">
        <v>1768</v>
      </c>
      <c r="K1077" s="380" t="s">
        <v>872</v>
      </c>
    </row>
    <row r="1078" spans="1:12" hidden="1">
      <c r="A1078" s="380" t="s">
        <v>3817</v>
      </c>
      <c r="B1078" s="380" t="s">
        <v>3818</v>
      </c>
      <c r="C1078" s="380" t="s">
        <v>1785</v>
      </c>
      <c r="D1078" s="380" t="s">
        <v>1782</v>
      </c>
      <c r="E1078" s="380" t="s">
        <v>3819</v>
      </c>
      <c r="F1078" s="381" t="s">
        <v>1786</v>
      </c>
      <c r="G1078" s="380" t="s">
        <v>1767</v>
      </c>
      <c r="H1078" s="380" t="s">
        <v>1771</v>
      </c>
      <c r="I1078" s="380" t="s">
        <v>1767</v>
      </c>
      <c r="J1078" s="380" t="s">
        <v>1787</v>
      </c>
      <c r="K1078" s="380" t="s">
        <v>107</v>
      </c>
      <c r="L1078" s="382" t="s">
        <v>3703</v>
      </c>
    </row>
    <row r="1079" spans="1:12" hidden="1">
      <c r="A1079" s="380" t="s">
        <v>3820</v>
      </c>
      <c r="B1079" s="380" t="s">
        <v>3821</v>
      </c>
      <c r="C1079" s="380" t="s">
        <v>107</v>
      </c>
      <c r="D1079" s="380" t="s">
        <v>1777</v>
      </c>
      <c r="F1079" s="381" t="s">
        <v>13</v>
      </c>
      <c r="G1079" s="380" t="s">
        <v>1771</v>
      </c>
      <c r="H1079" s="380" t="s">
        <v>1771</v>
      </c>
      <c r="I1079" s="380" t="s">
        <v>1767</v>
      </c>
      <c r="J1079" s="380" t="s">
        <v>1772</v>
      </c>
      <c r="K1079" s="380" t="s">
        <v>107</v>
      </c>
      <c r="L1079" s="382" t="s">
        <v>3813</v>
      </c>
    </row>
    <row r="1080" spans="1:12" hidden="1">
      <c r="A1080" s="380" t="s">
        <v>3822</v>
      </c>
      <c r="B1080" s="380" t="s">
        <v>3823</v>
      </c>
      <c r="C1080" s="380" t="s">
        <v>1438</v>
      </c>
      <c r="D1080" s="380" t="s">
        <v>1765</v>
      </c>
      <c r="E1080" s="380" t="s">
        <v>3824</v>
      </c>
      <c r="F1080" s="381" t="s">
        <v>13</v>
      </c>
      <c r="G1080" s="380" t="s">
        <v>1771</v>
      </c>
      <c r="H1080" s="380" t="s">
        <v>1771</v>
      </c>
      <c r="I1080" s="380" t="s">
        <v>1767</v>
      </c>
      <c r="J1080" s="380" t="s">
        <v>1772</v>
      </c>
      <c r="K1080" s="380" t="s">
        <v>1807</v>
      </c>
      <c r="L1080" s="382" t="s">
        <v>3825</v>
      </c>
    </row>
    <row r="1081" spans="1:12" hidden="1">
      <c r="A1081" s="380" t="s">
        <v>3826</v>
      </c>
      <c r="B1081" s="380" t="s">
        <v>3827</v>
      </c>
      <c r="C1081" s="380" t="s">
        <v>107</v>
      </c>
      <c r="D1081" s="380" t="s">
        <v>1765</v>
      </c>
      <c r="F1081" s="381" t="s">
        <v>13</v>
      </c>
      <c r="G1081" s="380" t="s">
        <v>1771</v>
      </c>
      <c r="H1081" s="380" t="s">
        <v>1771</v>
      </c>
      <c r="I1081" s="380" t="s">
        <v>1767</v>
      </c>
      <c r="J1081" s="380" t="s">
        <v>1772</v>
      </c>
      <c r="K1081" s="380" t="s">
        <v>107</v>
      </c>
      <c r="L1081" s="382" t="s">
        <v>3813</v>
      </c>
    </row>
    <row r="1082" spans="1:12" hidden="1">
      <c r="A1082" s="380" t="s">
        <v>3828</v>
      </c>
      <c r="B1082" s="380" t="s">
        <v>3829</v>
      </c>
      <c r="C1082" s="380" t="s">
        <v>336</v>
      </c>
      <c r="D1082" s="380" t="s">
        <v>1765</v>
      </c>
      <c r="F1082" s="381" t="s">
        <v>13</v>
      </c>
      <c r="G1082" s="380" t="s">
        <v>1771</v>
      </c>
      <c r="H1082" s="380" t="s">
        <v>1771</v>
      </c>
      <c r="I1082" s="380" t="s">
        <v>1767</v>
      </c>
      <c r="J1082" s="380" t="s">
        <v>1772</v>
      </c>
      <c r="K1082" s="380" t="s">
        <v>336</v>
      </c>
      <c r="L1082" s="382" t="s">
        <v>3813</v>
      </c>
    </row>
    <row r="1083" spans="1:12">
      <c r="A1083" s="380" t="s">
        <v>1157</v>
      </c>
      <c r="B1083" s="380" t="s">
        <v>1158</v>
      </c>
      <c r="C1083" s="380" t="s">
        <v>15</v>
      </c>
      <c r="D1083" s="380" t="s">
        <v>1777</v>
      </c>
      <c r="E1083" s="380" t="s">
        <v>1956</v>
      </c>
      <c r="F1083" s="381">
        <v>0.01</v>
      </c>
      <c r="K1083" s="380" t="s">
        <v>1779</v>
      </c>
    </row>
    <row r="1084" spans="1:12" hidden="1">
      <c r="A1084" s="380" t="s">
        <v>3830</v>
      </c>
      <c r="B1084" s="380" t="s">
        <v>3831</v>
      </c>
      <c r="C1084" s="380" t="s">
        <v>1224</v>
      </c>
      <c r="D1084" s="380" t="s">
        <v>142</v>
      </c>
      <c r="F1084" s="381" t="s">
        <v>13</v>
      </c>
      <c r="G1084" s="380" t="s">
        <v>1771</v>
      </c>
      <c r="H1084" s="380" t="s">
        <v>1771</v>
      </c>
      <c r="I1084" s="380" t="s">
        <v>1767</v>
      </c>
      <c r="J1084" s="380" t="s">
        <v>1772</v>
      </c>
      <c r="K1084" s="380" t="s">
        <v>1224</v>
      </c>
      <c r="L1084" s="382" t="s">
        <v>3813</v>
      </c>
    </row>
    <row r="1085" spans="1:12" hidden="1">
      <c r="A1085" s="380" t="s">
        <v>3832</v>
      </c>
      <c r="B1085" s="380" t="s">
        <v>3833</v>
      </c>
      <c r="C1085" s="380" t="s">
        <v>1224</v>
      </c>
      <c r="D1085" s="380" t="s">
        <v>142</v>
      </c>
      <c r="F1085" s="381" t="s">
        <v>13</v>
      </c>
      <c r="G1085" s="380" t="s">
        <v>1771</v>
      </c>
      <c r="H1085" s="380" t="s">
        <v>1771</v>
      </c>
      <c r="I1085" s="380" t="s">
        <v>1767</v>
      </c>
      <c r="J1085" s="380" t="s">
        <v>1772</v>
      </c>
      <c r="K1085" s="380" t="s">
        <v>1224</v>
      </c>
      <c r="L1085" s="382" t="s">
        <v>3813</v>
      </c>
    </row>
    <row r="1086" spans="1:12" hidden="1">
      <c r="A1086" s="380" t="s">
        <v>3834</v>
      </c>
      <c r="B1086" s="380" t="s">
        <v>3835</v>
      </c>
      <c r="C1086" s="380" t="s">
        <v>1224</v>
      </c>
      <c r="D1086" s="380" t="s">
        <v>1765</v>
      </c>
      <c r="F1086" s="381" t="s">
        <v>13</v>
      </c>
      <c r="G1086" s="380" t="s">
        <v>1771</v>
      </c>
      <c r="H1086" s="380" t="s">
        <v>1771</v>
      </c>
      <c r="I1086" s="380" t="s">
        <v>1767</v>
      </c>
      <c r="J1086" s="380" t="s">
        <v>1772</v>
      </c>
      <c r="K1086" s="380" t="s">
        <v>1224</v>
      </c>
      <c r="L1086" s="382" t="s">
        <v>3813</v>
      </c>
    </row>
    <row r="1087" spans="1:12">
      <c r="A1087" s="380" t="s">
        <v>3836</v>
      </c>
      <c r="B1087" s="380" t="s">
        <v>3837</v>
      </c>
      <c r="C1087" s="380" t="s">
        <v>30</v>
      </c>
      <c r="D1087" s="380" t="s">
        <v>1870</v>
      </c>
      <c r="E1087" s="380" t="s">
        <v>3838</v>
      </c>
      <c r="F1087" s="381">
        <v>7.0000000000000001E-3</v>
      </c>
      <c r="G1087" s="380" t="s">
        <v>1767</v>
      </c>
      <c r="H1087" s="380" t="s">
        <v>1767</v>
      </c>
      <c r="I1087" s="380" t="s">
        <v>1767</v>
      </c>
      <c r="J1087" s="380" t="s">
        <v>1768</v>
      </c>
      <c r="K1087" s="380" t="s">
        <v>30</v>
      </c>
      <c r="L1087" s="382" t="s">
        <v>3813</v>
      </c>
    </row>
    <row r="1088" spans="1:12" hidden="1">
      <c r="A1088" s="380" t="s">
        <v>3839</v>
      </c>
      <c r="B1088" s="380" t="s">
        <v>3840</v>
      </c>
      <c r="C1088" s="380" t="s">
        <v>1224</v>
      </c>
      <c r="D1088" s="380" t="s">
        <v>1777</v>
      </c>
      <c r="F1088" s="381" t="s">
        <v>13</v>
      </c>
      <c r="G1088" s="380" t="s">
        <v>1771</v>
      </c>
      <c r="H1088" s="380" t="s">
        <v>1771</v>
      </c>
      <c r="I1088" s="380" t="s">
        <v>1767</v>
      </c>
      <c r="J1088" s="380" t="s">
        <v>1772</v>
      </c>
      <c r="K1088" s="380" t="s">
        <v>1224</v>
      </c>
      <c r="L1088" s="382" t="s">
        <v>3813</v>
      </c>
    </row>
    <row r="1089" spans="1:12" hidden="1">
      <c r="A1089" s="380" t="s">
        <v>3841</v>
      </c>
      <c r="B1089" s="380" t="s">
        <v>3842</v>
      </c>
      <c r="C1089" s="380" t="s">
        <v>1438</v>
      </c>
      <c r="D1089" s="380" t="s">
        <v>228</v>
      </c>
      <c r="F1089" s="381" t="s">
        <v>13</v>
      </c>
      <c r="G1089" s="380" t="s">
        <v>1771</v>
      </c>
      <c r="H1089" s="380" t="s">
        <v>1771</v>
      </c>
      <c r="I1089" s="380" t="s">
        <v>1767</v>
      </c>
      <c r="J1089" s="380" t="s">
        <v>1772</v>
      </c>
      <c r="K1089" s="380" t="s">
        <v>1438</v>
      </c>
      <c r="L1089" s="382" t="s">
        <v>3813</v>
      </c>
    </row>
    <row r="1090" spans="1:12" hidden="1">
      <c r="A1090" s="380" t="s">
        <v>3843</v>
      </c>
      <c r="B1090" s="380" t="s">
        <v>3844</v>
      </c>
      <c r="C1090" s="380" t="s">
        <v>1438</v>
      </c>
      <c r="D1090" s="380" t="s">
        <v>459</v>
      </c>
      <c r="F1090" s="381" t="s">
        <v>13</v>
      </c>
      <c r="G1090" s="380" t="s">
        <v>1771</v>
      </c>
      <c r="H1090" s="380" t="s">
        <v>1771</v>
      </c>
      <c r="I1090" s="380" t="s">
        <v>1767</v>
      </c>
      <c r="J1090" s="380" t="s">
        <v>1772</v>
      </c>
      <c r="K1090" s="380" t="s">
        <v>1438</v>
      </c>
      <c r="L1090" s="382" t="s">
        <v>3813</v>
      </c>
    </row>
    <row r="1091" spans="1:12" hidden="1">
      <c r="A1091" s="380" t="s">
        <v>3845</v>
      </c>
      <c r="B1091" s="380" t="s">
        <v>3846</v>
      </c>
      <c r="C1091" s="380" t="s">
        <v>30</v>
      </c>
      <c r="D1091" s="380" t="s">
        <v>283</v>
      </c>
      <c r="F1091" s="381" t="s">
        <v>13</v>
      </c>
      <c r="G1091" s="380" t="s">
        <v>1771</v>
      </c>
      <c r="H1091" s="380" t="s">
        <v>1771</v>
      </c>
      <c r="I1091" s="380" t="s">
        <v>1767</v>
      </c>
      <c r="J1091" s="380" t="s">
        <v>1772</v>
      </c>
      <c r="K1091" s="380" t="s">
        <v>30</v>
      </c>
      <c r="L1091" s="382" t="s">
        <v>3813</v>
      </c>
    </row>
    <row r="1092" spans="1:12" hidden="1">
      <c r="A1092" s="380" t="s">
        <v>3847</v>
      </c>
      <c r="B1092" s="380" t="s">
        <v>3848</v>
      </c>
      <c r="C1092" s="380" t="s">
        <v>30</v>
      </c>
      <c r="D1092" s="380" t="s">
        <v>1765</v>
      </c>
      <c r="F1092" s="381" t="s">
        <v>13</v>
      </c>
      <c r="G1092" s="380" t="s">
        <v>1771</v>
      </c>
      <c r="H1092" s="380" t="s">
        <v>1771</v>
      </c>
      <c r="I1092" s="380" t="s">
        <v>1767</v>
      </c>
      <c r="J1092" s="380" t="s">
        <v>1772</v>
      </c>
      <c r="K1092" s="380" t="s">
        <v>30</v>
      </c>
      <c r="L1092" s="382" t="s">
        <v>3813</v>
      </c>
    </row>
    <row r="1093" spans="1:12" hidden="1">
      <c r="A1093" s="380" t="s">
        <v>3849</v>
      </c>
      <c r="B1093" s="380" t="s">
        <v>3850</v>
      </c>
      <c r="C1093" s="380" t="s">
        <v>1438</v>
      </c>
      <c r="D1093" s="380" t="s">
        <v>1782</v>
      </c>
      <c r="F1093" s="381" t="s">
        <v>13</v>
      </c>
      <c r="G1093" s="380" t="s">
        <v>1771</v>
      </c>
      <c r="H1093" s="380" t="s">
        <v>1771</v>
      </c>
      <c r="I1093" s="380" t="s">
        <v>1767</v>
      </c>
      <c r="J1093" s="380" t="s">
        <v>1772</v>
      </c>
      <c r="K1093" s="380" t="s">
        <v>1438</v>
      </c>
      <c r="L1093" s="382" t="s">
        <v>3813</v>
      </c>
    </row>
    <row r="1094" spans="1:12" hidden="1">
      <c r="A1094" s="380" t="s">
        <v>3851</v>
      </c>
      <c r="B1094" s="380" t="s">
        <v>3852</v>
      </c>
      <c r="C1094" s="380" t="s">
        <v>30</v>
      </c>
      <c r="D1094" s="380" t="s">
        <v>459</v>
      </c>
      <c r="E1094" s="380" t="s">
        <v>3538</v>
      </c>
      <c r="F1094" s="381" t="s">
        <v>13</v>
      </c>
      <c r="G1094" s="380" t="s">
        <v>1771</v>
      </c>
      <c r="H1094" s="380" t="s">
        <v>1771</v>
      </c>
      <c r="I1094" s="380" t="s">
        <v>1767</v>
      </c>
      <c r="J1094" s="380" t="s">
        <v>1768</v>
      </c>
      <c r="K1094" s="380" t="s">
        <v>1779</v>
      </c>
      <c r="L1094" s="382" t="s">
        <v>3813</v>
      </c>
    </row>
    <row r="1095" spans="1:12">
      <c r="A1095" s="380" t="s">
        <v>3853</v>
      </c>
      <c r="B1095" s="380" t="s">
        <v>3854</v>
      </c>
      <c r="C1095" s="380" t="s">
        <v>1438</v>
      </c>
      <c r="D1095" s="380" t="s">
        <v>1782</v>
      </c>
      <c r="E1095" s="380" t="s">
        <v>1892</v>
      </c>
      <c r="F1095" s="381">
        <v>0.01</v>
      </c>
      <c r="G1095" s="380" t="s">
        <v>1767</v>
      </c>
      <c r="H1095" s="380" t="s">
        <v>1767</v>
      </c>
      <c r="I1095" s="380" t="s">
        <v>1767</v>
      </c>
      <c r="J1095" s="380" t="s">
        <v>1787</v>
      </c>
      <c r="K1095" s="380" t="s">
        <v>1438</v>
      </c>
      <c r="L1095" s="382" t="s">
        <v>3783</v>
      </c>
    </row>
    <row r="1096" spans="1:12" hidden="1">
      <c r="A1096" s="380" t="s">
        <v>3855</v>
      </c>
      <c r="B1096" s="380" t="s">
        <v>3856</v>
      </c>
      <c r="C1096" s="380" t="s">
        <v>630</v>
      </c>
      <c r="F1096" s="381" t="s">
        <v>13</v>
      </c>
      <c r="G1096" s="380" t="s">
        <v>1771</v>
      </c>
      <c r="H1096" s="380" t="s">
        <v>1771</v>
      </c>
      <c r="I1096" s="380" t="s">
        <v>1767</v>
      </c>
      <c r="J1096" s="380" t="s">
        <v>1772</v>
      </c>
      <c r="K1096" s="380" t="s">
        <v>3751</v>
      </c>
    </row>
    <row r="1097" spans="1:12" hidden="1">
      <c r="A1097" s="380" t="s">
        <v>3857</v>
      </c>
      <c r="B1097" s="380" t="s">
        <v>3858</v>
      </c>
      <c r="C1097" s="380" t="s">
        <v>27</v>
      </c>
      <c r="D1097" s="380" t="s">
        <v>283</v>
      </c>
      <c r="E1097" s="380" t="s">
        <v>1778</v>
      </c>
      <c r="F1097" s="381" t="s">
        <v>13</v>
      </c>
      <c r="G1097" s="380" t="s">
        <v>1771</v>
      </c>
      <c r="H1097" s="380" t="s">
        <v>1771</v>
      </c>
      <c r="I1097" s="380" t="s">
        <v>1767</v>
      </c>
      <c r="J1097" s="380" t="s">
        <v>1768</v>
      </c>
      <c r="K1097" s="380" t="s">
        <v>1779</v>
      </c>
      <c r="L1097" s="382" t="s">
        <v>3783</v>
      </c>
    </row>
    <row r="1098" spans="1:12" hidden="1">
      <c r="A1098" s="380" t="s">
        <v>3859</v>
      </c>
      <c r="B1098" s="380" t="s">
        <v>3860</v>
      </c>
      <c r="C1098" s="380" t="s">
        <v>107</v>
      </c>
      <c r="D1098" s="380" t="s">
        <v>1777</v>
      </c>
      <c r="F1098" s="381" t="s">
        <v>13</v>
      </c>
      <c r="G1098" s="380" t="s">
        <v>1771</v>
      </c>
      <c r="H1098" s="380" t="s">
        <v>1771</v>
      </c>
      <c r="I1098" s="380" t="s">
        <v>1767</v>
      </c>
      <c r="J1098" s="380" t="s">
        <v>1772</v>
      </c>
      <c r="K1098" s="380" t="s">
        <v>107</v>
      </c>
      <c r="L1098" s="382" t="s">
        <v>3861</v>
      </c>
    </row>
    <row r="1099" spans="1:12" hidden="1">
      <c r="A1099" s="380" t="s">
        <v>3862</v>
      </c>
      <c r="B1099" s="380" t="s">
        <v>3863</v>
      </c>
      <c r="C1099" s="380" t="s">
        <v>1438</v>
      </c>
      <c r="D1099" s="380" t="s">
        <v>283</v>
      </c>
      <c r="F1099" s="381" t="s">
        <v>13</v>
      </c>
      <c r="G1099" s="380" t="s">
        <v>1771</v>
      </c>
      <c r="H1099" s="380" t="s">
        <v>1771</v>
      </c>
      <c r="I1099" s="380" t="s">
        <v>1767</v>
      </c>
      <c r="J1099" s="380" t="s">
        <v>1772</v>
      </c>
      <c r="K1099" s="380" t="s">
        <v>1438</v>
      </c>
      <c r="L1099" s="382" t="s">
        <v>3783</v>
      </c>
    </row>
    <row r="1100" spans="1:12" hidden="1">
      <c r="A1100" s="380" t="s">
        <v>3864</v>
      </c>
      <c r="B1100" s="380" t="s">
        <v>3865</v>
      </c>
      <c r="C1100" s="380" t="s">
        <v>1224</v>
      </c>
      <c r="D1100" s="380" t="s">
        <v>1777</v>
      </c>
      <c r="F1100" s="381" t="s">
        <v>13</v>
      </c>
      <c r="G1100" s="380" t="s">
        <v>1771</v>
      </c>
      <c r="H1100" s="380" t="s">
        <v>1771</v>
      </c>
      <c r="I1100" s="380" t="s">
        <v>1767</v>
      </c>
      <c r="J1100" s="380" t="s">
        <v>1772</v>
      </c>
    </row>
    <row r="1101" spans="1:12" hidden="1">
      <c r="A1101" s="380" t="s">
        <v>3866</v>
      </c>
      <c r="B1101" s="380" t="s">
        <v>3867</v>
      </c>
      <c r="C1101" s="380" t="s">
        <v>1438</v>
      </c>
      <c r="D1101" s="380" t="s">
        <v>1782</v>
      </c>
      <c r="F1101" s="381" t="s">
        <v>13</v>
      </c>
      <c r="G1101" s="380" t="s">
        <v>1771</v>
      </c>
      <c r="H1101" s="380" t="s">
        <v>1771</v>
      </c>
      <c r="I1101" s="380" t="s">
        <v>1767</v>
      </c>
      <c r="J1101" s="380" t="s">
        <v>1772</v>
      </c>
      <c r="K1101" s="380" t="s">
        <v>1438</v>
      </c>
      <c r="L1101" s="382" t="s">
        <v>3861</v>
      </c>
    </row>
    <row r="1102" spans="1:12" hidden="1">
      <c r="A1102" s="380" t="s">
        <v>1600</v>
      </c>
      <c r="B1102" s="380" t="s">
        <v>1601</v>
      </c>
      <c r="C1102" s="380" t="s">
        <v>1438</v>
      </c>
      <c r="D1102" s="380" t="s">
        <v>459</v>
      </c>
      <c r="F1102" s="381" t="s">
        <v>13</v>
      </c>
      <c r="G1102" s="380" t="s">
        <v>1771</v>
      </c>
      <c r="H1102" s="380" t="s">
        <v>1771</v>
      </c>
      <c r="I1102" s="380" t="s">
        <v>1767</v>
      </c>
      <c r="J1102" s="380" t="s">
        <v>1772</v>
      </c>
      <c r="K1102" s="380" t="s">
        <v>1438</v>
      </c>
      <c r="L1102" s="382" t="s">
        <v>3783</v>
      </c>
    </row>
    <row r="1103" spans="1:12" hidden="1">
      <c r="A1103" s="380" t="s">
        <v>3868</v>
      </c>
      <c r="B1103" s="380" t="s">
        <v>3869</v>
      </c>
      <c r="C1103" s="380" t="s">
        <v>1438</v>
      </c>
      <c r="D1103" s="380" t="s">
        <v>459</v>
      </c>
      <c r="F1103" s="381" t="s">
        <v>13</v>
      </c>
      <c r="G1103" s="380" t="s">
        <v>1771</v>
      </c>
      <c r="H1103" s="380" t="s">
        <v>1771</v>
      </c>
      <c r="I1103" s="380" t="s">
        <v>1767</v>
      </c>
      <c r="J1103" s="380" t="s">
        <v>1772</v>
      </c>
      <c r="K1103" s="380" t="s">
        <v>1438</v>
      </c>
      <c r="L1103" s="382" t="s">
        <v>3783</v>
      </c>
    </row>
    <row r="1104" spans="1:12" hidden="1">
      <c r="A1104" s="380" t="s">
        <v>3870</v>
      </c>
      <c r="B1104" s="380" t="s">
        <v>3871</v>
      </c>
      <c r="C1104" s="380" t="s">
        <v>1438</v>
      </c>
      <c r="D1104" s="380" t="s">
        <v>459</v>
      </c>
      <c r="F1104" s="381" t="s">
        <v>13</v>
      </c>
      <c r="G1104" s="380" t="s">
        <v>1771</v>
      </c>
      <c r="H1104" s="380" t="s">
        <v>1771</v>
      </c>
      <c r="I1104" s="380" t="s">
        <v>1767</v>
      </c>
      <c r="J1104" s="380" t="s">
        <v>1772</v>
      </c>
      <c r="K1104" s="380" t="s">
        <v>1438</v>
      </c>
      <c r="L1104" s="382" t="s">
        <v>3783</v>
      </c>
    </row>
    <row r="1105" spans="1:12" hidden="1">
      <c r="A1105" s="380" t="s">
        <v>3872</v>
      </c>
      <c r="B1105" s="380" t="s">
        <v>3873</v>
      </c>
      <c r="C1105" s="380" t="s">
        <v>1438</v>
      </c>
      <c r="D1105" s="380" t="s">
        <v>459</v>
      </c>
      <c r="F1105" s="381" t="s">
        <v>13</v>
      </c>
      <c r="G1105" s="380" t="s">
        <v>1771</v>
      </c>
      <c r="H1105" s="380" t="s">
        <v>1771</v>
      </c>
      <c r="I1105" s="380" t="s">
        <v>1767</v>
      </c>
      <c r="J1105" s="380" t="s">
        <v>1772</v>
      </c>
      <c r="K1105" s="380" t="s">
        <v>1438</v>
      </c>
      <c r="L1105" s="382" t="s">
        <v>3783</v>
      </c>
    </row>
    <row r="1106" spans="1:12" hidden="1">
      <c r="A1106" s="380" t="s">
        <v>3874</v>
      </c>
      <c r="B1106" s="380" t="s">
        <v>3875</v>
      </c>
      <c r="C1106" s="380" t="s">
        <v>1438</v>
      </c>
      <c r="D1106" s="380" t="s">
        <v>459</v>
      </c>
      <c r="F1106" s="381" t="s">
        <v>13</v>
      </c>
      <c r="G1106" s="380" t="s">
        <v>1771</v>
      </c>
      <c r="H1106" s="380" t="s">
        <v>1771</v>
      </c>
      <c r="I1106" s="380" t="s">
        <v>1767</v>
      </c>
      <c r="J1106" s="380" t="s">
        <v>1772</v>
      </c>
      <c r="K1106" s="380" t="s">
        <v>1438</v>
      </c>
      <c r="L1106" s="382" t="s">
        <v>3861</v>
      </c>
    </row>
    <row r="1107" spans="1:12" hidden="1">
      <c r="A1107" s="380" t="s">
        <v>3876</v>
      </c>
      <c r="B1107" s="380" t="s">
        <v>3877</v>
      </c>
      <c r="C1107" s="380" t="s">
        <v>1438</v>
      </c>
      <c r="D1107" s="380" t="s">
        <v>228</v>
      </c>
      <c r="F1107" s="381" t="s">
        <v>13</v>
      </c>
      <c r="G1107" s="380" t="s">
        <v>1771</v>
      </c>
      <c r="H1107" s="380" t="s">
        <v>1771</v>
      </c>
      <c r="I1107" s="380" t="s">
        <v>1767</v>
      </c>
      <c r="J1107" s="380" t="s">
        <v>1772</v>
      </c>
      <c r="K1107" s="380" t="s">
        <v>1438</v>
      </c>
      <c r="L1107" s="382" t="s">
        <v>3861</v>
      </c>
    </row>
    <row r="1108" spans="1:12" hidden="1">
      <c r="A1108" s="380" t="s">
        <v>3878</v>
      </c>
      <c r="B1108" s="380" t="s">
        <v>3879</v>
      </c>
      <c r="C1108" s="380" t="s">
        <v>1224</v>
      </c>
      <c r="D1108" s="380" t="s">
        <v>3739</v>
      </c>
      <c r="F1108" s="381" t="s">
        <v>13</v>
      </c>
      <c r="G1108" s="380" t="s">
        <v>1771</v>
      </c>
      <c r="H1108" s="380" t="s">
        <v>1771</v>
      </c>
      <c r="I1108" s="380" t="s">
        <v>1767</v>
      </c>
      <c r="J1108" s="380" t="s">
        <v>1772</v>
      </c>
      <c r="K1108" s="380" t="s">
        <v>1224</v>
      </c>
      <c r="L1108" s="382" t="s">
        <v>3861</v>
      </c>
    </row>
    <row r="1109" spans="1:12" hidden="1">
      <c r="A1109" s="380" t="s">
        <v>3880</v>
      </c>
      <c r="B1109" s="380" t="s">
        <v>3881</v>
      </c>
      <c r="C1109" s="380" t="s">
        <v>336</v>
      </c>
      <c r="D1109" s="380" t="s">
        <v>3739</v>
      </c>
      <c r="E1109" s="380" t="s">
        <v>3315</v>
      </c>
      <c r="F1109" s="381" t="s">
        <v>13</v>
      </c>
      <c r="G1109" s="380" t="s">
        <v>1771</v>
      </c>
      <c r="H1109" s="380" t="s">
        <v>1771</v>
      </c>
      <c r="I1109" s="380" t="s">
        <v>1767</v>
      </c>
      <c r="J1109" s="380" t="s">
        <v>1772</v>
      </c>
      <c r="K1109" s="380" t="s">
        <v>1795</v>
      </c>
      <c r="L1109" s="382" t="s">
        <v>3861</v>
      </c>
    </row>
    <row r="1110" spans="1:12" hidden="1">
      <c r="A1110" s="380" t="s">
        <v>3882</v>
      </c>
      <c r="B1110" s="380" t="s">
        <v>3883</v>
      </c>
      <c r="C1110" s="380" t="s">
        <v>1438</v>
      </c>
      <c r="D1110" s="380" t="s">
        <v>228</v>
      </c>
      <c r="F1110" s="381" t="s">
        <v>13</v>
      </c>
      <c r="G1110" s="380" t="s">
        <v>1771</v>
      </c>
      <c r="H1110" s="380" t="s">
        <v>1771</v>
      </c>
      <c r="I1110" s="380" t="s">
        <v>1767</v>
      </c>
      <c r="J1110" s="380" t="s">
        <v>1772</v>
      </c>
      <c r="K1110" s="380" t="s">
        <v>1438</v>
      </c>
      <c r="L1110" s="382" t="s">
        <v>3861</v>
      </c>
    </row>
    <row r="1111" spans="1:12" hidden="1">
      <c r="A1111" s="380" t="s">
        <v>3884</v>
      </c>
      <c r="B1111" s="380" t="s">
        <v>3885</v>
      </c>
      <c r="C1111" s="380" t="s">
        <v>107</v>
      </c>
      <c r="D1111" s="380" t="s">
        <v>3739</v>
      </c>
      <c r="F1111" s="381" t="s">
        <v>13</v>
      </c>
      <c r="G1111" s="380" t="s">
        <v>1771</v>
      </c>
      <c r="H1111" s="380" t="s">
        <v>1771</v>
      </c>
      <c r="I1111" s="380" t="s">
        <v>1767</v>
      </c>
      <c r="J1111" s="380" t="s">
        <v>1772</v>
      </c>
      <c r="K1111" s="380" t="s">
        <v>107</v>
      </c>
      <c r="L1111" s="382" t="s">
        <v>3861</v>
      </c>
    </row>
    <row r="1112" spans="1:12" hidden="1">
      <c r="A1112" s="380" t="s">
        <v>1314</v>
      </c>
      <c r="B1112" s="380" t="s">
        <v>1315</v>
      </c>
      <c r="C1112" s="380" t="s">
        <v>1224</v>
      </c>
      <c r="D1112" s="380" t="s">
        <v>3739</v>
      </c>
      <c r="F1112" s="381" t="s">
        <v>13</v>
      </c>
      <c r="G1112" s="380" t="s">
        <v>1771</v>
      </c>
      <c r="H1112" s="380" t="s">
        <v>1771</v>
      </c>
      <c r="I1112" s="380" t="s">
        <v>1767</v>
      </c>
      <c r="J1112" s="380" t="s">
        <v>1772</v>
      </c>
      <c r="K1112" s="380" t="s">
        <v>1224</v>
      </c>
      <c r="L1112" s="382" t="s">
        <v>3861</v>
      </c>
    </row>
    <row r="1113" spans="1:12" hidden="1">
      <c r="A1113" s="380" t="s">
        <v>3886</v>
      </c>
      <c r="B1113" s="380" t="s">
        <v>3887</v>
      </c>
      <c r="C1113" s="380" t="s">
        <v>107</v>
      </c>
      <c r="D1113" s="380" t="s">
        <v>3739</v>
      </c>
      <c r="F1113" s="381" t="s">
        <v>13</v>
      </c>
      <c r="G1113" s="380" t="s">
        <v>1771</v>
      </c>
      <c r="H1113" s="380" t="s">
        <v>1771</v>
      </c>
      <c r="I1113" s="380" t="s">
        <v>1767</v>
      </c>
      <c r="J1113" s="380" t="s">
        <v>1772</v>
      </c>
      <c r="K1113" s="380" t="s">
        <v>107</v>
      </c>
      <c r="L1113" s="382" t="s">
        <v>3861</v>
      </c>
    </row>
    <row r="1114" spans="1:12" hidden="1">
      <c r="A1114" s="380" t="s">
        <v>3888</v>
      </c>
      <c r="B1114" s="380" t="s">
        <v>3889</v>
      </c>
      <c r="C1114" s="380" t="s">
        <v>1438</v>
      </c>
      <c r="D1114" s="380" t="s">
        <v>3890</v>
      </c>
      <c r="F1114" s="381" t="s">
        <v>13</v>
      </c>
      <c r="G1114" s="380" t="s">
        <v>1771</v>
      </c>
      <c r="H1114" s="380" t="s">
        <v>1771</v>
      </c>
      <c r="I1114" s="380" t="s">
        <v>1767</v>
      </c>
      <c r="J1114" s="380" t="s">
        <v>1772</v>
      </c>
      <c r="K1114" s="380" t="s">
        <v>1438</v>
      </c>
      <c r="L1114" s="382" t="s">
        <v>3861</v>
      </c>
    </row>
    <row r="1115" spans="1:12" hidden="1">
      <c r="A1115" s="380" t="s">
        <v>3891</v>
      </c>
      <c r="B1115" s="380" t="s">
        <v>3892</v>
      </c>
      <c r="C1115" s="380" t="s">
        <v>353</v>
      </c>
      <c r="D1115" s="380" t="s">
        <v>3739</v>
      </c>
      <c r="E1115" s="380" t="s">
        <v>2206</v>
      </c>
      <c r="F1115" s="381" t="s">
        <v>13</v>
      </c>
      <c r="G1115" s="380" t="s">
        <v>1771</v>
      </c>
      <c r="H1115" s="380" t="s">
        <v>1771</v>
      </c>
      <c r="I1115" s="380" t="s">
        <v>1767</v>
      </c>
      <c r="J1115" s="380" t="s">
        <v>1768</v>
      </c>
      <c r="K1115" s="380" t="s">
        <v>1779</v>
      </c>
      <c r="L1115" s="382" t="s">
        <v>3861</v>
      </c>
    </row>
    <row r="1116" spans="1:12" hidden="1">
      <c r="A1116" s="380" t="s">
        <v>3893</v>
      </c>
      <c r="B1116" s="380" t="s">
        <v>3894</v>
      </c>
      <c r="C1116" s="380" t="s">
        <v>1785</v>
      </c>
      <c r="D1116" s="380" t="s">
        <v>228</v>
      </c>
      <c r="E1116" s="380" t="s">
        <v>1786</v>
      </c>
      <c r="F1116" s="381" t="s">
        <v>1786</v>
      </c>
      <c r="G1116" s="380" t="s">
        <v>1767</v>
      </c>
      <c r="H1116" s="380" t="s">
        <v>1771</v>
      </c>
      <c r="I1116" s="380" t="s">
        <v>1767</v>
      </c>
      <c r="J1116" s="380" t="s">
        <v>1772</v>
      </c>
      <c r="K1116" s="380" t="s">
        <v>336</v>
      </c>
      <c r="L1116" s="382" t="s">
        <v>3861</v>
      </c>
    </row>
    <row r="1117" spans="1:12" hidden="1">
      <c r="A1117" s="380" t="s">
        <v>3895</v>
      </c>
      <c r="B1117" s="380" t="s">
        <v>3896</v>
      </c>
      <c r="C1117" s="380" t="s">
        <v>872</v>
      </c>
      <c r="D1117" s="380" t="s">
        <v>1765</v>
      </c>
      <c r="E1117" s="380" t="s">
        <v>3897</v>
      </c>
      <c r="F1117" s="381" t="s">
        <v>21</v>
      </c>
      <c r="G1117" s="380" t="s">
        <v>1767</v>
      </c>
      <c r="H1117" s="380" t="s">
        <v>1767</v>
      </c>
      <c r="I1117" s="380" t="s">
        <v>1771</v>
      </c>
      <c r="J1117" s="380" t="s">
        <v>2029</v>
      </c>
      <c r="K1117" s="380" t="s">
        <v>872</v>
      </c>
    </row>
    <row r="1118" spans="1:12" hidden="1">
      <c r="A1118" s="380" t="s">
        <v>3898</v>
      </c>
      <c r="B1118" s="380" t="s">
        <v>3899</v>
      </c>
      <c r="C1118" s="380" t="s">
        <v>630</v>
      </c>
      <c r="D1118" s="380" t="s">
        <v>228</v>
      </c>
      <c r="F1118" s="381" t="s">
        <v>13</v>
      </c>
      <c r="G1118" s="380" t="s">
        <v>1771</v>
      </c>
      <c r="H1118" s="380" t="s">
        <v>1771</v>
      </c>
      <c r="I1118" s="380" t="s">
        <v>1767</v>
      </c>
      <c r="J1118" s="380" t="s">
        <v>1772</v>
      </c>
      <c r="K1118" s="380" t="s">
        <v>630</v>
      </c>
      <c r="L1118" s="382" t="s">
        <v>3861</v>
      </c>
    </row>
    <row r="1119" spans="1:12" hidden="1">
      <c r="A1119" s="380" t="s">
        <v>3900</v>
      </c>
      <c r="B1119" s="380" t="s">
        <v>3901</v>
      </c>
      <c r="C1119" s="380" t="s">
        <v>744</v>
      </c>
      <c r="D1119" s="380" t="s">
        <v>1782</v>
      </c>
      <c r="F1119" s="381" t="s">
        <v>13</v>
      </c>
      <c r="G1119" s="380" t="s">
        <v>1771</v>
      </c>
      <c r="H1119" s="380" t="s">
        <v>1771</v>
      </c>
      <c r="I1119" s="380" t="s">
        <v>1767</v>
      </c>
      <c r="J1119" s="380" t="s">
        <v>1772</v>
      </c>
      <c r="K1119" s="380" t="s">
        <v>744</v>
      </c>
      <c r="L1119" s="382" t="s">
        <v>3861</v>
      </c>
    </row>
    <row r="1120" spans="1:12" hidden="1">
      <c r="A1120" s="380" t="s">
        <v>3902</v>
      </c>
      <c r="B1120" s="380" t="s">
        <v>3903</v>
      </c>
      <c r="C1120" s="380" t="s">
        <v>744</v>
      </c>
      <c r="D1120" s="380" t="s">
        <v>1765</v>
      </c>
      <c r="E1120" s="380" t="s">
        <v>2742</v>
      </c>
      <c r="F1120" s="381" t="s">
        <v>13</v>
      </c>
      <c r="G1120" s="380" t="s">
        <v>1771</v>
      </c>
      <c r="H1120" s="380" t="s">
        <v>1771</v>
      </c>
      <c r="I1120" s="380" t="s">
        <v>1767</v>
      </c>
      <c r="J1120" s="380" t="s">
        <v>1768</v>
      </c>
      <c r="K1120" s="380" t="s">
        <v>1807</v>
      </c>
      <c r="L1120" s="382" t="s">
        <v>3861</v>
      </c>
    </row>
    <row r="1121" spans="1:12" hidden="1">
      <c r="A1121" s="380" t="s">
        <v>255</v>
      </c>
      <c r="B1121" s="380" t="s">
        <v>256</v>
      </c>
      <c r="C1121" s="380" t="s">
        <v>107</v>
      </c>
      <c r="D1121" s="380" t="s">
        <v>1765</v>
      </c>
      <c r="F1121" s="381" t="s">
        <v>13</v>
      </c>
      <c r="G1121" s="380" t="s">
        <v>1771</v>
      </c>
      <c r="H1121" s="380" t="s">
        <v>1771</v>
      </c>
      <c r="I1121" s="380" t="s">
        <v>1767</v>
      </c>
      <c r="J1121" s="380" t="s">
        <v>1772</v>
      </c>
      <c r="K1121" s="380" t="s">
        <v>107</v>
      </c>
      <c r="L1121" s="382" t="s">
        <v>3861</v>
      </c>
    </row>
    <row r="1122" spans="1:12" hidden="1">
      <c r="A1122" s="380" t="s">
        <v>3904</v>
      </c>
      <c r="B1122" s="380" t="s">
        <v>3905</v>
      </c>
      <c r="C1122" s="380" t="s">
        <v>107</v>
      </c>
      <c r="D1122" s="380" t="s">
        <v>1765</v>
      </c>
      <c r="F1122" s="381" t="s">
        <v>13</v>
      </c>
      <c r="G1122" s="380" t="s">
        <v>1771</v>
      </c>
      <c r="H1122" s="380" t="s">
        <v>1771</v>
      </c>
      <c r="I1122" s="380" t="s">
        <v>1767</v>
      </c>
      <c r="J1122" s="380" t="s">
        <v>1772</v>
      </c>
      <c r="K1122" s="380" t="s">
        <v>107</v>
      </c>
      <c r="L1122" s="382" t="s">
        <v>3861</v>
      </c>
    </row>
    <row r="1123" spans="1:12" hidden="1">
      <c r="A1123" s="380" t="s">
        <v>784</v>
      </c>
      <c r="B1123" s="380" t="s">
        <v>3906</v>
      </c>
      <c r="C1123" s="380" t="s">
        <v>744</v>
      </c>
      <c r="D1123" s="380" t="s">
        <v>1765</v>
      </c>
      <c r="F1123" s="381" t="s">
        <v>13</v>
      </c>
      <c r="G1123" s="380" t="s">
        <v>1771</v>
      </c>
      <c r="H1123" s="380" t="s">
        <v>1771</v>
      </c>
      <c r="I1123" s="380" t="s">
        <v>1767</v>
      </c>
      <c r="J1123" s="380" t="s">
        <v>1772</v>
      </c>
      <c r="K1123" s="380" t="s">
        <v>744</v>
      </c>
      <c r="L1123" s="382" t="s">
        <v>3861</v>
      </c>
    </row>
    <row r="1124" spans="1:12" hidden="1">
      <c r="A1124" s="380" t="s">
        <v>376</v>
      </c>
      <c r="B1124" s="380" t="s">
        <v>377</v>
      </c>
      <c r="C1124" s="380" t="s">
        <v>353</v>
      </c>
      <c r="D1124" s="380" t="s">
        <v>379</v>
      </c>
      <c r="F1124" s="381" t="s">
        <v>13</v>
      </c>
      <c r="G1124" s="380" t="s">
        <v>1771</v>
      </c>
      <c r="H1124" s="380" t="s">
        <v>1771</v>
      </c>
      <c r="I1124" s="380" t="s">
        <v>1767</v>
      </c>
      <c r="J1124" s="380" t="s">
        <v>1768</v>
      </c>
      <c r="K1124" s="380" t="s">
        <v>1779</v>
      </c>
      <c r="L1124" s="382" t="s">
        <v>3861</v>
      </c>
    </row>
    <row r="1125" spans="1:12" hidden="1">
      <c r="A1125" s="380" t="s">
        <v>3907</v>
      </c>
      <c r="B1125" s="380" t="s">
        <v>3908</v>
      </c>
      <c r="C1125" s="380" t="s">
        <v>30</v>
      </c>
      <c r="D1125" s="380" t="s">
        <v>1777</v>
      </c>
      <c r="F1125" s="381" t="s">
        <v>13</v>
      </c>
      <c r="G1125" s="380" t="s">
        <v>1771</v>
      </c>
      <c r="H1125" s="380" t="s">
        <v>1771</v>
      </c>
      <c r="I1125" s="380" t="s">
        <v>1767</v>
      </c>
      <c r="J1125" s="380" t="s">
        <v>1772</v>
      </c>
      <c r="K1125" s="380" t="s">
        <v>30</v>
      </c>
      <c r="L1125" s="382" t="s">
        <v>3861</v>
      </c>
    </row>
    <row r="1126" spans="1:12" hidden="1">
      <c r="A1126" s="380" t="s">
        <v>3909</v>
      </c>
      <c r="B1126" s="380" t="s">
        <v>3910</v>
      </c>
      <c r="C1126" s="380" t="s">
        <v>1224</v>
      </c>
      <c r="D1126" s="380" t="s">
        <v>283</v>
      </c>
      <c r="F1126" s="381" t="s">
        <v>13</v>
      </c>
      <c r="G1126" s="380" t="s">
        <v>1771</v>
      </c>
      <c r="H1126" s="380" t="s">
        <v>1771</v>
      </c>
      <c r="I1126" s="380" t="s">
        <v>1767</v>
      </c>
      <c r="J1126" s="380" t="s">
        <v>1772</v>
      </c>
      <c r="K1126" s="380" t="s">
        <v>1224</v>
      </c>
      <c r="L1126" s="382" t="s">
        <v>3861</v>
      </c>
    </row>
    <row r="1127" spans="1:12" hidden="1">
      <c r="A1127" s="380" t="s">
        <v>3911</v>
      </c>
      <c r="B1127" s="380" t="s">
        <v>3912</v>
      </c>
      <c r="C1127" s="380" t="s">
        <v>107</v>
      </c>
      <c r="D1127" s="380" t="s">
        <v>283</v>
      </c>
      <c r="F1127" s="381" t="s">
        <v>13</v>
      </c>
      <c r="G1127" s="380" t="s">
        <v>1771</v>
      </c>
      <c r="H1127" s="380" t="s">
        <v>1771</v>
      </c>
      <c r="I1127" s="380" t="s">
        <v>1767</v>
      </c>
      <c r="J1127" s="380" t="s">
        <v>1772</v>
      </c>
      <c r="K1127" s="380" t="s">
        <v>107</v>
      </c>
      <c r="L1127" s="382" t="s">
        <v>3861</v>
      </c>
    </row>
    <row r="1128" spans="1:12" hidden="1">
      <c r="A1128" s="380" t="s">
        <v>3913</v>
      </c>
      <c r="B1128" s="380" t="s">
        <v>3914</v>
      </c>
      <c r="C1128" s="380" t="s">
        <v>1764</v>
      </c>
      <c r="D1128" s="380" t="s">
        <v>1765</v>
      </c>
      <c r="E1128" s="380" t="s">
        <v>3423</v>
      </c>
      <c r="F1128" s="381" t="s">
        <v>21</v>
      </c>
      <c r="G1128" s="380" t="s">
        <v>1767</v>
      </c>
      <c r="H1128" s="380" t="s">
        <v>1767</v>
      </c>
      <c r="I1128" s="380" t="s">
        <v>1771</v>
      </c>
      <c r="J1128" s="380" t="s">
        <v>2029</v>
      </c>
      <c r="K1128" s="380" t="s">
        <v>872</v>
      </c>
    </row>
    <row r="1129" spans="1:12" hidden="1">
      <c r="A1129" s="380" t="s">
        <v>3915</v>
      </c>
      <c r="B1129" s="380" t="s">
        <v>3916</v>
      </c>
      <c r="C1129" s="380" t="s">
        <v>1224</v>
      </c>
      <c r="D1129" s="380" t="s">
        <v>142</v>
      </c>
      <c r="F1129" s="381" t="s">
        <v>13</v>
      </c>
      <c r="G1129" s="380" t="s">
        <v>1771</v>
      </c>
      <c r="H1129" s="380" t="s">
        <v>1771</v>
      </c>
      <c r="I1129" s="380" t="s">
        <v>1767</v>
      </c>
      <c r="J1129" s="380" t="s">
        <v>1772</v>
      </c>
      <c r="K1129" s="380" t="s">
        <v>1224</v>
      </c>
      <c r="L1129" s="382" t="s">
        <v>3861</v>
      </c>
    </row>
    <row r="1130" spans="1:12" hidden="1">
      <c r="A1130" s="380" t="s">
        <v>3917</v>
      </c>
      <c r="B1130" s="380" t="s">
        <v>3918</v>
      </c>
      <c r="C1130" s="380" t="s">
        <v>107</v>
      </c>
      <c r="D1130" s="380" t="s">
        <v>1765</v>
      </c>
      <c r="F1130" s="381" t="s">
        <v>13</v>
      </c>
      <c r="G1130" s="380" t="s">
        <v>1771</v>
      </c>
      <c r="H1130" s="380" t="s">
        <v>1771</v>
      </c>
      <c r="I1130" s="380" t="s">
        <v>1767</v>
      </c>
      <c r="J1130" s="380" t="s">
        <v>1772</v>
      </c>
      <c r="K1130" s="380" t="s">
        <v>107</v>
      </c>
      <c r="L1130" s="382" t="s">
        <v>3861</v>
      </c>
    </row>
    <row r="1131" spans="1:12" hidden="1">
      <c r="A1131" s="380" t="s">
        <v>3919</v>
      </c>
      <c r="B1131" s="380" t="s">
        <v>3920</v>
      </c>
      <c r="C1131" s="380" t="s">
        <v>448</v>
      </c>
      <c r="D1131" s="380" t="s">
        <v>1777</v>
      </c>
      <c r="F1131" s="381" t="s">
        <v>13</v>
      </c>
      <c r="G1131" s="380" t="s">
        <v>1771</v>
      </c>
      <c r="H1131" s="380" t="s">
        <v>1771</v>
      </c>
      <c r="I1131" s="380" t="s">
        <v>1767</v>
      </c>
      <c r="J1131" s="380" t="s">
        <v>1772</v>
      </c>
      <c r="K1131" s="380" t="s">
        <v>448</v>
      </c>
      <c r="L1131" s="382" t="s">
        <v>3825</v>
      </c>
    </row>
    <row r="1132" spans="1:12">
      <c r="A1132" s="380" t="s">
        <v>3921</v>
      </c>
      <c r="B1132" s="380" t="s">
        <v>3922</v>
      </c>
      <c r="C1132" s="380" t="s">
        <v>1224</v>
      </c>
      <c r="D1132" s="380" t="s">
        <v>2408</v>
      </c>
      <c r="E1132" s="380" t="s">
        <v>3401</v>
      </c>
      <c r="F1132" s="381">
        <v>0.01</v>
      </c>
      <c r="G1132" s="380" t="s">
        <v>1767</v>
      </c>
      <c r="H1132" s="380" t="s">
        <v>1767</v>
      </c>
      <c r="I1132" s="380" t="s">
        <v>1771</v>
      </c>
      <c r="J1132" s="380" t="s">
        <v>1768</v>
      </c>
      <c r="K1132" s="380" t="s">
        <v>1224</v>
      </c>
      <c r="L1132" s="382" t="s">
        <v>3923</v>
      </c>
    </row>
    <row r="1133" spans="1:12" hidden="1">
      <c r="A1133" s="380" t="s">
        <v>3924</v>
      </c>
      <c r="B1133" s="380" t="s">
        <v>3925</v>
      </c>
      <c r="C1133" s="380" t="s">
        <v>744</v>
      </c>
      <c r="D1133" s="380" t="s">
        <v>459</v>
      </c>
      <c r="F1133" s="381" t="s">
        <v>13</v>
      </c>
      <c r="G1133" s="380" t="s">
        <v>1771</v>
      </c>
      <c r="H1133" s="380" t="s">
        <v>1771</v>
      </c>
      <c r="I1133" s="380" t="s">
        <v>1767</v>
      </c>
      <c r="J1133" s="380" t="s">
        <v>1768</v>
      </c>
      <c r="K1133" s="380" t="s">
        <v>1438</v>
      </c>
      <c r="L1133" s="382" t="s">
        <v>3825</v>
      </c>
    </row>
    <row r="1134" spans="1:12" hidden="1">
      <c r="A1134" s="380" t="s">
        <v>260</v>
      </c>
      <c r="B1134" s="380" t="s">
        <v>261</v>
      </c>
      <c r="C1134" s="380" t="s">
        <v>107</v>
      </c>
      <c r="D1134" s="380" t="s">
        <v>1777</v>
      </c>
      <c r="F1134" s="381" t="s">
        <v>13</v>
      </c>
      <c r="G1134" s="380" t="s">
        <v>1771</v>
      </c>
      <c r="H1134" s="380" t="s">
        <v>1771</v>
      </c>
      <c r="I1134" s="380" t="s">
        <v>1767</v>
      </c>
      <c r="J1134" s="380" t="s">
        <v>1772</v>
      </c>
      <c r="K1134" s="380" t="s">
        <v>107</v>
      </c>
      <c r="L1134" s="382" t="s">
        <v>3825</v>
      </c>
    </row>
    <row r="1135" spans="1:12" hidden="1">
      <c r="A1135" s="380" t="s">
        <v>3926</v>
      </c>
      <c r="B1135" s="380" t="s">
        <v>3927</v>
      </c>
      <c r="C1135" s="380" t="s">
        <v>1224</v>
      </c>
      <c r="D1135" s="380" t="s">
        <v>1782</v>
      </c>
      <c r="F1135" s="381" t="s">
        <v>13</v>
      </c>
      <c r="G1135" s="380" t="s">
        <v>1771</v>
      </c>
      <c r="H1135" s="380" t="s">
        <v>1771</v>
      </c>
      <c r="I1135" s="380" t="s">
        <v>1767</v>
      </c>
      <c r="J1135" s="380" t="s">
        <v>1772</v>
      </c>
      <c r="K1135" s="380" t="s">
        <v>1224</v>
      </c>
      <c r="L1135" s="382" t="s">
        <v>3825</v>
      </c>
    </row>
    <row r="1136" spans="1:12" hidden="1">
      <c r="A1136" s="380" t="s">
        <v>3928</v>
      </c>
      <c r="B1136" s="380" t="s">
        <v>3929</v>
      </c>
      <c r="C1136" s="380" t="s">
        <v>353</v>
      </c>
      <c r="D1136" s="380" t="s">
        <v>459</v>
      </c>
      <c r="E1136" s="380" t="s">
        <v>2206</v>
      </c>
      <c r="F1136" s="381" t="s">
        <v>13</v>
      </c>
      <c r="G1136" s="380" t="s">
        <v>1771</v>
      </c>
      <c r="H1136" s="380" t="s">
        <v>1771</v>
      </c>
      <c r="I1136" s="380" t="s">
        <v>1767</v>
      </c>
      <c r="J1136" s="380" t="s">
        <v>1768</v>
      </c>
      <c r="K1136" s="380" t="s">
        <v>1779</v>
      </c>
      <c r="L1136" s="382" t="s">
        <v>3825</v>
      </c>
    </row>
    <row r="1137" spans="1:12">
      <c r="A1137" s="380" t="s">
        <v>3930</v>
      </c>
      <c r="B1137" s="380" t="s">
        <v>3931</v>
      </c>
      <c r="C1137" s="380" t="s">
        <v>630</v>
      </c>
      <c r="D1137" s="380" t="s">
        <v>3739</v>
      </c>
      <c r="E1137" s="380" t="s">
        <v>1892</v>
      </c>
      <c r="F1137" s="381">
        <v>0.01</v>
      </c>
      <c r="G1137" s="380" t="s">
        <v>1767</v>
      </c>
      <c r="H1137" s="380" t="s">
        <v>1771</v>
      </c>
      <c r="I1137" s="380" t="s">
        <v>1767</v>
      </c>
      <c r="J1137" s="380" t="s">
        <v>1787</v>
      </c>
      <c r="K1137" s="380" t="s">
        <v>630</v>
      </c>
      <c r="L1137" s="382" t="s">
        <v>3932</v>
      </c>
    </row>
    <row r="1138" spans="1:12" hidden="1">
      <c r="A1138" s="380" t="s">
        <v>3933</v>
      </c>
      <c r="B1138" s="380" t="s">
        <v>3934</v>
      </c>
      <c r="C1138" s="380" t="s">
        <v>1438</v>
      </c>
      <c r="D1138" s="380" t="s">
        <v>228</v>
      </c>
      <c r="F1138" s="381" t="s">
        <v>13</v>
      </c>
      <c r="G1138" s="380" t="s">
        <v>1771</v>
      </c>
      <c r="H1138" s="380" t="s">
        <v>1771</v>
      </c>
      <c r="I1138" s="380" t="s">
        <v>1767</v>
      </c>
      <c r="J1138" s="380" t="s">
        <v>1772</v>
      </c>
      <c r="K1138" s="380" t="s">
        <v>1438</v>
      </c>
      <c r="L1138" s="382" t="s">
        <v>3825</v>
      </c>
    </row>
    <row r="1139" spans="1:12" hidden="1">
      <c r="A1139" s="380" t="s">
        <v>3935</v>
      </c>
      <c r="B1139" s="380" t="s">
        <v>3936</v>
      </c>
      <c r="C1139" s="380" t="s">
        <v>1438</v>
      </c>
      <c r="D1139" s="380" t="s">
        <v>459</v>
      </c>
      <c r="F1139" s="381" t="s">
        <v>13</v>
      </c>
      <c r="G1139" s="380" t="s">
        <v>1771</v>
      </c>
      <c r="H1139" s="380" t="s">
        <v>1771</v>
      </c>
      <c r="I1139" s="380" t="s">
        <v>1767</v>
      </c>
      <c r="J1139" s="380" t="s">
        <v>1772</v>
      </c>
      <c r="K1139" s="380" t="s">
        <v>1438</v>
      </c>
      <c r="L1139" s="382" t="s">
        <v>3825</v>
      </c>
    </row>
    <row r="1140" spans="1:12" hidden="1">
      <c r="A1140" s="380" t="s">
        <v>3937</v>
      </c>
      <c r="B1140" s="380" t="s">
        <v>3938</v>
      </c>
      <c r="C1140" s="380" t="s">
        <v>1224</v>
      </c>
      <c r="D1140" s="380" t="s">
        <v>3623</v>
      </c>
      <c r="F1140" s="381" t="s">
        <v>13</v>
      </c>
      <c r="G1140" s="380" t="s">
        <v>1771</v>
      </c>
      <c r="H1140" s="380" t="s">
        <v>1771</v>
      </c>
      <c r="I1140" s="380" t="s">
        <v>1767</v>
      </c>
      <c r="J1140" s="380" t="s">
        <v>1772</v>
      </c>
      <c r="K1140" s="380" t="s">
        <v>1224</v>
      </c>
      <c r="L1140" s="382" t="s">
        <v>3825</v>
      </c>
    </row>
    <row r="1141" spans="1:12" hidden="1">
      <c r="A1141" s="380" t="s">
        <v>3939</v>
      </c>
      <c r="B1141" s="380" t="s">
        <v>3940</v>
      </c>
      <c r="C1141" s="380" t="s">
        <v>1438</v>
      </c>
      <c r="D1141" s="380" t="s">
        <v>228</v>
      </c>
      <c r="F1141" s="381" t="s">
        <v>13</v>
      </c>
      <c r="G1141" s="380" t="s">
        <v>1771</v>
      </c>
      <c r="H1141" s="380" t="s">
        <v>1771</v>
      </c>
      <c r="I1141" s="380" t="s">
        <v>1767</v>
      </c>
      <c r="J1141" s="380" t="s">
        <v>1772</v>
      </c>
      <c r="K1141" s="380" t="s">
        <v>1438</v>
      </c>
    </row>
    <row r="1142" spans="1:12" hidden="1">
      <c r="A1142" s="380" t="s">
        <v>3941</v>
      </c>
      <c r="B1142" s="380" t="s">
        <v>3942</v>
      </c>
      <c r="C1142" s="380" t="s">
        <v>1224</v>
      </c>
      <c r="D1142" s="380" t="s">
        <v>459</v>
      </c>
      <c r="F1142" s="381" t="s">
        <v>13</v>
      </c>
      <c r="G1142" s="380" t="s">
        <v>1771</v>
      </c>
      <c r="H1142" s="380" t="s">
        <v>1771</v>
      </c>
      <c r="I1142" s="380" t="s">
        <v>1767</v>
      </c>
      <c r="J1142" s="380" t="s">
        <v>1772</v>
      </c>
      <c r="K1142" s="380" t="s">
        <v>1224</v>
      </c>
      <c r="L1142" s="382" t="s">
        <v>3825</v>
      </c>
    </row>
    <row r="1143" spans="1:12" hidden="1">
      <c r="A1143" s="380" t="s">
        <v>3943</v>
      </c>
      <c r="B1143" s="380" t="s">
        <v>3944</v>
      </c>
      <c r="C1143" s="380" t="s">
        <v>336</v>
      </c>
      <c r="D1143" s="380" t="s">
        <v>3739</v>
      </c>
      <c r="F1143" s="381" t="s">
        <v>13</v>
      </c>
      <c r="G1143" s="380" t="s">
        <v>1771</v>
      </c>
      <c r="H1143" s="380" t="s">
        <v>1771</v>
      </c>
      <c r="I1143" s="380" t="s">
        <v>1767</v>
      </c>
      <c r="J1143" s="380" t="s">
        <v>1772</v>
      </c>
      <c r="K1143" s="380" t="s">
        <v>336</v>
      </c>
      <c r="L1143" s="382" t="s">
        <v>3825</v>
      </c>
    </row>
    <row r="1144" spans="1:12" hidden="1">
      <c r="A1144" s="380" t="s">
        <v>3945</v>
      </c>
      <c r="B1144" s="380" t="s">
        <v>3946</v>
      </c>
      <c r="C1144" s="380" t="s">
        <v>744</v>
      </c>
      <c r="D1144" s="380" t="s">
        <v>228</v>
      </c>
      <c r="F1144" s="381" t="s">
        <v>13</v>
      </c>
      <c r="G1144" s="380" t="s">
        <v>1771</v>
      </c>
      <c r="H1144" s="380" t="s">
        <v>1771</v>
      </c>
      <c r="I1144" s="380" t="s">
        <v>1767</v>
      </c>
      <c r="J1144" s="380" t="s">
        <v>1772</v>
      </c>
      <c r="K1144" s="380" t="s">
        <v>744</v>
      </c>
      <c r="L1144" s="382" t="s">
        <v>3825</v>
      </c>
    </row>
    <row r="1145" spans="1:12" hidden="1">
      <c r="A1145" s="380" t="s">
        <v>3947</v>
      </c>
      <c r="B1145" s="380" t="s">
        <v>3948</v>
      </c>
      <c r="C1145" s="380" t="s">
        <v>1438</v>
      </c>
      <c r="D1145" s="380" t="s">
        <v>228</v>
      </c>
      <c r="F1145" s="381" t="s">
        <v>13</v>
      </c>
      <c r="G1145" s="380" t="s">
        <v>1771</v>
      </c>
      <c r="H1145" s="380" t="s">
        <v>1771</v>
      </c>
      <c r="I1145" s="380" t="s">
        <v>1767</v>
      </c>
      <c r="J1145" s="380" t="s">
        <v>1772</v>
      </c>
      <c r="K1145" s="380" t="s">
        <v>1438</v>
      </c>
      <c r="L1145" s="382" t="s">
        <v>3825</v>
      </c>
    </row>
    <row r="1146" spans="1:12" hidden="1">
      <c r="A1146" s="380" t="s">
        <v>3949</v>
      </c>
      <c r="B1146" s="380" t="s">
        <v>3950</v>
      </c>
      <c r="C1146" s="380" t="s">
        <v>107</v>
      </c>
      <c r="D1146" s="380" t="s">
        <v>283</v>
      </c>
      <c r="F1146" s="381" t="s">
        <v>13</v>
      </c>
      <c r="G1146" s="380" t="s">
        <v>1771</v>
      </c>
      <c r="H1146" s="380" t="s">
        <v>1771</v>
      </c>
      <c r="I1146" s="380" t="s">
        <v>1767</v>
      </c>
      <c r="J1146" s="380" t="s">
        <v>1772</v>
      </c>
      <c r="K1146" s="380" t="s">
        <v>107</v>
      </c>
      <c r="L1146" s="382" t="s">
        <v>3825</v>
      </c>
    </row>
    <row r="1147" spans="1:12" hidden="1">
      <c r="A1147" s="380" t="s">
        <v>3951</v>
      </c>
      <c r="B1147" s="380" t="s">
        <v>3952</v>
      </c>
      <c r="C1147" s="380" t="s">
        <v>1438</v>
      </c>
      <c r="D1147" s="380" t="s">
        <v>459</v>
      </c>
      <c r="F1147" s="381" t="s">
        <v>13</v>
      </c>
      <c r="G1147" s="380" t="s">
        <v>1771</v>
      </c>
      <c r="H1147" s="380" t="s">
        <v>1771</v>
      </c>
      <c r="I1147" s="380" t="s">
        <v>1767</v>
      </c>
      <c r="J1147" s="380" t="s">
        <v>1772</v>
      </c>
      <c r="K1147" s="380" t="s">
        <v>1438</v>
      </c>
      <c r="L1147" s="382" t="s">
        <v>3825</v>
      </c>
    </row>
    <row r="1148" spans="1:12" hidden="1">
      <c r="A1148" s="380" t="s">
        <v>3953</v>
      </c>
      <c r="B1148" s="380" t="s">
        <v>3954</v>
      </c>
      <c r="C1148" s="380" t="s">
        <v>1438</v>
      </c>
      <c r="D1148" s="380" t="s">
        <v>228</v>
      </c>
      <c r="F1148" s="381" t="s">
        <v>13</v>
      </c>
      <c r="G1148" s="380" t="s">
        <v>1771</v>
      </c>
      <c r="H1148" s="380" t="s">
        <v>1771</v>
      </c>
      <c r="I1148" s="380" t="s">
        <v>1767</v>
      </c>
      <c r="J1148" s="380" t="s">
        <v>1772</v>
      </c>
      <c r="K1148" s="380" t="s">
        <v>1438</v>
      </c>
      <c r="L1148" s="382" t="s">
        <v>3825</v>
      </c>
    </row>
    <row r="1149" spans="1:12" hidden="1">
      <c r="A1149" s="380" t="s">
        <v>3955</v>
      </c>
      <c r="B1149" s="380" t="s">
        <v>3956</v>
      </c>
      <c r="C1149" s="380" t="s">
        <v>1438</v>
      </c>
      <c r="D1149" s="380" t="s">
        <v>459</v>
      </c>
      <c r="F1149" s="381" t="s">
        <v>13</v>
      </c>
      <c r="G1149" s="380" t="s">
        <v>1771</v>
      </c>
      <c r="H1149" s="380" t="s">
        <v>1771</v>
      </c>
      <c r="I1149" s="380" t="s">
        <v>1767</v>
      </c>
      <c r="J1149" s="380" t="s">
        <v>1772</v>
      </c>
      <c r="K1149" s="380" t="s">
        <v>1438</v>
      </c>
      <c r="L1149" s="382" t="s">
        <v>3825</v>
      </c>
    </row>
    <row r="1150" spans="1:12" hidden="1">
      <c r="A1150" s="380" t="s">
        <v>3957</v>
      </c>
      <c r="B1150" s="380" t="s">
        <v>3958</v>
      </c>
      <c r="C1150" s="380" t="s">
        <v>107</v>
      </c>
      <c r="D1150" s="380" t="s">
        <v>3739</v>
      </c>
      <c r="F1150" s="381" t="s">
        <v>13</v>
      </c>
      <c r="G1150" s="380" t="s">
        <v>1771</v>
      </c>
      <c r="H1150" s="380" t="s">
        <v>1771</v>
      </c>
      <c r="I1150" s="380" t="s">
        <v>1767</v>
      </c>
      <c r="J1150" s="380" t="s">
        <v>1772</v>
      </c>
      <c r="K1150" s="380" t="s">
        <v>107</v>
      </c>
      <c r="L1150" s="382" t="s">
        <v>3932</v>
      </c>
    </row>
    <row r="1151" spans="1:12" hidden="1">
      <c r="A1151" s="380" t="s">
        <v>3959</v>
      </c>
      <c r="B1151" s="380" t="s">
        <v>3960</v>
      </c>
      <c r="C1151" s="380" t="s">
        <v>30</v>
      </c>
      <c r="D1151" s="380" t="s">
        <v>283</v>
      </c>
      <c r="F1151" s="381" t="s">
        <v>13</v>
      </c>
      <c r="G1151" s="380" t="s">
        <v>1771</v>
      </c>
      <c r="H1151" s="380" t="s">
        <v>1771</v>
      </c>
      <c r="I1151" s="380" t="s">
        <v>1767</v>
      </c>
      <c r="J1151" s="380" t="s">
        <v>1772</v>
      </c>
      <c r="K1151" s="380" t="s">
        <v>30</v>
      </c>
      <c r="L1151" s="382" t="s">
        <v>3825</v>
      </c>
    </row>
    <row r="1152" spans="1:12" hidden="1">
      <c r="A1152" s="380" t="s">
        <v>3961</v>
      </c>
      <c r="B1152" s="380" t="s">
        <v>3962</v>
      </c>
      <c r="C1152" s="380" t="s">
        <v>872</v>
      </c>
      <c r="D1152" s="380" t="s">
        <v>1777</v>
      </c>
      <c r="F1152" s="381" t="s">
        <v>13</v>
      </c>
      <c r="G1152" s="380" t="s">
        <v>1771</v>
      </c>
      <c r="H1152" s="380" t="s">
        <v>1771</v>
      </c>
      <c r="I1152" s="380" t="s">
        <v>1767</v>
      </c>
      <c r="J1152" s="380" t="s">
        <v>1772</v>
      </c>
      <c r="K1152" s="380" t="s">
        <v>872</v>
      </c>
      <c r="L1152" s="382" t="s">
        <v>3963</v>
      </c>
    </row>
    <row r="1153" spans="1:12" hidden="1">
      <c r="A1153" s="380" t="s">
        <v>1318</v>
      </c>
      <c r="B1153" s="380" t="s">
        <v>3964</v>
      </c>
      <c r="C1153" s="380" t="s">
        <v>1224</v>
      </c>
      <c r="D1153" s="380" t="s">
        <v>1765</v>
      </c>
      <c r="F1153" s="381" t="s">
        <v>13</v>
      </c>
      <c r="G1153" s="380" t="s">
        <v>1771</v>
      </c>
      <c r="H1153" s="380" t="s">
        <v>1771</v>
      </c>
      <c r="I1153" s="380" t="s">
        <v>1767</v>
      </c>
      <c r="J1153" s="380" t="s">
        <v>1772</v>
      </c>
      <c r="K1153" s="380" t="s">
        <v>1224</v>
      </c>
      <c r="L1153" s="382" t="s">
        <v>3932</v>
      </c>
    </row>
    <row r="1154" spans="1:12" hidden="1">
      <c r="A1154" s="380" t="s">
        <v>3965</v>
      </c>
      <c r="B1154" s="380" t="s">
        <v>3966</v>
      </c>
      <c r="C1154" s="380" t="s">
        <v>353</v>
      </c>
      <c r="D1154" s="380" t="s">
        <v>283</v>
      </c>
      <c r="E1154" s="380" t="s">
        <v>2206</v>
      </c>
      <c r="F1154" s="381" t="s">
        <v>13</v>
      </c>
      <c r="G1154" s="380" t="s">
        <v>1771</v>
      </c>
      <c r="H1154" s="380" t="s">
        <v>1771</v>
      </c>
      <c r="I1154" s="380" t="s">
        <v>1767</v>
      </c>
      <c r="J1154" s="380" t="s">
        <v>1768</v>
      </c>
      <c r="K1154" s="380" t="s">
        <v>1779</v>
      </c>
      <c r="L1154" s="382" t="s">
        <v>3932</v>
      </c>
    </row>
    <row r="1155" spans="1:12" hidden="1">
      <c r="A1155" s="380" t="s">
        <v>3967</v>
      </c>
      <c r="B1155" s="380" t="s">
        <v>3968</v>
      </c>
      <c r="C1155" s="380" t="s">
        <v>336</v>
      </c>
      <c r="D1155" s="380" t="s">
        <v>1777</v>
      </c>
      <c r="F1155" s="381" t="s">
        <v>13</v>
      </c>
      <c r="G1155" s="380" t="s">
        <v>1771</v>
      </c>
      <c r="H1155" s="380" t="s">
        <v>1771</v>
      </c>
      <c r="I1155" s="380" t="s">
        <v>1767</v>
      </c>
      <c r="J1155" s="380" t="s">
        <v>1772</v>
      </c>
      <c r="K1155" s="380" t="s">
        <v>336</v>
      </c>
    </row>
    <row r="1156" spans="1:12" hidden="1">
      <c r="A1156" s="380" t="s">
        <v>3969</v>
      </c>
      <c r="B1156" s="380" t="s">
        <v>3970</v>
      </c>
      <c r="C1156" s="380" t="s">
        <v>630</v>
      </c>
      <c r="D1156" s="380" t="s">
        <v>3623</v>
      </c>
      <c r="F1156" s="381" t="s">
        <v>13</v>
      </c>
      <c r="G1156" s="380" t="s">
        <v>1771</v>
      </c>
      <c r="H1156" s="380" t="s">
        <v>1771</v>
      </c>
      <c r="I1156" s="380" t="s">
        <v>1767</v>
      </c>
      <c r="J1156" s="380" t="s">
        <v>1772</v>
      </c>
      <c r="K1156" s="380" t="s">
        <v>630</v>
      </c>
      <c r="L1156" s="382" t="s">
        <v>3932</v>
      </c>
    </row>
    <row r="1157" spans="1:12" hidden="1">
      <c r="A1157" s="380" t="s">
        <v>3971</v>
      </c>
      <c r="B1157" s="380" t="s">
        <v>3972</v>
      </c>
      <c r="C1157" s="380" t="s">
        <v>1438</v>
      </c>
      <c r="D1157" s="380" t="s">
        <v>228</v>
      </c>
      <c r="F1157" s="381" t="s">
        <v>13</v>
      </c>
      <c r="G1157" s="380" t="s">
        <v>1771</v>
      </c>
      <c r="H1157" s="380" t="s">
        <v>1771</v>
      </c>
      <c r="I1157" s="380" t="s">
        <v>1767</v>
      </c>
      <c r="J1157" s="380" t="s">
        <v>1772</v>
      </c>
      <c r="K1157" s="380" t="s">
        <v>1438</v>
      </c>
      <c r="L1157" s="382" t="s">
        <v>3932</v>
      </c>
    </row>
    <row r="1158" spans="1:12" hidden="1">
      <c r="A1158" s="380" t="s">
        <v>3973</v>
      </c>
      <c r="B1158" s="380" t="s">
        <v>3974</v>
      </c>
      <c r="C1158" s="380" t="s">
        <v>744</v>
      </c>
      <c r="D1158" s="380" t="s">
        <v>283</v>
      </c>
      <c r="F1158" s="381" t="s">
        <v>13</v>
      </c>
      <c r="G1158" s="380" t="s">
        <v>1771</v>
      </c>
      <c r="H1158" s="380" t="s">
        <v>1771</v>
      </c>
      <c r="I1158" s="380" t="s">
        <v>1767</v>
      </c>
      <c r="J1158" s="380" t="s">
        <v>1772</v>
      </c>
      <c r="K1158" s="380" t="s">
        <v>744</v>
      </c>
      <c r="L1158" s="382" t="s">
        <v>3932</v>
      </c>
    </row>
    <row r="1159" spans="1:12" hidden="1">
      <c r="A1159" s="380" t="s">
        <v>3975</v>
      </c>
      <c r="B1159" s="380" t="s">
        <v>3976</v>
      </c>
      <c r="C1159" s="380" t="s">
        <v>1785</v>
      </c>
      <c r="D1159" s="380" t="s">
        <v>228</v>
      </c>
      <c r="E1159" s="380" t="s">
        <v>1786</v>
      </c>
      <c r="F1159" s="381" t="s">
        <v>1786</v>
      </c>
      <c r="G1159" s="380" t="s">
        <v>1767</v>
      </c>
      <c r="H1159" s="380" t="s">
        <v>1771</v>
      </c>
      <c r="I1159" s="380" t="s">
        <v>1767</v>
      </c>
      <c r="J1159" s="380" t="s">
        <v>1787</v>
      </c>
      <c r="K1159" s="380" t="s">
        <v>336</v>
      </c>
    </row>
    <row r="1160" spans="1:12" hidden="1">
      <c r="A1160" s="380" t="s">
        <v>3977</v>
      </c>
      <c r="B1160" s="380" t="s">
        <v>3978</v>
      </c>
      <c r="C1160" s="380" t="s">
        <v>353</v>
      </c>
      <c r="D1160" s="380" t="s">
        <v>3739</v>
      </c>
      <c r="E1160" s="380" t="s">
        <v>2206</v>
      </c>
      <c r="F1160" s="381" t="s">
        <v>13</v>
      </c>
      <c r="G1160" s="380" t="s">
        <v>1771</v>
      </c>
      <c r="H1160" s="380" t="s">
        <v>1771</v>
      </c>
      <c r="I1160" s="380" t="s">
        <v>1767</v>
      </c>
      <c r="J1160" s="380" t="s">
        <v>1768</v>
      </c>
      <c r="K1160" s="380" t="s">
        <v>1779</v>
      </c>
      <c r="L1160" s="382" t="s">
        <v>3932</v>
      </c>
    </row>
    <row r="1161" spans="1:12" hidden="1">
      <c r="A1161" s="380" t="s">
        <v>3979</v>
      </c>
      <c r="B1161" s="380" t="s">
        <v>3980</v>
      </c>
      <c r="C1161" s="380" t="s">
        <v>30</v>
      </c>
      <c r="D1161" s="380" t="s">
        <v>3981</v>
      </c>
      <c r="F1161" s="381" t="s">
        <v>13</v>
      </c>
      <c r="G1161" s="380" t="s">
        <v>1771</v>
      </c>
      <c r="H1161" s="380" t="s">
        <v>1771</v>
      </c>
      <c r="I1161" s="380" t="s">
        <v>1767</v>
      </c>
      <c r="J1161" s="380" t="s">
        <v>1772</v>
      </c>
      <c r="K1161" s="380" t="s">
        <v>30</v>
      </c>
      <c r="L1161" s="382" t="s">
        <v>3932</v>
      </c>
    </row>
    <row r="1162" spans="1:12" hidden="1">
      <c r="A1162" s="380" t="s">
        <v>1330</v>
      </c>
      <c r="B1162" s="380" t="s">
        <v>1331</v>
      </c>
      <c r="C1162" s="380" t="s">
        <v>1224</v>
      </c>
      <c r="D1162" s="380" t="s">
        <v>228</v>
      </c>
      <c r="F1162" s="381" t="s">
        <v>13</v>
      </c>
      <c r="G1162" s="380" t="s">
        <v>1771</v>
      </c>
      <c r="H1162" s="380" t="s">
        <v>1771</v>
      </c>
      <c r="I1162" s="380" t="s">
        <v>1767</v>
      </c>
      <c r="J1162" s="380" t="s">
        <v>1772</v>
      </c>
      <c r="K1162" s="380" t="s">
        <v>1224</v>
      </c>
      <c r="L1162" s="382" t="s">
        <v>3932</v>
      </c>
    </row>
    <row r="1163" spans="1:12">
      <c r="A1163" s="380" t="s">
        <v>3982</v>
      </c>
      <c r="B1163" s="380" t="s">
        <v>3983</v>
      </c>
      <c r="C1163" s="380" t="s">
        <v>107</v>
      </c>
      <c r="D1163" s="380" t="s">
        <v>1782</v>
      </c>
      <c r="E1163" s="380" t="s">
        <v>3401</v>
      </c>
      <c r="F1163" s="381">
        <v>0.01</v>
      </c>
      <c r="G1163" s="380" t="s">
        <v>1767</v>
      </c>
      <c r="H1163" s="380" t="s">
        <v>1771</v>
      </c>
      <c r="I1163" s="380" t="s">
        <v>1767</v>
      </c>
      <c r="J1163" s="380" t="s">
        <v>1768</v>
      </c>
      <c r="K1163" s="380" t="s">
        <v>107</v>
      </c>
    </row>
    <row r="1164" spans="1:12" hidden="1">
      <c r="A1164" s="380" t="s">
        <v>3984</v>
      </c>
      <c r="B1164" s="380" t="s">
        <v>3985</v>
      </c>
      <c r="C1164" s="380" t="s">
        <v>353</v>
      </c>
      <c r="D1164" s="380" t="s">
        <v>459</v>
      </c>
      <c r="E1164" s="380" t="s">
        <v>2206</v>
      </c>
      <c r="F1164" s="381" t="s">
        <v>13</v>
      </c>
      <c r="G1164" s="380" t="s">
        <v>1771</v>
      </c>
      <c r="H1164" s="380" t="s">
        <v>1771</v>
      </c>
      <c r="I1164" s="380" t="s">
        <v>1767</v>
      </c>
      <c r="J1164" s="380" t="s">
        <v>1768</v>
      </c>
      <c r="K1164" s="380" t="s">
        <v>1779</v>
      </c>
      <c r="L1164" s="382" t="s">
        <v>3932</v>
      </c>
    </row>
    <row r="1165" spans="1:12" hidden="1">
      <c r="A1165" s="380" t="s">
        <v>3986</v>
      </c>
      <c r="B1165" s="380" t="s">
        <v>3987</v>
      </c>
      <c r="C1165" s="380" t="s">
        <v>336</v>
      </c>
      <c r="D1165" s="380" t="s">
        <v>379</v>
      </c>
      <c r="E1165" s="380" t="s">
        <v>3988</v>
      </c>
      <c r="F1165" s="381" t="s">
        <v>13</v>
      </c>
      <c r="G1165" s="380" t="s">
        <v>1771</v>
      </c>
      <c r="H1165" s="380" t="s">
        <v>1771</v>
      </c>
      <c r="I1165" s="380" t="s">
        <v>1767</v>
      </c>
      <c r="J1165" s="380" t="s">
        <v>1772</v>
      </c>
      <c r="K1165" s="380" t="s">
        <v>1779</v>
      </c>
      <c r="L1165" s="382" t="s">
        <v>3932</v>
      </c>
    </row>
    <row r="1166" spans="1:12" hidden="1">
      <c r="A1166" s="380" t="s">
        <v>3989</v>
      </c>
      <c r="B1166" s="380" t="s">
        <v>3990</v>
      </c>
      <c r="C1166" s="380" t="s">
        <v>353</v>
      </c>
      <c r="D1166" s="380" t="s">
        <v>459</v>
      </c>
      <c r="E1166" s="380" t="s">
        <v>2206</v>
      </c>
      <c r="F1166" s="381" t="s">
        <v>13</v>
      </c>
      <c r="G1166" s="380" t="s">
        <v>1771</v>
      </c>
      <c r="H1166" s="380" t="s">
        <v>1771</v>
      </c>
      <c r="I1166" s="380" t="s">
        <v>1767</v>
      </c>
      <c r="J1166" s="380" t="s">
        <v>1768</v>
      </c>
      <c r="K1166" s="380" t="s">
        <v>1779</v>
      </c>
      <c r="L1166" s="382" t="s">
        <v>3932</v>
      </c>
    </row>
    <row r="1167" spans="1:12" hidden="1">
      <c r="A1167" s="380" t="s">
        <v>3991</v>
      </c>
      <c r="B1167" s="380" t="s">
        <v>3992</v>
      </c>
      <c r="C1167" s="380" t="s">
        <v>630</v>
      </c>
      <c r="D1167" s="380" t="s">
        <v>228</v>
      </c>
      <c r="F1167" s="381" t="s">
        <v>13</v>
      </c>
      <c r="G1167" s="380" t="s">
        <v>1771</v>
      </c>
      <c r="H1167" s="380" t="s">
        <v>1771</v>
      </c>
      <c r="I1167" s="380" t="s">
        <v>1767</v>
      </c>
      <c r="J1167" s="380" t="s">
        <v>1772</v>
      </c>
      <c r="K1167" s="380" t="s">
        <v>630</v>
      </c>
    </row>
    <row r="1168" spans="1:12" hidden="1">
      <c r="A1168" s="380" t="s">
        <v>3993</v>
      </c>
      <c r="B1168" s="380" t="s">
        <v>3994</v>
      </c>
      <c r="C1168" s="380" t="s">
        <v>3180</v>
      </c>
      <c r="D1168" s="380" t="s">
        <v>3739</v>
      </c>
      <c r="E1168" s="380" t="s">
        <v>3995</v>
      </c>
      <c r="F1168" s="381" t="s">
        <v>21</v>
      </c>
      <c r="G1168" s="380" t="s">
        <v>1767</v>
      </c>
      <c r="H1168" s="380" t="s">
        <v>1767</v>
      </c>
      <c r="I1168" s="380" t="s">
        <v>1771</v>
      </c>
      <c r="J1168" s="380" t="s">
        <v>2029</v>
      </c>
      <c r="K1168" s="380" t="s">
        <v>3180</v>
      </c>
    </row>
    <row r="1169" spans="1:12" hidden="1">
      <c r="A1169" s="380" t="s">
        <v>3996</v>
      </c>
      <c r="B1169" s="380" t="s">
        <v>3997</v>
      </c>
      <c r="C1169" s="380" t="s">
        <v>107</v>
      </c>
      <c r="D1169" s="380" t="s">
        <v>3739</v>
      </c>
      <c r="F1169" s="381" t="s">
        <v>13</v>
      </c>
      <c r="G1169" s="380" t="s">
        <v>1771</v>
      </c>
      <c r="H1169" s="380" t="s">
        <v>1771</v>
      </c>
      <c r="I1169" s="380" t="s">
        <v>1767</v>
      </c>
      <c r="J1169" s="380" t="s">
        <v>1772</v>
      </c>
      <c r="K1169" s="380" t="s">
        <v>107</v>
      </c>
      <c r="L1169" s="382" t="s">
        <v>3932</v>
      </c>
    </row>
    <row r="1170" spans="1:12" hidden="1">
      <c r="A1170" s="380" t="s">
        <v>3998</v>
      </c>
      <c r="B1170" s="380" t="s">
        <v>3999</v>
      </c>
      <c r="C1170" s="380" t="s">
        <v>630</v>
      </c>
      <c r="D1170" s="380" t="s">
        <v>3739</v>
      </c>
      <c r="F1170" s="381" t="s">
        <v>13</v>
      </c>
      <c r="G1170" s="380" t="s">
        <v>1771</v>
      </c>
      <c r="H1170" s="380" t="s">
        <v>1771</v>
      </c>
      <c r="I1170" s="380" t="s">
        <v>1767</v>
      </c>
      <c r="J1170" s="380" t="s">
        <v>1772</v>
      </c>
      <c r="K1170" s="380" t="s">
        <v>630</v>
      </c>
    </row>
    <row r="1171" spans="1:12" hidden="1">
      <c r="A1171" s="380" t="s">
        <v>4000</v>
      </c>
      <c r="B1171" s="380" t="s">
        <v>4001</v>
      </c>
      <c r="C1171" s="380" t="s">
        <v>1438</v>
      </c>
      <c r="D1171" s="380" t="s">
        <v>228</v>
      </c>
      <c r="F1171" s="381" t="s">
        <v>13</v>
      </c>
      <c r="G1171" s="380" t="s">
        <v>1771</v>
      </c>
      <c r="H1171" s="380" t="s">
        <v>1771</v>
      </c>
      <c r="I1171" s="380" t="s">
        <v>1767</v>
      </c>
      <c r="J1171" s="380" t="s">
        <v>1772</v>
      </c>
      <c r="K1171" s="380" t="s">
        <v>1438</v>
      </c>
      <c r="L1171" s="382" t="s">
        <v>3932</v>
      </c>
    </row>
    <row r="1172" spans="1:12" hidden="1">
      <c r="A1172" s="380" t="s">
        <v>4002</v>
      </c>
      <c r="B1172" s="380" t="s">
        <v>4003</v>
      </c>
      <c r="C1172" s="380" t="s">
        <v>353</v>
      </c>
      <c r="D1172" s="380" t="s">
        <v>3739</v>
      </c>
      <c r="E1172" s="380" t="s">
        <v>4004</v>
      </c>
      <c r="F1172" s="381" t="s">
        <v>13</v>
      </c>
      <c r="G1172" s="380" t="s">
        <v>1771</v>
      </c>
      <c r="H1172" s="380" t="s">
        <v>1771</v>
      </c>
      <c r="I1172" s="380" t="s">
        <v>1767</v>
      </c>
      <c r="J1172" s="380" t="s">
        <v>1772</v>
      </c>
      <c r="K1172" s="380" t="s">
        <v>107</v>
      </c>
    </row>
    <row r="1173" spans="1:12" hidden="1">
      <c r="A1173" s="380" t="s">
        <v>4005</v>
      </c>
      <c r="B1173" s="380" t="s">
        <v>4006</v>
      </c>
      <c r="C1173" s="380" t="s">
        <v>1438</v>
      </c>
      <c r="D1173" s="380" t="s">
        <v>228</v>
      </c>
      <c r="F1173" s="381" t="s">
        <v>13</v>
      </c>
      <c r="G1173" s="380" t="s">
        <v>1771</v>
      </c>
      <c r="H1173" s="380" t="s">
        <v>1771</v>
      </c>
      <c r="I1173" s="380" t="s">
        <v>1767</v>
      </c>
      <c r="J1173" s="380" t="s">
        <v>1772</v>
      </c>
      <c r="K1173" s="380" t="s">
        <v>1438</v>
      </c>
      <c r="L1173" s="382" t="s">
        <v>3932</v>
      </c>
    </row>
    <row r="1174" spans="1:12" hidden="1">
      <c r="A1174" s="380" t="s">
        <v>4007</v>
      </c>
      <c r="B1174" s="380" t="s">
        <v>4008</v>
      </c>
      <c r="C1174" s="380" t="s">
        <v>1027</v>
      </c>
      <c r="D1174" s="380" t="s">
        <v>3623</v>
      </c>
      <c r="F1174" s="381" t="s">
        <v>13</v>
      </c>
      <c r="G1174" s="380" t="s">
        <v>1771</v>
      </c>
      <c r="H1174" s="380" t="s">
        <v>1771</v>
      </c>
      <c r="I1174" s="380" t="s">
        <v>1767</v>
      </c>
      <c r="J1174" s="380" t="s">
        <v>1772</v>
      </c>
      <c r="K1174" s="380" t="s">
        <v>1027</v>
      </c>
      <c r="L1174" s="382" t="s">
        <v>4009</v>
      </c>
    </row>
    <row r="1175" spans="1:12" hidden="1">
      <c r="A1175" s="380" t="s">
        <v>4010</v>
      </c>
      <c r="B1175" s="380" t="s">
        <v>4011</v>
      </c>
      <c r="C1175" s="380" t="s">
        <v>744</v>
      </c>
      <c r="D1175" s="380" t="s">
        <v>283</v>
      </c>
      <c r="F1175" s="381" t="s">
        <v>13</v>
      </c>
      <c r="G1175" s="380" t="s">
        <v>1771</v>
      </c>
      <c r="H1175" s="380" t="s">
        <v>1771</v>
      </c>
      <c r="I1175" s="380" t="s">
        <v>1767</v>
      </c>
      <c r="J1175" s="380" t="s">
        <v>1772</v>
      </c>
      <c r="K1175" s="380" t="s">
        <v>744</v>
      </c>
      <c r="L1175" s="382" t="s">
        <v>3932</v>
      </c>
    </row>
    <row r="1176" spans="1:12" hidden="1">
      <c r="A1176" s="380" t="s">
        <v>4012</v>
      </c>
      <c r="B1176" s="380" t="s">
        <v>4013</v>
      </c>
      <c r="C1176" s="380" t="s">
        <v>107</v>
      </c>
      <c r="F1176" s="381" t="s">
        <v>13</v>
      </c>
      <c r="G1176" s="380" t="s">
        <v>1771</v>
      </c>
      <c r="H1176" s="380" t="s">
        <v>1771</v>
      </c>
      <c r="I1176" s="380" t="s">
        <v>1767</v>
      </c>
      <c r="J1176" s="380" t="s">
        <v>1772</v>
      </c>
      <c r="K1176" s="380" t="s">
        <v>107</v>
      </c>
      <c r="L1176" s="382" t="s">
        <v>3932</v>
      </c>
    </row>
    <row r="1177" spans="1:12" hidden="1">
      <c r="A1177" s="380" t="s">
        <v>4014</v>
      </c>
      <c r="B1177" s="380" t="s">
        <v>4015</v>
      </c>
      <c r="C1177" s="380" t="s">
        <v>1224</v>
      </c>
      <c r="D1177" s="380" t="s">
        <v>1765</v>
      </c>
      <c r="F1177" s="381" t="s">
        <v>13</v>
      </c>
      <c r="K1177" s="380" t="s">
        <v>1224</v>
      </c>
    </row>
    <row r="1178" spans="1:12" hidden="1">
      <c r="A1178" s="380" t="s">
        <v>4016</v>
      </c>
      <c r="B1178" s="380" t="s">
        <v>4017</v>
      </c>
      <c r="C1178" s="380" t="s">
        <v>1438</v>
      </c>
      <c r="D1178" s="380" t="s">
        <v>1777</v>
      </c>
      <c r="F1178" s="381" t="s">
        <v>13</v>
      </c>
      <c r="G1178" s="380" t="s">
        <v>1771</v>
      </c>
      <c r="H1178" s="380" t="s">
        <v>1771</v>
      </c>
      <c r="I1178" s="380" t="s">
        <v>1767</v>
      </c>
      <c r="J1178" s="380" t="s">
        <v>1772</v>
      </c>
      <c r="K1178" s="380" t="s">
        <v>1438</v>
      </c>
      <c r="L1178" s="382" t="s">
        <v>4018</v>
      </c>
    </row>
    <row r="1179" spans="1:12" hidden="1">
      <c r="A1179" s="380" t="s">
        <v>4019</v>
      </c>
      <c r="B1179" s="380" t="s">
        <v>4020</v>
      </c>
      <c r="C1179" s="380" t="s">
        <v>395</v>
      </c>
      <c r="D1179" s="380" t="s">
        <v>1777</v>
      </c>
      <c r="E1179" s="380" t="s">
        <v>2066</v>
      </c>
      <c r="F1179" s="381" t="s">
        <v>13</v>
      </c>
      <c r="G1179" s="380" t="s">
        <v>1771</v>
      </c>
      <c r="H1179" s="380" t="s">
        <v>1771</v>
      </c>
      <c r="I1179" s="380" t="s">
        <v>1767</v>
      </c>
      <c r="J1179" s="380" t="s">
        <v>1768</v>
      </c>
      <c r="K1179" s="380" t="s">
        <v>1807</v>
      </c>
      <c r="L1179" s="382" t="s">
        <v>4009</v>
      </c>
    </row>
    <row r="1180" spans="1:12" hidden="1">
      <c r="A1180" s="380" t="s">
        <v>4021</v>
      </c>
      <c r="B1180" s="380" t="s">
        <v>4022</v>
      </c>
      <c r="C1180" s="380" t="s">
        <v>30</v>
      </c>
      <c r="D1180" s="380" t="s">
        <v>228</v>
      </c>
      <c r="K1180" s="380" t="s">
        <v>30</v>
      </c>
    </row>
    <row r="1181" spans="1:12" hidden="1">
      <c r="A1181" s="380" t="s">
        <v>4023</v>
      </c>
      <c r="B1181" s="380" t="s">
        <v>4024</v>
      </c>
      <c r="C1181" s="380" t="s">
        <v>107</v>
      </c>
      <c r="D1181" s="380" t="s">
        <v>1782</v>
      </c>
      <c r="F1181" s="381" t="s">
        <v>13</v>
      </c>
      <c r="G1181" s="380" t="s">
        <v>1771</v>
      </c>
      <c r="H1181" s="380" t="s">
        <v>1771</v>
      </c>
      <c r="I1181" s="380" t="s">
        <v>1767</v>
      </c>
      <c r="J1181" s="380" t="s">
        <v>1772</v>
      </c>
      <c r="K1181" s="380" t="s">
        <v>107</v>
      </c>
    </row>
    <row r="1182" spans="1:12" hidden="1">
      <c r="A1182" s="380" t="s">
        <v>4025</v>
      </c>
      <c r="B1182" s="380" t="s">
        <v>4026</v>
      </c>
      <c r="C1182" s="380" t="s">
        <v>630</v>
      </c>
      <c r="D1182" s="380" t="s">
        <v>1765</v>
      </c>
      <c r="F1182" s="381" t="s">
        <v>13</v>
      </c>
      <c r="G1182" s="380" t="s">
        <v>1771</v>
      </c>
      <c r="H1182" s="380" t="s">
        <v>1771</v>
      </c>
      <c r="I1182" s="380" t="s">
        <v>1767</v>
      </c>
      <c r="J1182" s="380" t="s">
        <v>1772</v>
      </c>
      <c r="K1182" s="380" t="s">
        <v>630</v>
      </c>
    </row>
    <row r="1183" spans="1:12" hidden="1">
      <c r="A1183" s="380" t="s">
        <v>1334</v>
      </c>
      <c r="B1183" s="380" t="s">
        <v>1335</v>
      </c>
      <c r="C1183" s="380" t="s">
        <v>1224</v>
      </c>
      <c r="D1183" s="380" t="s">
        <v>142</v>
      </c>
      <c r="F1183" s="381" t="s">
        <v>13</v>
      </c>
      <c r="G1183" s="380" t="s">
        <v>1771</v>
      </c>
      <c r="H1183" s="380" t="s">
        <v>1771</v>
      </c>
      <c r="I1183" s="380" t="s">
        <v>1767</v>
      </c>
      <c r="J1183" s="380" t="s">
        <v>1772</v>
      </c>
      <c r="K1183" s="380" t="s">
        <v>1224</v>
      </c>
    </row>
    <row r="1184" spans="1:12" hidden="1">
      <c r="A1184" s="380" t="s">
        <v>4027</v>
      </c>
      <c r="B1184" s="380" t="s">
        <v>4028</v>
      </c>
      <c r="C1184" s="380" t="s">
        <v>353</v>
      </c>
      <c r="D1184" s="380" t="s">
        <v>3739</v>
      </c>
      <c r="E1184" s="380" t="s">
        <v>2206</v>
      </c>
      <c r="F1184" s="381" t="s">
        <v>13</v>
      </c>
      <c r="G1184" s="380" t="s">
        <v>1771</v>
      </c>
      <c r="H1184" s="380" t="s">
        <v>1771</v>
      </c>
      <c r="I1184" s="380" t="s">
        <v>1767</v>
      </c>
      <c r="J1184" s="380" t="s">
        <v>1768</v>
      </c>
      <c r="K1184" s="380" t="s">
        <v>1779</v>
      </c>
    </row>
    <row r="1185" spans="1:12">
      <c r="A1185" s="380" t="s">
        <v>4029</v>
      </c>
      <c r="B1185" s="380" t="s">
        <v>4030</v>
      </c>
      <c r="C1185" s="380" t="s">
        <v>107</v>
      </c>
      <c r="D1185" s="380" t="s">
        <v>459</v>
      </c>
      <c r="E1185" s="380" t="s">
        <v>1892</v>
      </c>
      <c r="F1185" s="381">
        <v>0.01</v>
      </c>
      <c r="G1185" s="380" t="s">
        <v>1767</v>
      </c>
      <c r="H1185" s="380" t="s">
        <v>1771</v>
      </c>
      <c r="I1185" s="380" t="s">
        <v>1767</v>
      </c>
      <c r="J1185" s="380" t="s">
        <v>1772</v>
      </c>
      <c r="K1185" s="380" t="s">
        <v>107</v>
      </c>
      <c r="L1185" s="382" t="s">
        <v>4009</v>
      </c>
    </row>
    <row r="1186" spans="1:12" hidden="1">
      <c r="A1186" s="380" t="s">
        <v>4031</v>
      </c>
      <c r="B1186" s="380" t="s">
        <v>4032</v>
      </c>
      <c r="C1186" s="380" t="s">
        <v>630</v>
      </c>
      <c r="D1186" s="380" t="s">
        <v>4033</v>
      </c>
      <c r="F1186" s="381" t="s">
        <v>13</v>
      </c>
      <c r="G1186" s="380" t="s">
        <v>1771</v>
      </c>
      <c r="H1186" s="380" t="s">
        <v>1771</v>
      </c>
      <c r="I1186" s="380" t="s">
        <v>1767</v>
      </c>
      <c r="J1186" s="380" t="s">
        <v>1772</v>
      </c>
      <c r="K1186" s="380" t="s">
        <v>630</v>
      </c>
      <c r="L1186" s="382" t="s">
        <v>4009</v>
      </c>
    </row>
    <row r="1187" spans="1:12" hidden="1">
      <c r="A1187" s="380" t="s">
        <v>584</v>
      </c>
      <c r="B1187" s="380" t="s">
        <v>585</v>
      </c>
      <c r="C1187" s="380" t="s">
        <v>30</v>
      </c>
      <c r="D1187" s="380" t="s">
        <v>3739</v>
      </c>
      <c r="F1187" s="381" t="s">
        <v>13</v>
      </c>
      <c r="G1187" s="380" t="s">
        <v>1771</v>
      </c>
      <c r="H1187" s="380" t="s">
        <v>1771</v>
      </c>
      <c r="I1187" s="380" t="s">
        <v>1767</v>
      </c>
      <c r="J1187" s="380" t="s">
        <v>1772</v>
      </c>
      <c r="K1187" s="380" t="s">
        <v>30</v>
      </c>
      <c r="L1187" s="382" t="s">
        <v>4009</v>
      </c>
    </row>
    <row r="1188" spans="1:12" hidden="1">
      <c r="A1188" s="380" t="s">
        <v>4034</v>
      </c>
      <c r="B1188" s="380" t="s">
        <v>4035</v>
      </c>
      <c r="C1188" s="380" t="s">
        <v>935</v>
      </c>
      <c r="D1188" s="380" t="s">
        <v>1782</v>
      </c>
      <c r="E1188" s="380" t="s">
        <v>4036</v>
      </c>
      <c r="F1188" s="381" t="s">
        <v>13</v>
      </c>
      <c r="G1188" s="380" t="s">
        <v>1771</v>
      </c>
      <c r="H1188" s="380" t="s">
        <v>1771</v>
      </c>
      <c r="I1188" s="380" t="s">
        <v>1767</v>
      </c>
      <c r="J1188" s="380" t="s">
        <v>1772</v>
      </c>
      <c r="K1188" s="380" t="s">
        <v>4037</v>
      </c>
    </row>
    <row r="1189" spans="1:12" hidden="1">
      <c r="A1189" s="380" t="s">
        <v>4038</v>
      </c>
      <c r="B1189" s="380" t="s">
        <v>4039</v>
      </c>
      <c r="C1189" s="380" t="s">
        <v>353</v>
      </c>
      <c r="D1189" s="380" t="s">
        <v>228</v>
      </c>
      <c r="E1189" s="380" t="s">
        <v>2206</v>
      </c>
      <c r="F1189" s="381" t="s">
        <v>13</v>
      </c>
      <c r="G1189" s="380" t="s">
        <v>1771</v>
      </c>
      <c r="H1189" s="380" t="s">
        <v>1771</v>
      </c>
      <c r="I1189" s="380" t="s">
        <v>1767</v>
      </c>
      <c r="J1189" s="380" t="s">
        <v>1768</v>
      </c>
      <c r="K1189" s="380" t="s">
        <v>1779</v>
      </c>
      <c r="L1189" s="382" t="s">
        <v>4009</v>
      </c>
    </row>
    <row r="1190" spans="1:12" hidden="1">
      <c r="A1190" s="380" t="s">
        <v>4040</v>
      </c>
      <c r="B1190" s="380" t="s">
        <v>4041</v>
      </c>
      <c r="C1190" s="380" t="s">
        <v>1224</v>
      </c>
      <c r="D1190" s="380" t="s">
        <v>283</v>
      </c>
      <c r="F1190" s="381" t="s">
        <v>13</v>
      </c>
      <c r="G1190" s="380" t="s">
        <v>1771</v>
      </c>
      <c r="H1190" s="380" t="s">
        <v>1771</v>
      </c>
      <c r="I1190" s="380" t="s">
        <v>1767</v>
      </c>
      <c r="J1190" s="380" t="s">
        <v>1772</v>
      </c>
      <c r="K1190" s="380" t="s">
        <v>1224</v>
      </c>
    </row>
    <row r="1191" spans="1:12" hidden="1">
      <c r="A1191" s="380" t="s">
        <v>4042</v>
      </c>
      <c r="B1191" s="380" t="s">
        <v>4043</v>
      </c>
      <c r="C1191" s="380" t="s">
        <v>744</v>
      </c>
      <c r="D1191" s="380" t="s">
        <v>459</v>
      </c>
      <c r="E1191" s="380" t="s">
        <v>2742</v>
      </c>
      <c r="F1191" s="381" t="s">
        <v>13</v>
      </c>
      <c r="G1191" s="380" t="s">
        <v>1771</v>
      </c>
      <c r="H1191" s="380" t="s">
        <v>1771</v>
      </c>
      <c r="I1191" s="380" t="s">
        <v>1767</v>
      </c>
      <c r="J1191" s="380" t="s">
        <v>1768</v>
      </c>
      <c r="K1191" s="380" t="s">
        <v>1807</v>
      </c>
      <c r="L1191" s="382" t="s">
        <v>4009</v>
      </c>
    </row>
    <row r="1192" spans="1:12" hidden="1">
      <c r="A1192" s="380" t="s">
        <v>4044</v>
      </c>
      <c r="B1192" s="380" t="s">
        <v>4045</v>
      </c>
      <c r="C1192" s="380" t="s">
        <v>395</v>
      </c>
      <c r="D1192" s="380" t="s">
        <v>228</v>
      </c>
      <c r="E1192" s="380" t="s">
        <v>2066</v>
      </c>
      <c r="F1192" s="381" t="s">
        <v>13</v>
      </c>
      <c r="G1192" s="380" t="s">
        <v>1771</v>
      </c>
      <c r="H1192" s="380" t="s">
        <v>1771</v>
      </c>
      <c r="I1192" s="380" t="s">
        <v>1767</v>
      </c>
      <c r="J1192" s="380" t="s">
        <v>1768</v>
      </c>
      <c r="K1192" s="380" t="s">
        <v>1807</v>
      </c>
      <c r="L1192" s="382" t="s">
        <v>4009</v>
      </c>
    </row>
    <row r="1193" spans="1:12" hidden="1">
      <c r="A1193" s="380" t="s">
        <v>1339</v>
      </c>
      <c r="B1193" s="380" t="s">
        <v>1340</v>
      </c>
      <c r="C1193" s="380" t="s">
        <v>1224</v>
      </c>
      <c r="D1193" s="380" t="s">
        <v>3739</v>
      </c>
      <c r="F1193" s="381" t="s">
        <v>13</v>
      </c>
      <c r="G1193" s="380" t="s">
        <v>1771</v>
      </c>
      <c r="H1193" s="380" t="s">
        <v>1771</v>
      </c>
      <c r="I1193" s="380" t="s">
        <v>1767</v>
      </c>
      <c r="J1193" s="380" t="s">
        <v>1772</v>
      </c>
      <c r="K1193" s="380" t="s">
        <v>1224</v>
      </c>
      <c r="L1193" s="382" t="s">
        <v>4009</v>
      </c>
    </row>
    <row r="1194" spans="1:12" hidden="1">
      <c r="A1194" s="380" t="s">
        <v>4046</v>
      </c>
      <c r="B1194" s="380" t="s">
        <v>4047</v>
      </c>
      <c r="C1194" s="380" t="s">
        <v>1438</v>
      </c>
      <c r="D1194" s="380" t="s">
        <v>3623</v>
      </c>
      <c r="F1194" s="381" t="s">
        <v>13</v>
      </c>
      <c r="G1194" s="380" t="s">
        <v>1771</v>
      </c>
      <c r="H1194" s="380" t="s">
        <v>1771</v>
      </c>
      <c r="I1194" s="380" t="s">
        <v>1767</v>
      </c>
      <c r="J1194" s="380" t="s">
        <v>1772</v>
      </c>
      <c r="K1194" s="380" t="s">
        <v>1438</v>
      </c>
      <c r="L1194" s="382" t="s">
        <v>4009</v>
      </c>
    </row>
    <row r="1195" spans="1:12" hidden="1">
      <c r="A1195" s="380" t="s">
        <v>4048</v>
      </c>
      <c r="B1195" s="380" t="s">
        <v>4049</v>
      </c>
      <c r="C1195" s="380" t="s">
        <v>336</v>
      </c>
      <c r="D1195" s="380" t="s">
        <v>3981</v>
      </c>
      <c r="E1195" s="380" t="s">
        <v>3315</v>
      </c>
      <c r="F1195" s="381" t="s">
        <v>13</v>
      </c>
      <c r="G1195" s="380" t="s">
        <v>1771</v>
      </c>
      <c r="H1195" s="380" t="s">
        <v>1771</v>
      </c>
      <c r="I1195" s="380" t="s">
        <v>1767</v>
      </c>
      <c r="J1195" s="380" t="s">
        <v>1772</v>
      </c>
      <c r="K1195" s="380" t="s">
        <v>1795</v>
      </c>
      <c r="L1195" s="382" t="s">
        <v>4009</v>
      </c>
    </row>
    <row r="1196" spans="1:12" hidden="1">
      <c r="A1196" s="380" t="s">
        <v>4050</v>
      </c>
      <c r="B1196" s="380" t="s">
        <v>4051</v>
      </c>
      <c r="C1196" s="380" t="s">
        <v>1438</v>
      </c>
      <c r="D1196" s="380" t="s">
        <v>228</v>
      </c>
      <c r="F1196" s="381" t="s">
        <v>13</v>
      </c>
      <c r="G1196" s="380" t="s">
        <v>1771</v>
      </c>
      <c r="H1196" s="380" t="s">
        <v>1771</v>
      </c>
      <c r="I1196" s="380" t="s">
        <v>1767</v>
      </c>
      <c r="J1196" s="380" t="s">
        <v>1772</v>
      </c>
      <c r="K1196" s="380" t="s">
        <v>1438</v>
      </c>
      <c r="L1196" s="382" t="s">
        <v>4009</v>
      </c>
    </row>
    <row r="1197" spans="1:12" hidden="1">
      <c r="A1197" s="380" t="s">
        <v>4052</v>
      </c>
      <c r="B1197" s="380" t="s">
        <v>4053</v>
      </c>
      <c r="C1197" s="380" t="s">
        <v>107</v>
      </c>
      <c r="D1197" s="380" t="s">
        <v>3739</v>
      </c>
      <c r="F1197" s="381" t="s">
        <v>13</v>
      </c>
      <c r="G1197" s="380" t="s">
        <v>1771</v>
      </c>
      <c r="H1197" s="380" t="s">
        <v>1771</v>
      </c>
      <c r="I1197" s="380" t="s">
        <v>1767</v>
      </c>
      <c r="J1197" s="380" t="s">
        <v>1772</v>
      </c>
      <c r="K1197" s="380" t="s">
        <v>107</v>
      </c>
      <c r="L1197" s="382" t="s">
        <v>4009</v>
      </c>
    </row>
    <row r="1198" spans="1:12" hidden="1">
      <c r="A1198" s="380" t="s">
        <v>4054</v>
      </c>
      <c r="B1198" s="380" t="s">
        <v>4055</v>
      </c>
      <c r="C1198" s="380" t="s">
        <v>395</v>
      </c>
      <c r="D1198" s="380" t="s">
        <v>228</v>
      </c>
      <c r="E1198" s="380" t="s">
        <v>3509</v>
      </c>
      <c r="F1198" s="381" t="s">
        <v>13</v>
      </c>
      <c r="G1198" s="380" t="s">
        <v>1771</v>
      </c>
      <c r="H1198" s="380" t="s">
        <v>1771</v>
      </c>
      <c r="I1198" s="380" t="s">
        <v>1767</v>
      </c>
      <c r="J1198" s="380" t="s">
        <v>1768</v>
      </c>
      <c r="K1198" s="380" t="s">
        <v>336</v>
      </c>
      <c r="L1198" s="382" t="s">
        <v>4009</v>
      </c>
    </row>
    <row r="1199" spans="1:12" hidden="1">
      <c r="A1199" s="380" t="s">
        <v>4056</v>
      </c>
      <c r="B1199" s="380" t="s">
        <v>4057</v>
      </c>
      <c r="C1199" s="380" t="s">
        <v>744</v>
      </c>
      <c r="D1199" s="380" t="s">
        <v>3623</v>
      </c>
      <c r="F1199" s="381" t="s">
        <v>13</v>
      </c>
      <c r="G1199" s="380" t="s">
        <v>1771</v>
      </c>
      <c r="H1199" s="380" t="s">
        <v>1771</v>
      </c>
      <c r="I1199" s="380" t="s">
        <v>1767</v>
      </c>
      <c r="J1199" s="380" t="s">
        <v>1772</v>
      </c>
      <c r="K1199" s="380" t="s">
        <v>744</v>
      </c>
      <c r="L1199" s="382" t="s">
        <v>4009</v>
      </c>
    </row>
    <row r="1200" spans="1:12" hidden="1">
      <c r="A1200" s="380" t="s">
        <v>4058</v>
      </c>
      <c r="B1200" s="380" t="s">
        <v>4059</v>
      </c>
      <c r="C1200" s="380" t="s">
        <v>395</v>
      </c>
      <c r="D1200" s="380" t="s">
        <v>3739</v>
      </c>
      <c r="F1200" s="381" t="s">
        <v>13</v>
      </c>
      <c r="G1200" s="380" t="s">
        <v>1771</v>
      </c>
      <c r="H1200" s="380" t="s">
        <v>1771</v>
      </c>
      <c r="I1200" s="380" t="s">
        <v>1767</v>
      </c>
      <c r="J1200" s="380" t="s">
        <v>1772</v>
      </c>
      <c r="K1200" s="380" t="s">
        <v>395</v>
      </c>
      <c r="L1200" s="382" t="s">
        <v>4018</v>
      </c>
    </row>
    <row r="1201" spans="1:12">
      <c r="A1201" s="380" t="s">
        <v>4060</v>
      </c>
      <c r="B1201" s="380" t="s">
        <v>4061</v>
      </c>
      <c r="C1201" s="380" t="s">
        <v>872</v>
      </c>
      <c r="D1201" s="380" t="s">
        <v>459</v>
      </c>
      <c r="E1201" s="380" t="s">
        <v>1892</v>
      </c>
      <c r="F1201" s="381">
        <v>0.01</v>
      </c>
      <c r="G1201" s="380" t="s">
        <v>1767</v>
      </c>
      <c r="H1201" s="380" t="s">
        <v>1767</v>
      </c>
      <c r="I1201" s="380" t="s">
        <v>1767</v>
      </c>
      <c r="J1201" s="380" t="s">
        <v>1787</v>
      </c>
      <c r="K1201" s="380" t="s">
        <v>872</v>
      </c>
      <c r="L1201" s="382" t="s">
        <v>4009</v>
      </c>
    </row>
    <row r="1202" spans="1:12" hidden="1">
      <c r="A1202" s="380" t="s">
        <v>4062</v>
      </c>
      <c r="B1202" s="380" t="s">
        <v>4063</v>
      </c>
      <c r="C1202" s="380" t="s">
        <v>395</v>
      </c>
      <c r="D1202" s="380" t="s">
        <v>228</v>
      </c>
      <c r="F1202" s="381" t="s">
        <v>13</v>
      </c>
      <c r="G1202" s="380" t="s">
        <v>1771</v>
      </c>
      <c r="H1202" s="380" t="s">
        <v>1771</v>
      </c>
      <c r="I1202" s="380" t="s">
        <v>1767</v>
      </c>
      <c r="J1202" s="380" t="s">
        <v>1772</v>
      </c>
      <c r="K1202" s="380" t="s">
        <v>395</v>
      </c>
      <c r="L1202" s="382" t="s">
        <v>4009</v>
      </c>
    </row>
    <row r="1203" spans="1:12">
      <c r="A1203" s="380" t="s">
        <v>4064</v>
      </c>
      <c r="B1203" s="380" t="s">
        <v>4065</v>
      </c>
      <c r="C1203" s="380" t="s">
        <v>107</v>
      </c>
      <c r="D1203" s="380" t="s">
        <v>283</v>
      </c>
      <c r="E1203" s="380" t="s">
        <v>1768</v>
      </c>
      <c r="F1203" s="381">
        <v>0.01</v>
      </c>
      <c r="G1203" s="380" t="s">
        <v>1767</v>
      </c>
      <c r="H1203" s="380" t="s">
        <v>1767</v>
      </c>
      <c r="I1203" s="380" t="s">
        <v>1767</v>
      </c>
      <c r="J1203" s="380" t="s">
        <v>1768</v>
      </c>
      <c r="K1203" s="380" t="s">
        <v>107</v>
      </c>
      <c r="L1203" s="382" t="s">
        <v>4018</v>
      </c>
    </row>
    <row r="1204" spans="1:12" hidden="1">
      <c r="A1204" s="380" t="s">
        <v>4066</v>
      </c>
      <c r="B1204" s="380" t="s">
        <v>4067</v>
      </c>
      <c r="C1204" s="380" t="s">
        <v>395</v>
      </c>
      <c r="D1204" s="380" t="s">
        <v>1782</v>
      </c>
      <c r="F1204" s="381" t="s">
        <v>13</v>
      </c>
      <c r="G1204" s="380" t="s">
        <v>1771</v>
      </c>
      <c r="H1204" s="380" t="s">
        <v>1771</v>
      </c>
      <c r="I1204" s="380" t="s">
        <v>1767</v>
      </c>
      <c r="J1204" s="380" t="s">
        <v>1772</v>
      </c>
      <c r="K1204" s="380" t="s">
        <v>395</v>
      </c>
      <c r="L1204" s="382" t="s">
        <v>4009</v>
      </c>
    </row>
    <row r="1205" spans="1:12" hidden="1">
      <c r="A1205" s="380" t="s">
        <v>589</v>
      </c>
      <c r="B1205" s="380" t="s">
        <v>590</v>
      </c>
      <c r="C1205" s="380" t="s">
        <v>30</v>
      </c>
      <c r="D1205" s="380" t="s">
        <v>1765</v>
      </c>
      <c r="F1205" s="381" t="s">
        <v>13</v>
      </c>
      <c r="G1205" s="380" t="s">
        <v>1771</v>
      </c>
      <c r="H1205" s="380" t="s">
        <v>1771</v>
      </c>
      <c r="I1205" s="380" t="s">
        <v>1767</v>
      </c>
      <c r="J1205" s="380" t="s">
        <v>1772</v>
      </c>
      <c r="K1205" s="380" t="s">
        <v>30</v>
      </c>
      <c r="L1205" s="382" t="s">
        <v>4018</v>
      </c>
    </row>
    <row r="1206" spans="1:12" hidden="1">
      <c r="A1206" s="380" t="s">
        <v>4068</v>
      </c>
      <c r="B1206" s="380" t="s">
        <v>4069</v>
      </c>
      <c r="C1206" s="380" t="s">
        <v>1438</v>
      </c>
      <c r="D1206" s="380" t="s">
        <v>1765</v>
      </c>
      <c r="F1206" s="381" t="s">
        <v>13</v>
      </c>
      <c r="G1206" s="380" t="s">
        <v>1771</v>
      </c>
      <c r="H1206" s="380" t="s">
        <v>1771</v>
      </c>
      <c r="I1206" s="380" t="s">
        <v>1767</v>
      </c>
      <c r="J1206" s="380" t="s">
        <v>1772</v>
      </c>
      <c r="K1206" s="380" t="s">
        <v>1438</v>
      </c>
      <c r="L1206" s="382" t="s">
        <v>4018</v>
      </c>
    </row>
    <row r="1207" spans="1:12" hidden="1">
      <c r="A1207" s="380" t="s">
        <v>4070</v>
      </c>
      <c r="B1207" s="380" t="s">
        <v>4071</v>
      </c>
      <c r="C1207" s="380" t="s">
        <v>630</v>
      </c>
      <c r="D1207" s="380" t="s">
        <v>1870</v>
      </c>
      <c r="F1207" s="381" t="s">
        <v>13</v>
      </c>
      <c r="G1207" s="380" t="s">
        <v>1771</v>
      </c>
      <c r="H1207" s="380" t="s">
        <v>1771</v>
      </c>
      <c r="I1207" s="380" t="s">
        <v>1767</v>
      </c>
      <c r="J1207" s="380" t="s">
        <v>1772</v>
      </c>
      <c r="K1207" s="380" t="s">
        <v>3751</v>
      </c>
    </row>
    <row r="1208" spans="1:12" hidden="1">
      <c r="A1208" s="380" t="s">
        <v>4072</v>
      </c>
      <c r="B1208" s="380" t="s">
        <v>4073</v>
      </c>
      <c r="C1208" s="380" t="s">
        <v>336</v>
      </c>
      <c r="D1208" s="380" t="s">
        <v>379</v>
      </c>
      <c r="F1208" s="381" t="s">
        <v>13</v>
      </c>
      <c r="G1208" s="380" t="s">
        <v>1771</v>
      </c>
      <c r="H1208" s="380" t="s">
        <v>1771</v>
      </c>
      <c r="I1208" s="380" t="s">
        <v>1767</v>
      </c>
      <c r="J1208" s="380" t="s">
        <v>1772</v>
      </c>
      <c r="K1208" s="380" t="s">
        <v>336</v>
      </c>
      <c r="L1208" s="382" t="s">
        <v>4018</v>
      </c>
    </row>
    <row r="1209" spans="1:12" hidden="1">
      <c r="A1209" s="380" t="s">
        <v>4074</v>
      </c>
      <c r="B1209" s="380" t="s">
        <v>4075</v>
      </c>
      <c r="C1209" s="380" t="s">
        <v>1438</v>
      </c>
      <c r="D1209" s="380" t="s">
        <v>379</v>
      </c>
      <c r="F1209" s="381" t="s">
        <v>13</v>
      </c>
      <c r="G1209" s="380" t="s">
        <v>1771</v>
      </c>
      <c r="H1209" s="380" t="s">
        <v>1771</v>
      </c>
      <c r="I1209" s="380" t="s">
        <v>1767</v>
      </c>
      <c r="J1209" s="380" t="s">
        <v>1772</v>
      </c>
      <c r="K1209" s="380" t="s">
        <v>1438</v>
      </c>
    </row>
    <row r="1210" spans="1:12" hidden="1">
      <c r="A1210" s="380" t="s">
        <v>4076</v>
      </c>
      <c r="B1210" s="380" t="s">
        <v>4077</v>
      </c>
      <c r="C1210" s="380" t="s">
        <v>1438</v>
      </c>
      <c r="D1210" s="380" t="s">
        <v>1777</v>
      </c>
      <c r="F1210" s="381" t="s">
        <v>13</v>
      </c>
      <c r="G1210" s="380" t="s">
        <v>1771</v>
      </c>
      <c r="H1210" s="380" t="s">
        <v>1771</v>
      </c>
      <c r="I1210" s="380" t="s">
        <v>1767</v>
      </c>
      <c r="J1210" s="380" t="s">
        <v>1772</v>
      </c>
      <c r="K1210" s="380" t="s">
        <v>1438</v>
      </c>
    </row>
    <row r="1211" spans="1:12" hidden="1">
      <c r="A1211" s="380" t="s">
        <v>4078</v>
      </c>
      <c r="B1211" s="380" t="s">
        <v>4079</v>
      </c>
      <c r="C1211" s="380" t="s">
        <v>744</v>
      </c>
      <c r="E1211" s="380" t="s">
        <v>2742</v>
      </c>
      <c r="F1211" s="381" t="s">
        <v>13</v>
      </c>
      <c r="G1211" s="380" t="s">
        <v>1771</v>
      </c>
      <c r="H1211" s="380" t="s">
        <v>1771</v>
      </c>
      <c r="I1211" s="380" t="s">
        <v>1767</v>
      </c>
      <c r="J1211" s="380" t="s">
        <v>1768</v>
      </c>
      <c r="K1211" s="380" t="s">
        <v>1807</v>
      </c>
      <c r="L1211" s="382" t="s">
        <v>4018</v>
      </c>
    </row>
    <row r="1212" spans="1:12">
      <c r="A1212" s="380" t="s">
        <v>4080</v>
      </c>
      <c r="B1212" s="380" t="s">
        <v>4081</v>
      </c>
      <c r="C1212" s="380" t="s">
        <v>107</v>
      </c>
      <c r="D1212" s="380" t="s">
        <v>1870</v>
      </c>
      <c r="E1212" s="380" t="s">
        <v>37</v>
      </c>
      <c r="F1212" s="381" t="s">
        <v>37</v>
      </c>
      <c r="G1212" s="380" t="s">
        <v>1767</v>
      </c>
      <c r="H1212" s="380" t="s">
        <v>1771</v>
      </c>
      <c r="I1212" s="380" t="s">
        <v>1767</v>
      </c>
      <c r="J1212" s="380" t="s">
        <v>1768</v>
      </c>
      <c r="K1212" s="380" t="s">
        <v>107</v>
      </c>
      <c r="L1212" s="382">
        <v>42248</v>
      </c>
    </row>
    <row r="1213" spans="1:12" hidden="1">
      <c r="A1213" s="380" t="s">
        <v>4082</v>
      </c>
      <c r="B1213" s="380" t="s">
        <v>4083</v>
      </c>
      <c r="C1213" s="380" t="s">
        <v>1224</v>
      </c>
      <c r="F1213" s="381" t="s">
        <v>13</v>
      </c>
      <c r="G1213" s="380" t="s">
        <v>1771</v>
      </c>
      <c r="H1213" s="380" t="s">
        <v>1771</v>
      </c>
      <c r="I1213" s="380" t="s">
        <v>1767</v>
      </c>
      <c r="J1213" s="380" t="s">
        <v>1772</v>
      </c>
      <c r="K1213" s="380" t="s">
        <v>1224</v>
      </c>
      <c r="L1213" s="382" t="s">
        <v>4018</v>
      </c>
    </row>
    <row r="1214" spans="1:12" hidden="1">
      <c r="A1214" s="380" t="s">
        <v>4084</v>
      </c>
      <c r="B1214" s="380" t="s">
        <v>4085</v>
      </c>
      <c r="C1214" s="380" t="s">
        <v>107</v>
      </c>
      <c r="F1214" s="381" t="s">
        <v>13</v>
      </c>
      <c r="G1214" s="380" t="s">
        <v>1771</v>
      </c>
      <c r="H1214" s="380" t="s">
        <v>1771</v>
      </c>
      <c r="I1214" s="380" t="s">
        <v>1767</v>
      </c>
      <c r="J1214" s="380" t="s">
        <v>1772</v>
      </c>
      <c r="K1214" s="380" t="s">
        <v>107</v>
      </c>
      <c r="L1214" s="382" t="s">
        <v>4018</v>
      </c>
    </row>
    <row r="1215" spans="1:12" hidden="1">
      <c r="A1215" s="380" t="s">
        <v>4086</v>
      </c>
      <c r="B1215" s="380" t="s">
        <v>4087</v>
      </c>
      <c r="C1215" s="380" t="s">
        <v>30</v>
      </c>
      <c r="D1215" s="380" t="s">
        <v>1765</v>
      </c>
      <c r="F1215" s="381" t="s">
        <v>13</v>
      </c>
      <c r="G1215" s="380" t="s">
        <v>1771</v>
      </c>
      <c r="H1215" s="380" t="s">
        <v>1771</v>
      </c>
      <c r="I1215" s="380" t="s">
        <v>1767</v>
      </c>
      <c r="J1215" s="380" t="s">
        <v>1772</v>
      </c>
      <c r="K1215" s="380" t="s">
        <v>30</v>
      </c>
      <c r="L1215" s="382" t="s">
        <v>4018</v>
      </c>
    </row>
    <row r="1216" spans="1:12" hidden="1">
      <c r="A1216" s="380" t="s">
        <v>4088</v>
      </c>
      <c r="B1216" s="380" t="s">
        <v>4089</v>
      </c>
      <c r="C1216" s="380" t="s">
        <v>1027</v>
      </c>
      <c r="D1216" s="380" t="s">
        <v>1765</v>
      </c>
      <c r="F1216" s="381" t="s">
        <v>13</v>
      </c>
      <c r="G1216" s="380" t="s">
        <v>1771</v>
      </c>
      <c r="H1216" s="380" t="s">
        <v>1771</v>
      </c>
      <c r="I1216" s="380" t="s">
        <v>1767</v>
      </c>
      <c r="J1216" s="380" t="s">
        <v>1772</v>
      </c>
      <c r="K1216" s="380" t="s">
        <v>1027</v>
      </c>
      <c r="L1216" s="382" t="s">
        <v>4018</v>
      </c>
    </row>
    <row r="1217" spans="1:12" hidden="1">
      <c r="A1217" s="380" t="s">
        <v>4090</v>
      </c>
      <c r="B1217" s="380" t="s">
        <v>4091</v>
      </c>
      <c r="C1217" s="380" t="s">
        <v>1224</v>
      </c>
      <c r="D1217" s="380" t="s">
        <v>379</v>
      </c>
      <c r="F1217" s="381" t="s">
        <v>13</v>
      </c>
      <c r="G1217" s="380" t="s">
        <v>1771</v>
      </c>
      <c r="H1217" s="380" t="s">
        <v>1771</v>
      </c>
      <c r="I1217" s="380" t="s">
        <v>1767</v>
      </c>
      <c r="J1217" s="380" t="s">
        <v>1772</v>
      </c>
      <c r="K1217" s="380" t="s">
        <v>1224</v>
      </c>
      <c r="L1217" s="382" t="s">
        <v>4018</v>
      </c>
    </row>
    <row r="1218" spans="1:12" hidden="1">
      <c r="A1218" s="380" t="s">
        <v>4092</v>
      </c>
      <c r="B1218" s="380" t="s">
        <v>4093</v>
      </c>
      <c r="C1218" s="380" t="s">
        <v>630</v>
      </c>
      <c r="D1218" s="380" t="s">
        <v>228</v>
      </c>
      <c r="F1218" s="381" t="s">
        <v>13</v>
      </c>
      <c r="G1218" s="380" t="s">
        <v>1771</v>
      </c>
      <c r="H1218" s="380" t="s">
        <v>1771</v>
      </c>
      <c r="I1218" s="380" t="s">
        <v>1767</v>
      </c>
      <c r="J1218" s="380" t="s">
        <v>1772</v>
      </c>
      <c r="K1218" s="380" t="s">
        <v>630</v>
      </c>
      <c r="L1218" s="382" t="s">
        <v>4018</v>
      </c>
    </row>
    <row r="1219" spans="1:12" hidden="1">
      <c r="A1219" s="380" t="s">
        <v>4094</v>
      </c>
      <c r="B1219" s="380" t="s">
        <v>4095</v>
      </c>
      <c r="C1219" s="380" t="s">
        <v>395</v>
      </c>
      <c r="D1219" s="380" t="s">
        <v>1765</v>
      </c>
      <c r="F1219" s="381" t="s">
        <v>13</v>
      </c>
      <c r="G1219" s="380" t="s">
        <v>1771</v>
      </c>
      <c r="H1219" s="380" t="s">
        <v>1771</v>
      </c>
      <c r="I1219" s="380" t="s">
        <v>1767</v>
      </c>
      <c r="J1219" s="380" t="s">
        <v>1772</v>
      </c>
      <c r="K1219" s="380" t="s">
        <v>395</v>
      </c>
      <c r="L1219" s="382" t="s">
        <v>4018</v>
      </c>
    </row>
    <row r="1220" spans="1:12" hidden="1">
      <c r="A1220" s="380" t="s">
        <v>265</v>
      </c>
      <c r="B1220" s="380" t="s">
        <v>266</v>
      </c>
      <c r="C1220" s="380" t="s">
        <v>107</v>
      </c>
      <c r="D1220" s="380" t="s">
        <v>4096</v>
      </c>
      <c r="F1220" s="381" t="s">
        <v>13</v>
      </c>
      <c r="G1220" s="380" t="s">
        <v>1771</v>
      </c>
      <c r="H1220" s="380" t="s">
        <v>1771</v>
      </c>
      <c r="I1220" s="380" t="s">
        <v>1767</v>
      </c>
      <c r="J1220" s="380" t="s">
        <v>1772</v>
      </c>
      <c r="K1220" s="380" t="s">
        <v>107</v>
      </c>
      <c r="L1220" s="382" t="s">
        <v>4097</v>
      </c>
    </row>
    <row r="1221" spans="1:12" hidden="1">
      <c r="A1221" s="380" t="s">
        <v>1604</v>
      </c>
      <c r="B1221" s="380" t="s">
        <v>1605</v>
      </c>
      <c r="C1221" s="380" t="s">
        <v>1438</v>
      </c>
      <c r="D1221" s="380" t="s">
        <v>1607</v>
      </c>
      <c r="F1221" s="381" t="s">
        <v>13</v>
      </c>
      <c r="G1221" s="380" t="s">
        <v>1771</v>
      </c>
      <c r="H1221" s="380" t="s">
        <v>1771</v>
      </c>
      <c r="I1221" s="380" t="s">
        <v>1767</v>
      </c>
      <c r="J1221" s="380" t="s">
        <v>1772</v>
      </c>
      <c r="K1221" s="380" t="s">
        <v>1438</v>
      </c>
      <c r="L1221" s="382" t="s">
        <v>4018</v>
      </c>
    </row>
    <row r="1222" spans="1:12" hidden="1">
      <c r="A1222" s="380" t="s">
        <v>4098</v>
      </c>
      <c r="B1222" s="380" t="s">
        <v>4099</v>
      </c>
      <c r="C1222" s="380" t="s">
        <v>107</v>
      </c>
      <c r="D1222" s="380" t="s">
        <v>4096</v>
      </c>
      <c r="F1222" s="381" t="s">
        <v>13</v>
      </c>
      <c r="G1222" s="380" t="s">
        <v>1771</v>
      </c>
      <c r="H1222" s="380" t="s">
        <v>1771</v>
      </c>
      <c r="I1222" s="380" t="s">
        <v>1767</v>
      </c>
      <c r="J1222" s="380" t="s">
        <v>1772</v>
      </c>
      <c r="K1222" s="380" t="s">
        <v>107</v>
      </c>
      <c r="L1222" s="382" t="s">
        <v>4018</v>
      </c>
    </row>
    <row r="1223" spans="1:12" hidden="1">
      <c r="A1223" s="380" t="s">
        <v>1609</v>
      </c>
      <c r="B1223" s="380" t="s">
        <v>1610</v>
      </c>
      <c r="C1223" s="380" t="s">
        <v>1438</v>
      </c>
      <c r="D1223" s="380" t="s">
        <v>1782</v>
      </c>
      <c r="F1223" s="381" t="s">
        <v>13</v>
      </c>
      <c r="G1223" s="380" t="s">
        <v>1771</v>
      </c>
      <c r="H1223" s="380" t="s">
        <v>1771</v>
      </c>
      <c r="I1223" s="380" t="s">
        <v>1767</v>
      </c>
      <c r="J1223" s="380" t="s">
        <v>1772</v>
      </c>
      <c r="K1223" s="380" t="s">
        <v>1438</v>
      </c>
      <c r="L1223" s="382" t="s">
        <v>4018</v>
      </c>
    </row>
    <row r="1224" spans="1:12" hidden="1">
      <c r="A1224" s="380" t="s">
        <v>4100</v>
      </c>
      <c r="B1224" s="380" t="s">
        <v>4101</v>
      </c>
      <c r="C1224" s="380" t="s">
        <v>353</v>
      </c>
      <c r="D1224" s="380" t="s">
        <v>228</v>
      </c>
      <c r="E1224" s="380" t="s">
        <v>2206</v>
      </c>
      <c r="F1224" s="381" t="s">
        <v>13</v>
      </c>
      <c r="G1224" s="380" t="s">
        <v>1771</v>
      </c>
      <c r="H1224" s="380" t="s">
        <v>1771</v>
      </c>
      <c r="I1224" s="380" t="s">
        <v>1767</v>
      </c>
      <c r="J1224" s="380" t="s">
        <v>1768</v>
      </c>
      <c r="K1224" s="380" t="s">
        <v>1779</v>
      </c>
      <c r="L1224" s="382" t="s">
        <v>4097</v>
      </c>
    </row>
    <row r="1225" spans="1:12" hidden="1">
      <c r="A1225" s="380" t="s">
        <v>4102</v>
      </c>
      <c r="B1225" s="380" t="s">
        <v>4103</v>
      </c>
      <c r="C1225" s="380" t="s">
        <v>336</v>
      </c>
      <c r="D1225" s="380" t="s">
        <v>283</v>
      </c>
      <c r="F1225" s="381" t="s">
        <v>13</v>
      </c>
      <c r="G1225" s="380" t="s">
        <v>1771</v>
      </c>
      <c r="H1225" s="380" t="s">
        <v>1771</v>
      </c>
      <c r="I1225" s="380" t="s">
        <v>1767</v>
      </c>
      <c r="J1225" s="380" t="s">
        <v>1772</v>
      </c>
      <c r="K1225" s="380" t="s">
        <v>336</v>
      </c>
      <c r="L1225" s="382" t="s">
        <v>4018</v>
      </c>
    </row>
    <row r="1226" spans="1:12" hidden="1">
      <c r="A1226" s="380" t="s">
        <v>4104</v>
      </c>
      <c r="B1226" s="380" t="s">
        <v>4105</v>
      </c>
      <c r="C1226" s="380" t="s">
        <v>395</v>
      </c>
      <c r="D1226" s="380" t="s">
        <v>4096</v>
      </c>
      <c r="F1226" s="381" t="s">
        <v>13</v>
      </c>
      <c r="G1226" s="380" t="s">
        <v>1771</v>
      </c>
      <c r="H1226" s="380" t="s">
        <v>1771</v>
      </c>
      <c r="I1226" s="380" t="s">
        <v>1767</v>
      </c>
      <c r="J1226" s="380" t="s">
        <v>1768</v>
      </c>
      <c r="K1226" s="380" t="s">
        <v>1807</v>
      </c>
      <c r="L1226" s="382" t="s">
        <v>4097</v>
      </c>
    </row>
    <row r="1227" spans="1:12" hidden="1">
      <c r="A1227" s="380" t="s">
        <v>4106</v>
      </c>
      <c r="B1227" s="380" t="s">
        <v>4107</v>
      </c>
      <c r="C1227" s="380" t="s">
        <v>1438</v>
      </c>
      <c r="D1227" s="380" t="s">
        <v>228</v>
      </c>
      <c r="F1227" s="381" t="s">
        <v>13</v>
      </c>
      <c r="G1227" s="380" t="s">
        <v>1771</v>
      </c>
      <c r="H1227" s="380" t="s">
        <v>1771</v>
      </c>
      <c r="I1227" s="380" t="s">
        <v>1767</v>
      </c>
      <c r="J1227" s="380" t="s">
        <v>1772</v>
      </c>
      <c r="K1227" s="380" t="s">
        <v>1438</v>
      </c>
      <c r="L1227" s="382" t="s">
        <v>4018</v>
      </c>
    </row>
    <row r="1228" spans="1:12" hidden="1">
      <c r="A1228" s="380" t="s">
        <v>4108</v>
      </c>
      <c r="B1228" s="380" t="s">
        <v>4109</v>
      </c>
      <c r="C1228" s="380" t="s">
        <v>4110</v>
      </c>
      <c r="D1228" s="380" t="s">
        <v>1870</v>
      </c>
    </row>
    <row r="1229" spans="1:12">
      <c r="A1229" s="380" t="s">
        <v>4111</v>
      </c>
      <c r="B1229" s="380" t="s">
        <v>4112</v>
      </c>
      <c r="C1229" s="380" t="s">
        <v>744</v>
      </c>
      <c r="D1229" s="380" t="s">
        <v>1782</v>
      </c>
      <c r="E1229" s="380" t="s">
        <v>1892</v>
      </c>
      <c r="F1229" s="381">
        <v>0.01</v>
      </c>
      <c r="G1229" s="380" t="s">
        <v>1767</v>
      </c>
      <c r="H1229" s="380" t="s">
        <v>1771</v>
      </c>
      <c r="I1229" s="380" t="s">
        <v>1767</v>
      </c>
      <c r="J1229" s="380" t="s">
        <v>1772</v>
      </c>
      <c r="K1229" s="380" t="s">
        <v>744</v>
      </c>
      <c r="L1229" s="382" t="s">
        <v>4097</v>
      </c>
    </row>
    <row r="1230" spans="1:12" hidden="1">
      <c r="A1230" s="380" t="s">
        <v>4113</v>
      </c>
      <c r="B1230" s="380" t="s">
        <v>4114</v>
      </c>
      <c r="C1230" s="380" t="s">
        <v>1438</v>
      </c>
      <c r="D1230" s="380" t="s">
        <v>379</v>
      </c>
      <c r="F1230" s="381" t="s">
        <v>13</v>
      </c>
      <c r="G1230" s="380" t="s">
        <v>1771</v>
      </c>
      <c r="H1230" s="380" t="s">
        <v>1771</v>
      </c>
      <c r="I1230" s="380" t="s">
        <v>1767</v>
      </c>
      <c r="J1230" s="380" t="s">
        <v>1772</v>
      </c>
    </row>
    <row r="1231" spans="1:12">
      <c r="A1231" s="380" t="s">
        <v>4115</v>
      </c>
      <c r="B1231" s="380" t="s">
        <v>4116</v>
      </c>
      <c r="C1231" s="380" t="s">
        <v>3180</v>
      </c>
      <c r="D1231" s="380" t="s">
        <v>1777</v>
      </c>
      <c r="E1231" s="380" t="s">
        <v>4117</v>
      </c>
      <c r="F1231" s="381">
        <v>0.01</v>
      </c>
      <c r="G1231" s="380" t="s">
        <v>1767</v>
      </c>
      <c r="H1231" s="380" t="s">
        <v>1767</v>
      </c>
      <c r="I1231" s="380" t="s">
        <v>1771</v>
      </c>
      <c r="J1231" s="380" t="s">
        <v>2029</v>
      </c>
    </row>
    <row r="1232" spans="1:12" hidden="1">
      <c r="A1232" s="380" t="s">
        <v>1060</v>
      </c>
      <c r="B1232" s="380" t="s">
        <v>1061</v>
      </c>
      <c r="C1232" s="380" t="s">
        <v>1027</v>
      </c>
      <c r="D1232" s="380" t="s">
        <v>1765</v>
      </c>
      <c r="F1232" s="381" t="s">
        <v>13</v>
      </c>
      <c r="G1232" s="380" t="s">
        <v>1771</v>
      </c>
      <c r="H1232" s="380" t="s">
        <v>1771</v>
      </c>
      <c r="I1232" s="380" t="s">
        <v>1767</v>
      </c>
      <c r="J1232" s="380" t="s">
        <v>1772</v>
      </c>
      <c r="K1232" s="380" t="s">
        <v>1027</v>
      </c>
      <c r="L1232" s="382" t="s">
        <v>4097</v>
      </c>
    </row>
    <row r="1233" spans="1:12" hidden="1">
      <c r="A1233" s="380" t="s">
        <v>4118</v>
      </c>
      <c r="B1233" s="380" t="s">
        <v>4119</v>
      </c>
      <c r="C1233" s="380" t="s">
        <v>1027</v>
      </c>
      <c r="D1233" s="380" t="s">
        <v>1765</v>
      </c>
      <c r="F1233" s="381" t="s">
        <v>13</v>
      </c>
      <c r="G1233" s="380" t="s">
        <v>1771</v>
      </c>
      <c r="H1233" s="380" t="s">
        <v>1771</v>
      </c>
      <c r="I1233" s="380" t="s">
        <v>1767</v>
      </c>
      <c r="J1233" s="380" t="s">
        <v>1772</v>
      </c>
      <c r="K1233" s="380" t="s">
        <v>1027</v>
      </c>
      <c r="L1233" s="382" t="s">
        <v>4097</v>
      </c>
    </row>
    <row r="1234" spans="1:12" hidden="1">
      <c r="A1234" s="380" t="s">
        <v>4120</v>
      </c>
      <c r="B1234" s="380" t="s">
        <v>4121</v>
      </c>
      <c r="C1234" s="380" t="s">
        <v>630</v>
      </c>
      <c r="D1234" s="380" t="s">
        <v>228</v>
      </c>
      <c r="F1234" s="381" t="s">
        <v>13</v>
      </c>
      <c r="G1234" s="380" t="s">
        <v>1771</v>
      </c>
      <c r="H1234" s="380" t="s">
        <v>1771</v>
      </c>
      <c r="I1234" s="380" t="s">
        <v>1767</v>
      </c>
      <c r="J1234" s="380" t="s">
        <v>1772</v>
      </c>
      <c r="K1234" s="380" t="s">
        <v>630</v>
      </c>
      <c r="L1234" s="382" t="s">
        <v>4097</v>
      </c>
    </row>
    <row r="1235" spans="1:12" hidden="1">
      <c r="A1235" s="380" t="s">
        <v>4122</v>
      </c>
      <c r="B1235" s="380" t="s">
        <v>4123</v>
      </c>
      <c r="C1235" s="380" t="s">
        <v>1027</v>
      </c>
      <c r="D1235" s="380" t="s">
        <v>283</v>
      </c>
      <c r="F1235" s="381" t="s">
        <v>13</v>
      </c>
      <c r="G1235" s="380" t="s">
        <v>1771</v>
      </c>
      <c r="H1235" s="380" t="s">
        <v>1771</v>
      </c>
      <c r="I1235" s="380" t="s">
        <v>1767</v>
      </c>
      <c r="J1235" s="380" t="s">
        <v>1772</v>
      </c>
      <c r="K1235" s="380" t="s">
        <v>1027</v>
      </c>
      <c r="L1235" s="382" t="s">
        <v>4097</v>
      </c>
    </row>
    <row r="1236" spans="1:12" hidden="1">
      <c r="A1236" s="380" t="s">
        <v>4124</v>
      </c>
      <c r="B1236" s="380" t="s">
        <v>4125</v>
      </c>
      <c r="C1236" s="380" t="s">
        <v>872</v>
      </c>
      <c r="D1236" s="380" t="s">
        <v>1777</v>
      </c>
      <c r="F1236" s="381" t="s">
        <v>13</v>
      </c>
      <c r="G1236" s="380" t="s">
        <v>1771</v>
      </c>
      <c r="H1236" s="380" t="s">
        <v>1771</v>
      </c>
      <c r="I1236" s="380" t="s">
        <v>1767</v>
      </c>
      <c r="J1236" s="380" t="s">
        <v>1772</v>
      </c>
      <c r="K1236" s="380" t="s">
        <v>1795</v>
      </c>
      <c r="L1236" s="382" t="s">
        <v>4126</v>
      </c>
    </row>
    <row r="1237" spans="1:12">
      <c r="A1237" s="380" t="s">
        <v>4127</v>
      </c>
      <c r="B1237" s="380" t="s">
        <v>4128</v>
      </c>
      <c r="C1237" s="380" t="s">
        <v>744</v>
      </c>
      <c r="D1237" s="380" t="s">
        <v>1777</v>
      </c>
      <c r="E1237" s="380" t="s">
        <v>1892</v>
      </c>
      <c r="F1237" s="381">
        <v>0.01</v>
      </c>
      <c r="G1237" s="380" t="s">
        <v>1767</v>
      </c>
      <c r="H1237" s="380" t="s">
        <v>1771</v>
      </c>
      <c r="I1237" s="380" t="s">
        <v>1767</v>
      </c>
      <c r="J1237" s="380" t="s">
        <v>1772</v>
      </c>
      <c r="K1237" s="380" t="s">
        <v>744</v>
      </c>
      <c r="L1237" s="382" t="s">
        <v>4097</v>
      </c>
    </row>
    <row r="1238" spans="1:12" hidden="1">
      <c r="A1238" s="380" t="s">
        <v>4129</v>
      </c>
      <c r="B1238" s="380" t="s">
        <v>4130</v>
      </c>
      <c r="C1238" s="380" t="s">
        <v>395</v>
      </c>
      <c r="D1238" s="380" t="s">
        <v>1777</v>
      </c>
      <c r="E1238" s="380" t="s">
        <v>2058</v>
      </c>
      <c r="F1238" s="381" t="s">
        <v>13</v>
      </c>
      <c r="G1238" s="380" t="s">
        <v>1771</v>
      </c>
      <c r="H1238" s="380" t="s">
        <v>1771</v>
      </c>
      <c r="I1238" s="380" t="s">
        <v>1767</v>
      </c>
      <c r="J1238" s="380" t="s">
        <v>1768</v>
      </c>
      <c r="K1238" s="380" t="s">
        <v>336</v>
      </c>
      <c r="L1238" s="382" t="s">
        <v>4097</v>
      </c>
    </row>
    <row r="1239" spans="1:12" hidden="1">
      <c r="A1239" s="380" t="s">
        <v>4131</v>
      </c>
      <c r="B1239" s="380" t="s">
        <v>4132</v>
      </c>
      <c r="C1239" s="380" t="s">
        <v>107</v>
      </c>
      <c r="D1239" s="380" t="s">
        <v>1765</v>
      </c>
      <c r="F1239" s="381" t="s">
        <v>13</v>
      </c>
      <c r="G1239" s="380" t="s">
        <v>1771</v>
      </c>
      <c r="H1239" s="380" t="s">
        <v>1771</v>
      </c>
      <c r="I1239" s="380" t="s">
        <v>1767</v>
      </c>
      <c r="J1239" s="380" t="s">
        <v>1772</v>
      </c>
      <c r="K1239" s="380" t="s">
        <v>107</v>
      </c>
      <c r="L1239" s="382" t="s">
        <v>4097</v>
      </c>
    </row>
    <row r="1240" spans="1:12" hidden="1">
      <c r="A1240" s="380" t="s">
        <v>4133</v>
      </c>
      <c r="B1240" s="380" t="s">
        <v>4134</v>
      </c>
      <c r="C1240" s="380" t="s">
        <v>353</v>
      </c>
      <c r="D1240" s="380" t="s">
        <v>1777</v>
      </c>
      <c r="E1240" s="380" t="s">
        <v>2206</v>
      </c>
      <c r="F1240" s="381" t="s">
        <v>13</v>
      </c>
      <c r="G1240" s="380" t="s">
        <v>1771</v>
      </c>
      <c r="H1240" s="380" t="s">
        <v>1771</v>
      </c>
      <c r="I1240" s="380" t="s">
        <v>1767</v>
      </c>
      <c r="J1240" s="380" t="s">
        <v>1768</v>
      </c>
      <c r="K1240" s="380" t="s">
        <v>1779</v>
      </c>
      <c r="L1240" s="382" t="s">
        <v>4097</v>
      </c>
    </row>
    <row r="1241" spans="1:12">
      <c r="A1241" s="380" t="s">
        <v>4135</v>
      </c>
      <c r="B1241" s="380" t="s">
        <v>4136</v>
      </c>
      <c r="C1241" s="380" t="s">
        <v>1764</v>
      </c>
      <c r="D1241" s="380">
        <v>30</v>
      </c>
      <c r="E1241" s="380" t="s">
        <v>1892</v>
      </c>
      <c r="F1241" s="381">
        <v>0.01</v>
      </c>
      <c r="G1241" s="380" t="s">
        <v>1767</v>
      </c>
      <c r="H1241" s="380" t="s">
        <v>1767</v>
      </c>
      <c r="I1241" s="380" t="s">
        <v>1767</v>
      </c>
      <c r="J1241" s="380" t="s">
        <v>1787</v>
      </c>
      <c r="K1241" s="380" t="s">
        <v>872</v>
      </c>
    </row>
    <row r="1242" spans="1:12" hidden="1">
      <c r="A1242" s="380" t="s">
        <v>4137</v>
      </c>
      <c r="B1242" s="380" t="s">
        <v>4138</v>
      </c>
      <c r="C1242" s="380" t="s">
        <v>353</v>
      </c>
      <c r="D1242" s="380" t="s">
        <v>459</v>
      </c>
      <c r="E1242" s="380" t="s">
        <v>2206</v>
      </c>
      <c r="F1242" s="381" t="s">
        <v>13</v>
      </c>
      <c r="G1242" s="380" t="s">
        <v>1771</v>
      </c>
      <c r="H1242" s="380" t="s">
        <v>1771</v>
      </c>
      <c r="I1242" s="380" t="s">
        <v>1767</v>
      </c>
      <c r="J1242" s="380" t="s">
        <v>1768</v>
      </c>
      <c r="K1242" s="380" t="s">
        <v>1779</v>
      </c>
      <c r="L1242" s="382" t="s">
        <v>4097</v>
      </c>
    </row>
    <row r="1243" spans="1:12">
      <c r="A1243" s="380" t="s">
        <v>4139</v>
      </c>
      <c r="B1243" s="380" t="s">
        <v>4140</v>
      </c>
      <c r="C1243" s="380" t="s">
        <v>1438</v>
      </c>
      <c r="D1243" s="380" t="s">
        <v>3739</v>
      </c>
      <c r="E1243" s="380" t="s">
        <v>4141</v>
      </c>
      <c r="F1243" s="381">
        <v>0.01</v>
      </c>
      <c r="G1243" s="380" t="s">
        <v>1767</v>
      </c>
      <c r="H1243" s="380" t="s">
        <v>1771</v>
      </c>
      <c r="I1243" s="380" t="s">
        <v>1767</v>
      </c>
      <c r="J1243" s="380" t="s">
        <v>1772</v>
      </c>
      <c r="K1243" s="380" t="s">
        <v>744</v>
      </c>
      <c r="L1243" s="382" t="s">
        <v>4097</v>
      </c>
    </row>
    <row r="1244" spans="1:12">
      <c r="A1244" s="380" t="s">
        <v>4142</v>
      </c>
      <c r="B1244" s="380" t="s">
        <v>4143</v>
      </c>
      <c r="C1244" s="380" t="s">
        <v>744</v>
      </c>
      <c r="D1244" s="380" t="s">
        <v>3739</v>
      </c>
      <c r="E1244" s="380" t="s">
        <v>1892</v>
      </c>
      <c r="F1244" s="381">
        <v>0.01</v>
      </c>
      <c r="G1244" s="380" t="s">
        <v>1767</v>
      </c>
      <c r="H1244" s="380" t="s">
        <v>1771</v>
      </c>
      <c r="I1244" s="380" t="s">
        <v>1767</v>
      </c>
      <c r="J1244" s="380" t="s">
        <v>1772</v>
      </c>
      <c r="K1244" s="380" t="s">
        <v>744</v>
      </c>
      <c r="L1244" s="382" t="s">
        <v>4097</v>
      </c>
    </row>
    <row r="1245" spans="1:12" hidden="1">
      <c r="A1245" s="380" t="s">
        <v>1613</v>
      </c>
      <c r="B1245" s="380" t="s">
        <v>1614</v>
      </c>
      <c r="C1245" s="380" t="s">
        <v>1438</v>
      </c>
      <c r="D1245" s="380" t="s">
        <v>228</v>
      </c>
      <c r="F1245" s="381" t="s">
        <v>13</v>
      </c>
      <c r="G1245" s="380" t="s">
        <v>1771</v>
      </c>
      <c r="H1245" s="380" t="s">
        <v>1771</v>
      </c>
      <c r="I1245" s="380" t="s">
        <v>1767</v>
      </c>
      <c r="J1245" s="380" t="s">
        <v>1772</v>
      </c>
      <c r="K1245" s="380" t="s">
        <v>1438</v>
      </c>
      <c r="L1245" s="382" t="s">
        <v>4097</v>
      </c>
    </row>
    <row r="1246" spans="1:12">
      <c r="A1246" s="380" t="s">
        <v>4144</v>
      </c>
      <c r="B1246" s="380" t="s">
        <v>4145</v>
      </c>
      <c r="C1246" s="380" t="s">
        <v>1764</v>
      </c>
      <c r="D1246" s="380" t="s">
        <v>3739</v>
      </c>
      <c r="F1246" s="381">
        <v>0.01</v>
      </c>
      <c r="G1246" s="380" t="s">
        <v>1767</v>
      </c>
      <c r="H1246" s="380" t="s">
        <v>1767</v>
      </c>
      <c r="I1246" s="380" t="s">
        <v>1767</v>
      </c>
      <c r="J1246" s="380" t="s">
        <v>1768</v>
      </c>
    </row>
    <row r="1247" spans="1:12" hidden="1">
      <c r="A1247" s="380" t="s">
        <v>4146</v>
      </c>
      <c r="B1247" s="380" t="s">
        <v>4147</v>
      </c>
      <c r="C1247" s="380" t="s">
        <v>353</v>
      </c>
      <c r="D1247" s="380" t="s">
        <v>3981</v>
      </c>
      <c r="E1247" s="380" t="s">
        <v>2206</v>
      </c>
      <c r="F1247" s="381" t="s">
        <v>13</v>
      </c>
      <c r="G1247" s="380" t="s">
        <v>1771</v>
      </c>
      <c r="H1247" s="380" t="s">
        <v>1771</v>
      </c>
      <c r="I1247" s="380" t="s">
        <v>1767</v>
      </c>
      <c r="J1247" s="380" t="s">
        <v>1768</v>
      </c>
      <c r="K1247" s="380" t="s">
        <v>1779</v>
      </c>
      <c r="L1247" s="382" t="s">
        <v>4148</v>
      </c>
    </row>
    <row r="1248" spans="1:12" hidden="1">
      <c r="A1248" s="380" t="s">
        <v>4149</v>
      </c>
      <c r="B1248" s="380" t="s">
        <v>4150</v>
      </c>
      <c r="C1248" s="380" t="s">
        <v>744</v>
      </c>
      <c r="D1248" s="380" t="s">
        <v>3981</v>
      </c>
      <c r="F1248" s="381" t="s">
        <v>13</v>
      </c>
      <c r="G1248" s="380" t="s">
        <v>1771</v>
      </c>
      <c r="H1248" s="380" t="s">
        <v>1771</v>
      </c>
      <c r="I1248" s="380" t="s">
        <v>1767</v>
      </c>
      <c r="J1248" s="380" t="s">
        <v>1772</v>
      </c>
      <c r="K1248" s="380" t="s">
        <v>744</v>
      </c>
      <c r="L1248" s="382" t="s">
        <v>4097</v>
      </c>
    </row>
    <row r="1249" spans="1:12" hidden="1">
      <c r="A1249" s="380" t="s">
        <v>4151</v>
      </c>
      <c r="B1249" s="380" t="s">
        <v>4152</v>
      </c>
      <c r="C1249" s="380" t="s">
        <v>27</v>
      </c>
      <c r="D1249" s="380" t="s">
        <v>142</v>
      </c>
      <c r="F1249" s="381" t="s">
        <v>13</v>
      </c>
      <c r="G1249" s="380" t="s">
        <v>1771</v>
      </c>
      <c r="H1249" s="380" t="s">
        <v>1771</v>
      </c>
      <c r="I1249" s="380" t="s">
        <v>1767</v>
      </c>
      <c r="J1249" s="380" t="s">
        <v>1768</v>
      </c>
      <c r="K1249" s="380" t="s">
        <v>1779</v>
      </c>
      <c r="L1249" s="382" t="s">
        <v>4097</v>
      </c>
    </row>
    <row r="1250" spans="1:12">
      <c r="A1250" s="380" t="s">
        <v>4153</v>
      </c>
      <c r="B1250" s="380" t="s">
        <v>4154</v>
      </c>
      <c r="C1250" s="380" t="s">
        <v>448</v>
      </c>
      <c r="D1250" s="380" t="s">
        <v>4155</v>
      </c>
      <c r="E1250" s="380" t="s">
        <v>19</v>
      </c>
      <c r="F1250" s="381">
        <v>0.01</v>
      </c>
      <c r="G1250" s="380" t="s">
        <v>1767</v>
      </c>
      <c r="H1250" s="380" t="s">
        <v>1771</v>
      </c>
      <c r="I1250" s="380" t="s">
        <v>1767</v>
      </c>
      <c r="J1250" s="380" t="s">
        <v>1768</v>
      </c>
      <c r="K1250" s="380" t="s">
        <v>1779</v>
      </c>
      <c r="L1250" s="382" t="s">
        <v>4097</v>
      </c>
    </row>
    <row r="1251" spans="1:12" hidden="1">
      <c r="A1251" s="380" t="s">
        <v>788</v>
      </c>
      <c r="B1251" s="380" t="s">
        <v>789</v>
      </c>
      <c r="C1251" s="380" t="s">
        <v>744</v>
      </c>
      <c r="D1251" s="380" t="s">
        <v>283</v>
      </c>
      <c r="F1251" s="381" t="s">
        <v>13</v>
      </c>
      <c r="G1251" s="380" t="s">
        <v>1771</v>
      </c>
      <c r="H1251" s="380" t="s">
        <v>1771</v>
      </c>
      <c r="I1251" s="380" t="s">
        <v>1767</v>
      </c>
      <c r="J1251" s="380" t="s">
        <v>1772</v>
      </c>
      <c r="K1251" s="380" t="s">
        <v>744</v>
      </c>
      <c r="L1251" s="382" t="s">
        <v>4097</v>
      </c>
    </row>
    <row r="1252" spans="1:12" hidden="1">
      <c r="A1252" s="380" t="s">
        <v>4156</v>
      </c>
      <c r="B1252" s="380" t="s">
        <v>4157</v>
      </c>
      <c r="C1252" s="380" t="s">
        <v>744</v>
      </c>
      <c r="D1252" s="380" t="s">
        <v>3739</v>
      </c>
      <c r="E1252" s="380" t="s">
        <v>2742</v>
      </c>
      <c r="F1252" s="381" t="s">
        <v>13</v>
      </c>
      <c r="G1252" s="380" t="s">
        <v>1771</v>
      </c>
      <c r="H1252" s="380" t="s">
        <v>1771</v>
      </c>
      <c r="I1252" s="380" t="s">
        <v>1767</v>
      </c>
      <c r="J1252" s="380" t="s">
        <v>1768</v>
      </c>
      <c r="K1252" s="380" t="s">
        <v>1807</v>
      </c>
      <c r="L1252" s="382" t="s">
        <v>4097</v>
      </c>
    </row>
    <row r="1253" spans="1:12" hidden="1">
      <c r="A1253" s="380" t="s">
        <v>698</v>
      </c>
      <c r="B1253" s="380" t="s">
        <v>699</v>
      </c>
      <c r="C1253" s="380" t="s">
        <v>630</v>
      </c>
      <c r="D1253" s="380" t="s">
        <v>1777</v>
      </c>
      <c r="F1253" s="381" t="s">
        <v>13</v>
      </c>
      <c r="G1253" s="380" t="s">
        <v>1771</v>
      </c>
      <c r="H1253" s="380" t="s">
        <v>1771</v>
      </c>
      <c r="I1253" s="380" t="s">
        <v>1767</v>
      </c>
      <c r="J1253" s="380" t="s">
        <v>1772</v>
      </c>
      <c r="K1253" s="380" t="s">
        <v>630</v>
      </c>
      <c r="L1253" s="382">
        <v>42172</v>
      </c>
    </row>
    <row r="1254" spans="1:12" hidden="1">
      <c r="A1254" s="380" t="s">
        <v>4158</v>
      </c>
      <c r="B1254" s="380" t="s">
        <v>4159</v>
      </c>
      <c r="C1254" s="380" t="s">
        <v>30</v>
      </c>
      <c r="D1254" s="380" t="s">
        <v>3739</v>
      </c>
      <c r="F1254" s="381" t="s">
        <v>13</v>
      </c>
      <c r="G1254" s="380" t="s">
        <v>1771</v>
      </c>
      <c r="H1254" s="380" t="s">
        <v>1771</v>
      </c>
      <c r="I1254" s="380" t="s">
        <v>1767</v>
      </c>
      <c r="J1254" s="380" t="s">
        <v>1772</v>
      </c>
      <c r="K1254" s="380" t="s">
        <v>30</v>
      </c>
      <c r="L1254" s="382" t="s">
        <v>4097</v>
      </c>
    </row>
    <row r="1255" spans="1:12" hidden="1">
      <c r="A1255" s="380" t="s">
        <v>4160</v>
      </c>
      <c r="B1255" s="380" t="s">
        <v>4161</v>
      </c>
      <c r="C1255" s="380" t="s">
        <v>744</v>
      </c>
      <c r="D1255" s="380" t="s">
        <v>283</v>
      </c>
      <c r="F1255" s="381" t="s">
        <v>13</v>
      </c>
      <c r="G1255" s="380" t="s">
        <v>1771</v>
      </c>
      <c r="H1255" s="380" t="s">
        <v>1771</v>
      </c>
      <c r="I1255" s="380" t="s">
        <v>1767</v>
      </c>
      <c r="J1255" s="380" t="s">
        <v>1772</v>
      </c>
      <c r="K1255" s="380" t="s">
        <v>744</v>
      </c>
      <c r="L1255" s="382" t="s">
        <v>4097</v>
      </c>
    </row>
    <row r="1256" spans="1:12" hidden="1">
      <c r="A1256" s="380" t="s">
        <v>4162</v>
      </c>
      <c r="B1256" s="380" t="s">
        <v>4163</v>
      </c>
      <c r="C1256" s="380" t="s">
        <v>744</v>
      </c>
      <c r="D1256" s="380" t="s">
        <v>283</v>
      </c>
      <c r="F1256" s="381" t="s">
        <v>13</v>
      </c>
      <c r="G1256" s="380" t="s">
        <v>1771</v>
      </c>
      <c r="H1256" s="380" t="s">
        <v>1771</v>
      </c>
      <c r="I1256" s="380" t="s">
        <v>1767</v>
      </c>
      <c r="J1256" s="380" t="s">
        <v>1772</v>
      </c>
      <c r="K1256" s="380" t="s">
        <v>744</v>
      </c>
      <c r="L1256" s="382" t="s">
        <v>4097</v>
      </c>
    </row>
    <row r="1257" spans="1:12" hidden="1">
      <c r="A1257" s="380" t="s">
        <v>4164</v>
      </c>
      <c r="B1257" s="380" t="s">
        <v>4165</v>
      </c>
      <c r="C1257" s="380" t="s">
        <v>30</v>
      </c>
      <c r="D1257" s="380" t="s">
        <v>283</v>
      </c>
      <c r="F1257" s="381" t="s">
        <v>13</v>
      </c>
      <c r="G1257" s="380" t="s">
        <v>1771</v>
      </c>
      <c r="H1257" s="380" t="s">
        <v>1771</v>
      </c>
      <c r="I1257" s="380" t="s">
        <v>1767</v>
      </c>
      <c r="J1257" s="380" t="s">
        <v>1772</v>
      </c>
      <c r="K1257" s="380" t="s">
        <v>30</v>
      </c>
      <c r="L1257" s="382" t="s">
        <v>4097</v>
      </c>
    </row>
    <row r="1258" spans="1:12" hidden="1">
      <c r="A1258" s="380" t="s">
        <v>4166</v>
      </c>
      <c r="B1258" s="380" t="s">
        <v>4167</v>
      </c>
      <c r="C1258" s="380" t="s">
        <v>30</v>
      </c>
      <c r="D1258" s="380" t="s">
        <v>142</v>
      </c>
      <c r="F1258" s="381" t="s">
        <v>13</v>
      </c>
      <c r="G1258" s="380" t="s">
        <v>1771</v>
      </c>
      <c r="H1258" s="380" t="s">
        <v>1771</v>
      </c>
      <c r="I1258" s="380" t="s">
        <v>1767</v>
      </c>
      <c r="J1258" s="380" t="s">
        <v>1772</v>
      </c>
      <c r="K1258" s="380" t="s">
        <v>30</v>
      </c>
      <c r="L1258" s="382" t="s">
        <v>4097</v>
      </c>
    </row>
    <row r="1259" spans="1:12" hidden="1">
      <c r="A1259" s="380" t="s">
        <v>4168</v>
      </c>
      <c r="B1259" s="380" t="s">
        <v>4169</v>
      </c>
      <c r="C1259" s="380" t="s">
        <v>336</v>
      </c>
      <c r="D1259" s="380" t="s">
        <v>1782</v>
      </c>
      <c r="E1259" s="380" t="s">
        <v>3315</v>
      </c>
      <c r="F1259" s="381" t="s">
        <v>13</v>
      </c>
      <c r="G1259" s="380" t="s">
        <v>1771</v>
      </c>
      <c r="H1259" s="380" t="s">
        <v>1771</v>
      </c>
      <c r="I1259" s="380" t="s">
        <v>1767</v>
      </c>
      <c r="J1259" s="380" t="s">
        <v>1772</v>
      </c>
      <c r="K1259" s="380" t="s">
        <v>1795</v>
      </c>
      <c r="L1259" s="382" t="s">
        <v>4148</v>
      </c>
    </row>
    <row r="1260" spans="1:12" hidden="1">
      <c r="A1260" s="380" t="s">
        <v>4170</v>
      </c>
      <c r="B1260" s="380" t="s">
        <v>4171</v>
      </c>
      <c r="C1260" s="380" t="s">
        <v>353</v>
      </c>
      <c r="D1260" s="380" t="s">
        <v>4172</v>
      </c>
      <c r="E1260" s="380" t="s">
        <v>2206</v>
      </c>
      <c r="F1260" s="381" t="s">
        <v>13</v>
      </c>
      <c r="G1260" s="380" t="s">
        <v>1771</v>
      </c>
      <c r="H1260" s="380" t="s">
        <v>1771</v>
      </c>
      <c r="I1260" s="380" t="s">
        <v>1767</v>
      </c>
      <c r="J1260" s="380" t="s">
        <v>1768</v>
      </c>
      <c r="K1260" s="380" t="s">
        <v>1779</v>
      </c>
      <c r="L1260" s="382" t="s">
        <v>4097</v>
      </c>
    </row>
    <row r="1261" spans="1:12" hidden="1">
      <c r="A1261" s="380" t="s">
        <v>4173</v>
      </c>
      <c r="B1261" s="380" t="s">
        <v>4174</v>
      </c>
      <c r="C1261" s="380" t="s">
        <v>4175</v>
      </c>
      <c r="D1261" s="380" t="s">
        <v>4176</v>
      </c>
      <c r="E1261" s="380" t="s">
        <v>4177</v>
      </c>
      <c r="F1261" s="381" t="s">
        <v>16</v>
      </c>
      <c r="G1261" s="380" t="s">
        <v>1767</v>
      </c>
      <c r="H1261" s="380" t="s">
        <v>1767</v>
      </c>
      <c r="I1261" s="380" t="s">
        <v>1767</v>
      </c>
      <c r="J1261" s="380" t="s">
        <v>1768</v>
      </c>
      <c r="K1261" s="380" t="s">
        <v>4110</v>
      </c>
    </row>
    <row r="1262" spans="1:12" hidden="1">
      <c r="A1262" s="380" t="s">
        <v>1064</v>
      </c>
      <c r="B1262" s="380" t="s">
        <v>1065</v>
      </c>
      <c r="C1262" s="380" t="s">
        <v>1027</v>
      </c>
      <c r="D1262" s="380" t="s">
        <v>1782</v>
      </c>
      <c r="F1262" s="381" t="s">
        <v>13</v>
      </c>
      <c r="G1262" s="380" t="s">
        <v>1771</v>
      </c>
      <c r="H1262" s="380" t="s">
        <v>1771</v>
      </c>
      <c r="I1262" s="380" t="s">
        <v>1767</v>
      </c>
      <c r="J1262" s="380" t="s">
        <v>1772</v>
      </c>
      <c r="K1262" s="380" t="s">
        <v>4178</v>
      </c>
      <c r="L1262" s="382" t="s">
        <v>4097</v>
      </c>
    </row>
    <row r="1263" spans="1:12" hidden="1">
      <c r="A1263" s="380" t="s">
        <v>4179</v>
      </c>
      <c r="B1263" s="380" t="s">
        <v>4180</v>
      </c>
      <c r="C1263" s="380" t="s">
        <v>395</v>
      </c>
      <c r="D1263" s="380" t="s">
        <v>3739</v>
      </c>
      <c r="F1263" s="381" t="s">
        <v>13</v>
      </c>
      <c r="G1263" s="380" t="s">
        <v>1771</v>
      </c>
      <c r="H1263" s="380" t="s">
        <v>1771</v>
      </c>
      <c r="I1263" s="380" t="s">
        <v>1767</v>
      </c>
      <c r="J1263" s="380" t="s">
        <v>1772</v>
      </c>
      <c r="K1263" s="380" t="s">
        <v>395</v>
      </c>
      <c r="L1263" s="382" t="s">
        <v>4097</v>
      </c>
    </row>
    <row r="1264" spans="1:12" hidden="1">
      <c r="A1264" s="380" t="s">
        <v>4181</v>
      </c>
      <c r="B1264" s="380" t="s">
        <v>4182</v>
      </c>
      <c r="C1264" s="380" t="s">
        <v>395</v>
      </c>
      <c r="D1264" s="380" t="s">
        <v>3739</v>
      </c>
      <c r="E1264" s="380" t="s">
        <v>2066</v>
      </c>
      <c r="F1264" s="381" t="s">
        <v>13</v>
      </c>
      <c r="G1264" s="380" t="s">
        <v>1771</v>
      </c>
      <c r="H1264" s="380" t="s">
        <v>1771</v>
      </c>
      <c r="I1264" s="380" t="s">
        <v>1767</v>
      </c>
      <c r="J1264" s="380" t="s">
        <v>1768</v>
      </c>
      <c r="K1264" s="380" t="s">
        <v>1807</v>
      </c>
      <c r="L1264" s="382" t="s">
        <v>4148</v>
      </c>
    </row>
    <row r="1265" spans="1:12">
      <c r="A1265" s="380" t="s">
        <v>4183</v>
      </c>
      <c r="B1265" s="380" t="s">
        <v>4184</v>
      </c>
      <c r="C1265" s="380" t="s">
        <v>744</v>
      </c>
      <c r="D1265" s="380" t="s">
        <v>3739</v>
      </c>
      <c r="E1265" s="380" t="s">
        <v>1892</v>
      </c>
      <c r="F1265" s="381">
        <v>0.01</v>
      </c>
      <c r="G1265" s="380" t="s">
        <v>1767</v>
      </c>
      <c r="H1265" s="380" t="s">
        <v>1771</v>
      </c>
      <c r="I1265" s="380" t="s">
        <v>1767</v>
      </c>
      <c r="J1265" s="380" t="s">
        <v>1772</v>
      </c>
      <c r="K1265" s="380" t="s">
        <v>744</v>
      </c>
      <c r="L1265" s="382" t="s">
        <v>4148</v>
      </c>
    </row>
    <row r="1266" spans="1:12">
      <c r="A1266" s="380" t="s">
        <v>4185</v>
      </c>
      <c r="B1266" s="380" t="s">
        <v>4186</v>
      </c>
      <c r="C1266" s="380" t="s">
        <v>630</v>
      </c>
      <c r="D1266" s="380" t="s">
        <v>228</v>
      </c>
      <c r="E1266" s="380" t="s">
        <v>1892</v>
      </c>
      <c r="F1266" s="381">
        <v>0.01</v>
      </c>
      <c r="G1266" s="380" t="s">
        <v>1767</v>
      </c>
      <c r="H1266" s="380" t="s">
        <v>1771</v>
      </c>
      <c r="I1266" s="380" t="s">
        <v>1767</v>
      </c>
      <c r="J1266" s="380" t="s">
        <v>1772</v>
      </c>
      <c r="K1266" s="380" t="s">
        <v>630</v>
      </c>
      <c r="L1266" s="382" t="s">
        <v>4187</v>
      </c>
    </row>
    <row r="1267" spans="1:12" hidden="1">
      <c r="A1267" s="380" t="s">
        <v>4188</v>
      </c>
      <c r="B1267" s="380" t="s">
        <v>4189</v>
      </c>
      <c r="C1267" s="380" t="s">
        <v>1027</v>
      </c>
      <c r="D1267" s="380" t="s">
        <v>142</v>
      </c>
      <c r="F1267" s="381" t="s">
        <v>13</v>
      </c>
      <c r="G1267" s="380" t="s">
        <v>1771</v>
      </c>
      <c r="H1267" s="380" t="s">
        <v>1771</v>
      </c>
      <c r="I1267" s="380" t="s">
        <v>1767</v>
      </c>
      <c r="J1267" s="380" t="s">
        <v>1772</v>
      </c>
      <c r="K1267" s="380" t="s">
        <v>1027</v>
      </c>
    </row>
    <row r="1268" spans="1:12" hidden="1">
      <c r="A1268" s="380" t="s">
        <v>4190</v>
      </c>
      <c r="B1268" s="380" t="s">
        <v>4191</v>
      </c>
      <c r="C1268" s="380" t="s">
        <v>1438</v>
      </c>
      <c r="D1268" s="380" t="s">
        <v>459</v>
      </c>
      <c r="F1268" s="381" t="s">
        <v>13</v>
      </c>
      <c r="G1268" s="380" t="s">
        <v>1771</v>
      </c>
      <c r="H1268" s="380" t="s">
        <v>1771</v>
      </c>
      <c r="I1268" s="380" t="s">
        <v>1767</v>
      </c>
      <c r="J1268" s="380" t="s">
        <v>1772</v>
      </c>
      <c r="K1268" s="380" t="s">
        <v>1438</v>
      </c>
      <c r="L1268" s="382" t="s">
        <v>4148</v>
      </c>
    </row>
    <row r="1269" spans="1:12" hidden="1">
      <c r="A1269" s="380" t="s">
        <v>4192</v>
      </c>
      <c r="B1269" s="380" t="s">
        <v>4193</v>
      </c>
      <c r="C1269" s="380" t="s">
        <v>744</v>
      </c>
      <c r="D1269" s="380" t="s">
        <v>283</v>
      </c>
      <c r="F1269" s="381" t="s">
        <v>13</v>
      </c>
      <c r="G1269" s="380" t="s">
        <v>1771</v>
      </c>
      <c r="H1269" s="380" t="s">
        <v>1771</v>
      </c>
      <c r="I1269" s="380" t="s">
        <v>1767</v>
      </c>
      <c r="J1269" s="380" t="s">
        <v>1772</v>
      </c>
      <c r="K1269" s="380" t="s">
        <v>744</v>
      </c>
      <c r="L1269" s="382" t="s">
        <v>4148</v>
      </c>
    </row>
    <row r="1270" spans="1:12" hidden="1">
      <c r="A1270" s="380" t="s">
        <v>4194</v>
      </c>
      <c r="B1270" s="380" t="s">
        <v>4195</v>
      </c>
      <c r="C1270" s="380" t="s">
        <v>935</v>
      </c>
      <c r="D1270" s="380" t="s">
        <v>1782</v>
      </c>
      <c r="E1270" s="380" t="s">
        <v>4196</v>
      </c>
      <c r="F1270" s="381" t="s">
        <v>13</v>
      </c>
      <c r="G1270" s="380" t="s">
        <v>1771</v>
      </c>
      <c r="H1270" s="380" t="s">
        <v>1771</v>
      </c>
      <c r="I1270" s="380" t="s">
        <v>1767</v>
      </c>
      <c r="J1270" s="380" t="s">
        <v>1772</v>
      </c>
      <c r="K1270" s="380" t="s">
        <v>4037</v>
      </c>
      <c r="L1270" s="382" t="s">
        <v>4148</v>
      </c>
    </row>
    <row r="1271" spans="1:12" hidden="1">
      <c r="A1271" s="380" t="s">
        <v>4197</v>
      </c>
      <c r="B1271" s="380" t="s">
        <v>4198</v>
      </c>
      <c r="C1271" s="380" t="s">
        <v>30</v>
      </c>
      <c r="D1271" s="380" t="s">
        <v>1782</v>
      </c>
      <c r="F1271" s="381" t="s">
        <v>13</v>
      </c>
      <c r="G1271" s="380" t="s">
        <v>1771</v>
      </c>
      <c r="H1271" s="380" t="s">
        <v>1771</v>
      </c>
      <c r="I1271" s="380" t="s">
        <v>1767</v>
      </c>
      <c r="J1271" s="380" t="s">
        <v>1772</v>
      </c>
      <c r="K1271" s="380" t="s">
        <v>30</v>
      </c>
      <c r="L1271" s="382" t="s">
        <v>4148</v>
      </c>
    </row>
    <row r="1272" spans="1:12" hidden="1">
      <c r="A1272" s="380" t="s">
        <v>4199</v>
      </c>
      <c r="B1272" s="380" t="s">
        <v>4200</v>
      </c>
      <c r="C1272" s="380" t="s">
        <v>395</v>
      </c>
      <c r="D1272" s="380" t="s">
        <v>1765</v>
      </c>
      <c r="E1272" s="380" t="s">
        <v>2066</v>
      </c>
      <c r="F1272" s="381" t="s">
        <v>13</v>
      </c>
      <c r="G1272" s="380" t="s">
        <v>1771</v>
      </c>
      <c r="H1272" s="380" t="s">
        <v>1771</v>
      </c>
      <c r="I1272" s="380" t="s">
        <v>1767</v>
      </c>
      <c r="J1272" s="380" t="s">
        <v>1768</v>
      </c>
      <c r="K1272" s="380" t="s">
        <v>1807</v>
      </c>
      <c r="L1272" s="382" t="s">
        <v>4148</v>
      </c>
    </row>
    <row r="1273" spans="1:12" hidden="1">
      <c r="A1273" s="380" t="s">
        <v>4201</v>
      </c>
      <c r="B1273" s="380" t="s">
        <v>4202</v>
      </c>
      <c r="C1273" s="380" t="s">
        <v>1438</v>
      </c>
      <c r="D1273" s="380" t="s">
        <v>228</v>
      </c>
      <c r="F1273" s="381" t="s">
        <v>13</v>
      </c>
      <c r="G1273" s="380" t="s">
        <v>1771</v>
      </c>
      <c r="H1273" s="380" t="s">
        <v>1771</v>
      </c>
      <c r="I1273" s="380" t="s">
        <v>1767</v>
      </c>
      <c r="J1273" s="380" t="s">
        <v>1772</v>
      </c>
      <c r="K1273" s="380" t="s">
        <v>1438</v>
      </c>
      <c r="L1273" s="382" t="s">
        <v>4148</v>
      </c>
    </row>
    <row r="1274" spans="1:12" hidden="1">
      <c r="A1274" s="380" t="s">
        <v>4203</v>
      </c>
      <c r="B1274" s="380" t="s">
        <v>4204</v>
      </c>
      <c r="C1274" s="380" t="s">
        <v>744</v>
      </c>
      <c r="D1274" s="380" t="s">
        <v>283</v>
      </c>
      <c r="F1274" s="381" t="s">
        <v>13</v>
      </c>
      <c r="G1274" s="380" t="s">
        <v>1771</v>
      </c>
      <c r="H1274" s="380" t="s">
        <v>1771</v>
      </c>
      <c r="I1274" s="380" t="s">
        <v>1767</v>
      </c>
      <c r="J1274" s="380" t="s">
        <v>1772</v>
      </c>
      <c r="K1274" s="380" t="s">
        <v>744</v>
      </c>
      <c r="L1274" s="382" t="s">
        <v>4148</v>
      </c>
    </row>
    <row r="1275" spans="1:12" hidden="1">
      <c r="A1275" s="380" t="s">
        <v>4205</v>
      </c>
      <c r="B1275" s="380" t="s">
        <v>4206</v>
      </c>
      <c r="C1275" s="380" t="s">
        <v>395</v>
      </c>
      <c r="D1275" s="380" t="s">
        <v>3739</v>
      </c>
      <c r="E1275" s="380" t="s">
        <v>2058</v>
      </c>
      <c r="F1275" s="381" t="s">
        <v>13</v>
      </c>
      <c r="G1275" s="380" t="s">
        <v>1771</v>
      </c>
      <c r="H1275" s="380" t="s">
        <v>1771</v>
      </c>
      <c r="I1275" s="380" t="s">
        <v>1767</v>
      </c>
      <c r="J1275" s="380" t="s">
        <v>1768</v>
      </c>
      <c r="K1275" s="380" t="s">
        <v>336</v>
      </c>
      <c r="L1275" s="382" t="s">
        <v>4148</v>
      </c>
    </row>
    <row r="1276" spans="1:12" hidden="1">
      <c r="A1276" s="380" t="s">
        <v>4207</v>
      </c>
      <c r="B1276" s="380" t="s">
        <v>4208</v>
      </c>
      <c r="C1276" s="380" t="s">
        <v>1224</v>
      </c>
      <c r="D1276" s="380" t="s">
        <v>3623</v>
      </c>
      <c r="F1276" s="381" t="s">
        <v>13</v>
      </c>
      <c r="G1276" s="380" t="s">
        <v>1771</v>
      </c>
      <c r="H1276" s="380" t="s">
        <v>1771</v>
      </c>
      <c r="I1276" s="380" t="s">
        <v>1767</v>
      </c>
      <c r="J1276" s="380" t="s">
        <v>1772</v>
      </c>
      <c r="K1276" s="380" t="s">
        <v>1224</v>
      </c>
    </row>
    <row r="1277" spans="1:12" hidden="1">
      <c r="A1277" s="380" t="s">
        <v>4209</v>
      </c>
      <c r="B1277" s="380" t="s">
        <v>4210</v>
      </c>
      <c r="C1277" s="380" t="s">
        <v>1224</v>
      </c>
      <c r="D1277" s="380" t="s">
        <v>228</v>
      </c>
      <c r="F1277" s="381" t="s">
        <v>13</v>
      </c>
      <c r="G1277" s="380" t="s">
        <v>1771</v>
      </c>
      <c r="H1277" s="380" t="s">
        <v>1771</v>
      </c>
      <c r="I1277" s="380" t="s">
        <v>1767</v>
      </c>
      <c r="J1277" s="380" t="s">
        <v>1772</v>
      </c>
      <c r="K1277" s="380" t="s">
        <v>1224</v>
      </c>
      <c r="L1277" s="382" t="s">
        <v>4148</v>
      </c>
    </row>
    <row r="1278" spans="1:12" hidden="1">
      <c r="A1278" s="380" t="s">
        <v>4211</v>
      </c>
      <c r="B1278" s="380" t="s">
        <v>4212</v>
      </c>
      <c r="C1278" s="380" t="s">
        <v>1438</v>
      </c>
      <c r="D1278" s="380" t="s">
        <v>228</v>
      </c>
      <c r="F1278" s="381" t="s">
        <v>13</v>
      </c>
      <c r="G1278" s="380" t="s">
        <v>1771</v>
      </c>
      <c r="H1278" s="380" t="s">
        <v>1771</v>
      </c>
      <c r="I1278" s="380" t="s">
        <v>1767</v>
      </c>
      <c r="J1278" s="380" t="s">
        <v>1772</v>
      </c>
      <c r="K1278" s="380" t="s">
        <v>1438</v>
      </c>
      <c r="L1278" s="382" t="s">
        <v>4148</v>
      </c>
    </row>
    <row r="1279" spans="1:12" hidden="1">
      <c r="A1279" s="380" t="s">
        <v>4213</v>
      </c>
      <c r="B1279" s="380" t="s">
        <v>4214</v>
      </c>
      <c r="C1279" s="380" t="s">
        <v>353</v>
      </c>
      <c r="D1279" s="380" t="s">
        <v>283</v>
      </c>
      <c r="E1279" s="380" t="s">
        <v>2206</v>
      </c>
      <c r="F1279" s="381" t="s">
        <v>13</v>
      </c>
      <c r="G1279" s="380" t="s">
        <v>1771</v>
      </c>
      <c r="H1279" s="380" t="s">
        <v>1771</v>
      </c>
      <c r="I1279" s="380" t="s">
        <v>1767</v>
      </c>
      <c r="J1279" s="380" t="s">
        <v>1768</v>
      </c>
      <c r="K1279" s="380" t="s">
        <v>1779</v>
      </c>
      <c r="L1279" s="382" t="s">
        <v>4148</v>
      </c>
    </row>
    <row r="1280" spans="1:12" hidden="1">
      <c r="A1280" s="380" t="s">
        <v>4215</v>
      </c>
      <c r="B1280" s="380" t="s">
        <v>4216</v>
      </c>
      <c r="C1280" s="380" t="s">
        <v>107</v>
      </c>
      <c r="D1280" s="380" t="s">
        <v>3739</v>
      </c>
      <c r="F1280" s="381" t="s">
        <v>13</v>
      </c>
      <c r="G1280" s="380" t="s">
        <v>1771</v>
      </c>
      <c r="H1280" s="380" t="s">
        <v>1771</v>
      </c>
      <c r="I1280" s="380" t="s">
        <v>1767</v>
      </c>
      <c r="J1280" s="380" t="s">
        <v>1772</v>
      </c>
      <c r="K1280" s="380" t="s">
        <v>107</v>
      </c>
      <c r="L1280" s="382">
        <v>42171</v>
      </c>
    </row>
    <row r="1281" spans="1:12" hidden="1">
      <c r="A1281" s="380" t="s">
        <v>4217</v>
      </c>
      <c r="B1281" s="380" t="s">
        <v>4218</v>
      </c>
      <c r="C1281" s="380" t="s">
        <v>1224</v>
      </c>
      <c r="D1281" s="380" t="s">
        <v>3739</v>
      </c>
      <c r="F1281" s="381" t="s">
        <v>13</v>
      </c>
      <c r="G1281" s="380" t="s">
        <v>1771</v>
      </c>
      <c r="H1281" s="380" t="s">
        <v>1771</v>
      </c>
      <c r="I1281" s="380" t="s">
        <v>1767</v>
      </c>
      <c r="J1281" s="380" t="s">
        <v>1772</v>
      </c>
      <c r="K1281" s="380" t="s">
        <v>1224</v>
      </c>
      <c r="L1281" s="382" t="s">
        <v>4148</v>
      </c>
    </row>
    <row r="1282" spans="1:12" hidden="1">
      <c r="A1282" s="380" t="s">
        <v>4219</v>
      </c>
      <c r="B1282" s="380" t="s">
        <v>4220</v>
      </c>
      <c r="C1282" s="380" t="s">
        <v>1224</v>
      </c>
      <c r="D1282" s="380" t="s">
        <v>3981</v>
      </c>
      <c r="F1282" s="381" t="s">
        <v>13</v>
      </c>
      <c r="G1282" s="380" t="s">
        <v>1771</v>
      </c>
      <c r="H1282" s="380" t="s">
        <v>1771</v>
      </c>
      <c r="I1282" s="380" t="s">
        <v>1767</v>
      </c>
      <c r="J1282" s="380" t="s">
        <v>1772</v>
      </c>
      <c r="K1282" s="380" t="s">
        <v>1224</v>
      </c>
      <c r="L1282" s="382" t="s">
        <v>4148</v>
      </c>
    </row>
    <row r="1283" spans="1:12" hidden="1">
      <c r="A1283" s="380" t="s">
        <v>4221</v>
      </c>
      <c r="B1283" s="380" t="s">
        <v>4222</v>
      </c>
      <c r="C1283" s="380" t="s">
        <v>30</v>
      </c>
      <c r="D1283" s="380" t="s">
        <v>283</v>
      </c>
      <c r="F1283" s="381" t="s">
        <v>13</v>
      </c>
      <c r="G1283" s="380" t="s">
        <v>1771</v>
      </c>
      <c r="H1283" s="380" t="s">
        <v>1771</v>
      </c>
      <c r="I1283" s="380" t="s">
        <v>1767</v>
      </c>
      <c r="J1283" s="380" t="s">
        <v>1772</v>
      </c>
      <c r="K1283" s="380" t="s">
        <v>30</v>
      </c>
      <c r="L1283" s="382" t="s">
        <v>4148</v>
      </c>
    </row>
    <row r="1284" spans="1:12">
      <c r="A1284" s="380" t="s">
        <v>4223</v>
      </c>
      <c r="B1284" s="380" t="s">
        <v>4224</v>
      </c>
      <c r="C1284" s="380" t="s">
        <v>1438</v>
      </c>
      <c r="D1284" s="380" t="s">
        <v>228</v>
      </c>
      <c r="E1284" s="380" t="s">
        <v>1892</v>
      </c>
      <c r="F1284" s="381">
        <v>0.01</v>
      </c>
      <c r="G1284" s="380" t="s">
        <v>1767</v>
      </c>
      <c r="H1284" s="380" t="s">
        <v>1771</v>
      </c>
      <c r="I1284" s="380" t="s">
        <v>1767</v>
      </c>
      <c r="J1284" s="380" t="s">
        <v>1772</v>
      </c>
      <c r="K1284" s="380" t="s">
        <v>1438</v>
      </c>
      <c r="L1284" s="382" t="s">
        <v>4148</v>
      </c>
    </row>
    <row r="1285" spans="1:12" hidden="1">
      <c r="A1285" s="380" t="s">
        <v>4225</v>
      </c>
      <c r="B1285" s="380" t="s">
        <v>4226</v>
      </c>
      <c r="C1285" s="380" t="s">
        <v>630</v>
      </c>
      <c r="D1285" s="380" t="s">
        <v>1817</v>
      </c>
      <c r="F1285" s="381" t="s">
        <v>13</v>
      </c>
      <c r="G1285" s="380" t="s">
        <v>1771</v>
      </c>
      <c r="H1285" s="380" t="s">
        <v>1771</v>
      </c>
      <c r="I1285" s="380" t="s">
        <v>1767</v>
      </c>
      <c r="J1285" s="380" t="s">
        <v>1772</v>
      </c>
      <c r="K1285" s="380" t="s">
        <v>630</v>
      </c>
    </row>
    <row r="1286" spans="1:12">
      <c r="A1286" s="380" t="s">
        <v>4227</v>
      </c>
      <c r="B1286" s="380" t="s">
        <v>4228</v>
      </c>
      <c r="C1286" s="380" t="s">
        <v>744</v>
      </c>
      <c r="D1286" s="380" t="s">
        <v>3739</v>
      </c>
      <c r="E1286" s="380" t="s">
        <v>1892</v>
      </c>
      <c r="F1286" s="381">
        <v>0.01</v>
      </c>
      <c r="G1286" s="380" t="s">
        <v>1767</v>
      </c>
      <c r="H1286" s="380" t="s">
        <v>1771</v>
      </c>
      <c r="I1286" s="380" t="s">
        <v>1767</v>
      </c>
      <c r="J1286" s="380" t="s">
        <v>1772</v>
      </c>
      <c r="K1286" s="380" t="s">
        <v>744</v>
      </c>
      <c r="L1286" s="382" t="s">
        <v>4148</v>
      </c>
    </row>
    <row r="1287" spans="1:12" hidden="1">
      <c r="A1287" s="380" t="s">
        <v>4229</v>
      </c>
      <c r="B1287" s="380" t="s">
        <v>4230</v>
      </c>
      <c r="C1287" s="380" t="s">
        <v>744</v>
      </c>
      <c r="D1287" s="380" t="s">
        <v>3981</v>
      </c>
      <c r="E1287" s="380" t="s">
        <v>2742</v>
      </c>
      <c r="F1287" s="381" t="s">
        <v>13</v>
      </c>
      <c r="G1287" s="380" t="s">
        <v>1771</v>
      </c>
      <c r="H1287" s="380" t="s">
        <v>1771</v>
      </c>
      <c r="I1287" s="380" t="s">
        <v>1767</v>
      </c>
      <c r="J1287" s="380" t="s">
        <v>1768</v>
      </c>
      <c r="K1287" s="380" t="s">
        <v>1807</v>
      </c>
      <c r="L1287" s="382" t="s">
        <v>4148</v>
      </c>
    </row>
    <row r="1288" spans="1:12" hidden="1">
      <c r="A1288" s="380" t="s">
        <v>4231</v>
      </c>
      <c r="B1288" s="380" t="s">
        <v>4232</v>
      </c>
      <c r="C1288" s="380" t="s">
        <v>872</v>
      </c>
      <c r="D1288" s="380" t="s">
        <v>3739</v>
      </c>
      <c r="F1288" s="381" t="s">
        <v>13</v>
      </c>
      <c r="G1288" s="380" t="s">
        <v>1771</v>
      </c>
      <c r="H1288" s="380" t="s">
        <v>1771</v>
      </c>
      <c r="I1288" s="380" t="s">
        <v>1767</v>
      </c>
      <c r="J1288" s="380" t="s">
        <v>1772</v>
      </c>
      <c r="K1288" s="380" t="s">
        <v>872</v>
      </c>
      <c r="L1288" s="382" t="s">
        <v>4187</v>
      </c>
    </row>
    <row r="1289" spans="1:12" hidden="1">
      <c r="A1289" s="380" t="s">
        <v>4233</v>
      </c>
      <c r="B1289" s="380" t="s">
        <v>4234</v>
      </c>
      <c r="C1289" s="380" t="s">
        <v>353</v>
      </c>
      <c r="D1289" s="380" t="s">
        <v>283</v>
      </c>
      <c r="E1289" s="380" t="s">
        <v>2206</v>
      </c>
      <c r="F1289" s="381" t="s">
        <v>13</v>
      </c>
      <c r="G1289" s="380" t="s">
        <v>1771</v>
      </c>
      <c r="H1289" s="380" t="s">
        <v>1771</v>
      </c>
      <c r="I1289" s="380" t="s">
        <v>1767</v>
      </c>
      <c r="J1289" s="380" t="s">
        <v>1768</v>
      </c>
      <c r="K1289" s="380" t="s">
        <v>1779</v>
      </c>
      <c r="L1289" s="382" t="s">
        <v>4148</v>
      </c>
    </row>
    <row r="1290" spans="1:12" hidden="1">
      <c r="A1290" s="380" t="s">
        <v>4235</v>
      </c>
      <c r="B1290" s="380" t="s">
        <v>4236</v>
      </c>
      <c r="C1290" s="380" t="s">
        <v>395</v>
      </c>
      <c r="D1290" s="380" t="s">
        <v>3739</v>
      </c>
      <c r="E1290" s="380" t="s">
        <v>3509</v>
      </c>
      <c r="F1290" s="381" t="s">
        <v>13</v>
      </c>
      <c r="G1290" s="380" t="s">
        <v>1771</v>
      </c>
      <c r="H1290" s="380" t="s">
        <v>1771</v>
      </c>
      <c r="I1290" s="380" t="s">
        <v>1767</v>
      </c>
      <c r="J1290" s="380" t="s">
        <v>1768</v>
      </c>
      <c r="K1290" s="380" t="s">
        <v>336</v>
      </c>
      <c r="L1290" s="382" t="s">
        <v>4148</v>
      </c>
    </row>
    <row r="1291" spans="1:12" hidden="1">
      <c r="A1291" s="380" t="s">
        <v>4237</v>
      </c>
      <c r="B1291" s="380" t="s">
        <v>4238</v>
      </c>
      <c r="C1291" s="380" t="s">
        <v>1224</v>
      </c>
      <c r="D1291" s="380" t="s">
        <v>1765</v>
      </c>
      <c r="F1291" s="381" t="s">
        <v>13</v>
      </c>
      <c r="G1291" s="380" t="s">
        <v>1771</v>
      </c>
      <c r="H1291" s="380" t="s">
        <v>1771</v>
      </c>
      <c r="I1291" s="380" t="s">
        <v>1767</v>
      </c>
      <c r="J1291" s="380" t="s">
        <v>1772</v>
      </c>
      <c r="K1291" s="380" t="s">
        <v>1224</v>
      </c>
      <c r="L1291" s="382" t="s">
        <v>4148</v>
      </c>
    </row>
    <row r="1292" spans="1:12" hidden="1">
      <c r="A1292" s="380" t="s">
        <v>4239</v>
      </c>
      <c r="B1292" s="380" t="s">
        <v>4240</v>
      </c>
      <c r="C1292" s="380" t="s">
        <v>744</v>
      </c>
      <c r="D1292" s="380" t="s">
        <v>283</v>
      </c>
      <c r="F1292" s="381" t="s">
        <v>13</v>
      </c>
      <c r="G1292" s="380" t="s">
        <v>1771</v>
      </c>
      <c r="H1292" s="380" t="s">
        <v>1771</v>
      </c>
      <c r="I1292" s="380" t="s">
        <v>1767</v>
      </c>
      <c r="J1292" s="380" t="s">
        <v>1772</v>
      </c>
      <c r="K1292" s="380" t="s">
        <v>744</v>
      </c>
      <c r="L1292" s="382" t="s">
        <v>4241</v>
      </c>
    </row>
    <row r="1293" spans="1:12" hidden="1">
      <c r="A1293" s="380" t="s">
        <v>4242</v>
      </c>
      <c r="B1293" s="380" t="s">
        <v>4243</v>
      </c>
      <c r="C1293" s="380" t="s">
        <v>30</v>
      </c>
      <c r="D1293" s="380" t="s">
        <v>142</v>
      </c>
      <c r="F1293" s="381" t="s">
        <v>572</v>
      </c>
    </row>
    <row r="1294" spans="1:12" hidden="1">
      <c r="A1294" s="380" t="s">
        <v>4244</v>
      </c>
      <c r="B1294" s="380" t="s">
        <v>4245</v>
      </c>
      <c r="C1294" s="380" t="s">
        <v>27</v>
      </c>
      <c r="D1294" s="380" t="s">
        <v>142</v>
      </c>
      <c r="E1294" s="380" t="s">
        <v>1778</v>
      </c>
      <c r="F1294" s="381" t="s">
        <v>13</v>
      </c>
      <c r="G1294" s="380" t="s">
        <v>1771</v>
      </c>
      <c r="H1294" s="380" t="s">
        <v>1771</v>
      </c>
      <c r="I1294" s="380" t="s">
        <v>1767</v>
      </c>
      <c r="J1294" s="380" t="s">
        <v>1768</v>
      </c>
    </row>
    <row r="1295" spans="1:12" hidden="1">
      <c r="A1295" s="380" t="s">
        <v>4246</v>
      </c>
      <c r="B1295" s="380" t="s">
        <v>4247</v>
      </c>
      <c r="C1295" s="380" t="s">
        <v>336</v>
      </c>
      <c r="D1295" s="380" t="s">
        <v>1765</v>
      </c>
      <c r="F1295" s="381" t="s">
        <v>13</v>
      </c>
      <c r="G1295" s="380" t="s">
        <v>1771</v>
      </c>
      <c r="H1295" s="380" t="s">
        <v>1771</v>
      </c>
      <c r="I1295" s="380" t="s">
        <v>1767</v>
      </c>
      <c r="J1295" s="380" t="s">
        <v>1772</v>
      </c>
      <c r="K1295" s="380" t="s">
        <v>336</v>
      </c>
      <c r="L1295" s="382" t="s">
        <v>4241</v>
      </c>
    </row>
    <row r="1296" spans="1:12" hidden="1">
      <c r="A1296" s="380" t="s">
        <v>4248</v>
      </c>
      <c r="B1296" s="380" t="s">
        <v>4249</v>
      </c>
      <c r="C1296" s="380" t="s">
        <v>630</v>
      </c>
      <c r="D1296" s="380" t="s">
        <v>1765</v>
      </c>
      <c r="F1296" s="381" t="s">
        <v>13</v>
      </c>
      <c r="G1296" s="380" t="s">
        <v>1771</v>
      </c>
      <c r="H1296" s="380" t="s">
        <v>1771</v>
      </c>
      <c r="I1296" s="380" t="s">
        <v>1767</v>
      </c>
      <c r="J1296" s="380" t="s">
        <v>1772</v>
      </c>
      <c r="K1296" s="380" t="s">
        <v>630</v>
      </c>
      <c r="L1296" s="382" t="s">
        <v>4241</v>
      </c>
    </row>
    <row r="1297" spans="1:12" hidden="1">
      <c r="A1297" s="380" t="s">
        <v>4250</v>
      </c>
      <c r="B1297" s="380" t="s">
        <v>4251</v>
      </c>
      <c r="C1297" s="380" t="s">
        <v>1764</v>
      </c>
      <c r="F1297" s="381" t="s">
        <v>4252</v>
      </c>
      <c r="G1297" s="380" t="s">
        <v>1767</v>
      </c>
      <c r="H1297" s="380" t="s">
        <v>1767</v>
      </c>
      <c r="I1297" s="380" t="s">
        <v>1767</v>
      </c>
      <c r="J1297" s="380" t="s">
        <v>1768</v>
      </c>
    </row>
    <row r="1298" spans="1:12" hidden="1">
      <c r="A1298" s="380" t="s">
        <v>4253</v>
      </c>
      <c r="B1298" s="380" t="s">
        <v>4254</v>
      </c>
      <c r="C1298" s="380" t="s">
        <v>30</v>
      </c>
      <c r="D1298" s="380" t="s">
        <v>1777</v>
      </c>
      <c r="F1298" s="381" t="s">
        <v>13</v>
      </c>
      <c r="G1298" s="380" t="s">
        <v>1771</v>
      </c>
      <c r="H1298" s="380" t="s">
        <v>1771</v>
      </c>
      <c r="I1298" s="380" t="s">
        <v>1767</v>
      </c>
      <c r="J1298" s="380" t="s">
        <v>1772</v>
      </c>
      <c r="K1298" s="380" t="s">
        <v>30</v>
      </c>
      <c r="L1298" s="382" t="s">
        <v>4241</v>
      </c>
    </row>
    <row r="1299" spans="1:12" hidden="1">
      <c r="A1299" s="380" t="s">
        <v>4255</v>
      </c>
      <c r="B1299" s="380" t="s">
        <v>4256</v>
      </c>
      <c r="C1299" s="380" t="s">
        <v>935</v>
      </c>
      <c r="D1299" s="380" t="s">
        <v>142</v>
      </c>
      <c r="F1299" s="381" t="s">
        <v>13</v>
      </c>
      <c r="G1299" s="380" t="s">
        <v>1771</v>
      </c>
      <c r="H1299" s="380" t="s">
        <v>1771</v>
      </c>
      <c r="I1299" s="380" t="s">
        <v>1767</v>
      </c>
      <c r="J1299" s="380" t="s">
        <v>1772</v>
      </c>
      <c r="K1299" s="380" t="s">
        <v>4037</v>
      </c>
      <c r="L1299" s="382" t="s">
        <v>4241</v>
      </c>
    </row>
    <row r="1300" spans="1:12" hidden="1">
      <c r="A1300" s="380" t="s">
        <v>1617</v>
      </c>
      <c r="B1300" s="380" t="s">
        <v>1618</v>
      </c>
      <c r="C1300" s="380" t="s">
        <v>1438</v>
      </c>
      <c r="D1300" s="380" t="s">
        <v>1782</v>
      </c>
      <c r="F1300" s="381" t="s">
        <v>13</v>
      </c>
      <c r="G1300" s="380" t="s">
        <v>1771</v>
      </c>
      <c r="H1300" s="380" t="s">
        <v>1771</v>
      </c>
      <c r="I1300" s="380" t="s">
        <v>1767</v>
      </c>
      <c r="J1300" s="380" t="s">
        <v>1772</v>
      </c>
      <c r="K1300" s="380" t="s">
        <v>1438</v>
      </c>
      <c r="L1300" s="382" t="s">
        <v>4241</v>
      </c>
    </row>
    <row r="1301" spans="1:12" hidden="1">
      <c r="A1301" s="380" t="s">
        <v>4257</v>
      </c>
      <c r="B1301" s="380" t="s">
        <v>4258</v>
      </c>
      <c r="C1301" s="380" t="s">
        <v>395</v>
      </c>
      <c r="D1301" s="380" t="s">
        <v>283</v>
      </c>
      <c r="F1301" s="381" t="s">
        <v>13</v>
      </c>
      <c r="G1301" s="380" t="s">
        <v>1771</v>
      </c>
      <c r="H1301" s="380" t="s">
        <v>1771</v>
      </c>
      <c r="I1301" s="380" t="s">
        <v>1767</v>
      </c>
      <c r="J1301" s="380" t="s">
        <v>1772</v>
      </c>
      <c r="K1301" s="380" t="s">
        <v>395</v>
      </c>
      <c r="L1301" s="382" t="s">
        <v>4241</v>
      </c>
    </row>
    <row r="1302" spans="1:12" hidden="1">
      <c r="A1302" s="380" t="s">
        <v>4259</v>
      </c>
      <c r="B1302" s="380" t="s">
        <v>4260</v>
      </c>
      <c r="C1302" s="380" t="s">
        <v>744</v>
      </c>
      <c r="D1302" s="380" t="s">
        <v>283</v>
      </c>
      <c r="F1302" s="381" t="s">
        <v>13</v>
      </c>
      <c r="G1302" s="380" t="s">
        <v>1771</v>
      </c>
      <c r="H1302" s="380" t="s">
        <v>1771</v>
      </c>
      <c r="I1302" s="380" t="s">
        <v>1767</v>
      </c>
      <c r="J1302" s="380" t="s">
        <v>1772</v>
      </c>
      <c r="K1302" s="380" t="s">
        <v>744</v>
      </c>
      <c r="L1302" s="382" t="s">
        <v>4241</v>
      </c>
    </row>
    <row r="1303" spans="1:12" hidden="1">
      <c r="A1303" s="380" t="s">
        <v>4261</v>
      </c>
      <c r="B1303" s="380" t="s">
        <v>4262</v>
      </c>
      <c r="C1303" s="380" t="s">
        <v>744</v>
      </c>
      <c r="D1303" s="380" t="s">
        <v>1765</v>
      </c>
      <c r="F1303" s="381" t="s">
        <v>13</v>
      </c>
      <c r="G1303" s="380" t="s">
        <v>1771</v>
      </c>
      <c r="H1303" s="380" t="s">
        <v>1771</v>
      </c>
      <c r="I1303" s="380" t="s">
        <v>1767</v>
      </c>
      <c r="J1303" s="380" t="s">
        <v>1772</v>
      </c>
      <c r="K1303" s="380" t="s">
        <v>744</v>
      </c>
      <c r="L1303" s="382" t="s">
        <v>4241</v>
      </c>
    </row>
    <row r="1304" spans="1:12" hidden="1">
      <c r="A1304" s="380" t="s">
        <v>4263</v>
      </c>
      <c r="B1304" s="380" t="s">
        <v>4264</v>
      </c>
      <c r="C1304" s="380" t="s">
        <v>27</v>
      </c>
      <c r="D1304" s="380" t="s">
        <v>283</v>
      </c>
      <c r="E1304" s="380" t="s">
        <v>1778</v>
      </c>
      <c r="F1304" s="381" t="s">
        <v>13</v>
      </c>
      <c r="G1304" s="380" t="s">
        <v>1771</v>
      </c>
      <c r="H1304" s="380" t="s">
        <v>1771</v>
      </c>
      <c r="I1304" s="380" t="s">
        <v>1767</v>
      </c>
      <c r="J1304" s="380" t="s">
        <v>1768</v>
      </c>
      <c r="K1304" s="380" t="s">
        <v>1779</v>
      </c>
      <c r="L1304" s="382" t="s">
        <v>4241</v>
      </c>
    </row>
    <row r="1305" spans="1:12">
      <c r="A1305" s="380" t="s">
        <v>4265</v>
      </c>
      <c r="B1305" s="380" t="s">
        <v>4266</v>
      </c>
      <c r="C1305" s="380" t="s">
        <v>744</v>
      </c>
      <c r="D1305" s="380" t="s">
        <v>1777</v>
      </c>
      <c r="E1305" s="380" t="s">
        <v>1892</v>
      </c>
      <c r="F1305" s="381">
        <v>0.01</v>
      </c>
      <c r="G1305" s="380" t="s">
        <v>1767</v>
      </c>
      <c r="H1305" s="380" t="s">
        <v>1771</v>
      </c>
      <c r="I1305" s="380" t="s">
        <v>1767</v>
      </c>
      <c r="J1305" s="380" t="s">
        <v>1772</v>
      </c>
      <c r="K1305" s="380" t="s">
        <v>744</v>
      </c>
      <c r="L1305" s="382" t="s">
        <v>4241</v>
      </c>
    </row>
    <row r="1306" spans="1:12" hidden="1">
      <c r="A1306" s="380" t="s">
        <v>4267</v>
      </c>
      <c r="B1306" s="380" t="s">
        <v>4268</v>
      </c>
      <c r="C1306" s="380" t="s">
        <v>1438</v>
      </c>
      <c r="D1306" s="380" t="s">
        <v>1777</v>
      </c>
      <c r="F1306" s="381" t="s">
        <v>13</v>
      </c>
      <c r="G1306" s="380" t="s">
        <v>1771</v>
      </c>
      <c r="H1306" s="380" t="s">
        <v>1771</v>
      </c>
      <c r="I1306" s="380" t="s">
        <v>1767</v>
      </c>
      <c r="J1306" s="380" t="s">
        <v>1772</v>
      </c>
      <c r="K1306" s="380" t="s">
        <v>1438</v>
      </c>
      <c r="L1306" s="382">
        <v>42171</v>
      </c>
    </row>
    <row r="1307" spans="1:12" hidden="1">
      <c r="A1307" s="380" t="s">
        <v>4269</v>
      </c>
      <c r="B1307" s="380" t="s">
        <v>4270</v>
      </c>
      <c r="C1307" s="380" t="s">
        <v>872</v>
      </c>
      <c r="D1307" s="380" t="s">
        <v>1777</v>
      </c>
      <c r="F1307" s="381" t="s">
        <v>13</v>
      </c>
      <c r="G1307" s="380" t="s">
        <v>1771</v>
      </c>
      <c r="H1307" s="380" t="s">
        <v>1771</v>
      </c>
      <c r="I1307" s="380" t="s">
        <v>1767</v>
      </c>
      <c r="J1307" s="380" t="s">
        <v>1772</v>
      </c>
      <c r="K1307" s="380" t="s">
        <v>872</v>
      </c>
      <c r="L1307" s="382" t="s">
        <v>4271</v>
      </c>
    </row>
    <row r="1308" spans="1:12" hidden="1">
      <c r="A1308" s="380" t="s">
        <v>77</v>
      </c>
      <c r="B1308" s="380" t="s">
        <v>78</v>
      </c>
      <c r="C1308" s="380" t="s">
        <v>15</v>
      </c>
      <c r="D1308" s="380" t="s">
        <v>1870</v>
      </c>
      <c r="E1308" s="380" t="s">
        <v>36</v>
      </c>
      <c r="F1308" s="381" t="s">
        <v>36</v>
      </c>
      <c r="G1308" s="380" t="s">
        <v>1767</v>
      </c>
      <c r="H1308" s="380" t="s">
        <v>1771</v>
      </c>
      <c r="I1308" s="380" t="s">
        <v>1767</v>
      </c>
      <c r="J1308" s="380" t="s">
        <v>1768</v>
      </c>
      <c r="K1308" s="380" t="s">
        <v>630</v>
      </c>
      <c r="L1308" s="382" t="s">
        <v>4272</v>
      </c>
    </row>
    <row r="1309" spans="1:12" hidden="1">
      <c r="A1309" s="380" t="s">
        <v>4273</v>
      </c>
      <c r="B1309" s="380" t="s">
        <v>4274</v>
      </c>
      <c r="C1309" s="380" t="s">
        <v>1027</v>
      </c>
      <c r="D1309" s="380" t="s">
        <v>1782</v>
      </c>
      <c r="E1309" s="380" t="s">
        <v>4275</v>
      </c>
      <c r="F1309" s="381" t="s">
        <v>13</v>
      </c>
      <c r="G1309" s="380" t="s">
        <v>1771</v>
      </c>
      <c r="H1309" s="380" t="s">
        <v>1771</v>
      </c>
      <c r="I1309" s="380" t="s">
        <v>1767</v>
      </c>
      <c r="J1309" s="380" t="s">
        <v>1772</v>
      </c>
      <c r="K1309" s="380" t="s">
        <v>4037</v>
      </c>
      <c r="L1309" s="382" t="s">
        <v>4241</v>
      </c>
    </row>
    <row r="1310" spans="1:12">
      <c r="A1310" s="380" t="s">
        <v>4276</v>
      </c>
      <c r="B1310" s="380" t="s">
        <v>4277</v>
      </c>
      <c r="C1310" s="380" t="s">
        <v>107</v>
      </c>
      <c r="D1310" s="380" t="s">
        <v>228</v>
      </c>
      <c r="E1310" s="380" t="s">
        <v>1892</v>
      </c>
      <c r="F1310" s="381">
        <v>0.01</v>
      </c>
      <c r="G1310" s="380" t="s">
        <v>1767</v>
      </c>
      <c r="H1310" s="380" t="s">
        <v>1771</v>
      </c>
      <c r="I1310" s="380" t="s">
        <v>1767</v>
      </c>
      <c r="J1310" s="380" t="s">
        <v>1772</v>
      </c>
      <c r="K1310" s="380" t="s">
        <v>107</v>
      </c>
      <c r="L1310" s="382" t="s">
        <v>4009</v>
      </c>
    </row>
    <row r="1311" spans="1:12" hidden="1">
      <c r="A1311" s="380" t="s">
        <v>4278</v>
      </c>
      <c r="B1311" s="380" t="s">
        <v>4279</v>
      </c>
      <c r="C1311" s="380" t="s">
        <v>630</v>
      </c>
      <c r="D1311" s="380" t="s">
        <v>3623</v>
      </c>
      <c r="F1311" s="381" t="s">
        <v>13</v>
      </c>
      <c r="G1311" s="380" t="s">
        <v>1771</v>
      </c>
      <c r="H1311" s="380" t="s">
        <v>1771</v>
      </c>
      <c r="I1311" s="380" t="s">
        <v>1767</v>
      </c>
      <c r="J1311" s="380" t="s">
        <v>1772</v>
      </c>
      <c r="K1311" s="380" t="s">
        <v>630</v>
      </c>
      <c r="L1311" s="382" t="s">
        <v>4241</v>
      </c>
    </row>
    <row r="1312" spans="1:12" hidden="1">
      <c r="A1312" s="380" t="s">
        <v>593</v>
      </c>
      <c r="B1312" s="380" t="s">
        <v>594</v>
      </c>
      <c r="C1312" s="380" t="s">
        <v>30</v>
      </c>
      <c r="D1312" s="380" t="s">
        <v>3981</v>
      </c>
      <c r="F1312" s="381" t="s">
        <v>13</v>
      </c>
      <c r="G1312" s="380" t="s">
        <v>1771</v>
      </c>
      <c r="H1312" s="380" t="s">
        <v>1771</v>
      </c>
      <c r="I1312" s="380" t="s">
        <v>1767</v>
      </c>
      <c r="J1312" s="380" t="s">
        <v>1772</v>
      </c>
      <c r="K1312" s="380" t="s">
        <v>30</v>
      </c>
      <c r="L1312" s="382" t="s">
        <v>4272</v>
      </c>
    </row>
    <row r="1313" spans="1:12" hidden="1">
      <c r="A1313" s="380" t="s">
        <v>4280</v>
      </c>
      <c r="B1313" s="380" t="s">
        <v>4281</v>
      </c>
      <c r="C1313" s="380" t="s">
        <v>1027</v>
      </c>
      <c r="D1313" s="380" t="s">
        <v>3623</v>
      </c>
      <c r="E1313" s="380" t="s">
        <v>4282</v>
      </c>
      <c r="F1313" s="381" t="s">
        <v>13</v>
      </c>
      <c r="G1313" s="380" t="s">
        <v>1771</v>
      </c>
      <c r="H1313" s="380" t="s">
        <v>1771</v>
      </c>
      <c r="I1313" s="380" t="s">
        <v>1767</v>
      </c>
      <c r="J1313" s="380" t="s">
        <v>1772</v>
      </c>
      <c r="K1313" s="380" t="s">
        <v>4178</v>
      </c>
      <c r="L1313" s="382" t="s">
        <v>4241</v>
      </c>
    </row>
    <row r="1314" spans="1:12">
      <c r="A1314" s="380" t="s">
        <v>4283</v>
      </c>
      <c r="B1314" s="380" t="s">
        <v>4284</v>
      </c>
      <c r="C1314" s="380" t="s">
        <v>30</v>
      </c>
      <c r="D1314" s="380" t="s">
        <v>1870</v>
      </c>
      <c r="E1314" s="380" t="s">
        <v>3401</v>
      </c>
      <c r="F1314" s="381">
        <v>0.01</v>
      </c>
      <c r="G1314" s="380" t="s">
        <v>1767</v>
      </c>
      <c r="H1314" s="380" t="s">
        <v>1771</v>
      </c>
      <c r="I1314" s="380" t="s">
        <v>1767</v>
      </c>
      <c r="J1314" s="380" t="s">
        <v>1768</v>
      </c>
      <c r="K1314" s="380" t="s">
        <v>30</v>
      </c>
      <c r="L1314" s="382" t="s">
        <v>4272</v>
      </c>
    </row>
    <row r="1315" spans="1:12" hidden="1">
      <c r="A1315" s="380" t="s">
        <v>4285</v>
      </c>
      <c r="B1315" s="380" t="s">
        <v>4286</v>
      </c>
      <c r="C1315" s="380" t="s">
        <v>395</v>
      </c>
      <c r="D1315" s="380" t="s">
        <v>3739</v>
      </c>
      <c r="E1315" s="380" t="s">
        <v>2066</v>
      </c>
      <c r="F1315" s="381" t="s">
        <v>13</v>
      </c>
      <c r="G1315" s="380" t="s">
        <v>1771</v>
      </c>
      <c r="H1315" s="380" t="s">
        <v>1771</v>
      </c>
      <c r="I1315" s="380" t="s">
        <v>1767</v>
      </c>
      <c r="J1315" s="380" t="s">
        <v>1768</v>
      </c>
      <c r="K1315" s="380" t="s">
        <v>1807</v>
      </c>
      <c r="L1315" s="382" t="s">
        <v>4241</v>
      </c>
    </row>
    <row r="1316" spans="1:12" hidden="1">
      <c r="A1316" s="380" t="s">
        <v>4287</v>
      </c>
      <c r="B1316" s="380" t="s">
        <v>4288</v>
      </c>
      <c r="C1316" s="380" t="s">
        <v>1438</v>
      </c>
      <c r="D1316" s="380" t="s">
        <v>3623</v>
      </c>
      <c r="F1316" s="381" t="s">
        <v>13</v>
      </c>
      <c r="G1316" s="380" t="s">
        <v>1771</v>
      </c>
      <c r="H1316" s="380" t="s">
        <v>1771</v>
      </c>
      <c r="I1316" s="380" t="s">
        <v>1767</v>
      </c>
      <c r="J1316" s="380" t="s">
        <v>1772</v>
      </c>
      <c r="K1316" s="380" t="s">
        <v>1438</v>
      </c>
      <c r="L1316" s="382" t="s">
        <v>4241</v>
      </c>
    </row>
    <row r="1317" spans="1:12" hidden="1">
      <c r="A1317" s="380" t="s">
        <v>4289</v>
      </c>
      <c r="B1317" s="380" t="s">
        <v>4290</v>
      </c>
      <c r="C1317" s="380" t="s">
        <v>353</v>
      </c>
      <c r="D1317" s="380" t="s">
        <v>3623</v>
      </c>
      <c r="E1317" s="380" t="s">
        <v>2206</v>
      </c>
      <c r="F1317" s="381" t="s">
        <v>13</v>
      </c>
      <c r="G1317" s="380" t="s">
        <v>1771</v>
      </c>
      <c r="H1317" s="380" t="s">
        <v>1771</v>
      </c>
      <c r="I1317" s="380" t="s">
        <v>1767</v>
      </c>
      <c r="J1317" s="380" t="s">
        <v>1768</v>
      </c>
      <c r="K1317" s="380" t="s">
        <v>4037</v>
      </c>
      <c r="L1317" s="382" t="s">
        <v>4241</v>
      </c>
    </row>
    <row r="1318" spans="1:12" hidden="1">
      <c r="A1318" s="380" t="s">
        <v>4291</v>
      </c>
      <c r="B1318" s="380" t="s">
        <v>4292</v>
      </c>
      <c r="C1318" s="380" t="s">
        <v>1438</v>
      </c>
      <c r="D1318" s="380" t="s">
        <v>3623</v>
      </c>
      <c r="F1318" s="381" t="s">
        <v>13</v>
      </c>
      <c r="G1318" s="380" t="s">
        <v>1771</v>
      </c>
      <c r="H1318" s="380" t="s">
        <v>1771</v>
      </c>
      <c r="I1318" s="380" t="s">
        <v>1767</v>
      </c>
      <c r="J1318" s="380" t="s">
        <v>1768</v>
      </c>
      <c r="K1318" s="380" t="s">
        <v>1438</v>
      </c>
      <c r="L1318" s="382">
        <v>42171</v>
      </c>
    </row>
    <row r="1319" spans="1:12" hidden="1">
      <c r="A1319" s="380" t="s">
        <v>4293</v>
      </c>
      <c r="B1319" s="380" t="s">
        <v>4294</v>
      </c>
      <c r="C1319" s="380" t="s">
        <v>30</v>
      </c>
      <c r="D1319" s="380" t="s">
        <v>459</v>
      </c>
    </row>
    <row r="1320" spans="1:12" hidden="1">
      <c r="A1320" s="380" t="s">
        <v>604</v>
      </c>
      <c r="B1320" s="380" t="s">
        <v>605</v>
      </c>
      <c r="C1320" s="380" t="s">
        <v>30</v>
      </c>
      <c r="D1320" s="380" t="s">
        <v>228</v>
      </c>
      <c r="F1320" s="381" t="s">
        <v>13</v>
      </c>
      <c r="G1320" s="380" t="s">
        <v>1771</v>
      </c>
      <c r="H1320" s="380" t="s">
        <v>1771</v>
      </c>
      <c r="I1320" s="380" t="s">
        <v>1767</v>
      </c>
      <c r="J1320" s="380" t="s">
        <v>1768</v>
      </c>
      <c r="K1320" s="380" t="s">
        <v>30</v>
      </c>
      <c r="L1320" s="382">
        <v>42174</v>
      </c>
    </row>
    <row r="1321" spans="1:12" hidden="1">
      <c r="A1321" s="380" t="s">
        <v>795</v>
      </c>
      <c r="B1321" s="380" t="s">
        <v>796</v>
      </c>
      <c r="C1321" s="380" t="s">
        <v>744</v>
      </c>
      <c r="D1321" s="380" t="s">
        <v>3623</v>
      </c>
      <c r="F1321" s="381" t="s">
        <v>13</v>
      </c>
      <c r="G1321" s="380" t="s">
        <v>1771</v>
      </c>
      <c r="H1321" s="380" t="s">
        <v>1771</v>
      </c>
      <c r="I1321" s="380" t="s">
        <v>1767</v>
      </c>
      <c r="J1321" s="380" t="s">
        <v>1772</v>
      </c>
      <c r="K1321" s="380" t="s">
        <v>744</v>
      </c>
      <c r="L1321" s="382" t="s">
        <v>4272</v>
      </c>
    </row>
    <row r="1322" spans="1:12" hidden="1">
      <c r="A1322" s="380" t="s">
        <v>4295</v>
      </c>
      <c r="B1322" s="380" t="s">
        <v>4296</v>
      </c>
      <c r="C1322" s="380" t="s">
        <v>395</v>
      </c>
      <c r="D1322" s="380" t="s">
        <v>3739</v>
      </c>
      <c r="E1322" s="380" t="s">
        <v>2066</v>
      </c>
      <c r="F1322" s="381" t="s">
        <v>13</v>
      </c>
      <c r="G1322" s="380" t="s">
        <v>1771</v>
      </c>
      <c r="H1322" s="380" t="s">
        <v>1771</v>
      </c>
      <c r="I1322" s="380" t="s">
        <v>1767</v>
      </c>
      <c r="J1322" s="380" t="s">
        <v>1768</v>
      </c>
      <c r="K1322" s="380" t="s">
        <v>1807</v>
      </c>
      <c r="L1322" s="382" t="s">
        <v>4271</v>
      </c>
    </row>
    <row r="1323" spans="1:12" hidden="1">
      <c r="A1323" s="380" t="s">
        <v>4297</v>
      </c>
      <c r="B1323" s="380" t="s">
        <v>4298</v>
      </c>
      <c r="C1323" s="380" t="s">
        <v>27</v>
      </c>
      <c r="D1323" s="380" t="s">
        <v>3623</v>
      </c>
      <c r="E1323" s="380" t="s">
        <v>1778</v>
      </c>
      <c r="F1323" s="381" t="s">
        <v>13</v>
      </c>
      <c r="G1323" s="380" t="s">
        <v>1771</v>
      </c>
      <c r="H1323" s="380" t="s">
        <v>1771</v>
      </c>
      <c r="I1323" s="380" t="s">
        <v>1767</v>
      </c>
      <c r="J1323" s="380" t="s">
        <v>1768</v>
      </c>
      <c r="K1323" s="380" t="s">
        <v>1779</v>
      </c>
      <c r="L1323" s="382" t="s">
        <v>4271</v>
      </c>
    </row>
    <row r="1324" spans="1:12" hidden="1">
      <c r="A1324" s="380" t="s">
        <v>4299</v>
      </c>
      <c r="B1324" s="380" t="s">
        <v>4300</v>
      </c>
      <c r="C1324" s="380" t="s">
        <v>1224</v>
      </c>
      <c r="D1324" s="380" t="s">
        <v>3981</v>
      </c>
      <c r="F1324" s="381" t="s">
        <v>13</v>
      </c>
      <c r="G1324" s="380" t="s">
        <v>1771</v>
      </c>
      <c r="H1324" s="380" t="s">
        <v>1771</v>
      </c>
      <c r="I1324" s="380" t="s">
        <v>1767</v>
      </c>
      <c r="J1324" s="380" t="s">
        <v>1772</v>
      </c>
      <c r="K1324" s="380" t="s">
        <v>1224</v>
      </c>
      <c r="L1324" s="382" t="s">
        <v>4271</v>
      </c>
    </row>
    <row r="1325" spans="1:12" hidden="1">
      <c r="A1325" s="380" t="s">
        <v>4301</v>
      </c>
      <c r="B1325" s="380" t="s">
        <v>4302</v>
      </c>
      <c r="C1325" s="380" t="s">
        <v>1438</v>
      </c>
      <c r="D1325" s="380" t="s">
        <v>3623</v>
      </c>
      <c r="F1325" s="381" t="s">
        <v>13</v>
      </c>
      <c r="G1325" s="380" t="s">
        <v>1771</v>
      </c>
      <c r="H1325" s="380" t="s">
        <v>1771</v>
      </c>
      <c r="I1325" s="380" t="s">
        <v>1767</v>
      </c>
      <c r="J1325" s="380" t="s">
        <v>1772</v>
      </c>
      <c r="K1325" s="380" t="s">
        <v>1438</v>
      </c>
    </row>
    <row r="1326" spans="1:12" hidden="1">
      <c r="A1326" s="380" t="s">
        <v>4303</v>
      </c>
      <c r="B1326" s="380" t="s">
        <v>4304</v>
      </c>
      <c r="C1326" s="380" t="s">
        <v>107</v>
      </c>
      <c r="D1326" s="380" t="s">
        <v>3981</v>
      </c>
      <c r="F1326" s="381" t="s">
        <v>13</v>
      </c>
      <c r="G1326" s="380" t="s">
        <v>1771</v>
      </c>
      <c r="H1326" s="380" t="s">
        <v>1771</v>
      </c>
      <c r="I1326" s="380" t="s">
        <v>1767</v>
      </c>
      <c r="J1326" s="380" t="s">
        <v>1772</v>
      </c>
      <c r="K1326" s="380" t="s">
        <v>107</v>
      </c>
      <c r="L1326" s="382" t="s">
        <v>4272</v>
      </c>
    </row>
    <row r="1327" spans="1:12" hidden="1">
      <c r="A1327" s="380" t="s">
        <v>4305</v>
      </c>
      <c r="B1327" s="380" t="s">
        <v>4306</v>
      </c>
      <c r="C1327" s="380" t="s">
        <v>744</v>
      </c>
      <c r="D1327" s="380" t="s">
        <v>283</v>
      </c>
      <c r="F1327" s="381" t="s">
        <v>13</v>
      </c>
      <c r="G1327" s="380" t="s">
        <v>1771</v>
      </c>
      <c r="H1327" s="380" t="s">
        <v>1771</v>
      </c>
      <c r="I1327" s="380" t="s">
        <v>1767</v>
      </c>
      <c r="J1327" s="380" t="s">
        <v>1772</v>
      </c>
      <c r="K1327" s="380" t="s">
        <v>744</v>
      </c>
      <c r="L1327" s="382" t="s">
        <v>4271</v>
      </c>
    </row>
    <row r="1328" spans="1:12" hidden="1">
      <c r="A1328" s="380" t="s">
        <v>4307</v>
      </c>
      <c r="B1328" s="380" t="s">
        <v>4308</v>
      </c>
      <c r="C1328" s="380" t="s">
        <v>4110</v>
      </c>
      <c r="D1328" s="380" t="s">
        <v>3981</v>
      </c>
      <c r="E1328" s="380" t="s">
        <v>4309</v>
      </c>
      <c r="F1328" s="381" t="s">
        <v>13</v>
      </c>
      <c r="G1328" s="380" t="s">
        <v>1771</v>
      </c>
      <c r="H1328" s="380" t="s">
        <v>1771</v>
      </c>
      <c r="I1328" s="380" t="s">
        <v>1767</v>
      </c>
      <c r="J1328" s="380" t="s">
        <v>1768</v>
      </c>
      <c r="K1328" s="380" t="s">
        <v>1779</v>
      </c>
      <c r="L1328" s="382" t="s">
        <v>4272</v>
      </c>
    </row>
    <row r="1329" spans="1:12" hidden="1">
      <c r="A1329" s="380" t="s">
        <v>4310</v>
      </c>
      <c r="B1329" s="380" t="s">
        <v>4311</v>
      </c>
      <c r="C1329" s="380" t="s">
        <v>395</v>
      </c>
      <c r="D1329" s="380" t="s">
        <v>4033</v>
      </c>
      <c r="E1329" s="380" t="s">
        <v>2066</v>
      </c>
      <c r="F1329" s="381" t="s">
        <v>13</v>
      </c>
      <c r="G1329" s="380" t="s">
        <v>1771</v>
      </c>
      <c r="H1329" s="380" t="s">
        <v>1771</v>
      </c>
      <c r="I1329" s="380" t="s">
        <v>1767</v>
      </c>
      <c r="J1329" s="380" t="s">
        <v>1768</v>
      </c>
      <c r="K1329" s="380" t="s">
        <v>1807</v>
      </c>
      <c r="L1329" s="382" t="s">
        <v>4271</v>
      </c>
    </row>
    <row r="1330" spans="1:12" hidden="1">
      <c r="A1330" s="380" t="s">
        <v>4312</v>
      </c>
      <c r="B1330" s="380" t="s">
        <v>4313</v>
      </c>
      <c r="C1330" s="380" t="s">
        <v>30</v>
      </c>
      <c r="D1330" s="380" t="s">
        <v>4314</v>
      </c>
      <c r="F1330" s="381" t="s">
        <v>13</v>
      </c>
      <c r="G1330" s="380" t="s">
        <v>1771</v>
      </c>
      <c r="H1330" s="380" t="s">
        <v>1771</v>
      </c>
      <c r="I1330" s="380" t="s">
        <v>1767</v>
      </c>
      <c r="J1330" s="380" t="s">
        <v>1772</v>
      </c>
      <c r="K1330" s="380" t="s">
        <v>30</v>
      </c>
      <c r="L1330" s="382" t="s">
        <v>4271</v>
      </c>
    </row>
    <row r="1331" spans="1:12" hidden="1">
      <c r="A1331" s="380" t="s">
        <v>4315</v>
      </c>
      <c r="B1331" s="380" t="s">
        <v>4316</v>
      </c>
      <c r="C1331" s="380" t="s">
        <v>1224</v>
      </c>
      <c r="D1331" s="380" t="s">
        <v>283</v>
      </c>
      <c r="F1331" s="381" t="s">
        <v>13</v>
      </c>
      <c r="G1331" s="380" t="s">
        <v>1771</v>
      </c>
      <c r="H1331" s="380" t="s">
        <v>1771</v>
      </c>
      <c r="I1331" s="380" t="s">
        <v>1767</v>
      </c>
      <c r="J1331" s="380" t="s">
        <v>1772</v>
      </c>
      <c r="K1331" s="380" t="s">
        <v>1224</v>
      </c>
      <c r="L1331" s="382" t="s">
        <v>4271</v>
      </c>
    </row>
    <row r="1332" spans="1:12" hidden="1">
      <c r="A1332" s="380" t="s">
        <v>4317</v>
      </c>
      <c r="B1332" s="380" t="s">
        <v>4318</v>
      </c>
      <c r="C1332" s="380" t="s">
        <v>107</v>
      </c>
      <c r="D1332" s="380" t="s">
        <v>3739</v>
      </c>
      <c r="F1332" s="381" t="s">
        <v>13</v>
      </c>
      <c r="G1332" s="380" t="s">
        <v>1771</v>
      </c>
      <c r="H1332" s="380" t="s">
        <v>1771</v>
      </c>
      <c r="I1332" s="380" t="s">
        <v>1767</v>
      </c>
      <c r="J1332" s="380" t="s">
        <v>1772</v>
      </c>
      <c r="K1332" s="380" t="s">
        <v>107</v>
      </c>
      <c r="L1332" s="382" t="s">
        <v>4271</v>
      </c>
    </row>
    <row r="1333" spans="1:12" hidden="1">
      <c r="A1333" s="380" t="s">
        <v>4319</v>
      </c>
      <c r="B1333" s="380" t="s">
        <v>4320</v>
      </c>
      <c r="C1333" s="380" t="s">
        <v>395</v>
      </c>
      <c r="D1333" s="380" t="s">
        <v>283</v>
      </c>
      <c r="F1333" s="381" t="s">
        <v>13</v>
      </c>
      <c r="G1333" s="380" t="s">
        <v>1771</v>
      </c>
      <c r="H1333" s="380" t="s">
        <v>1771</v>
      </c>
      <c r="I1333" s="380" t="s">
        <v>1767</v>
      </c>
      <c r="J1333" s="380" t="s">
        <v>1772</v>
      </c>
      <c r="K1333" s="380" t="s">
        <v>395</v>
      </c>
      <c r="L1333" s="382" t="s">
        <v>4272</v>
      </c>
    </row>
    <row r="1334" spans="1:12" hidden="1">
      <c r="A1334" s="380" t="s">
        <v>4321</v>
      </c>
      <c r="B1334" s="380" t="s">
        <v>4322</v>
      </c>
      <c r="C1334" s="380" t="s">
        <v>935</v>
      </c>
      <c r="D1334" s="380" t="s">
        <v>283</v>
      </c>
      <c r="F1334" s="381" t="s">
        <v>13</v>
      </c>
      <c r="G1334" s="380" t="s">
        <v>1771</v>
      </c>
      <c r="H1334" s="380" t="s">
        <v>1771</v>
      </c>
      <c r="I1334" s="380" t="s">
        <v>1767</v>
      </c>
      <c r="J1334" s="380" t="s">
        <v>1772</v>
      </c>
      <c r="K1334" s="380" t="s">
        <v>4037</v>
      </c>
      <c r="L1334" s="382" t="s">
        <v>4271</v>
      </c>
    </row>
    <row r="1335" spans="1:12" hidden="1">
      <c r="A1335" s="380" t="s">
        <v>4323</v>
      </c>
      <c r="B1335" s="380" t="s">
        <v>4324</v>
      </c>
      <c r="C1335" s="380" t="s">
        <v>30</v>
      </c>
      <c r="D1335" s="380" t="s">
        <v>3981</v>
      </c>
      <c r="F1335" s="381" t="s">
        <v>13</v>
      </c>
      <c r="G1335" s="380" t="s">
        <v>1771</v>
      </c>
      <c r="H1335" s="380" t="s">
        <v>1771</v>
      </c>
      <c r="I1335" s="380" t="s">
        <v>1767</v>
      </c>
      <c r="J1335" s="380" t="s">
        <v>1772</v>
      </c>
      <c r="K1335" s="380" t="s">
        <v>30</v>
      </c>
      <c r="L1335" s="382" t="s">
        <v>4271</v>
      </c>
    </row>
    <row r="1336" spans="1:12" hidden="1">
      <c r="A1336" s="380" t="s">
        <v>4325</v>
      </c>
      <c r="B1336" s="380" t="s">
        <v>4326</v>
      </c>
      <c r="C1336" s="380" t="s">
        <v>630</v>
      </c>
      <c r="D1336" s="380" t="s">
        <v>228</v>
      </c>
      <c r="F1336" s="381" t="s">
        <v>13</v>
      </c>
      <c r="G1336" s="380" t="s">
        <v>1771</v>
      </c>
      <c r="H1336" s="380" t="s">
        <v>1771</v>
      </c>
      <c r="I1336" s="380" t="s">
        <v>1767</v>
      </c>
      <c r="J1336" s="380" t="s">
        <v>1772</v>
      </c>
      <c r="K1336" s="380" t="s">
        <v>630</v>
      </c>
      <c r="L1336" s="382">
        <v>42172</v>
      </c>
    </row>
    <row r="1337" spans="1:12" hidden="1">
      <c r="A1337" s="380" t="s">
        <v>4327</v>
      </c>
      <c r="B1337" s="380" t="s">
        <v>4328</v>
      </c>
      <c r="C1337" s="380" t="s">
        <v>27</v>
      </c>
      <c r="D1337" s="380" t="s">
        <v>3981</v>
      </c>
      <c r="E1337" s="380" t="s">
        <v>4329</v>
      </c>
      <c r="F1337" s="381" t="s">
        <v>13</v>
      </c>
      <c r="G1337" s="380" t="s">
        <v>1771</v>
      </c>
      <c r="H1337" s="380" t="s">
        <v>1771</v>
      </c>
      <c r="I1337" s="380" t="s">
        <v>1767</v>
      </c>
      <c r="J1337" s="380" t="s">
        <v>1768</v>
      </c>
      <c r="K1337" s="380" t="s">
        <v>4037</v>
      </c>
      <c r="L1337" s="382" t="s">
        <v>4271</v>
      </c>
    </row>
    <row r="1338" spans="1:12" hidden="1">
      <c r="A1338" s="380" t="s">
        <v>4330</v>
      </c>
      <c r="B1338" s="380" t="s">
        <v>4331</v>
      </c>
      <c r="C1338" s="380" t="s">
        <v>1027</v>
      </c>
      <c r="D1338" s="380" t="s">
        <v>3623</v>
      </c>
      <c r="F1338" s="381" t="s">
        <v>13</v>
      </c>
      <c r="G1338" s="380" t="s">
        <v>1771</v>
      </c>
      <c r="H1338" s="380" t="s">
        <v>1771</v>
      </c>
      <c r="I1338" s="380" t="s">
        <v>1767</v>
      </c>
      <c r="J1338" s="380" t="s">
        <v>1772</v>
      </c>
      <c r="K1338" s="380" t="s">
        <v>1027</v>
      </c>
      <c r="L1338" s="382" t="s">
        <v>4271</v>
      </c>
    </row>
    <row r="1339" spans="1:12" hidden="1">
      <c r="A1339" s="380" t="s">
        <v>1621</v>
      </c>
      <c r="B1339" s="380" t="s">
        <v>1622</v>
      </c>
      <c r="C1339" s="380" t="s">
        <v>1438</v>
      </c>
      <c r="D1339" s="380" t="s">
        <v>228</v>
      </c>
      <c r="F1339" s="381" t="s">
        <v>13</v>
      </c>
      <c r="G1339" s="380" t="s">
        <v>1771</v>
      </c>
      <c r="H1339" s="380" t="s">
        <v>1771</v>
      </c>
      <c r="I1339" s="380" t="s">
        <v>1767</v>
      </c>
      <c r="J1339" s="380" t="s">
        <v>1772</v>
      </c>
      <c r="K1339" s="380" t="s">
        <v>1438</v>
      </c>
      <c r="L1339" s="382" t="s">
        <v>4271</v>
      </c>
    </row>
    <row r="1340" spans="1:12" hidden="1">
      <c r="A1340" s="380" t="s">
        <v>4332</v>
      </c>
      <c r="B1340" s="380" t="s">
        <v>4333</v>
      </c>
      <c r="C1340" s="380" t="s">
        <v>1224</v>
      </c>
      <c r="D1340" s="380" t="s">
        <v>3623</v>
      </c>
      <c r="F1340" s="381" t="s">
        <v>13</v>
      </c>
      <c r="G1340" s="380" t="s">
        <v>1771</v>
      </c>
      <c r="H1340" s="380" t="s">
        <v>1771</v>
      </c>
      <c r="I1340" s="380" t="s">
        <v>1767</v>
      </c>
      <c r="J1340" s="380" t="s">
        <v>1772</v>
      </c>
      <c r="K1340" s="380" t="s">
        <v>1224</v>
      </c>
      <c r="L1340" s="382" t="s">
        <v>4271</v>
      </c>
    </row>
    <row r="1341" spans="1:12" hidden="1">
      <c r="A1341" s="380" t="s">
        <v>1344</v>
      </c>
      <c r="B1341" s="380" t="s">
        <v>1345</v>
      </c>
      <c r="C1341" s="380" t="s">
        <v>1224</v>
      </c>
      <c r="D1341" s="380" t="s">
        <v>283</v>
      </c>
      <c r="F1341" s="381" t="s">
        <v>13</v>
      </c>
      <c r="G1341" s="380" t="s">
        <v>1771</v>
      </c>
      <c r="H1341" s="380" t="s">
        <v>1771</v>
      </c>
      <c r="I1341" s="380" t="s">
        <v>1767</v>
      </c>
      <c r="J1341" s="380" t="s">
        <v>1772</v>
      </c>
      <c r="K1341" s="380" t="s">
        <v>1224</v>
      </c>
    </row>
    <row r="1342" spans="1:12" hidden="1">
      <c r="A1342" s="380" t="s">
        <v>4334</v>
      </c>
      <c r="B1342" s="380" t="s">
        <v>4335</v>
      </c>
      <c r="C1342" s="380" t="s">
        <v>1795</v>
      </c>
      <c r="D1342" s="380" t="s">
        <v>3623</v>
      </c>
      <c r="F1342" s="381" t="s">
        <v>13</v>
      </c>
      <c r="G1342" s="380" t="s">
        <v>1771</v>
      </c>
      <c r="H1342" s="380" t="s">
        <v>1771</v>
      </c>
      <c r="I1342" s="380" t="s">
        <v>1767</v>
      </c>
      <c r="J1342" s="380" t="s">
        <v>1772</v>
      </c>
      <c r="K1342" s="380" t="s">
        <v>1795</v>
      </c>
    </row>
    <row r="1343" spans="1:12" hidden="1">
      <c r="A1343" s="380" t="s">
        <v>4336</v>
      </c>
      <c r="B1343" s="380" t="s">
        <v>4337</v>
      </c>
      <c r="C1343" s="380" t="s">
        <v>336</v>
      </c>
      <c r="D1343" s="380" t="s">
        <v>3623</v>
      </c>
      <c r="E1343" s="380" t="s">
        <v>3315</v>
      </c>
      <c r="F1343" s="381" t="s">
        <v>13</v>
      </c>
      <c r="G1343" s="380" t="s">
        <v>1771</v>
      </c>
      <c r="H1343" s="380" t="s">
        <v>1771</v>
      </c>
      <c r="I1343" s="380" t="s">
        <v>1767</v>
      </c>
      <c r="J1343" s="380" t="s">
        <v>1772</v>
      </c>
      <c r="K1343" s="380" t="s">
        <v>1795</v>
      </c>
      <c r="L1343" s="382" t="s">
        <v>4271</v>
      </c>
    </row>
    <row r="1344" spans="1:12" hidden="1">
      <c r="A1344" s="380" t="s">
        <v>4338</v>
      </c>
      <c r="B1344" s="380" t="s">
        <v>4339</v>
      </c>
      <c r="C1344" s="380" t="s">
        <v>448</v>
      </c>
      <c r="D1344" s="380" t="s">
        <v>3981</v>
      </c>
      <c r="F1344" s="381" t="s">
        <v>13</v>
      </c>
      <c r="G1344" s="380" t="s">
        <v>1771</v>
      </c>
      <c r="H1344" s="380" t="s">
        <v>1771</v>
      </c>
      <c r="I1344" s="380" t="s">
        <v>1767</v>
      </c>
      <c r="J1344" s="380" t="s">
        <v>1772</v>
      </c>
      <c r="K1344" s="380" t="s">
        <v>448</v>
      </c>
      <c r="L1344" s="382" t="s">
        <v>4272</v>
      </c>
    </row>
    <row r="1345" spans="1:12" hidden="1">
      <c r="A1345" s="380" t="s">
        <v>4340</v>
      </c>
      <c r="B1345" s="380" t="s">
        <v>4341</v>
      </c>
      <c r="C1345" s="380" t="s">
        <v>935</v>
      </c>
      <c r="D1345" s="380" t="s">
        <v>3981</v>
      </c>
      <c r="E1345" s="380" t="s">
        <v>4196</v>
      </c>
      <c r="F1345" s="381" t="s">
        <v>13</v>
      </c>
      <c r="G1345" s="380" t="s">
        <v>1771</v>
      </c>
      <c r="H1345" s="380" t="s">
        <v>1771</v>
      </c>
      <c r="I1345" s="380" t="s">
        <v>1767</v>
      </c>
      <c r="J1345" s="380" t="s">
        <v>1772</v>
      </c>
      <c r="K1345" s="380" t="s">
        <v>4037</v>
      </c>
      <c r="L1345" s="382" t="s">
        <v>4271</v>
      </c>
    </row>
    <row r="1346" spans="1:12" hidden="1">
      <c r="A1346" s="380" t="s">
        <v>4342</v>
      </c>
      <c r="B1346" s="380" t="s">
        <v>4343</v>
      </c>
      <c r="C1346" s="380" t="s">
        <v>872</v>
      </c>
      <c r="D1346" s="380" t="s">
        <v>3739</v>
      </c>
      <c r="F1346" s="381" t="s">
        <v>13</v>
      </c>
      <c r="G1346" s="380" t="s">
        <v>1771</v>
      </c>
      <c r="H1346" s="380" t="s">
        <v>1771</v>
      </c>
      <c r="I1346" s="380" t="s">
        <v>1767</v>
      </c>
      <c r="J1346" s="380" t="s">
        <v>1772</v>
      </c>
      <c r="K1346" s="380" t="s">
        <v>872</v>
      </c>
      <c r="L1346" s="382" t="s">
        <v>4272</v>
      </c>
    </row>
    <row r="1347" spans="1:12" hidden="1">
      <c r="A1347" s="380" t="s">
        <v>4344</v>
      </c>
      <c r="B1347" s="380" t="s">
        <v>4345</v>
      </c>
      <c r="C1347" s="380" t="s">
        <v>353</v>
      </c>
      <c r="D1347" s="380" t="s">
        <v>283</v>
      </c>
      <c r="E1347" s="380" t="s">
        <v>2206</v>
      </c>
      <c r="F1347" s="381" t="s">
        <v>13</v>
      </c>
      <c r="G1347" s="380" t="s">
        <v>1771</v>
      </c>
      <c r="H1347" s="380" t="s">
        <v>1771</v>
      </c>
      <c r="I1347" s="380" t="s">
        <v>1767</v>
      </c>
      <c r="J1347" s="380" t="s">
        <v>1768</v>
      </c>
      <c r="K1347" s="380" t="s">
        <v>1779</v>
      </c>
      <c r="L1347" s="382" t="s">
        <v>4271</v>
      </c>
    </row>
    <row r="1348" spans="1:12">
      <c r="A1348" s="380" t="s">
        <v>4346</v>
      </c>
      <c r="B1348" s="380" t="s">
        <v>4347</v>
      </c>
      <c r="C1348" s="380" t="s">
        <v>1224</v>
      </c>
      <c r="D1348" s="380" t="s">
        <v>4033</v>
      </c>
      <c r="E1348" s="380" t="s">
        <v>1892</v>
      </c>
      <c r="F1348" s="381">
        <v>0.01</v>
      </c>
      <c r="G1348" s="380" t="s">
        <v>1767</v>
      </c>
      <c r="H1348" s="380" t="s">
        <v>1767</v>
      </c>
      <c r="I1348" s="380" t="s">
        <v>1767</v>
      </c>
      <c r="J1348" s="380" t="s">
        <v>1768</v>
      </c>
      <c r="K1348" s="380" t="s">
        <v>1224</v>
      </c>
      <c r="L1348" s="382" t="s">
        <v>4348</v>
      </c>
    </row>
    <row r="1349" spans="1:12" hidden="1">
      <c r="A1349" s="380" t="s">
        <v>274</v>
      </c>
      <c r="B1349" s="380" t="s">
        <v>275</v>
      </c>
      <c r="C1349" s="380" t="s">
        <v>107</v>
      </c>
      <c r="D1349" s="380" t="s">
        <v>3739</v>
      </c>
      <c r="F1349" s="381" t="s">
        <v>13</v>
      </c>
      <c r="G1349" s="380" t="s">
        <v>1771</v>
      </c>
      <c r="H1349" s="380" t="s">
        <v>1771</v>
      </c>
      <c r="I1349" s="380" t="s">
        <v>1767</v>
      </c>
      <c r="J1349" s="380" t="s">
        <v>1772</v>
      </c>
      <c r="K1349" s="380" t="s">
        <v>107</v>
      </c>
      <c r="L1349" s="382" t="s">
        <v>4271</v>
      </c>
    </row>
    <row r="1350" spans="1:12" hidden="1">
      <c r="A1350" s="380" t="s">
        <v>708</v>
      </c>
      <c r="B1350" s="380" t="s">
        <v>709</v>
      </c>
      <c r="C1350" s="380" t="s">
        <v>630</v>
      </c>
      <c r="D1350" s="380" t="s">
        <v>228</v>
      </c>
      <c r="F1350" s="381" t="s">
        <v>13</v>
      </c>
      <c r="G1350" s="380" t="s">
        <v>1771</v>
      </c>
      <c r="H1350" s="380" t="s">
        <v>1771</v>
      </c>
      <c r="I1350" s="380" t="s">
        <v>1767</v>
      </c>
      <c r="J1350" s="380" t="s">
        <v>1772</v>
      </c>
      <c r="K1350" s="380" t="s">
        <v>630</v>
      </c>
      <c r="L1350" s="382" t="s">
        <v>4271</v>
      </c>
    </row>
    <row r="1351" spans="1:12" hidden="1">
      <c r="A1351" s="380" t="s">
        <v>4349</v>
      </c>
      <c r="B1351" s="380" t="s">
        <v>4350</v>
      </c>
      <c r="C1351" s="380" t="s">
        <v>1224</v>
      </c>
      <c r="D1351" s="380" t="s">
        <v>3739</v>
      </c>
      <c r="F1351" s="381" t="s">
        <v>13</v>
      </c>
      <c r="G1351" s="380" t="s">
        <v>1771</v>
      </c>
      <c r="H1351" s="380" t="s">
        <v>1771</v>
      </c>
      <c r="I1351" s="380" t="s">
        <v>1767</v>
      </c>
      <c r="J1351" s="380" t="s">
        <v>1772</v>
      </c>
      <c r="K1351" s="380" t="s">
        <v>1224</v>
      </c>
      <c r="L1351" s="382" t="s">
        <v>4271</v>
      </c>
    </row>
    <row r="1352" spans="1:12">
      <c r="A1352" s="380" t="s">
        <v>4351</v>
      </c>
      <c r="B1352" s="380" t="s">
        <v>4352</v>
      </c>
      <c r="C1352" s="380" t="s">
        <v>1224</v>
      </c>
      <c r="D1352" s="380" t="s">
        <v>3739</v>
      </c>
      <c r="E1352" s="380" t="s">
        <v>1892</v>
      </c>
      <c r="F1352" s="381">
        <v>0.01</v>
      </c>
      <c r="G1352" s="380" t="s">
        <v>1767</v>
      </c>
      <c r="H1352" s="380" t="s">
        <v>1767</v>
      </c>
      <c r="I1352" s="380" t="s">
        <v>1767</v>
      </c>
      <c r="J1352" s="380" t="s">
        <v>1768</v>
      </c>
      <c r="K1352" s="380" t="s">
        <v>1224</v>
      </c>
      <c r="L1352" s="382" t="s">
        <v>4272</v>
      </c>
    </row>
    <row r="1353" spans="1:12" hidden="1">
      <c r="A1353" s="380" t="s">
        <v>4353</v>
      </c>
      <c r="B1353" s="380" t="s">
        <v>4354</v>
      </c>
      <c r="C1353" s="380" t="s">
        <v>395</v>
      </c>
      <c r="D1353" s="380" t="s">
        <v>3623</v>
      </c>
      <c r="E1353" s="380" t="s">
        <v>4355</v>
      </c>
      <c r="F1353" s="381" t="s">
        <v>13</v>
      </c>
      <c r="G1353" s="380" t="s">
        <v>1771</v>
      </c>
      <c r="H1353" s="380" t="s">
        <v>1771</v>
      </c>
      <c r="I1353" s="380" t="s">
        <v>1767</v>
      </c>
      <c r="J1353" s="380" t="s">
        <v>1772</v>
      </c>
      <c r="K1353" s="380" t="s">
        <v>4356</v>
      </c>
      <c r="L1353" s="382" t="s">
        <v>4272</v>
      </c>
    </row>
    <row r="1354" spans="1:12" hidden="1">
      <c r="A1354" s="380" t="s">
        <v>280</v>
      </c>
      <c r="B1354" s="380" t="s">
        <v>281</v>
      </c>
      <c r="C1354" s="380" t="s">
        <v>107</v>
      </c>
      <c r="D1354" s="380" t="s">
        <v>283</v>
      </c>
      <c r="F1354" s="381" t="s">
        <v>13</v>
      </c>
      <c r="G1354" s="380" t="s">
        <v>1771</v>
      </c>
      <c r="H1354" s="380" t="s">
        <v>1771</v>
      </c>
      <c r="I1354" s="380" t="s">
        <v>1767</v>
      </c>
      <c r="J1354" s="380" t="s">
        <v>1772</v>
      </c>
      <c r="K1354" s="380" t="s">
        <v>107</v>
      </c>
      <c r="L1354" s="382" t="s">
        <v>4271</v>
      </c>
    </row>
    <row r="1355" spans="1:12" hidden="1">
      <c r="A1355" s="380" t="s">
        <v>4357</v>
      </c>
      <c r="B1355" s="380" t="s">
        <v>4358</v>
      </c>
      <c r="C1355" s="380" t="s">
        <v>30</v>
      </c>
      <c r="D1355" s="380" t="s">
        <v>3981</v>
      </c>
      <c r="E1355" s="380" t="s">
        <v>4359</v>
      </c>
      <c r="F1355" s="381" t="s">
        <v>29</v>
      </c>
      <c r="G1355" s="380" t="s">
        <v>1771</v>
      </c>
      <c r="H1355" s="380" t="s">
        <v>1771</v>
      </c>
      <c r="I1355" s="380" t="s">
        <v>1767</v>
      </c>
      <c r="J1355" s="380" t="s">
        <v>1772</v>
      </c>
      <c r="K1355" s="380" t="s">
        <v>30</v>
      </c>
      <c r="L1355" s="382" t="s">
        <v>4272</v>
      </c>
    </row>
    <row r="1356" spans="1:12" hidden="1">
      <c r="A1356" s="380" t="s">
        <v>4360</v>
      </c>
      <c r="B1356" s="380" t="s">
        <v>4361</v>
      </c>
      <c r="C1356" s="380" t="s">
        <v>1224</v>
      </c>
      <c r="D1356" s="380" t="s">
        <v>3739</v>
      </c>
      <c r="F1356" s="381" t="s">
        <v>13</v>
      </c>
      <c r="G1356" s="380" t="s">
        <v>1771</v>
      </c>
      <c r="H1356" s="380" t="s">
        <v>1771</v>
      </c>
      <c r="I1356" s="380" t="s">
        <v>1767</v>
      </c>
      <c r="J1356" s="380" t="s">
        <v>1772</v>
      </c>
      <c r="K1356" s="380" t="s">
        <v>1224</v>
      </c>
      <c r="L1356" s="382" t="s">
        <v>4272</v>
      </c>
    </row>
    <row r="1357" spans="1:12" hidden="1">
      <c r="A1357" s="380" t="s">
        <v>4362</v>
      </c>
      <c r="B1357" s="380" t="s">
        <v>4363</v>
      </c>
      <c r="C1357" s="380" t="s">
        <v>30</v>
      </c>
      <c r="D1357" s="380" t="s">
        <v>283</v>
      </c>
      <c r="F1357" s="381" t="s">
        <v>13</v>
      </c>
      <c r="G1357" s="380" t="s">
        <v>1771</v>
      </c>
      <c r="H1357" s="380" t="s">
        <v>1771</v>
      </c>
      <c r="I1357" s="380" t="s">
        <v>1767</v>
      </c>
      <c r="J1357" s="380" t="s">
        <v>1772</v>
      </c>
      <c r="K1357" s="380" t="s">
        <v>30</v>
      </c>
      <c r="L1357" s="382" t="s">
        <v>4272</v>
      </c>
    </row>
    <row r="1358" spans="1:12" hidden="1">
      <c r="A1358" s="380" t="s">
        <v>4364</v>
      </c>
      <c r="B1358" s="380" t="s">
        <v>4365</v>
      </c>
      <c r="C1358" s="380" t="s">
        <v>395</v>
      </c>
      <c r="D1358" s="380" t="s">
        <v>3623</v>
      </c>
      <c r="F1358" s="381" t="s">
        <v>13</v>
      </c>
      <c r="G1358" s="380" t="s">
        <v>1771</v>
      </c>
      <c r="H1358" s="380" t="s">
        <v>1771</v>
      </c>
      <c r="I1358" s="380" t="s">
        <v>1767</v>
      </c>
      <c r="J1358" s="380" t="s">
        <v>1768</v>
      </c>
      <c r="K1358" s="380" t="s">
        <v>336</v>
      </c>
      <c r="L1358" s="382" t="s">
        <v>4272</v>
      </c>
    </row>
    <row r="1359" spans="1:12" hidden="1">
      <c r="A1359" s="380" t="s">
        <v>4366</v>
      </c>
      <c r="B1359" s="380" t="s">
        <v>4367</v>
      </c>
      <c r="C1359" s="380" t="s">
        <v>744</v>
      </c>
      <c r="D1359" s="380" t="s">
        <v>283</v>
      </c>
      <c r="F1359" s="381" t="s">
        <v>13</v>
      </c>
      <c r="G1359" s="380" t="s">
        <v>1771</v>
      </c>
      <c r="H1359" s="380" t="s">
        <v>1771</v>
      </c>
      <c r="I1359" s="380" t="s">
        <v>1767</v>
      </c>
      <c r="J1359" s="380" t="s">
        <v>1772</v>
      </c>
      <c r="K1359" s="380" t="s">
        <v>744</v>
      </c>
      <c r="L1359" s="382" t="s">
        <v>4272</v>
      </c>
    </row>
    <row r="1360" spans="1:12" hidden="1">
      <c r="A1360" s="380" t="s">
        <v>4368</v>
      </c>
      <c r="B1360" s="380" t="s">
        <v>4369</v>
      </c>
      <c r="C1360" s="380" t="s">
        <v>1438</v>
      </c>
      <c r="D1360" s="380" t="s">
        <v>228</v>
      </c>
      <c r="F1360" s="381" t="s">
        <v>13</v>
      </c>
      <c r="G1360" s="380" t="s">
        <v>1771</v>
      </c>
      <c r="H1360" s="380" t="s">
        <v>1771</v>
      </c>
      <c r="I1360" s="380" t="s">
        <v>1767</v>
      </c>
      <c r="J1360" s="380" t="s">
        <v>1772</v>
      </c>
      <c r="K1360" s="380" t="s">
        <v>1438</v>
      </c>
      <c r="L1360" s="382" t="s">
        <v>4272</v>
      </c>
    </row>
    <row r="1361" spans="1:12" hidden="1">
      <c r="A1361" s="380" t="s">
        <v>449</v>
      </c>
      <c r="B1361" s="380" t="s">
        <v>450</v>
      </c>
      <c r="C1361" s="380" t="s">
        <v>4370</v>
      </c>
      <c r="D1361" s="380" t="s">
        <v>3739</v>
      </c>
      <c r="E1361" s="380" t="s">
        <v>4371</v>
      </c>
      <c r="F1361" s="381" t="s">
        <v>20</v>
      </c>
      <c r="G1361" s="380" t="s">
        <v>1767</v>
      </c>
      <c r="H1361" s="380" t="s">
        <v>1767</v>
      </c>
      <c r="I1361" s="380" t="s">
        <v>1771</v>
      </c>
      <c r="J1361" s="380" t="s">
        <v>2029</v>
      </c>
    </row>
    <row r="1362" spans="1:12" hidden="1">
      <c r="A1362" s="380" t="s">
        <v>4372</v>
      </c>
      <c r="B1362" s="380" t="s">
        <v>4373</v>
      </c>
      <c r="C1362" s="380" t="s">
        <v>395</v>
      </c>
      <c r="D1362" s="380" t="s">
        <v>3623</v>
      </c>
      <c r="F1362" s="381" t="s">
        <v>13</v>
      </c>
      <c r="G1362" s="380" t="s">
        <v>1771</v>
      </c>
      <c r="H1362" s="380" t="s">
        <v>1771</v>
      </c>
      <c r="I1362" s="380" t="s">
        <v>1767</v>
      </c>
      <c r="J1362" s="380" t="s">
        <v>1772</v>
      </c>
      <c r="K1362" s="380" t="s">
        <v>395</v>
      </c>
      <c r="L1362" s="382" t="s">
        <v>4272</v>
      </c>
    </row>
    <row r="1363" spans="1:12" hidden="1">
      <c r="A1363" s="380" t="s">
        <v>4374</v>
      </c>
      <c r="B1363" s="380" t="s">
        <v>4375</v>
      </c>
      <c r="C1363" s="380" t="s">
        <v>1224</v>
      </c>
      <c r="D1363" s="380" t="s">
        <v>142</v>
      </c>
      <c r="F1363" s="381" t="s">
        <v>13</v>
      </c>
      <c r="G1363" s="380" t="s">
        <v>1771</v>
      </c>
      <c r="H1363" s="380" t="s">
        <v>1771</v>
      </c>
      <c r="I1363" s="380" t="s">
        <v>1767</v>
      </c>
      <c r="J1363" s="380" t="s">
        <v>1772</v>
      </c>
      <c r="K1363" s="380" t="s">
        <v>1224</v>
      </c>
      <c r="L1363" s="382" t="s">
        <v>4272</v>
      </c>
    </row>
    <row r="1364" spans="1:12" hidden="1">
      <c r="A1364" s="380" t="s">
        <v>4376</v>
      </c>
      <c r="B1364" s="380" t="s">
        <v>4377</v>
      </c>
      <c r="C1364" s="380" t="s">
        <v>1027</v>
      </c>
      <c r="D1364" s="380" t="s">
        <v>3739</v>
      </c>
      <c r="F1364" s="381" t="s">
        <v>13</v>
      </c>
      <c r="G1364" s="380" t="s">
        <v>1771</v>
      </c>
      <c r="H1364" s="380" t="s">
        <v>1771</v>
      </c>
      <c r="I1364" s="380" t="s">
        <v>1767</v>
      </c>
      <c r="J1364" s="380" t="s">
        <v>1772</v>
      </c>
      <c r="K1364" s="380" t="s">
        <v>1027</v>
      </c>
      <c r="L1364" s="382" t="s">
        <v>4272</v>
      </c>
    </row>
    <row r="1365" spans="1:12" hidden="1">
      <c r="A1365" s="380" t="s">
        <v>4378</v>
      </c>
      <c r="B1365" s="380" t="s">
        <v>4379</v>
      </c>
      <c r="C1365" s="380" t="s">
        <v>395</v>
      </c>
      <c r="D1365" s="380" t="s">
        <v>283</v>
      </c>
      <c r="E1365" s="380" t="s">
        <v>3509</v>
      </c>
      <c r="F1365" s="381" t="s">
        <v>13</v>
      </c>
      <c r="G1365" s="380" t="s">
        <v>1771</v>
      </c>
      <c r="H1365" s="380" t="s">
        <v>1771</v>
      </c>
      <c r="I1365" s="380" t="s">
        <v>1767</v>
      </c>
      <c r="J1365" s="380" t="s">
        <v>1768</v>
      </c>
      <c r="K1365" s="380" t="s">
        <v>336</v>
      </c>
      <c r="L1365" s="382" t="s">
        <v>4272</v>
      </c>
    </row>
    <row r="1366" spans="1:12">
      <c r="A1366" s="380" t="s">
        <v>4380</v>
      </c>
      <c r="B1366" s="380" t="s">
        <v>4381</v>
      </c>
      <c r="C1366" s="380" t="s">
        <v>107</v>
      </c>
      <c r="D1366" s="380" t="s">
        <v>1870</v>
      </c>
      <c r="E1366" s="380" t="s">
        <v>3401</v>
      </c>
      <c r="F1366" s="381">
        <v>0.01</v>
      </c>
      <c r="G1366" s="380" t="s">
        <v>1767</v>
      </c>
      <c r="H1366" s="380" t="s">
        <v>1767</v>
      </c>
      <c r="I1366" s="380" t="s">
        <v>1767</v>
      </c>
      <c r="J1366" s="380" t="s">
        <v>1768</v>
      </c>
      <c r="K1366" s="380" t="s">
        <v>107</v>
      </c>
    </row>
    <row r="1367" spans="1:12">
      <c r="A1367" s="380" t="s">
        <v>4382</v>
      </c>
      <c r="B1367" s="380" t="s">
        <v>4383</v>
      </c>
      <c r="C1367" s="380" t="s">
        <v>30</v>
      </c>
      <c r="D1367" s="380" t="s">
        <v>3623</v>
      </c>
      <c r="E1367" s="380" t="s">
        <v>3401</v>
      </c>
      <c r="F1367" s="381">
        <v>0.01</v>
      </c>
      <c r="G1367" s="380" t="s">
        <v>1767</v>
      </c>
      <c r="H1367" s="380" t="s">
        <v>1771</v>
      </c>
      <c r="I1367" s="380" t="s">
        <v>1767</v>
      </c>
      <c r="J1367" s="380" t="s">
        <v>1772</v>
      </c>
      <c r="K1367" s="380" t="s">
        <v>30</v>
      </c>
      <c r="L1367" s="382" t="s">
        <v>4384</v>
      </c>
    </row>
    <row r="1368" spans="1:12" hidden="1">
      <c r="A1368" s="380" t="s">
        <v>1625</v>
      </c>
      <c r="B1368" s="380" t="s">
        <v>1626</v>
      </c>
      <c r="C1368" s="380" t="s">
        <v>1438</v>
      </c>
      <c r="D1368" s="380" t="s">
        <v>1777</v>
      </c>
      <c r="F1368" s="381" t="s">
        <v>13</v>
      </c>
      <c r="G1368" s="380" t="s">
        <v>1771</v>
      </c>
      <c r="H1368" s="380" t="s">
        <v>1771</v>
      </c>
      <c r="I1368" s="380" t="s">
        <v>1767</v>
      </c>
      <c r="J1368" s="380" t="s">
        <v>1772</v>
      </c>
      <c r="K1368" s="380" t="s">
        <v>1438</v>
      </c>
      <c r="L1368" s="382" t="s">
        <v>4385</v>
      </c>
    </row>
    <row r="1369" spans="1:12" hidden="1">
      <c r="A1369" s="380" t="s">
        <v>4386</v>
      </c>
      <c r="B1369" s="380" t="s">
        <v>4387</v>
      </c>
      <c r="C1369" s="380" t="s">
        <v>395</v>
      </c>
      <c r="D1369" s="380" t="s">
        <v>228</v>
      </c>
      <c r="F1369" s="381" t="s">
        <v>13</v>
      </c>
      <c r="G1369" s="380" t="s">
        <v>1771</v>
      </c>
      <c r="H1369" s="380" t="s">
        <v>1771</v>
      </c>
      <c r="I1369" s="380" t="s">
        <v>1767</v>
      </c>
      <c r="J1369" s="380" t="s">
        <v>1772</v>
      </c>
      <c r="K1369" s="380" t="s">
        <v>395</v>
      </c>
      <c r="L1369" s="382" t="s">
        <v>4272</v>
      </c>
    </row>
    <row r="1370" spans="1:12" hidden="1">
      <c r="A1370" s="380" t="s">
        <v>4388</v>
      </c>
      <c r="B1370" s="380" t="s">
        <v>4389</v>
      </c>
      <c r="C1370" s="380" t="s">
        <v>1224</v>
      </c>
      <c r="D1370" s="380" t="s">
        <v>3623</v>
      </c>
      <c r="F1370" s="381" t="s">
        <v>13</v>
      </c>
      <c r="G1370" s="380" t="s">
        <v>1771</v>
      </c>
      <c r="H1370" s="380" t="s">
        <v>1771</v>
      </c>
      <c r="I1370" s="380" t="s">
        <v>1767</v>
      </c>
      <c r="J1370" s="380" t="s">
        <v>1772</v>
      </c>
      <c r="K1370" s="380" t="s">
        <v>1224</v>
      </c>
      <c r="L1370" s="382" t="s">
        <v>4272</v>
      </c>
    </row>
    <row r="1371" spans="1:12" hidden="1">
      <c r="A1371" s="380" t="s">
        <v>4390</v>
      </c>
      <c r="B1371" s="380" t="s">
        <v>4391</v>
      </c>
      <c r="C1371" s="380" t="s">
        <v>353</v>
      </c>
      <c r="D1371" s="380" t="s">
        <v>3623</v>
      </c>
      <c r="E1371" s="380" t="s">
        <v>2206</v>
      </c>
      <c r="F1371" s="381" t="s">
        <v>13</v>
      </c>
      <c r="G1371" s="380" t="s">
        <v>1771</v>
      </c>
      <c r="H1371" s="380" t="s">
        <v>1771</v>
      </c>
      <c r="I1371" s="380" t="s">
        <v>1767</v>
      </c>
      <c r="J1371" s="380" t="s">
        <v>1768</v>
      </c>
      <c r="K1371" s="380" t="s">
        <v>1779</v>
      </c>
      <c r="L1371" s="382" t="s">
        <v>4272</v>
      </c>
    </row>
    <row r="1372" spans="1:12" hidden="1">
      <c r="A1372" s="380" t="s">
        <v>4392</v>
      </c>
      <c r="B1372" s="380" t="s">
        <v>4393</v>
      </c>
      <c r="C1372" s="380" t="s">
        <v>744</v>
      </c>
      <c r="D1372" s="380" t="s">
        <v>3623</v>
      </c>
      <c r="F1372" s="381" t="s">
        <v>13</v>
      </c>
      <c r="G1372" s="380" t="s">
        <v>1771</v>
      </c>
      <c r="H1372" s="380" t="s">
        <v>1771</v>
      </c>
      <c r="I1372" s="380" t="s">
        <v>1767</v>
      </c>
      <c r="J1372" s="380" t="s">
        <v>1772</v>
      </c>
      <c r="K1372" s="380" t="s">
        <v>744</v>
      </c>
      <c r="L1372" s="382" t="s">
        <v>4272</v>
      </c>
    </row>
    <row r="1373" spans="1:12" hidden="1">
      <c r="A1373" s="380" t="s">
        <v>4394</v>
      </c>
      <c r="B1373" s="380" t="s">
        <v>4395</v>
      </c>
      <c r="C1373" s="380" t="s">
        <v>395</v>
      </c>
      <c r="D1373" s="380" t="s">
        <v>1198</v>
      </c>
      <c r="E1373" s="380" t="s">
        <v>2066</v>
      </c>
      <c r="F1373" s="381" t="s">
        <v>13</v>
      </c>
      <c r="G1373" s="380" t="s">
        <v>1771</v>
      </c>
      <c r="H1373" s="380" t="s">
        <v>1771</v>
      </c>
      <c r="I1373" s="380" t="s">
        <v>1767</v>
      </c>
      <c r="J1373" s="380" t="s">
        <v>1768</v>
      </c>
      <c r="K1373" s="380" t="s">
        <v>1807</v>
      </c>
      <c r="L1373" s="382" t="s">
        <v>4272</v>
      </c>
    </row>
    <row r="1374" spans="1:12" hidden="1">
      <c r="A1374" s="380" t="s">
        <v>4396</v>
      </c>
      <c r="B1374" s="380" t="s">
        <v>4397</v>
      </c>
      <c r="C1374" s="380" t="s">
        <v>1224</v>
      </c>
      <c r="D1374" s="380" t="s">
        <v>3981</v>
      </c>
      <c r="F1374" s="381" t="s">
        <v>13</v>
      </c>
      <c r="G1374" s="380" t="s">
        <v>1771</v>
      </c>
      <c r="H1374" s="380" t="s">
        <v>1771</v>
      </c>
      <c r="I1374" s="380" t="s">
        <v>1767</v>
      </c>
      <c r="J1374" s="380" t="s">
        <v>1772</v>
      </c>
    </row>
    <row r="1375" spans="1:12">
      <c r="A1375" s="380" t="s">
        <v>4398</v>
      </c>
      <c r="B1375" s="380" t="s">
        <v>4399</v>
      </c>
      <c r="C1375" s="380" t="s">
        <v>1438</v>
      </c>
      <c r="D1375" s="380" t="s">
        <v>3623</v>
      </c>
      <c r="E1375" s="380" t="s">
        <v>1892</v>
      </c>
      <c r="F1375" s="381">
        <v>0.01</v>
      </c>
      <c r="G1375" s="380" t="s">
        <v>1767</v>
      </c>
      <c r="H1375" s="380" t="s">
        <v>1767</v>
      </c>
      <c r="I1375" s="380" t="s">
        <v>1767</v>
      </c>
      <c r="J1375" s="380" t="s">
        <v>1772</v>
      </c>
      <c r="K1375" s="380" t="s">
        <v>1438</v>
      </c>
      <c r="L1375" s="382" t="s">
        <v>4187</v>
      </c>
    </row>
    <row r="1376" spans="1:12" hidden="1">
      <c r="A1376" s="380" t="s">
        <v>4400</v>
      </c>
      <c r="B1376" s="380" t="s">
        <v>4401</v>
      </c>
      <c r="C1376" s="380" t="s">
        <v>395</v>
      </c>
      <c r="D1376" s="380" t="s">
        <v>3981</v>
      </c>
      <c r="F1376" s="381" t="s">
        <v>13</v>
      </c>
      <c r="G1376" s="380" t="s">
        <v>1771</v>
      </c>
      <c r="H1376" s="380" t="s">
        <v>1771</v>
      </c>
      <c r="I1376" s="380" t="s">
        <v>1767</v>
      </c>
      <c r="J1376" s="380" t="s">
        <v>1772</v>
      </c>
      <c r="K1376" s="380" t="s">
        <v>395</v>
      </c>
      <c r="L1376" s="382" t="s">
        <v>4272</v>
      </c>
    </row>
    <row r="1377" spans="1:12" hidden="1">
      <c r="A1377" s="380" t="s">
        <v>4402</v>
      </c>
      <c r="B1377" s="380" t="s">
        <v>4403</v>
      </c>
      <c r="C1377" s="380" t="s">
        <v>1224</v>
      </c>
      <c r="D1377" s="380" t="s">
        <v>1782</v>
      </c>
      <c r="F1377" s="381" t="s">
        <v>13</v>
      </c>
      <c r="G1377" s="380" t="s">
        <v>1771</v>
      </c>
      <c r="H1377" s="380" t="s">
        <v>1771</v>
      </c>
      <c r="I1377" s="380" t="s">
        <v>1767</v>
      </c>
      <c r="J1377" s="380" t="s">
        <v>1772</v>
      </c>
      <c r="K1377" s="380" t="s">
        <v>1224</v>
      </c>
      <c r="L1377" s="382" t="s">
        <v>4272</v>
      </c>
    </row>
    <row r="1378" spans="1:12" hidden="1">
      <c r="A1378" s="380" t="s">
        <v>4404</v>
      </c>
      <c r="B1378" s="380" t="s">
        <v>4405</v>
      </c>
      <c r="C1378" s="380" t="s">
        <v>744</v>
      </c>
      <c r="D1378" s="380" t="s">
        <v>4172</v>
      </c>
      <c r="E1378" s="380" t="s">
        <v>4406</v>
      </c>
      <c r="F1378" s="381" t="s">
        <v>13</v>
      </c>
      <c r="G1378" s="380" t="s">
        <v>1771</v>
      </c>
      <c r="H1378" s="380" t="s">
        <v>1771</v>
      </c>
      <c r="I1378" s="380" t="s">
        <v>1767</v>
      </c>
      <c r="J1378" s="380" t="s">
        <v>1768</v>
      </c>
      <c r="K1378" s="380" t="s">
        <v>1779</v>
      </c>
    </row>
    <row r="1379" spans="1:12" hidden="1">
      <c r="A1379" s="380" t="s">
        <v>4407</v>
      </c>
      <c r="B1379" s="380" t="s">
        <v>4408</v>
      </c>
      <c r="C1379" s="380" t="s">
        <v>395</v>
      </c>
      <c r="D1379" s="380" t="s">
        <v>3981</v>
      </c>
      <c r="E1379" s="380" t="s">
        <v>2066</v>
      </c>
      <c r="F1379" s="381" t="s">
        <v>13</v>
      </c>
      <c r="G1379" s="380" t="s">
        <v>1771</v>
      </c>
      <c r="H1379" s="380" t="s">
        <v>1771</v>
      </c>
      <c r="I1379" s="380" t="s">
        <v>1767</v>
      </c>
      <c r="J1379" s="380" t="s">
        <v>1768</v>
      </c>
      <c r="K1379" s="380" t="s">
        <v>1807</v>
      </c>
      <c r="L1379" s="382" t="s">
        <v>4272</v>
      </c>
    </row>
    <row r="1380" spans="1:12" hidden="1">
      <c r="A1380" s="380" t="s">
        <v>4409</v>
      </c>
      <c r="B1380" s="380" t="s">
        <v>4410</v>
      </c>
      <c r="C1380" s="380" t="s">
        <v>336</v>
      </c>
      <c r="D1380" s="380" t="s">
        <v>3623</v>
      </c>
      <c r="F1380" s="381" t="s">
        <v>13</v>
      </c>
      <c r="G1380" s="380" t="s">
        <v>1771</v>
      </c>
      <c r="H1380" s="380" t="s">
        <v>1771</v>
      </c>
      <c r="I1380" s="380" t="s">
        <v>1767</v>
      </c>
      <c r="J1380" s="380" t="s">
        <v>1772</v>
      </c>
      <c r="K1380" s="380" t="s">
        <v>336</v>
      </c>
      <c r="L1380" s="382" t="s">
        <v>4272</v>
      </c>
    </row>
    <row r="1381" spans="1:12" hidden="1">
      <c r="A1381" s="380" t="s">
        <v>4411</v>
      </c>
      <c r="B1381" s="380" t="s">
        <v>4412</v>
      </c>
      <c r="C1381" s="380" t="s">
        <v>1438</v>
      </c>
      <c r="D1381" s="380" t="s">
        <v>3623</v>
      </c>
      <c r="F1381" s="381" t="s">
        <v>13</v>
      </c>
      <c r="G1381" s="380" t="s">
        <v>1771</v>
      </c>
      <c r="H1381" s="380" t="s">
        <v>1771</v>
      </c>
      <c r="I1381" s="380" t="s">
        <v>1767</v>
      </c>
      <c r="J1381" s="380" t="s">
        <v>1772</v>
      </c>
      <c r="K1381" s="380" t="s">
        <v>1438</v>
      </c>
      <c r="L1381" s="382" t="s">
        <v>4272</v>
      </c>
    </row>
    <row r="1382" spans="1:12" hidden="1">
      <c r="A1382" s="380" t="s">
        <v>4413</v>
      </c>
      <c r="B1382" s="380" t="s">
        <v>4414</v>
      </c>
      <c r="C1382" s="380" t="s">
        <v>395</v>
      </c>
      <c r="D1382" s="380" t="s">
        <v>3739</v>
      </c>
      <c r="E1382" s="380" t="s">
        <v>2066</v>
      </c>
      <c r="F1382" s="381" t="s">
        <v>13</v>
      </c>
      <c r="G1382" s="380" t="s">
        <v>1771</v>
      </c>
      <c r="H1382" s="380" t="s">
        <v>1771</v>
      </c>
      <c r="I1382" s="380" t="s">
        <v>1767</v>
      </c>
      <c r="J1382" s="380" t="s">
        <v>1768</v>
      </c>
      <c r="K1382" s="380" t="s">
        <v>1807</v>
      </c>
      <c r="L1382" s="382" t="s">
        <v>4272</v>
      </c>
    </row>
    <row r="1383" spans="1:12" hidden="1">
      <c r="A1383" s="380" t="s">
        <v>4415</v>
      </c>
      <c r="B1383" s="380" t="s">
        <v>4416</v>
      </c>
      <c r="C1383" s="380" t="s">
        <v>1027</v>
      </c>
      <c r="D1383" s="380" t="s">
        <v>3739</v>
      </c>
      <c r="E1383" s="380" t="s">
        <v>4282</v>
      </c>
      <c r="F1383" s="381" t="s">
        <v>13</v>
      </c>
      <c r="G1383" s="380" t="s">
        <v>1771</v>
      </c>
      <c r="H1383" s="380" t="s">
        <v>1771</v>
      </c>
      <c r="I1383" s="380" t="s">
        <v>1767</v>
      </c>
      <c r="J1383" s="380" t="s">
        <v>1772</v>
      </c>
      <c r="K1383" s="380" t="s">
        <v>4178</v>
      </c>
      <c r="L1383" s="382" t="s">
        <v>4272</v>
      </c>
    </row>
    <row r="1384" spans="1:12" hidden="1">
      <c r="A1384" s="380" t="s">
        <v>1635</v>
      </c>
      <c r="B1384" s="380" t="s">
        <v>1636</v>
      </c>
      <c r="C1384" s="380" t="s">
        <v>1438</v>
      </c>
      <c r="D1384" s="380" t="s">
        <v>459</v>
      </c>
      <c r="F1384" s="381" t="s">
        <v>13</v>
      </c>
      <c r="G1384" s="380" t="s">
        <v>1771</v>
      </c>
      <c r="H1384" s="380" t="s">
        <v>1771</v>
      </c>
      <c r="I1384" s="380" t="s">
        <v>1767</v>
      </c>
      <c r="J1384" s="380" t="s">
        <v>1772</v>
      </c>
      <c r="K1384" s="380" t="s">
        <v>1438</v>
      </c>
      <c r="L1384" s="382" t="s">
        <v>4272</v>
      </c>
    </row>
    <row r="1385" spans="1:12" hidden="1">
      <c r="A1385" s="380" t="s">
        <v>4417</v>
      </c>
      <c r="B1385" s="380" t="s">
        <v>4418</v>
      </c>
      <c r="C1385" s="380" t="s">
        <v>1224</v>
      </c>
      <c r="D1385" s="380" t="s">
        <v>3739</v>
      </c>
      <c r="F1385" s="381" t="s">
        <v>13</v>
      </c>
      <c r="G1385" s="380" t="s">
        <v>1771</v>
      </c>
      <c r="H1385" s="380" t="s">
        <v>1771</v>
      </c>
      <c r="I1385" s="380" t="s">
        <v>1767</v>
      </c>
      <c r="J1385" s="380" t="s">
        <v>1772</v>
      </c>
      <c r="K1385" s="380" t="s">
        <v>1224</v>
      </c>
      <c r="L1385" s="382" t="s">
        <v>4272</v>
      </c>
    </row>
    <row r="1386" spans="1:12" hidden="1">
      <c r="A1386" s="380" t="s">
        <v>4419</v>
      </c>
      <c r="B1386" s="380" t="s">
        <v>4420</v>
      </c>
      <c r="C1386" s="380" t="s">
        <v>744</v>
      </c>
      <c r="D1386" s="380" t="s">
        <v>3623</v>
      </c>
      <c r="F1386" s="381" t="s">
        <v>13</v>
      </c>
      <c r="G1386" s="380" t="s">
        <v>1771</v>
      </c>
      <c r="H1386" s="380" t="s">
        <v>1771</v>
      </c>
      <c r="I1386" s="380" t="s">
        <v>1767</v>
      </c>
      <c r="J1386" s="380" t="s">
        <v>1772</v>
      </c>
      <c r="K1386" s="380" t="s">
        <v>744</v>
      </c>
      <c r="L1386" s="382" t="s">
        <v>4272</v>
      </c>
    </row>
    <row r="1387" spans="1:12" hidden="1">
      <c r="A1387" s="380" t="s">
        <v>4421</v>
      </c>
      <c r="B1387" s="380" t="s">
        <v>4422</v>
      </c>
      <c r="C1387" s="380" t="s">
        <v>1224</v>
      </c>
      <c r="D1387" s="380" t="s">
        <v>3623</v>
      </c>
      <c r="F1387" s="381" t="s">
        <v>13</v>
      </c>
      <c r="G1387" s="380" t="s">
        <v>1771</v>
      </c>
      <c r="H1387" s="380" t="s">
        <v>1771</v>
      </c>
      <c r="I1387" s="380" t="s">
        <v>1767</v>
      </c>
      <c r="J1387" s="380" t="s">
        <v>1772</v>
      </c>
      <c r="K1387" s="380" t="s">
        <v>1224</v>
      </c>
      <c r="L1387" s="382" t="s">
        <v>4187</v>
      </c>
    </row>
    <row r="1388" spans="1:12" hidden="1">
      <c r="A1388" s="380" t="s">
        <v>4423</v>
      </c>
      <c r="B1388" s="380" t="s">
        <v>4424</v>
      </c>
      <c r="C1388" s="380" t="s">
        <v>1027</v>
      </c>
      <c r="D1388" s="380" t="s">
        <v>1765</v>
      </c>
      <c r="E1388" s="380" t="s">
        <v>2086</v>
      </c>
      <c r="F1388" s="381" t="s">
        <v>13</v>
      </c>
      <c r="G1388" s="380" t="s">
        <v>1771</v>
      </c>
      <c r="H1388" s="380" t="s">
        <v>1771</v>
      </c>
      <c r="I1388" s="380" t="s">
        <v>1767</v>
      </c>
      <c r="J1388" s="380" t="s">
        <v>1772</v>
      </c>
      <c r="K1388" s="380" t="s">
        <v>1795</v>
      </c>
      <c r="L1388" s="382">
        <v>42172</v>
      </c>
    </row>
    <row r="1389" spans="1:12" hidden="1">
      <c r="A1389" s="380" t="s">
        <v>905</v>
      </c>
      <c r="B1389" s="380" t="s">
        <v>906</v>
      </c>
      <c r="C1389" s="380" t="s">
        <v>872</v>
      </c>
      <c r="D1389" s="380" t="s">
        <v>4314</v>
      </c>
      <c r="E1389" s="380" t="s">
        <v>19</v>
      </c>
      <c r="F1389" s="381" t="s">
        <v>19</v>
      </c>
      <c r="G1389" s="380" t="s">
        <v>1767</v>
      </c>
      <c r="H1389" s="380" t="s">
        <v>1771</v>
      </c>
      <c r="I1389" s="380" t="s">
        <v>1767</v>
      </c>
      <c r="J1389" s="380" t="s">
        <v>1772</v>
      </c>
      <c r="K1389" s="380" t="s">
        <v>872</v>
      </c>
      <c r="L1389" s="382" t="s">
        <v>4425</v>
      </c>
    </row>
    <row r="1390" spans="1:12" hidden="1">
      <c r="A1390" s="380" t="s">
        <v>4426</v>
      </c>
      <c r="B1390" s="380" t="s">
        <v>4427</v>
      </c>
      <c r="C1390" s="380" t="s">
        <v>448</v>
      </c>
      <c r="D1390" s="380" t="s">
        <v>3981</v>
      </c>
      <c r="F1390" s="381" t="s">
        <v>13</v>
      </c>
      <c r="G1390" s="380" t="s">
        <v>1771</v>
      </c>
      <c r="H1390" s="380" t="s">
        <v>1771</v>
      </c>
      <c r="I1390" s="380" t="s">
        <v>1767</v>
      </c>
      <c r="J1390" s="380" t="s">
        <v>1772</v>
      </c>
      <c r="K1390" s="380" t="s">
        <v>448</v>
      </c>
      <c r="L1390" s="382" t="s">
        <v>4187</v>
      </c>
    </row>
    <row r="1391" spans="1:12" hidden="1">
      <c r="A1391" s="380" t="s">
        <v>4428</v>
      </c>
      <c r="B1391" s="380" t="s">
        <v>4429</v>
      </c>
      <c r="C1391" s="380" t="s">
        <v>1438</v>
      </c>
      <c r="D1391" s="380" t="s">
        <v>3623</v>
      </c>
      <c r="F1391" s="381" t="s">
        <v>13</v>
      </c>
      <c r="G1391" s="380" t="s">
        <v>1771</v>
      </c>
      <c r="H1391" s="380" t="s">
        <v>1771</v>
      </c>
      <c r="I1391" s="380" t="s">
        <v>1767</v>
      </c>
      <c r="J1391" s="380" t="s">
        <v>1772</v>
      </c>
      <c r="K1391" s="380" t="s">
        <v>1438</v>
      </c>
      <c r="L1391" s="382" t="s">
        <v>4187</v>
      </c>
    </row>
    <row r="1392" spans="1:12" hidden="1">
      <c r="A1392" s="380" t="s">
        <v>4430</v>
      </c>
      <c r="B1392" s="380" t="s">
        <v>4431</v>
      </c>
      <c r="C1392" s="380" t="s">
        <v>395</v>
      </c>
      <c r="D1392" s="380" t="s">
        <v>142</v>
      </c>
      <c r="E1392" s="380" t="s">
        <v>2066</v>
      </c>
      <c r="F1392" s="381" t="s">
        <v>13</v>
      </c>
      <c r="G1392" s="380" t="s">
        <v>1771</v>
      </c>
      <c r="H1392" s="380" t="s">
        <v>1771</v>
      </c>
      <c r="I1392" s="380" t="s">
        <v>1767</v>
      </c>
      <c r="J1392" s="380" t="s">
        <v>1768</v>
      </c>
      <c r="K1392" s="380" t="s">
        <v>1807</v>
      </c>
    </row>
    <row r="1393" spans="1:12" hidden="1">
      <c r="A1393" s="380" t="s">
        <v>4432</v>
      </c>
      <c r="B1393" s="380" t="s">
        <v>4433</v>
      </c>
      <c r="C1393" s="380" t="s">
        <v>1438</v>
      </c>
      <c r="D1393" s="380" t="s">
        <v>3739</v>
      </c>
      <c r="F1393" s="381" t="s">
        <v>13</v>
      </c>
      <c r="G1393" s="380" t="s">
        <v>1771</v>
      </c>
      <c r="H1393" s="380" t="s">
        <v>1771</v>
      </c>
      <c r="I1393" s="380" t="s">
        <v>1767</v>
      </c>
      <c r="J1393" s="380" t="s">
        <v>1772</v>
      </c>
      <c r="K1393" s="380" t="s">
        <v>1438</v>
      </c>
      <c r="L1393" s="382" t="s">
        <v>4187</v>
      </c>
    </row>
    <row r="1394" spans="1:12" hidden="1">
      <c r="A1394" s="380" t="s">
        <v>4434</v>
      </c>
      <c r="B1394" s="380" t="s">
        <v>4435</v>
      </c>
      <c r="C1394" s="380" t="s">
        <v>744</v>
      </c>
      <c r="D1394" s="380" t="s">
        <v>3623</v>
      </c>
      <c r="F1394" s="381" t="s">
        <v>13</v>
      </c>
      <c r="G1394" s="380" t="s">
        <v>1771</v>
      </c>
      <c r="H1394" s="380" t="s">
        <v>1771</v>
      </c>
      <c r="I1394" s="380" t="s">
        <v>1767</v>
      </c>
      <c r="J1394" s="380" t="s">
        <v>1772</v>
      </c>
      <c r="K1394" s="380" t="s">
        <v>744</v>
      </c>
      <c r="L1394" s="382" t="s">
        <v>4187</v>
      </c>
    </row>
    <row r="1395" spans="1:12" hidden="1">
      <c r="A1395" s="380" t="s">
        <v>4436</v>
      </c>
      <c r="B1395" s="380" t="s">
        <v>4437</v>
      </c>
      <c r="C1395" s="380" t="s">
        <v>395</v>
      </c>
      <c r="D1395" s="380" t="s">
        <v>3739</v>
      </c>
      <c r="F1395" s="381" t="s">
        <v>13</v>
      </c>
      <c r="G1395" s="380" t="s">
        <v>1771</v>
      </c>
      <c r="H1395" s="380" t="s">
        <v>1771</v>
      </c>
      <c r="I1395" s="380" t="s">
        <v>1767</v>
      </c>
      <c r="J1395" s="380" t="s">
        <v>1772</v>
      </c>
      <c r="K1395" s="380" t="s">
        <v>395</v>
      </c>
      <c r="L1395" s="382" t="s">
        <v>4187</v>
      </c>
    </row>
    <row r="1396" spans="1:12" hidden="1">
      <c r="A1396" s="380" t="s">
        <v>4438</v>
      </c>
      <c r="B1396" s="380" t="s">
        <v>4439</v>
      </c>
      <c r="C1396" s="380" t="s">
        <v>1027</v>
      </c>
      <c r="D1396" s="380" t="s">
        <v>3739</v>
      </c>
      <c r="E1396" s="380" t="s">
        <v>4282</v>
      </c>
      <c r="F1396" s="381" t="s">
        <v>13</v>
      </c>
      <c r="G1396" s="380" t="s">
        <v>1771</v>
      </c>
      <c r="H1396" s="380" t="s">
        <v>1767</v>
      </c>
      <c r="I1396" s="380" t="s">
        <v>1767</v>
      </c>
      <c r="J1396" s="380" t="s">
        <v>1772</v>
      </c>
      <c r="K1396" s="380" t="s">
        <v>4178</v>
      </c>
    </row>
    <row r="1397" spans="1:12" hidden="1">
      <c r="A1397" s="380" t="s">
        <v>4440</v>
      </c>
      <c r="B1397" s="380" t="s">
        <v>4441</v>
      </c>
      <c r="C1397" s="380" t="s">
        <v>744</v>
      </c>
      <c r="D1397" s="380" t="s">
        <v>3739</v>
      </c>
      <c r="F1397" s="381" t="s">
        <v>13</v>
      </c>
      <c r="G1397" s="380" t="s">
        <v>1771</v>
      </c>
      <c r="H1397" s="380" t="s">
        <v>1771</v>
      </c>
      <c r="I1397" s="380" t="s">
        <v>1767</v>
      </c>
      <c r="J1397" s="380" t="s">
        <v>1772</v>
      </c>
      <c r="K1397" s="380" t="s">
        <v>744</v>
      </c>
      <c r="L1397" s="382" t="s">
        <v>4187</v>
      </c>
    </row>
    <row r="1398" spans="1:12" hidden="1">
      <c r="A1398" s="380" t="s">
        <v>1639</v>
      </c>
      <c r="B1398" s="380" t="s">
        <v>4442</v>
      </c>
      <c r="C1398" s="380" t="s">
        <v>1438</v>
      </c>
      <c r="D1398" s="380" t="s">
        <v>3981</v>
      </c>
      <c r="F1398" s="381" t="s">
        <v>13</v>
      </c>
      <c r="G1398" s="380" t="s">
        <v>1771</v>
      </c>
      <c r="H1398" s="380" t="s">
        <v>1771</v>
      </c>
      <c r="I1398" s="380" t="s">
        <v>1767</v>
      </c>
      <c r="J1398" s="380" t="s">
        <v>1772</v>
      </c>
      <c r="K1398" s="380" t="s">
        <v>1438</v>
      </c>
      <c r="L1398" s="382" t="s">
        <v>4425</v>
      </c>
    </row>
    <row r="1399" spans="1:12" hidden="1">
      <c r="A1399" s="380" t="s">
        <v>4443</v>
      </c>
      <c r="B1399" s="380" t="s">
        <v>4444</v>
      </c>
      <c r="C1399" s="380" t="s">
        <v>1438</v>
      </c>
      <c r="D1399" s="380" t="s">
        <v>142</v>
      </c>
      <c r="F1399" s="381" t="s">
        <v>13</v>
      </c>
      <c r="G1399" s="380" t="s">
        <v>1771</v>
      </c>
      <c r="H1399" s="380" t="s">
        <v>1767</v>
      </c>
      <c r="I1399" s="380" t="s">
        <v>1767</v>
      </c>
      <c r="J1399" s="380" t="s">
        <v>1772</v>
      </c>
      <c r="K1399" s="380" t="s">
        <v>1438</v>
      </c>
    </row>
    <row r="1400" spans="1:12" hidden="1">
      <c r="A1400" s="380" t="s">
        <v>1195</v>
      </c>
      <c r="B1400" s="380" t="s">
        <v>1196</v>
      </c>
      <c r="C1400" s="380" t="s">
        <v>1816</v>
      </c>
      <c r="D1400" s="380" t="s">
        <v>1198</v>
      </c>
      <c r="E1400" s="380" t="s">
        <v>2274</v>
      </c>
      <c r="F1400" s="381" t="s">
        <v>13</v>
      </c>
      <c r="G1400" s="380" t="s">
        <v>1771</v>
      </c>
      <c r="H1400" s="380" t="s">
        <v>1771</v>
      </c>
      <c r="I1400" s="380" t="s">
        <v>1767</v>
      </c>
      <c r="J1400" s="380" t="s">
        <v>1772</v>
      </c>
      <c r="K1400" s="380" t="s">
        <v>1188</v>
      </c>
      <c r="L1400" s="382" t="s">
        <v>4187</v>
      </c>
    </row>
    <row r="1401" spans="1:12" hidden="1">
      <c r="A1401" s="380" t="s">
        <v>4445</v>
      </c>
      <c r="B1401" s="380" t="s">
        <v>4446</v>
      </c>
      <c r="C1401" s="380" t="s">
        <v>1816</v>
      </c>
      <c r="D1401" s="380" t="s">
        <v>1198</v>
      </c>
      <c r="E1401" s="380" t="s">
        <v>2274</v>
      </c>
      <c r="F1401" s="381" t="s">
        <v>13</v>
      </c>
      <c r="G1401" s="380" t="s">
        <v>1771</v>
      </c>
      <c r="H1401" s="380" t="s">
        <v>1771</v>
      </c>
      <c r="I1401" s="380" t="s">
        <v>1767</v>
      </c>
      <c r="J1401" s="380" t="s">
        <v>1772</v>
      </c>
      <c r="K1401" s="380" t="s">
        <v>1188</v>
      </c>
      <c r="L1401" s="382" t="s">
        <v>4187</v>
      </c>
    </row>
    <row r="1402" spans="1:12" hidden="1">
      <c r="A1402" s="380" t="s">
        <v>4447</v>
      </c>
      <c r="B1402" s="380" t="s">
        <v>4448</v>
      </c>
      <c r="C1402" s="380" t="s">
        <v>744</v>
      </c>
      <c r="D1402" s="380" t="s">
        <v>3739</v>
      </c>
      <c r="F1402" s="381" t="s">
        <v>13</v>
      </c>
      <c r="G1402" s="380" t="s">
        <v>1771</v>
      </c>
      <c r="H1402" s="380" t="s">
        <v>1771</v>
      </c>
      <c r="I1402" s="380" t="s">
        <v>1767</v>
      </c>
      <c r="J1402" s="380" t="s">
        <v>1772</v>
      </c>
      <c r="K1402" s="380" t="s">
        <v>744</v>
      </c>
      <c r="L1402" s="382" t="s">
        <v>4187</v>
      </c>
    </row>
    <row r="1403" spans="1:12" hidden="1">
      <c r="A1403" s="380" t="s">
        <v>4449</v>
      </c>
      <c r="B1403" s="380" t="s">
        <v>4450</v>
      </c>
      <c r="C1403" s="380" t="s">
        <v>744</v>
      </c>
      <c r="D1403" s="380" t="s">
        <v>3623</v>
      </c>
      <c r="F1403" s="381" t="s">
        <v>13</v>
      </c>
      <c r="G1403" s="380" t="s">
        <v>1771</v>
      </c>
      <c r="H1403" s="380" t="s">
        <v>1771</v>
      </c>
      <c r="I1403" s="380" t="s">
        <v>1767</v>
      </c>
      <c r="J1403" s="380" t="s">
        <v>1772</v>
      </c>
      <c r="K1403" s="380" t="s">
        <v>744</v>
      </c>
      <c r="L1403" s="382" t="s">
        <v>4187</v>
      </c>
    </row>
    <row r="1404" spans="1:12" hidden="1">
      <c r="A1404" s="380" t="s">
        <v>79</v>
      </c>
      <c r="B1404" s="380" t="s">
        <v>80</v>
      </c>
      <c r="C1404" s="380" t="s">
        <v>15</v>
      </c>
      <c r="D1404" s="380" t="s">
        <v>4314</v>
      </c>
      <c r="E1404" s="380" t="s">
        <v>36</v>
      </c>
      <c r="F1404" s="381" t="s">
        <v>36</v>
      </c>
      <c r="G1404" s="380" t="s">
        <v>1767</v>
      </c>
      <c r="H1404" s="380" t="s">
        <v>1771</v>
      </c>
      <c r="I1404" s="380" t="s">
        <v>1767</v>
      </c>
      <c r="J1404" s="380" t="s">
        <v>1772</v>
      </c>
      <c r="K1404" s="380" t="s">
        <v>630</v>
      </c>
      <c r="L1404" s="382" t="s">
        <v>4425</v>
      </c>
    </row>
    <row r="1405" spans="1:12" hidden="1">
      <c r="A1405" s="380" t="s">
        <v>4451</v>
      </c>
      <c r="B1405" s="380" t="s">
        <v>4452</v>
      </c>
      <c r="C1405" s="380" t="s">
        <v>935</v>
      </c>
      <c r="D1405" s="380" t="s">
        <v>3981</v>
      </c>
      <c r="E1405" s="380" t="s">
        <v>4196</v>
      </c>
      <c r="F1405" s="381" t="s">
        <v>13</v>
      </c>
      <c r="G1405" s="380" t="s">
        <v>1771</v>
      </c>
      <c r="H1405" s="380" t="s">
        <v>1771</v>
      </c>
      <c r="I1405" s="380" t="s">
        <v>1767</v>
      </c>
      <c r="J1405" s="380" t="s">
        <v>1772</v>
      </c>
      <c r="K1405" s="380" t="s">
        <v>4037</v>
      </c>
      <c r="L1405" s="382" t="s">
        <v>4453</v>
      </c>
    </row>
    <row r="1406" spans="1:12" hidden="1">
      <c r="A1406" s="380" t="s">
        <v>4454</v>
      </c>
      <c r="B1406" s="380" t="s">
        <v>4455</v>
      </c>
      <c r="C1406" s="380" t="s">
        <v>1224</v>
      </c>
      <c r="D1406" s="380" t="s">
        <v>1765</v>
      </c>
      <c r="F1406" s="381" t="s">
        <v>13</v>
      </c>
      <c r="G1406" s="380" t="s">
        <v>1771</v>
      </c>
      <c r="H1406" s="380" t="s">
        <v>1771</v>
      </c>
      <c r="I1406" s="380" t="s">
        <v>1767</v>
      </c>
      <c r="J1406" s="380" t="s">
        <v>1772</v>
      </c>
      <c r="K1406" s="380" t="s">
        <v>1224</v>
      </c>
      <c r="L1406" s="382" t="s">
        <v>4453</v>
      </c>
    </row>
    <row r="1407" spans="1:12" hidden="1">
      <c r="A1407" s="380" t="s">
        <v>4456</v>
      </c>
      <c r="B1407" s="380" t="s">
        <v>4457</v>
      </c>
      <c r="C1407" s="380" t="s">
        <v>1224</v>
      </c>
      <c r="D1407" s="380" t="s">
        <v>1765</v>
      </c>
      <c r="F1407" s="381" t="s">
        <v>13</v>
      </c>
      <c r="G1407" s="380" t="s">
        <v>1771</v>
      </c>
      <c r="H1407" s="380" t="s">
        <v>1771</v>
      </c>
      <c r="I1407" s="380" t="s">
        <v>1767</v>
      </c>
      <c r="J1407" s="380" t="s">
        <v>1772</v>
      </c>
      <c r="K1407" s="380" t="s">
        <v>1224</v>
      </c>
      <c r="L1407" s="382" t="s">
        <v>4453</v>
      </c>
    </row>
    <row r="1408" spans="1:12">
      <c r="A1408" s="380" t="s">
        <v>4458</v>
      </c>
      <c r="B1408" s="380" t="s">
        <v>4459</v>
      </c>
      <c r="C1408" s="380" t="s">
        <v>395</v>
      </c>
      <c r="D1408" s="380" t="s">
        <v>283</v>
      </c>
      <c r="E1408" s="380" t="s">
        <v>1892</v>
      </c>
      <c r="F1408" s="381">
        <v>0.01</v>
      </c>
      <c r="G1408" s="380" t="s">
        <v>1767</v>
      </c>
      <c r="H1408" s="380" t="s">
        <v>1771</v>
      </c>
      <c r="I1408" s="380" t="s">
        <v>1767</v>
      </c>
      <c r="J1408" s="380" t="s">
        <v>1772</v>
      </c>
      <c r="K1408" s="380" t="s">
        <v>395</v>
      </c>
      <c r="L1408" s="382" t="s">
        <v>4453</v>
      </c>
    </row>
    <row r="1409" spans="1:12" hidden="1">
      <c r="A1409" s="380" t="s">
        <v>4460</v>
      </c>
      <c r="B1409" s="380" t="s">
        <v>4461</v>
      </c>
      <c r="C1409" s="380" t="s">
        <v>1785</v>
      </c>
      <c r="D1409" s="380" t="s">
        <v>228</v>
      </c>
      <c r="E1409" s="380" t="s">
        <v>1786</v>
      </c>
      <c r="F1409" s="381" t="s">
        <v>1786</v>
      </c>
      <c r="G1409" s="380" t="s">
        <v>1767</v>
      </c>
      <c r="H1409" s="380" t="s">
        <v>1771</v>
      </c>
      <c r="I1409" s="380" t="s">
        <v>1767</v>
      </c>
      <c r="J1409" s="380" t="s">
        <v>1768</v>
      </c>
      <c r="K1409" s="380" t="s">
        <v>25</v>
      </c>
      <c r="L1409" s="382" t="s">
        <v>4453</v>
      </c>
    </row>
    <row r="1410" spans="1:12">
      <c r="A1410" s="380" t="s">
        <v>4462</v>
      </c>
      <c r="B1410" s="380" t="s">
        <v>4463</v>
      </c>
      <c r="C1410" s="380" t="s">
        <v>1816</v>
      </c>
      <c r="D1410" s="380" t="s">
        <v>3981</v>
      </c>
      <c r="E1410" s="380" t="s">
        <v>4464</v>
      </c>
      <c r="F1410" s="381">
        <v>0.01</v>
      </c>
      <c r="G1410" s="380" t="s">
        <v>1767</v>
      </c>
      <c r="H1410" s="380" t="s">
        <v>1767</v>
      </c>
      <c r="I1410" s="380" t="s">
        <v>1771</v>
      </c>
      <c r="J1410" s="380" t="s">
        <v>2029</v>
      </c>
    </row>
    <row r="1411" spans="1:12">
      <c r="A1411" s="380" t="s">
        <v>4465</v>
      </c>
      <c r="B1411" s="380" t="s">
        <v>4466</v>
      </c>
      <c r="C1411" s="380" t="s">
        <v>744</v>
      </c>
      <c r="D1411" s="380" t="s">
        <v>3981</v>
      </c>
      <c r="E1411" s="380" t="s">
        <v>1892</v>
      </c>
      <c r="F1411" s="381">
        <v>0.01</v>
      </c>
      <c r="G1411" s="380" t="s">
        <v>1767</v>
      </c>
      <c r="H1411" s="380" t="s">
        <v>1771</v>
      </c>
      <c r="I1411" s="380" t="s">
        <v>1767</v>
      </c>
      <c r="J1411" s="380" t="s">
        <v>1772</v>
      </c>
      <c r="K1411" s="380" t="s">
        <v>744</v>
      </c>
      <c r="L1411" s="382" t="s">
        <v>4453</v>
      </c>
    </row>
    <row r="1412" spans="1:12">
      <c r="A1412" s="380" t="s">
        <v>4467</v>
      </c>
      <c r="B1412" s="380" t="s">
        <v>4468</v>
      </c>
      <c r="C1412" s="380" t="s">
        <v>744</v>
      </c>
      <c r="D1412" s="380" t="s">
        <v>3981</v>
      </c>
      <c r="E1412" s="380" t="s">
        <v>1892</v>
      </c>
      <c r="F1412" s="381">
        <v>0.01</v>
      </c>
      <c r="G1412" s="380" t="s">
        <v>1767</v>
      </c>
      <c r="H1412" s="380" t="s">
        <v>1771</v>
      </c>
      <c r="I1412" s="380" t="s">
        <v>1767</v>
      </c>
      <c r="J1412" s="380" t="s">
        <v>1772</v>
      </c>
      <c r="K1412" s="380" t="s">
        <v>744</v>
      </c>
      <c r="L1412" s="382" t="s">
        <v>4425</v>
      </c>
    </row>
    <row r="1413" spans="1:12" hidden="1">
      <c r="A1413" s="380" t="s">
        <v>803</v>
      </c>
      <c r="B1413" s="380" t="s">
        <v>804</v>
      </c>
      <c r="C1413" s="380" t="s">
        <v>744</v>
      </c>
      <c r="D1413" s="380" t="s">
        <v>283</v>
      </c>
      <c r="F1413" s="381" t="s">
        <v>13</v>
      </c>
      <c r="G1413" s="380" t="s">
        <v>1771</v>
      </c>
      <c r="H1413" s="380" t="s">
        <v>1771</v>
      </c>
      <c r="I1413" s="380" t="s">
        <v>1767</v>
      </c>
      <c r="J1413" s="380" t="s">
        <v>1772</v>
      </c>
      <c r="K1413" s="380" t="s">
        <v>744</v>
      </c>
      <c r="L1413" s="382" t="s">
        <v>4453</v>
      </c>
    </row>
    <row r="1414" spans="1:12" hidden="1">
      <c r="A1414" s="380" t="s">
        <v>4469</v>
      </c>
      <c r="B1414" s="380" t="s">
        <v>4470</v>
      </c>
      <c r="C1414" s="380" t="s">
        <v>27</v>
      </c>
      <c r="D1414" s="380" t="s">
        <v>1765</v>
      </c>
      <c r="E1414" s="380" t="s">
        <v>1778</v>
      </c>
      <c r="F1414" s="381" t="s">
        <v>13</v>
      </c>
      <c r="G1414" s="380" t="s">
        <v>1771</v>
      </c>
      <c r="H1414" s="380" t="s">
        <v>1771</v>
      </c>
      <c r="I1414" s="380" t="s">
        <v>1767</v>
      </c>
      <c r="J1414" s="380" t="s">
        <v>1768</v>
      </c>
      <c r="K1414" s="380" t="s">
        <v>1779</v>
      </c>
      <c r="L1414" s="382" t="s">
        <v>4453</v>
      </c>
    </row>
    <row r="1415" spans="1:12" hidden="1">
      <c r="A1415" s="380" t="s">
        <v>4471</v>
      </c>
      <c r="B1415" s="380" t="s">
        <v>4472</v>
      </c>
      <c r="C1415" s="380" t="s">
        <v>744</v>
      </c>
      <c r="D1415" s="380" t="s">
        <v>1782</v>
      </c>
      <c r="F1415" s="381" t="s">
        <v>13</v>
      </c>
      <c r="G1415" s="380" t="s">
        <v>1771</v>
      </c>
      <c r="H1415" s="380" t="s">
        <v>1771</v>
      </c>
      <c r="I1415" s="380" t="s">
        <v>1767</v>
      </c>
      <c r="J1415" s="380" t="s">
        <v>1772</v>
      </c>
      <c r="K1415" s="380" t="s">
        <v>744</v>
      </c>
      <c r="L1415" s="382" t="s">
        <v>3783</v>
      </c>
    </row>
    <row r="1416" spans="1:12" hidden="1">
      <c r="A1416" s="380" t="s">
        <v>4473</v>
      </c>
      <c r="B1416" s="380" t="s">
        <v>4474</v>
      </c>
      <c r="C1416" s="380" t="s">
        <v>630</v>
      </c>
      <c r="D1416" s="380" t="s">
        <v>459</v>
      </c>
      <c r="F1416" s="381" t="s">
        <v>13</v>
      </c>
      <c r="G1416" s="380" t="s">
        <v>1771</v>
      </c>
      <c r="H1416" s="380" t="s">
        <v>1771</v>
      </c>
      <c r="I1416" s="380" t="s">
        <v>1767</v>
      </c>
      <c r="J1416" s="380" t="s">
        <v>1772</v>
      </c>
      <c r="K1416" s="380" t="s">
        <v>630</v>
      </c>
      <c r="L1416" s="382" t="s">
        <v>3783</v>
      </c>
    </row>
    <row r="1417" spans="1:12" hidden="1">
      <c r="A1417" s="380" t="s">
        <v>4475</v>
      </c>
      <c r="B1417" s="380" t="s">
        <v>4476</v>
      </c>
      <c r="C1417" s="380" t="s">
        <v>1816</v>
      </c>
      <c r="D1417" s="380" t="s">
        <v>1198</v>
      </c>
      <c r="E1417" s="380" t="s">
        <v>2274</v>
      </c>
      <c r="F1417" s="381" t="s">
        <v>13</v>
      </c>
      <c r="G1417" s="380" t="s">
        <v>1771</v>
      </c>
      <c r="H1417" s="380" t="s">
        <v>1771</v>
      </c>
      <c r="I1417" s="380" t="s">
        <v>1767</v>
      </c>
      <c r="J1417" s="380" t="s">
        <v>1772</v>
      </c>
      <c r="K1417" s="380" t="s">
        <v>1188</v>
      </c>
      <c r="L1417" s="382" t="s">
        <v>3783</v>
      </c>
    </row>
    <row r="1418" spans="1:12" hidden="1">
      <c r="A1418" s="380" t="s">
        <v>4477</v>
      </c>
      <c r="B1418" s="380" t="s">
        <v>4478</v>
      </c>
      <c r="C1418" s="380" t="s">
        <v>353</v>
      </c>
      <c r="D1418" s="380" t="s">
        <v>1765</v>
      </c>
      <c r="E1418" s="380" t="s">
        <v>2206</v>
      </c>
      <c r="F1418" s="381" t="s">
        <v>13</v>
      </c>
      <c r="G1418" s="380" t="s">
        <v>1771</v>
      </c>
      <c r="H1418" s="380" t="s">
        <v>1771</v>
      </c>
      <c r="I1418" s="380" t="s">
        <v>1767</v>
      </c>
      <c r="J1418" s="380" t="s">
        <v>1768</v>
      </c>
      <c r="K1418" s="380" t="s">
        <v>1779</v>
      </c>
      <c r="L1418" s="382" t="s">
        <v>4425</v>
      </c>
    </row>
    <row r="1419" spans="1:12" hidden="1">
      <c r="A1419" s="380" t="s">
        <v>4479</v>
      </c>
      <c r="B1419" s="380" t="s">
        <v>4480</v>
      </c>
      <c r="C1419" s="380" t="s">
        <v>1027</v>
      </c>
      <c r="D1419" s="380" t="s">
        <v>1782</v>
      </c>
      <c r="F1419" s="381" t="s">
        <v>13</v>
      </c>
      <c r="G1419" s="380" t="s">
        <v>1771</v>
      </c>
      <c r="H1419" s="380" t="s">
        <v>1771</v>
      </c>
      <c r="I1419" s="380" t="s">
        <v>1767</v>
      </c>
      <c r="J1419" s="380" t="s">
        <v>1772</v>
      </c>
      <c r="K1419" s="380" t="s">
        <v>1027</v>
      </c>
      <c r="L1419" s="382" t="s">
        <v>3783</v>
      </c>
    </row>
    <row r="1420" spans="1:12" hidden="1">
      <c r="A1420" s="380" t="s">
        <v>4481</v>
      </c>
      <c r="B1420" s="380" t="s">
        <v>4482</v>
      </c>
      <c r="C1420" s="380" t="s">
        <v>4110</v>
      </c>
      <c r="D1420" s="380" t="s">
        <v>3981</v>
      </c>
      <c r="E1420" s="380" t="s">
        <v>4309</v>
      </c>
      <c r="F1420" s="381" t="s">
        <v>13</v>
      </c>
      <c r="G1420" s="380" t="s">
        <v>1771</v>
      </c>
      <c r="H1420" s="380" t="s">
        <v>1771</v>
      </c>
      <c r="I1420" s="380" t="s">
        <v>1767</v>
      </c>
      <c r="J1420" s="380" t="s">
        <v>1768</v>
      </c>
      <c r="K1420" s="380" t="s">
        <v>1779</v>
      </c>
      <c r="L1420" s="382" t="s">
        <v>4272</v>
      </c>
    </row>
    <row r="1421" spans="1:12" hidden="1">
      <c r="A1421" s="380" t="s">
        <v>4483</v>
      </c>
      <c r="B1421" s="380" t="s">
        <v>4484</v>
      </c>
      <c r="C1421" s="380" t="s">
        <v>395</v>
      </c>
      <c r="D1421" s="380" t="s">
        <v>3981</v>
      </c>
      <c r="E1421" s="380" t="s">
        <v>2066</v>
      </c>
      <c r="F1421" s="381" t="s">
        <v>13</v>
      </c>
      <c r="G1421" s="380" t="s">
        <v>1771</v>
      </c>
      <c r="H1421" s="380" t="s">
        <v>1771</v>
      </c>
      <c r="I1421" s="380" t="s">
        <v>1767</v>
      </c>
      <c r="J1421" s="380" t="s">
        <v>1768</v>
      </c>
      <c r="K1421" s="380" t="s">
        <v>1807</v>
      </c>
      <c r="L1421" s="382" t="s">
        <v>3783</v>
      </c>
    </row>
    <row r="1422" spans="1:12" hidden="1">
      <c r="A1422" s="380" t="s">
        <v>4485</v>
      </c>
      <c r="B1422" s="380" t="s">
        <v>4486</v>
      </c>
      <c r="C1422" s="380" t="s">
        <v>1438</v>
      </c>
      <c r="D1422" s="380" t="s">
        <v>3623</v>
      </c>
      <c r="F1422" s="381" t="s">
        <v>13</v>
      </c>
      <c r="G1422" s="380" t="s">
        <v>1771</v>
      </c>
      <c r="H1422" s="380" t="s">
        <v>1771</v>
      </c>
      <c r="I1422" s="380" t="s">
        <v>1767</v>
      </c>
      <c r="J1422" s="380" t="s">
        <v>1772</v>
      </c>
      <c r="K1422" s="380" t="s">
        <v>1438</v>
      </c>
    </row>
    <row r="1423" spans="1:12" hidden="1">
      <c r="A1423" s="380" t="s">
        <v>4487</v>
      </c>
      <c r="B1423" s="380" t="s">
        <v>4488</v>
      </c>
      <c r="C1423" s="380" t="s">
        <v>935</v>
      </c>
      <c r="D1423" s="380" t="s">
        <v>4314</v>
      </c>
      <c r="E1423" s="380" t="s">
        <v>4489</v>
      </c>
      <c r="F1423" s="381" t="s">
        <v>28</v>
      </c>
      <c r="G1423" s="380" t="s">
        <v>1767</v>
      </c>
      <c r="H1423" s="380" t="s">
        <v>1767</v>
      </c>
      <c r="I1423" s="380" t="s">
        <v>1771</v>
      </c>
      <c r="J1423" s="380" t="s">
        <v>4490</v>
      </c>
    </row>
    <row r="1424" spans="1:12" hidden="1">
      <c r="A1424" s="380" t="s">
        <v>4491</v>
      </c>
      <c r="B1424" s="380" t="s">
        <v>4492</v>
      </c>
      <c r="C1424" s="380" t="s">
        <v>395</v>
      </c>
      <c r="D1424" s="380" t="s">
        <v>283</v>
      </c>
      <c r="E1424" s="380" t="s">
        <v>3509</v>
      </c>
      <c r="F1424" s="381" t="s">
        <v>13</v>
      </c>
      <c r="G1424" s="380" t="s">
        <v>1771</v>
      </c>
      <c r="H1424" s="380" t="s">
        <v>1771</v>
      </c>
      <c r="I1424" s="380" t="s">
        <v>1767</v>
      </c>
      <c r="J1424" s="380" t="s">
        <v>1768</v>
      </c>
      <c r="K1424" s="380" t="s">
        <v>336</v>
      </c>
      <c r="L1424" s="382" t="s">
        <v>3783</v>
      </c>
    </row>
    <row r="1425" spans="1:12" hidden="1">
      <c r="A1425" s="380" t="s">
        <v>4493</v>
      </c>
      <c r="B1425" s="380" t="s">
        <v>4494</v>
      </c>
      <c r="C1425" s="380" t="s">
        <v>395</v>
      </c>
      <c r="D1425" s="380" t="s">
        <v>3623</v>
      </c>
      <c r="F1425" s="381" t="s">
        <v>13</v>
      </c>
      <c r="G1425" s="380" t="s">
        <v>1771</v>
      </c>
      <c r="H1425" s="380" t="s">
        <v>1771</v>
      </c>
      <c r="I1425" s="380" t="s">
        <v>1767</v>
      </c>
      <c r="J1425" s="380" t="s">
        <v>1772</v>
      </c>
      <c r="K1425" s="380" t="s">
        <v>395</v>
      </c>
      <c r="L1425" s="382" t="s">
        <v>3783</v>
      </c>
    </row>
    <row r="1426" spans="1:12" hidden="1">
      <c r="A1426" s="380" t="s">
        <v>4495</v>
      </c>
      <c r="B1426" s="380" t="s">
        <v>4496</v>
      </c>
      <c r="C1426" s="380" t="s">
        <v>1224</v>
      </c>
      <c r="D1426" s="380" t="s">
        <v>283</v>
      </c>
      <c r="F1426" s="381" t="s">
        <v>13</v>
      </c>
      <c r="G1426" s="380" t="s">
        <v>1771</v>
      </c>
      <c r="H1426" s="380" t="s">
        <v>1771</v>
      </c>
      <c r="I1426" s="380" t="s">
        <v>1767</v>
      </c>
      <c r="J1426" s="380" t="s">
        <v>1772</v>
      </c>
      <c r="K1426" s="380" t="s">
        <v>1224</v>
      </c>
      <c r="L1426" s="382" t="s">
        <v>3783</v>
      </c>
    </row>
    <row r="1427" spans="1:12" hidden="1">
      <c r="A1427" s="380" t="s">
        <v>4497</v>
      </c>
      <c r="B1427" s="380" t="s">
        <v>4498</v>
      </c>
      <c r="C1427" s="380" t="s">
        <v>107</v>
      </c>
      <c r="D1427" s="380" t="s">
        <v>3981</v>
      </c>
      <c r="F1427" s="381" t="s">
        <v>13</v>
      </c>
      <c r="G1427" s="380" t="s">
        <v>1771</v>
      </c>
      <c r="H1427" s="380" t="s">
        <v>1771</v>
      </c>
      <c r="I1427" s="380" t="s">
        <v>1767</v>
      </c>
      <c r="J1427" s="380" t="s">
        <v>1772</v>
      </c>
      <c r="K1427" s="380" t="s">
        <v>107</v>
      </c>
      <c r="L1427" s="382" t="s">
        <v>3825</v>
      </c>
    </row>
    <row r="1428" spans="1:12" hidden="1">
      <c r="A1428" s="380" t="s">
        <v>4499</v>
      </c>
      <c r="B1428" s="380" t="s">
        <v>4500</v>
      </c>
      <c r="C1428" s="380" t="s">
        <v>1224</v>
      </c>
      <c r="D1428" s="380" t="s">
        <v>3981</v>
      </c>
      <c r="F1428" s="381" t="s">
        <v>13</v>
      </c>
      <c r="G1428" s="380" t="s">
        <v>1771</v>
      </c>
      <c r="H1428" s="380" t="s">
        <v>1771</v>
      </c>
      <c r="I1428" s="380" t="s">
        <v>1767</v>
      </c>
      <c r="J1428" s="380" t="s">
        <v>1772</v>
      </c>
      <c r="K1428" s="380" t="s">
        <v>1224</v>
      </c>
      <c r="L1428" s="382" t="s">
        <v>3861</v>
      </c>
    </row>
    <row r="1429" spans="1:12" hidden="1">
      <c r="A1429" s="380" t="s">
        <v>4501</v>
      </c>
      <c r="B1429" s="380" t="s">
        <v>4502</v>
      </c>
      <c r="C1429" s="380" t="s">
        <v>872</v>
      </c>
      <c r="D1429" s="380" t="s">
        <v>3739</v>
      </c>
      <c r="F1429" s="381" t="s">
        <v>13</v>
      </c>
      <c r="G1429" s="380" t="s">
        <v>1771</v>
      </c>
      <c r="H1429" s="380" t="s">
        <v>1771</v>
      </c>
      <c r="I1429" s="380" t="s">
        <v>1767</v>
      </c>
      <c r="J1429" s="380" t="s">
        <v>1772</v>
      </c>
      <c r="K1429" s="380" t="s">
        <v>872</v>
      </c>
      <c r="L1429" s="382" t="s">
        <v>3783</v>
      </c>
    </row>
    <row r="1430" spans="1:12" hidden="1">
      <c r="A1430" s="380" t="s">
        <v>4503</v>
      </c>
      <c r="B1430" s="380" t="s">
        <v>4504</v>
      </c>
      <c r="C1430" s="380" t="s">
        <v>1785</v>
      </c>
      <c r="D1430" s="380" t="s">
        <v>4505</v>
      </c>
      <c r="E1430" s="380" t="s">
        <v>1883</v>
      </c>
      <c r="F1430" s="381" t="s">
        <v>1786</v>
      </c>
      <c r="G1430" s="380" t="s">
        <v>1767</v>
      </c>
      <c r="H1430" s="380" t="s">
        <v>1771</v>
      </c>
      <c r="I1430" s="380" t="s">
        <v>1767</v>
      </c>
      <c r="J1430" s="380" t="s">
        <v>1768</v>
      </c>
      <c r="K1430" s="380" t="s">
        <v>25</v>
      </c>
      <c r="L1430" s="382" t="s">
        <v>4425</v>
      </c>
    </row>
    <row r="1431" spans="1:12" hidden="1">
      <c r="A1431" s="380" t="s">
        <v>4506</v>
      </c>
      <c r="B1431" s="380" t="s">
        <v>4507</v>
      </c>
      <c r="C1431" s="380" t="s">
        <v>1224</v>
      </c>
      <c r="D1431" s="380" t="s">
        <v>3739</v>
      </c>
      <c r="F1431" s="381" t="s">
        <v>13</v>
      </c>
      <c r="G1431" s="380" t="s">
        <v>1771</v>
      </c>
      <c r="H1431" s="380" t="s">
        <v>1771</v>
      </c>
      <c r="I1431" s="380" t="s">
        <v>1767</v>
      </c>
      <c r="J1431" s="380" t="s">
        <v>1772</v>
      </c>
      <c r="K1431" s="380" t="s">
        <v>1224</v>
      </c>
    </row>
    <row r="1432" spans="1:12" hidden="1">
      <c r="A1432" s="380" t="s">
        <v>4508</v>
      </c>
      <c r="B1432" s="380" t="s">
        <v>4509</v>
      </c>
      <c r="C1432" s="380" t="s">
        <v>395</v>
      </c>
      <c r="D1432" s="380" t="s">
        <v>3739</v>
      </c>
      <c r="F1432" s="381" t="s">
        <v>13</v>
      </c>
      <c r="G1432" s="380" t="s">
        <v>1771</v>
      </c>
      <c r="H1432" s="380" t="s">
        <v>1771</v>
      </c>
      <c r="I1432" s="380" t="s">
        <v>1767</v>
      </c>
      <c r="J1432" s="380" t="s">
        <v>1772</v>
      </c>
      <c r="K1432" s="380" t="s">
        <v>395</v>
      </c>
      <c r="L1432" s="382" t="s">
        <v>4510</v>
      </c>
    </row>
    <row r="1433" spans="1:12" hidden="1">
      <c r="A1433" s="380" t="s">
        <v>4511</v>
      </c>
      <c r="B1433" s="380" t="s">
        <v>4512</v>
      </c>
      <c r="C1433" s="380" t="s">
        <v>744</v>
      </c>
      <c r="D1433" s="380" t="s">
        <v>283</v>
      </c>
      <c r="F1433" s="381" t="s">
        <v>13</v>
      </c>
      <c r="G1433" s="380" t="s">
        <v>1771</v>
      </c>
      <c r="H1433" s="380" t="s">
        <v>1771</v>
      </c>
      <c r="I1433" s="380" t="s">
        <v>1767</v>
      </c>
      <c r="J1433" s="380" t="s">
        <v>1772</v>
      </c>
      <c r="K1433" s="380" t="s">
        <v>744</v>
      </c>
      <c r="L1433" s="382" t="s">
        <v>4513</v>
      </c>
    </row>
    <row r="1434" spans="1:12" hidden="1">
      <c r="A1434" s="380" t="s">
        <v>4514</v>
      </c>
      <c r="B1434" s="380" t="s">
        <v>4515</v>
      </c>
      <c r="C1434" s="380" t="s">
        <v>353</v>
      </c>
      <c r="D1434" s="380" t="s">
        <v>283</v>
      </c>
      <c r="E1434" s="380" t="s">
        <v>2206</v>
      </c>
      <c r="F1434" s="381" t="s">
        <v>13</v>
      </c>
      <c r="G1434" s="380" t="s">
        <v>1771</v>
      </c>
      <c r="H1434" s="380" t="s">
        <v>1771</v>
      </c>
      <c r="I1434" s="380" t="s">
        <v>1767</v>
      </c>
      <c r="J1434" s="380" t="s">
        <v>1768</v>
      </c>
      <c r="K1434" s="380" t="s">
        <v>1779</v>
      </c>
      <c r="L1434" s="382" t="s">
        <v>4513</v>
      </c>
    </row>
    <row r="1435" spans="1:12" hidden="1">
      <c r="A1435" s="380" t="s">
        <v>4516</v>
      </c>
      <c r="B1435" s="380" t="s">
        <v>4517</v>
      </c>
      <c r="C1435" s="380" t="s">
        <v>1224</v>
      </c>
      <c r="D1435" s="380" t="s">
        <v>3623</v>
      </c>
      <c r="F1435" s="381" t="s">
        <v>13</v>
      </c>
      <c r="G1435" s="380" t="s">
        <v>1771</v>
      </c>
      <c r="H1435" s="380" t="s">
        <v>1771</v>
      </c>
      <c r="I1435" s="380" t="s">
        <v>1767</v>
      </c>
      <c r="J1435" s="380" t="s">
        <v>1772</v>
      </c>
      <c r="K1435" s="380" t="s">
        <v>1224</v>
      </c>
      <c r="L1435" s="382" t="s">
        <v>4513</v>
      </c>
    </row>
    <row r="1436" spans="1:12" hidden="1">
      <c r="A1436" s="380" t="s">
        <v>1348</v>
      </c>
      <c r="B1436" s="380" t="s">
        <v>1349</v>
      </c>
      <c r="C1436" s="380" t="s">
        <v>1224</v>
      </c>
      <c r="D1436" s="380" t="s">
        <v>379</v>
      </c>
      <c r="F1436" s="381" t="s">
        <v>13</v>
      </c>
      <c r="G1436" s="380" t="s">
        <v>1771</v>
      </c>
      <c r="H1436" s="380" t="s">
        <v>1771</v>
      </c>
      <c r="I1436" s="380" t="s">
        <v>1767</v>
      </c>
      <c r="J1436" s="380" t="s">
        <v>1772</v>
      </c>
      <c r="K1436" s="380" t="s">
        <v>1224</v>
      </c>
      <c r="L1436" s="382" t="s">
        <v>4513</v>
      </c>
    </row>
    <row r="1437" spans="1:12" hidden="1">
      <c r="A1437" s="380" t="s">
        <v>4518</v>
      </c>
      <c r="B1437" s="380" t="s">
        <v>4519</v>
      </c>
      <c r="C1437" s="380" t="s">
        <v>1027</v>
      </c>
      <c r="D1437" s="380" t="s">
        <v>3623</v>
      </c>
      <c r="F1437" s="381" t="s">
        <v>13</v>
      </c>
      <c r="G1437" s="380" t="s">
        <v>1771</v>
      </c>
      <c r="H1437" s="380" t="s">
        <v>1771</v>
      </c>
      <c r="I1437" s="380" t="s">
        <v>1767</v>
      </c>
      <c r="J1437" s="380" t="s">
        <v>1772</v>
      </c>
      <c r="K1437" s="380" t="s">
        <v>1027</v>
      </c>
      <c r="L1437" s="382" t="s">
        <v>4513</v>
      </c>
    </row>
    <row r="1438" spans="1:12" hidden="1">
      <c r="A1438" s="380" t="s">
        <v>4520</v>
      </c>
      <c r="B1438" s="380" t="s">
        <v>4521</v>
      </c>
      <c r="C1438" s="380" t="s">
        <v>107</v>
      </c>
      <c r="D1438" s="380" t="s">
        <v>3981</v>
      </c>
      <c r="F1438" s="381" t="s">
        <v>13</v>
      </c>
      <c r="G1438" s="380" t="s">
        <v>1771</v>
      </c>
      <c r="H1438" s="380" t="s">
        <v>1771</v>
      </c>
      <c r="I1438" s="380" t="s">
        <v>1767</v>
      </c>
      <c r="J1438" s="380" t="s">
        <v>1772</v>
      </c>
      <c r="K1438" s="380" t="s">
        <v>107</v>
      </c>
      <c r="L1438" s="382" t="s">
        <v>4513</v>
      </c>
    </row>
    <row r="1439" spans="1:12" hidden="1">
      <c r="A1439" s="380" t="s">
        <v>1647</v>
      </c>
      <c r="B1439" s="380" t="s">
        <v>1648</v>
      </c>
      <c r="C1439" s="380" t="s">
        <v>1438</v>
      </c>
      <c r="D1439" s="380" t="s">
        <v>3739</v>
      </c>
      <c r="F1439" s="381" t="s">
        <v>13</v>
      </c>
      <c r="G1439" s="380" t="s">
        <v>1771</v>
      </c>
      <c r="H1439" s="380" t="s">
        <v>1771</v>
      </c>
      <c r="I1439" s="380" t="s">
        <v>1767</v>
      </c>
      <c r="J1439" s="380" t="s">
        <v>1772</v>
      </c>
      <c r="K1439" s="380" t="s">
        <v>1438</v>
      </c>
      <c r="L1439" s="382" t="s">
        <v>4522</v>
      </c>
    </row>
    <row r="1440" spans="1:12" hidden="1">
      <c r="A1440" s="380" t="s">
        <v>4523</v>
      </c>
      <c r="B1440" s="380" t="s">
        <v>4524</v>
      </c>
      <c r="C1440" s="380" t="s">
        <v>1816</v>
      </c>
      <c r="D1440" s="380" t="s">
        <v>3981</v>
      </c>
      <c r="E1440" s="380" t="s">
        <v>2274</v>
      </c>
      <c r="F1440" s="381" t="s">
        <v>13</v>
      </c>
      <c r="G1440" s="380" t="s">
        <v>1771</v>
      </c>
      <c r="H1440" s="380" t="s">
        <v>1771</v>
      </c>
      <c r="I1440" s="380" t="s">
        <v>1767</v>
      </c>
      <c r="J1440" s="380" t="s">
        <v>1772</v>
      </c>
      <c r="K1440" s="380" t="s">
        <v>1188</v>
      </c>
      <c r="L1440" s="382" t="s">
        <v>4513</v>
      </c>
    </row>
    <row r="1441" spans="1:12" hidden="1">
      <c r="A1441" s="380" t="s">
        <v>4525</v>
      </c>
      <c r="B1441" s="380" t="s">
        <v>4526</v>
      </c>
      <c r="C1441" s="380" t="s">
        <v>1438</v>
      </c>
      <c r="D1441" s="380" t="s">
        <v>142</v>
      </c>
      <c r="F1441" s="381" t="s">
        <v>13</v>
      </c>
      <c r="G1441" s="380" t="s">
        <v>1771</v>
      </c>
      <c r="H1441" s="380" t="s">
        <v>1767</v>
      </c>
      <c r="I1441" s="380" t="s">
        <v>1767</v>
      </c>
      <c r="J1441" s="380" t="s">
        <v>1772</v>
      </c>
      <c r="K1441" s="380" t="s">
        <v>1438</v>
      </c>
    </row>
    <row r="1442" spans="1:12" hidden="1">
      <c r="A1442" s="380" t="s">
        <v>807</v>
      </c>
      <c r="B1442" s="380" t="s">
        <v>808</v>
      </c>
      <c r="C1442" s="380" t="s">
        <v>744</v>
      </c>
      <c r="D1442" s="380" t="s">
        <v>283</v>
      </c>
      <c r="F1442" s="381" t="s">
        <v>13</v>
      </c>
      <c r="G1442" s="380" t="s">
        <v>1771</v>
      </c>
      <c r="H1442" s="380" t="s">
        <v>1771</v>
      </c>
      <c r="I1442" s="380" t="s">
        <v>1767</v>
      </c>
      <c r="J1442" s="380" t="s">
        <v>1772</v>
      </c>
      <c r="K1442" s="380" t="s">
        <v>744</v>
      </c>
      <c r="L1442" s="382" t="s">
        <v>4513</v>
      </c>
    </row>
    <row r="1443" spans="1:12" hidden="1">
      <c r="A1443" s="380" t="s">
        <v>4527</v>
      </c>
      <c r="B1443" s="380" t="s">
        <v>4528</v>
      </c>
      <c r="C1443" s="380" t="s">
        <v>744</v>
      </c>
      <c r="D1443" s="380" t="s">
        <v>3623</v>
      </c>
      <c r="E1443" s="380" t="s">
        <v>2742</v>
      </c>
      <c r="F1443" s="381" t="s">
        <v>13</v>
      </c>
      <c r="G1443" s="380" t="s">
        <v>1771</v>
      </c>
      <c r="H1443" s="380" t="s">
        <v>1771</v>
      </c>
      <c r="I1443" s="380" t="s">
        <v>1767</v>
      </c>
      <c r="J1443" s="380" t="s">
        <v>1768</v>
      </c>
      <c r="K1443" s="380" t="s">
        <v>1807</v>
      </c>
      <c r="L1443" s="382" t="s">
        <v>4513</v>
      </c>
    </row>
    <row r="1444" spans="1:12" hidden="1">
      <c r="A1444" s="380" t="s">
        <v>4529</v>
      </c>
      <c r="B1444" s="380" t="s">
        <v>4530</v>
      </c>
      <c r="C1444" s="380" t="s">
        <v>395</v>
      </c>
      <c r="D1444" s="380" t="s">
        <v>283</v>
      </c>
      <c r="F1444" s="381" t="s">
        <v>13</v>
      </c>
      <c r="G1444" s="380" t="s">
        <v>1771</v>
      </c>
      <c r="H1444" s="380" t="s">
        <v>1771</v>
      </c>
      <c r="I1444" s="380" t="s">
        <v>1767</v>
      </c>
      <c r="J1444" s="380" t="s">
        <v>1772</v>
      </c>
      <c r="K1444" s="380" t="s">
        <v>395</v>
      </c>
      <c r="L1444" s="382" t="s">
        <v>4513</v>
      </c>
    </row>
    <row r="1445" spans="1:12" hidden="1">
      <c r="A1445" s="380" t="s">
        <v>4531</v>
      </c>
      <c r="B1445" s="380" t="s">
        <v>4532</v>
      </c>
      <c r="C1445" s="380" t="s">
        <v>395</v>
      </c>
      <c r="D1445" s="380" t="s">
        <v>283</v>
      </c>
      <c r="F1445" s="381" t="s">
        <v>13</v>
      </c>
      <c r="G1445" s="380" t="s">
        <v>1771</v>
      </c>
      <c r="H1445" s="380" t="s">
        <v>1771</v>
      </c>
      <c r="I1445" s="380" t="s">
        <v>1767</v>
      </c>
      <c r="J1445" s="380" t="s">
        <v>1772</v>
      </c>
      <c r="K1445" s="380" t="s">
        <v>395</v>
      </c>
      <c r="L1445" s="382" t="s">
        <v>4513</v>
      </c>
    </row>
    <row r="1446" spans="1:12" hidden="1">
      <c r="A1446" s="380" t="s">
        <v>4533</v>
      </c>
      <c r="B1446" s="380" t="s">
        <v>4534</v>
      </c>
      <c r="C1446" s="380" t="s">
        <v>744</v>
      </c>
      <c r="D1446" s="380" t="s">
        <v>3739</v>
      </c>
      <c r="E1446" s="380" t="s">
        <v>2742</v>
      </c>
      <c r="F1446" s="381" t="s">
        <v>13</v>
      </c>
      <c r="G1446" s="380" t="s">
        <v>1771</v>
      </c>
      <c r="H1446" s="380" t="s">
        <v>1771</v>
      </c>
      <c r="I1446" s="380" t="s">
        <v>1767</v>
      </c>
      <c r="J1446" s="380" t="s">
        <v>1768</v>
      </c>
      <c r="K1446" s="380" t="s">
        <v>1807</v>
      </c>
      <c r="L1446" s="382" t="s">
        <v>4513</v>
      </c>
    </row>
    <row r="1447" spans="1:12" hidden="1">
      <c r="A1447" s="380" t="s">
        <v>4535</v>
      </c>
      <c r="B1447" s="380" t="s">
        <v>4536</v>
      </c>
      <c r="C1447" s="380" t="s">
        <v>1438</v>
      </c>
      <c r="D1447" s="380" t="s">
        <v>3623</v>
      </c>
      <c r="F1447" s="381" t="s">
        <v>13</v>
      </c>
      <c r="G1447" s="380" t="s">
        <v>1771</v>
      </c>
      <c r="H1447" s="380" t="s">
        <v>1771</v>
      </c>
      <c r="I1447" s="380" t="s">
        <v>1767</v>
      </c>
      <c r="J1447" s="380" t="s">
        <v>1772</v>
      </c>
      <c r="K1447" s="380" t="s">
        <v>1438</v>
      </c>
      <c r="L1447" s="382" t="s">
        <v>4513</v>
      </c>
    </row>
    <row r="1448" spans="1:12" hidden="1">
      <c r="A1448" s="380" t="s">
        <v>4537</v>
      </c>
      <c r="B1448" s="380" t="s">
        <v>4538</v>
      </c>
      <c r="C1448" s="380" t="s">
        <v>1224</v>
      </c>
      <c r="D1448" s="380" t="s">
        <v>3739</v>
      </c>
      <c r="F1448" s="381" t="s">
        <v>13</v>
      </c>
      <c r="G1448" s="380" t="s">
        <v>1771</v>
      </c>
      <c r="H1448" s="380" t="s">
        <v>1771</v>
      </c>
      <c r="I1448" s="380" t="s">
        <v>1767</v>
      </c>
      <c r="J1448" s="380" t="s">
        <v>1772</v>
      </c>
      <c r="K1448" s="380" t="s">
        <v>1224</v>
      </c>
      <c r="L1448" s="382" t="s">
        <v>4513</v>
      </c>
    </row>
    <row r="1449" spans="1:12">
      <c r="A1449" s="380" t="s">
        <v>4539</v>
      </c>
      <c r="B1449" s="380" t="s">
        <v>4540</v>
      </c>
      <c r="C1449" s="380" t="s">
        <v>395</v>
      </c>
      <c r="D1449" s="380" t="s">
        <v>459</v>
      </c>
      <c r="E1449" s="380" t="s">
        <v>4541</v>
      </c>
      <c r="F1449" s="381">
        <v>0.01</v>
      </c>
      <c r="G1449" s="380" t="s">
        <v>1767</v>
      </c>
      <c r="H1449" s="380" t="s">
        <v>1771</v>
      </c>
      <c r="I1449" s="380" t="s">
        <v>1767</v>
      </c>
      <c r="J1449" s="380" t="s">
        <v>1768</v>
      </c>
      <c r="K1449" s="380" t="s">
        <v>1807</v>
      </c>
      <c r="L1449" s="382" t="s">
        <v>4513</v>
      </c>
    </row>
    <row r="1450" spans="1:12" hidden="1">
      <c r="A1450" s="380" t="s">
        <v>417</v>
      </c>
      <c r="B1450" s="380" t="s">
        <v>418</v>
      </c>
      <c r="C1450" s="380" t="s">
        <v>395</v>
      </c>
      <c r="D1450" s="380" t="s">
        <v>3981</v>
      </c>
      <c r="F1450" s="381" t="s">
        <v>13</v>
      </c>
      <c r="G1450" s="380" t="s">
        <v>1771</v>
      </c>
      <c r="H1450" s="380" t="s">
        <v>1771</v>
      </c>
      <c r="I1450" s="380" t="s">
        <v>1767</v>
      </c>
      <c r="J1450" s="380" t="s">
        <v>1768</v>
      </c>
      <c r="K1450" s="380" t="s">
        <v>1807</v>
      </c>
      <c r="L1450" s="382" t="s">
        <v>4513</v>
      </c>
    </row>
    <row r="1451" spans="1:12" hidden="1">
      <c r="A1451" s="380" t="s">
        <v>4542</v>
      </c>
      <c r="B1451" s="380" t="s">
        <v>4543</v>
      </c>
      <c r="C1451" s="380" t="s">
        <v>744</v>
      </c>
      <c r="D1451" s="380" t="s">
        <v>3623</v>
      </c>
      <c r="F1451" s="381" t="s">
        <v>13</v>
      </c>
      <c r="G1451" s="380" t="s">
        <v>1771</v>
      </c>
      <c r="H1451" s="380" t="s">
        <v>1771</v>
      </c>
      <c r="I1451" s="380" t="s">
        <v>1767</v>
      </c>
      <c r="J1451" s="380" t="s">
        <v>1772</v>
      </c>
      <c r="K1451" s="380" t="s">
        <v>744</v>
      </c>
      <c r="L1451" s="382" t="s">
        <v>4513</v>
      </c>
    </row>
    <row r="1452" spans="1:12" hidden="1">
      <c r="A1452" s="380" t="s">
        <v>4544</v>
      </c>
      <c r="B1452" s="380" t="s">
        <v>4545</v>
      </c>
      <c r="C1452" s="380" t="s">
        <v>107</v>
      </c>
      <c r="D1452" s="380" t="s">
        <v>3739</v>
      </c>
      <c r="F1452" s="381" t="s">
        <v>13</v>
      </c>
      <c r="G1452" s="380" t="s">
        <v>1771</v>
      </c>
      <c r="H1452" s="380" t="s">
        <v>1771</v>
      </c>
      <c r="I1452" s="380" t="s">
        <v>1767</v>
      </c>
      <c r="J1452" s="380" t="s">
        <v>1772</v>
      </c>
      <c r="K1452" s="380" t="s">
        <v>107</v>
      </c>
      <c r="L1452" s="382" t="s">
        <v>4513</v>
      </c>
    </row>
    <row r="1453" spans="1:12" hidden="1">
      <c r="A1453" s="380" t="s">
        <v>998</v>
      </c>
      <c r="B1453" s="380" t="s">
        <v>999</v>
      </c>
      <c r="C1453" s="380" t="s">
        <v>935</v>
      </c>
      <c r="D1453" s="380" t="s">
        <v>3739</v>
      </c>
      <c r="F1453" s="381" t="s">
        <v>13</v>
      </c>
      <c r="G1453" s="380" t="s">
        <v>1771</v>
      </c>
      <c r="H1453" s="380" t="s">
        <v>1771</v>
      </c>
      <c r="I1453" s="380" t="s">
        <v>1767</v>
      </c>
      <c r="J1453" s="380" t="s">
        <v>1772</v>
      </c>
      <c r="K1453" s="380" t="s">
        <v>935</v>
      </c>
      <c r="L1453" s="382" t="s">
        <v>4513</v>
      </c>
    </row>
    <row r="1454" spans="1:12" hidden="1">
      <c r="A1454" s="380" t="s">
        <v>4546</v>
      </c>
      <c r="B1454" s="380" t="s">
        <v>4547</v>
      </c>
      <c r="C1454" s="380" t="s">
        <v>1027</v>
      </c>
      <c r="D1454" s="380" t="s">
        <v>1782</v>
      </c>
      <c r="F1454" s="381" t="s">
        <v>13</v>
      </c>
      <c r="G1454" s="380" t="s">
        <v>1771</v>
      </c>
      <c r="H1454" s="380" t="s">
        <v>1771</v>
      </c>
      <c r="I1454" s="380" t="s">
        <v>1767</v>
      </c>
      <c r="J1454" s="380" t="s">
        <v>1772</v>
      </c>
      <c r="K1454" s="380" t="s">
        <v>1027</v>
      </c>
      <c r="L1454" s="382" t="s">
        <v>4513</v>
      </c>
    </row>
    <row r="1455" spans="1:12" hidden="1">
      <c r="A1455" s="380" t="s">
        <v>4548</v>
      </c>
      <c r="B1455" s="380" t="s">
        <v>4549</v>
      </c>
      <c r="C1455" s="380" t="s">
        <v>630</v>
      </c>
      <c r="D1455" s="380" t="s">
        <v>1777</v>
      </c>
      <c r="F1455" s="381" t="s">
        <v>13</v>
      </c>
      <c r="G1455" s="380" t="s">
        <v>1771</v>
      </c>
      <c r="H1455" s="380" t="s">
        <v>1771</v>
      </c>
      <c r="I1455" s="380" t="s">
        <v>1767</v>
      </c>
      <c r="J1455" s="380" t="s">
        <v>1772</v>
      </c>
      <c r="K1455" s="380" t="s">
        <v>630</v>
      </c>
      <c r="L1455" s="382" t="s">
        <v>4513</v>
      </c>
    </row>
    <row r="1456" spans="1:12" hidden="1">
      <c r="A1456" s="380" t="s">
        <v>1354</v>
      </c>
      <c r="B1456" s="380" t="s">
        <v>1355</v>
      </c>
      <c r="C1456" s="380" t="s">
        <v>1224</v>
      </c>
      <c r="D1456" s="380" t="s">
        <v>459</v>
      </c>
      <c r="F1456" s="381" t="s">
        <v>13</v>
      </c>
      <c r="G1456" s="380" t="s">
        <v>1771</v>
      </c>
      <c r="H1456" s="380" t="s">
        <v>1771</v>
      </c>
      <c r="I1456" s="380" t="s">
        <v>1767</v>
      </c>
      <c r="J1456" s="380" t="s">
        <v>1772</v>
      </c>
      <c r="K1456" s="380" t="s">
        <v>1224</v>
      </c>
      <c r="L1456" s="382" t="s">
        <v>4513</v>
      </c>
    </row>
    <row r="1457" spans="1:12" hidden="1">
      <c r="A1457" s="380" t="s">
        <v>4550</v>
      </c>
      <c r="B1457" s="380" t="s">
        <v>4551</v>
      </c>
      <c r="C1457" s="380" t="s">
        <v>630</v>
      </c>
      <c r="D1457" s="380" t="s">
        <v>1782</v>
      </c>
      <c r="F1457" s="381" t="s">
        <v>13</v>
      </c>
      <c r="G1457" s="380" t="s">
        <v>1771</v>
      </c>
      <c r="H1457" s="380" t="s">
        <v>1771</v>
      </c>
      <c r="I1457" s="380" t="s">
        <v>1767</v>
      </c>
      <c r="J1457" s="380" t="s">
        <v>1772</v>
      </c>
      <c r="K1457" s="380" t="s">
        <v>630</v>
      </c>
    </row>
    <row r="1458" spans="1:12" hidden="1">
      <c r="A1458" s="380" t="s">
        <v>4552</v>
      </c>
      <c r="B1458" s="380" t="s">
        <v>4553</v>
      </c>
      <c r="C1458" s="380" t="s">
        <v>1224</v>
      </c>
      <c r="D1458" s="380" t="s">
        <v>142</v>
      </c>
      <c r="F1458" s="381" t="s">
        <v>13</v>
      </c>
      <c r="G1458" s="380" t="s">
        <v>1771</v>
      </c>
      <c r="H1458" s="380" t="s">
        <v>1771</v>
      </c>
      <c r="I1458" s="380" t="s">
        <v>1767</v>
      </c>
      <c r="J1458" s="380" t="s">
        <v>1772</v>
      </c>
      <c r="K1458" s="380" t="s">
        <v>1224</v>
      </c>
      <c r="L1458" s="382" t="s">
        <v>4513</v>
      </c>
    </row>
    <row r="1459" spans="1:12" hidden="1">
      <c r="A1459" s="380" t="s">
        <v>4554</v>
      </c>
      <c r="B1459" s="380" t="s">
        <v>4555</v>
      </c>
      <c r="C1459" s="380" t="s">
        <v>395</v>
      </c>
      <c r="D1459" s="380" t="s">
        <v>1765</v>
      </c>
      <c r="E1459" s="380" t="s">
        <v>3509</v>
      </c>
      <c r="F1459" s="381" t="s">
        <v>13</v>
      </c>
      <c r="G1459" s="380" t="s">
        <v>1771</v>
      </c>
      <c r="H1459" s="380" t="s">
        <v>1771</v>
      </c>
      <c r="I1459" s="380" t="s">
        <v>1767</v>
      </c>
      <c r="J1459" s="380" t="s">
        <v>1768</v>
      </c>
      <c r="K1459" s="380" t="s">
        <v>336</v>
      </c>
      <c r="L1459" s="382" t="s">
        <v>4513</v>
      </c>
    </row>
    <row r="1460" spans="1:12" hidden="1">
      <c r="A1460" s="380" t="s">
        <v>4556</v>
      </c>
      <c r="B1460" s="380" t="s">
        <v>4557</v>
      </c>
      <c r="C1460" s="380" t="s">
        <v>630</v>
      </c>
      <c r="D1460" s="380" t="s">
        <v>228</v>
      </c>
      <c r="F1460" s="381" t="s">
        <v>13</v>
      </c>
      <c r="G1460" s="380" t="s">
        <v>1771</v>
      </c>
      <c r="H1460" s="380" t="s">
        <v>1771</v>
      </c>
      <c r="I1460" s="380" t="s">
        <v>1767</v>
      </c>
      <c r="J1460" s="380" t="s">
        <v>1772</v>
      </c>
      <c r="K1460" s="380" t="s">
        <v>630</v>
      </c>
      <c r="L1460" s="382" t="s">
        <v>4513</v>
      </c>
    </row>
    <row r="1461" spans="1:12" hidden="1">
      <c r="A1461" s="380" t="s">
        <v>4558</v>
      </c>
      <c r="B1461" s="380" t="s">
        <v>4559</v>
      </c>
      <c r="C1461" s="380" t="s">
        <v>395</v>
      </c>
      <c r="D1461" s="380" t="s">
        <v>3739</v>
      </c>
      <c r="E1461" s="380" t="s">
        <v>3509</v>
      </c>
      <c r="F1461" s="381" t="s">
        <v>13</v>
      </c>
      <c r="G1461" s="380" t="s">
        <v>1771</v>
      </c>
      <c r="H1461" s="380" t="s">
        <v>1771</v>
      </c>
      <c r="I1461" s="380" t="s">
        <v>1767</v>
      </c>
      <c r="J1461" s="380" t="s">
        <v>1768</v>
      </c>
      <c r="K1461" s="380" t="s">
        <v>336</v>
      </c>
      <c r="L1461" s="382" t="s">
        <v>4513</v>
      </c>
    </row>
    <row r="1462" spans="1:12" hidden="1">
      <c r="A1462" s="380" t="s">
        <v>4560</v>
      </c>
      <c r="B1462" s="380" t="s">
        <v>4561</v>
      </c>
      <c r="C1462" s="380" t="s">
        <v>1224</v>
      </c>
      <c r="D1462" s="380" t="s">
        <v>283</v>
      </c>
      <c r="F1462" s="381" t="s">
        <v>13</v>
      </c>
      <c r="G1462" s="380" t="s">
        <v>1771</v>
      </c>
      <c r="H1462" s="380" t="s">
        <v>1771</v>
      </c>
      <c r="I1462" s="380" t="s">
        <v>1767</v>
      </c>
      <c r="J1462" s="380" t="s">
        <v>1772</v>
      </c>
      <c r="K1462" s="380" t="s">
        <v>1224</v>
      </c>
      <c r="L1462" s="382" t="s">
        <v>4513</v>
      </c>
    </row>
    <row r="1463" spans="1:12" hidden="1">
      <c r="A1463" s="380" t="s">
        <v>4562</v>
      </c>
      <c r="B1463" s="380" t="s">
        <v>4563</v>
      </c>
      <c r="C1463" s="380" t="s">
        <v>744</v>
      </c>
      <c r="D1463" s="380" t="s">
        <v>3739</v>
      </c>
      <c r="F1463" s="381" t="s">
        <v>13</v>
      </c>
      <c r="G1463" s="380" t="s">
        <v>1771</v>
      </c>
      <c r="H1463" s="380" t="s">
        <v>1771</v>
      </c>
      <c r="I1463" s="380" t="s">
        <v>1767</v>
      </c>
      <c r="J1463" s="380" t="s">
        <v>1768</v>
      </c>
      <c r="K1463" s="380" t="s">
        <v>1807</v>
      </c>
      <c r="L1463" s="382" t="s">
        <v>4513</v>
      </c>
    </row>
    <row r="1464" spans="1:12">
      <c r="A1464" s="380" t="s">
        <v>811</v>
      </c>
      <c r="B1464" s="380" t="s">
        <v>812</v>
      </c>
      <c r="C1464" s="380" t="s">
        <v>744</v>
      </c>
      <c r="D1464" s="380" t="s">
        <v>142</v>
      </c>
      <c r="E1464" s="380" t="s">
        <v>1892</v>
      </c>
      <c r="F1464" s="381">
        <v>0.01</v>
      </c>
      <c r="G1464" s="380" t="s">
        <v>1767</v>
      </c>
      <c r="H1464" s="380" t="s">
        <v>1771</v>
      </c>
      <c r="I1464" s="380" t="s">
        <v>1767</v>
      </c>
      <c r="J1464" s="380" t="s">
        <v>1772</v>
      </c>
      <c r="K1464" s="380" t="s">
        <v>744</v>
      </c>
    </row>
    <row r="1465" spans="1:12" hidden="1">
      <c r="A1465" s="380" t="s">
        <v>4564</v>
      </c>
      <c r="B1465" s="380" t="s">
        <v>4565</v>
      </c>
      <c r="C1465" s="380" t="s">
        <v>107</v>
      </c>
      <c r="D1465" s="380" t="s">
        <v>3739</v>
      </c>
      <c r="F1465" s="381" t="s">
        <v>13</v>
      </c>
      <c r="G1465" s="380" t="s">
        <v>1771</v>
      </c>
      <c r="H1465" s="380" t="s">
        <v>1771</v>
      </c>
      <c r="I1465" s="380" t="s">
        <v>1767</v>
      </c>
      <c r="J1465" s="380" t="s">
        <v>1772</v>
      </c>
      <c r="K1465" s="380" t="s">
        <v>107</v>
      </c>
      <c r="L1465" s="382" t="s">
        <v>4513</v>
      </c>
    </row>
    <row r="1466" spans="1:12" hidden="1">
      <c r="A1466" s="380" t="s">
        <v>4566</v>
      </c>
      <c r="B1466" s="380" t="s">
        <v>4567</v>
      </c>
      <c r="C1466" s="380" t="s">
        <v>395</v>
      </c>
      <c r="D1466" s="380" t="s">
        <v>228</v>
      </c>
      <c r="F1466" s="381" t="s">
        <v>13</v>
      </c>
      <c r="G1466" s="380" t="s">
        <v>1771</v>
      </c>
      <c r="H1466" s="380" t="s">
        <v>1771</v>
      </c>
      <c r="I1466" s="380" t="s">
        <v>1767</v>
      </c>
      <c r="J1466" s="380" t="s">
        <v>1772</v>
      </c>
      <c r="K1466" s="380" t="s">
        <v>395</v>
      </c>
      <c r="L1466" s="382" t="s">
        <v>4522</v>
      </c>
    </row>
    <row r="1467" spans="1:12" hidden="1">
      <c r="A1467" s="380" t="s">
        <v>4568</v>
      </c>
      <c r="B1467" s="380" t="s">
        <v>4569</v>
      </c>
      <c r="C1467" s="380" t="s">
        <v>1438</v>
      </c>
      <c r="D1467" s="380" t="s">
        <v>3623</v>
      </c>
      <c r="F1467" s="381" t="s">
        <v>13</v>
      </c>
      <c r="G1467" s="380" t="s">
        <v>1771</v>
      </c>
      <c r="H1467" s="380" t="s">
        <v>1771</v>
      </c>
      <c r="I1467" s="380" t="s">
        <v>1767</v>
      </c>
      <c r="J1467" s="380" t="s">
        <v>1772</v>
      </c>
      <c r="K1467" s="380" t="s">
        <v>1438</v>
      </c>
      <c r="L1467" s="382" t="s">
        <v>4513</v>
      </c>
    </row>
    <row r="1468" spans="1:12" hidden="1">
      <c r="A1468" s="380" t="s">
        <v>4570</v>
      </c>
      <c r="B1468" s="380" t="s">
        <v>4571</v>
      </c>
      <c r="C1468" s="380" t="s">
        <v>1027</v>
      </c>
      <c r="D1468" s="380" t="s">
        <v>3623</v>
      </c>
      <c r="F1468" s="381" t="s">
        <v>13</v>
      </c>
      <c r="G1468" s="380" t="s">
        <v>1771</v>
      </c>
      <c r="H1468" s="380" t="s">
        <v>1771</v>
      </c>
      <c r="I1468" s="380" t="s">
        <v>1767</v>
      </c>
      <c r="J1468" s="380" t="s">
        <v>1772</v>
      </c>
      <c r="K1468" s="380" t="s">
        <v>1027</v>
      </c>
      <c r="L1468" s="382" t="s">
        <v>4513</v>
      </c>
    </row>
    <row r="1469" spans="1:12" hidden="1">
      <c r="A1469" s="380" t="s">
        <v>4572</v>
      </c>
      <c r="B1469" s="380" t="s">
        <v>4573</v>
      </c>
      <c r="C1469" s="380" t="s">
        <v>30</v>
      </c>
      <c r="D1469" s="380" t="s">
        <v>3623</v>
      </c>
      <c r="F1469" s="381" t="s">
        <v>13</v>
      </c>
      <c r="G1469" s="380" t="s">
        <v>1771</v>
      </c>
      <c r="H1469" s="380" t="s">
        <v>1771</v>
      </c>
      <c r="I1469" s="380" t="s">
        <v>1767</v>
      </c>
      <c r="J1469" s="380" t="s">
        <v>1772</v>
      </c>
      <c r="K1469" s="380" t="s">
        <v>30</v>
      </c>
    </row>
    <row r="1470" spans="1:12" hidden="1">
      <c r="A1470" s="380" t="s">
        <v>1359</v>
      </c>
      <c r="B1470" s="380" t="s">
        <v>1360</v>
      </c>
      <c r="C1470" s="380" t="s">
        <v>1224</v>
      </c>
      <c r="D1470" s="380" t="s">
        <v>3739</v>
      </c>
      <c r="F1470" s="381" t="s">
        <v>13</v>
      </c>
      <c r="G1470" s="380" t="s">
        <v>1771</v>
      </c>
      <c r="H1470" s="380" t="s">
        <v>1771</v>
      </c>
      <c r="I1470" s="380" t="s">
        <v>1767</v>
      </c>
      <c r="J1470" s="380" t="s">
        <v>1772</v>
      </c>
      <c r="K1470" s="380" t="s">
        <v>1224</v>
      </c>
    </row>
    <row r="1471" spans="1:12" hidden="1">
      <c r="A1471" s="380" t="s">
        <v>4574</v>
      </c>
      <c r="B1471" s="380" t="s">
        <v>4575</v>
      </c>
      <c r="C1471" s="380" t="s">
        <v>1027</v>
      </c>
      <c r="D1471" s="380" t="s">
        <v>3623</v>
      </c>
      <c r="F1471" s="381" t="s">
        <v>13</v>
      </c>
      <c r="G1471" s="380" t="s">
        <v>1771</v>
      </c>
      <c r="H1471" s="380" t="s">
        <v>1771</v>
      </c>
      <c r="I1471" s="380" t="s">
        <v>1767</v>
      </c>
      <c r="J1471" s="380" t="s">
        <v>1772</v>
      </c>
      <c r="K1471" s="380" t="s">
        <v>1027</v>
      </c>
    </row>
    <row r="1472" spans="1:12" hidden="1">
      <c r="A1472" s="380" t="s">
        <v>4576</v>
      </c>
      <c r="B1472" s="380" t="s">
        <v>4577</v>
      </c>
      <c r="C1472" s="380" t="s">
        <v>30</v>
      </c>
      <c r="D1472" s="380" t="s">
        <v>4578</v>
      </c>
      <c r="E1472" s="380" t="s">
        <v>19</v>
      </c>
      <c r="F1472" s="381" t="s">
        <v>19</v>
      </c>
      <c r="G1472" s="380" t="s">
        <v>1767</v>
      </c>
      <c r="H1472" s="380" t="s">
        <v>1771</v>
      </c>
      <c r="I1472" s="380" t="s">
        <v>1767</v>
      </c>
      <c r="J1472" s="380" t="s">
        <v>1772</v>
      </c>
      <c r="K1472" s="380" t="s">
        <v>30</v>
      </c>
    </row>
    <row r="1473" spans="1:12">
      <c r="A1473" s="380" t="s">
        <v>4579</v>
      </c>
      <c r="B1473" s="380" t="s">
        <v>4580</v>
      </c>
      <c r="C1473" s="380" t="s">
        <v>630</v>
      </c>
      <c r="D1473" s="380" t="s">
        <v>3739</v>
      </c>
      <c r="E1473" s="380" t="s">
        <v>1892</v>
      </c>
      <c r="F1473" s="381">
        <v>0.01</v>
      </c>
      <c r="G1473" s="380" t="s">
        <v>1767</v>
      </c>
      <c r="H1473" s="380" t="s">
        <v>1771</v>
      </c>
      <c r="I1473" s="380" t="s">
        <v>1767</v>
      </c>
      <c r="J1473" s="380" t="s">
        <v>1787</v>
      </c>
      <c r="K1473" s="380" t="s">
        <v>630</v>
      </c>
    </row>
    <row r="1474" spans="1:12" hidden="1">
      <c r="A1474" s="380" t="s">
        <v>714</v>
      </c>
      <c r="B1474" s="380" t="s">
        <v>715</v>
      </c>
      <c r="C1474" s="380" t="s">
        <v>630</v>
      </c>
      <c r="D1474" s="380" t="s">
        <v>1870</v>
      </c>
      <c r="F1474" s="381" t="s">
        <v>13</v>
      </c>
      <c r="G1474" s="380" t="s">
        <v>1771</v>
      </c>
      <c r="H1474" s="380" t="s">
        <v>1771</v>
      </c>
      <c r="I1474" s="380" t="s">
        <v>1767</v>
      </c>
      <c r="J1474" s="380" t="s">
        <v>1772</v>
      </c>
      <c r="K1474" s="380" t="s">
        <v>630</v>
      </c>
      <c r="L1474" s="382" t="s">
        <v>4522</v>
      </c>
    </row>
    <row r="1475" spans="1:12" hidden="1">
      <c r="A1475" s="380" t="s">
        <v>4581</v>
      </c>
      <c r="B1475" s="380" t="s">
        <v>4582</v>
      </c>
      <c r="C1475" s="380" t="s">
        <v>1224</v>
      </c>
      <c r="D1475" s="380" t="s">
        <v>3623</v>
      </c>
      <c r="F1475" s="381" t="s">
        <v>13</v>
      </c>
      <c r="G1475" s="380" t="s">
        <v>1771</v>
      </c>
      <c r="H1475" s="380" t="s">
        <v>1771</v>
      </c>
      <c r="I1475" s="380" t="s">
        <v>1767</v>
      </c>
      <c r="J1475" s="380" t="s">
        <v>1772</v>
      </c>
      <c r="K1475" s="380" t="s">
        <v>1224</v>
      </c>
    </row>
    <row r="1476" spans="1:12" hidden="1">
      <c r="A1476" s="380" t="s">
        <v>4583</v>
      </c>
      <c r="B1476" s="380" t="s">
        <v>4584</v>
      </c>
      <c r="C1476" s="380" t="s">
        <v>1224</v>
      </c>
      <c r="D1476" s="380" t="s">
        <v>142</v>
      </c>
      <c r="F1476" s="381" t="s">
        <v>13</v>
      </c>
      <c r="G1476" s="380" t="s">
        <v>1771</v>
      </c>
      <c r="H1476" s="380" t="s">
        <v>1771</v>
      </c>
      <c r="I1476" s="380" t="s">
        <v>1767</v>
      </c>
      <c r="J1476" s="380" t="s">
        <v>1772</v>
      </c>
      <c r="K1476" s="380" t="s">
        <v>1224</v>
      </c>
    </row>
    <row r="1477" spans="1:12" hidden="1">
      <c r="A1477" s="380" t="s">
        <v>4585</v>
      </c>
      <c r="B1477" s="380" t="s">
        <v>4586</v>
      </c>
      <c r="C1477" s="380" t="s">
        <v>30</v>
      </c>
      <c r="D1477" s="380" t="s">
        <v>1765</v>
      </c>
      <c r="F1477" s="381" t="s">
        <v>13</v>
      </c>
      <c r="G1477" s="380" t="s">
        <v>1771</v>
      </c>
      <c r="H1477" s="380" t="s">
        <v>1771</v>
      </c>
      <c r="I1477" s="380" t="s">
        <v>1767</v>
      </c>
      <c r="J1477" s="380" t="s">
        <v>1772</v>
      </c>
      <c r="K1477" s="380" t="s">
        <v>30</v>
      </c>
    </row>
    <row r="1478" spans="1:12" hidden="1">
      <c r="A1478" s="380" t="s">
        <v>4587</v>
      </c>
      <c r="B1478" s="380" t="s">
        <v>4588</v>
      </c>
      <c r="C1478" s="380" t="s">
        <v>1224</v>
      </c>
      <c r="D1478" s="380" t="s">
        <v>142</v>
      </c>
      <c r="F1478" s="381" t="s">
        <v>13</v>
      </c>
      <c r="G1478" s="380" t="s">
        <v>1771</v>
      </c>
      <c r="H1478" s="380" t="s">
        <v>1771</v>
      </c>
      <c r="I1478" s="380" t="s">
        <v>1767</v>
      </c>
      <c r="J1478" s="380" t="s">
        <v>1772</v>
      </c>
      <c r="K1478" s="380" t="s">
        <v>1224</v>
      </c>
    </row>
    <row r="1479" spans="1:12" hidden="1">
      <c r="A1479" s="380" t="s">
        <v>4589</v>
      </c>
      <c r="B1479" s="380" t="s">
        <v>4590</v>
      </c>
      <c r="C1479" s="380" t="s">
        <v>935</v>
      </c>
      <c r="D1479" s="380" t="s">
        <v>1782</v>
      </c>
      <c r="F1479" s="381" t="s">
        <v>13</v>
      </c>
      <c r="G1479" s="380" t="s">
        <v>1771</v>
      </c>
      <c r="H1479" s="380" t="s">
        <v>1771</v>
      </c>
      <c r="I1479" s="380" t="s">
        <v>1767</v>
      </c>
      <c r="J1479" s="380" t="s">
        <v>1772</v>
      </c>
      <c r="K1479" s="380" t="s">
        <v>935</v>
      </c>
    </row>
    <row r="1480" spans="1:12" hidden="1">
      <c r="A1480" s="380" t="s">
        <v>4591</v>
      </c>
      <c r="B1480" s="380" t="s">
        <v>4592</v>
      </c>
      <c r="C1480" s="380" t="s">
        <v>935</v>
      </c>
      <c r="D1480" s="380" t="s">
        <v>1765</v>
      </c>
      <c r="F1480" s="381" t="s">
        <v>13</v>
      </c>
      <c r="G1480" s="380" t="s">
        <v>1771</v>
      </c>
      <c r="H1480" s="380" t="s">
        <v>1771</v>
      </c>
      <c r="I1480" s="380" t="s">
        <v>1767</v>
      </c>
      <c r="J1480" s="380" t="s">
        <v>1772</v>
      </c>
      <c r="K1480" s="380" t="s">
        <v>935</v>
      </c>
    </row>
    <row r="1481" spans="1:12" hidden="1">
      <c r="A1481" s="380" t="s">
        <v>4593</v>
      </c>
      <c r="B1481" s="380" t="s">
        <v>4594</v>
      </c>
      <c r="C1481" s="380" t="s">
        <v>395</v>
      </c>
      <c r="D1481" s="380" t="s">
        <v>1782</v>
      </c>
      <c r="E1481" s="380" t="s">
        <v>2066</v>
      </c>
      <c r="F1481" s="381" t="s">
        <v>13</v>
      </c>
      <c r="G1481" s="380" t="s">
        <v>1771</v>
      </c>
      <c r="H1481" s="380" t="s">
        <v>1771</v>
      </c>
      <c r="I1481" s="380" t="s">
        <v>1767</v>
      </c>
      <c r="J1481" s="380" t="s">
        <v>1768</v>
      </c>
      <c r="K1481" s="380" t="s">
        <v>1807</v>
      </c>
    </row>
    <row r="1482" spans="1:12" hidden="1">
      <c r="A1482" s="380" t="s">
        <v>4595</v>
      </c>
      <c r="B1482" s="380" t="s">
        <v>4596</v>
      </c>
      <c r="C1482" s="380" t="s">
        <v>30</v>
      </c>
      <c r="D1482" s="380" t="s">
        <v>3981</v>
      </c>
      <c r="F1482" s="381" t="s">
        <v>13</v>
      </c>
      <c r="G1482" s="380" t="s">
        <v>1771</v>
      </c>
      <c r="H1482" s="380" t="s">
        <v>1771</v>
      </c>
      <c r="I1482" s="380" t="s">
        <v>1767</v>
      </c>
      <c r="J1482" s="380" t="s">
        <v>1772</v>
      </c>
      <c r="K1482" s="380" t="s">
        <v>30</v>
      </c>
    </row>
    <row r="1483" spans="1:12" hidden="1">
      <c r="A1483" s="380" t="s">
        <v>4597</v>
      </c>
      <c r="B1483" s="380" t="s">
        <v>4598</v>
      </c>
      <c r="C1483" s="380" t="s">
        <v>1438</v>
      </c>
      <c r="D1483" s="380" t="s">
        <v>228</v>
      </c>
      <c r="F1483" s="381" t="s">
        <v>13</v>
      </c>
      <c r="G1483" s="380" t="s">
        <v>1771</v>
      </c>
      <c r="H1483" s="380" t="s">
        <v>1771</v>
      </c>
      <c r="I1483" s="380" t="s">
        <v>1767</v>
      </c>
      <c r="J1483" s="380" t="s">
        <v>1772</v>
      </c>
      <c r="K1483" s="380" t="s">
        <v>1438</v>
      </c>
    </row>
    <row r="1484" spans="1:12" hidden="1">
      <c r="A1484" s="380" t="s">
        <v>4599</v>
      </c>
      <c r="B1484" s="380" t="s">
        <v>4600</v>
      </c>
      <c r="C1484" s="380" t="s">
        <v>744</v>
      </c>
      <c r="D1484" s="380" t="s">
        <v>1765</v>
      </c>
      <c r="F1484" s="381" t="s">
        <v>13</v>
      </c>
      <c r="G1484" s="380" t="s">
        <v>1771</v>
      </c>
      <c r="H1484" s="380" t="s">
        <v>1771</v>
      </c>
      <c r="I1484" s="380" t="s">
        <v>1767</v>
      </c>
      <c r="J1484" s="380" t="s">
        <v>1772</v>
      </c>
      <c r="K1484" s="380" t="s">
        <v>744</v>
      </c>
    </row>
    <row r="1485" spans="1:12" hidden="1">
      <c r="A1485" s="380" t="s">
        <v>4601</v>
      </c>
      <c r="B1485" s="380" t="s">
        <v>4602</v>
      </c>
      <c r="C1485" s="380" t="s">
        <v>744</v>
      </c>
      <c r="D1485" s="380" t="s">
        <v>3623</v>
      </c>
      <c r="E1485" s="380" t="s">
        <v>2742</v>
      </c>
      <c r="F1485" s="381" t="s">
        <v>13</v>
      </c>
      <c r="G1485" s="380" t="s">
        <v>1771</v>
      </c>
      <c r="H1485" s="380" t="s">
        <v>1771</v>
      </c>
      <c r="I1485" s="380" t="s">
        <v>1767</v>
      </c>
      <c r="J1485" s="380" t="s">
        <v>1768</v>
      </c>
      <c r="K1485" s="380" t="s">
        <v>1807</v>
      </c>
    </row>
    <row r="1486" spans="1:12" hidden="1">
      <c r="A1486" s="380" t="s">
        <v>1651</v>
      </c>
      <c r="B1486" s="380" t="s">
        <v>1652</v>
      </c>
      <c r="C1486" s="380" t="s">
        <v>1438</v>
      </c>
      <c r="D1486" s="380" t="s">
        <v>3623</v>
      </c>
      <c r="F1486" s="381" t="s">
        <v>13</v>
      </c>
      <c r="G1486" s="380" t="s">
        <v>1771</v>
      </c>
      <c r="H1486" s="380" t="s">
        <v>1771</v>
      </c>
      <c r="I1486" s="380" t="s">
        <v>1767</v>
      </c>
      <c r="J1486" s="380" t="s">
        <v>1772</v>
      </c>
      <c r="K1486" s="380" t="s">
        <v>1438</v>
      </c>
    </row>
    <row r="1487" spans="1:12" hidden="1">
      <c r="A1487" s="380" t="s">
        <v>4603</v>
      </c>
      <c r="B1487" s="380" t="s">
        <v>4604</v>
      </c>
      <c r="C1487" s="380" t="s">
        <v>30</v>
      </c>
      <c r="D1487" s="380" t="s">
        <v>3623</v>
      </c>
      <c r="F1487" s="381" t="s">
        <v>13</v>
      </c>
      <c r="G1487" s="380" t="s">
        <v>1771</v>
      </c>
      <c r="H1487" s="380" t="s">
        <v>1771</v>
      </c>
      <c r="I1487" s="380" t="s">
        <v>1767</v>
      </c>
      <c r="J1487" s="380" t="s">
        <v>1772</v>
      </c>
      <c r="K1487" s="380" t="s">
        <v>30</v>
      </c>
    </row>
    <row r="1488" spans="1:12" hidden="1">
      <c r="A1488" s="380" t="s">
        <v>4605</v>
      </c>
      <c r="B1488" s="380" t="s">
        <v>4606</v>
      </c>
      <c r="C1488" s="380" t="s">
        <v>744</v>
      </c>
      <c r="D1488" s="380" t="s">
        <v>3739</v>
      </c>
      <c r="E1488" s="380" t="s">
        <v>2742</v>
      </c>
      <c r="F1488" s="381" t="s">
        <v>13</v>
      </c>
      <c r="G1488" s="380" t="s">
        <v>1771</v>
      </c>
      <c r="H1488" s="380" t="s">
        <v>1771</v>
      </c>
      <c r="I1488" s="380" t="s">
        <v>1767</v>
      </c>
      <c r="J1488" s="380" t="s">
        <v>1768</v>
      </c>
      <c r="K1488" s="380" t="s">
        <v>1807</v>
      </c>
    </row>
    <row r="1489" spans="1:12" hidden="1">
      <c r="A1489" s="380" t="s">
        <v>4607</v>
      </c>
      <c r="B1489" s="380" t="s">
        <v>4608</v>
      </c>
      <c r="C1489" s="380" t="s">
        <v>744</v>
      </c>
      <c r="D1489" s="380" t="s">
        <v>283</v>
      </c>
      <c r="F1489" s="381" t="s">
        <v>13</v>
      </c>
      <c r="G1489" s="380" t="s">
        <v>1771</v>
      </c>
      <c r="H1489" s="380" t="s">
        <v>1771</v>
      </c>
      <c r="I1489" s="380" t="s">
        <v>1767</v>
      </c>
      <c r="J1489" s="380" t="s">
        <v>1772</v>
      </c>
      <c r="K1489" s="380" t="s">
        <v>744</v>
      </c>
    </row>
    <row r="1490" spans="1:12" hidden="1">
      <c r="A1490" s="380" t="s">
        <v>4609</v>
      </c>
      <c r="B1490" s="380" t="s">
        <v>4610</v>
      </c>
      <c r="C1490" s="380" t="s">
        <v>395</v>
      </c>
      <c r="D1490" s="380" t="s">
        <v>3739</v>
      </c>
      <c r="F1490" s="381" t="s">
        <v>13</v>
      </c>
      <c r="G1490" s="380" t="s">
        <v>1771</v>
      </c>
      <c r="H1490" s="380" t="s">
        <v>1771</v>
      </c>
      <c r="I1490" s="380" t="s">
        <v>1767</v>
      </c>
      <c r="J1490" s="380" t="s">
        <v>1768</v>
      </c>
      <c r="K1490" s="380" t="s">
        <v>336</v>
      </c>
    </row>
    <row r="1491" spans="1:12" hidden="1">
      <c r="A1491" s="380" t="s">
        <v>4611</v>
      </c>
      <c r="B1491" s="380" t="s">
        <v>4612</v>
      </c>
      <c r="C1491" s="380" t="s">
        <v>1027</v>
      </c>
      <c r="D1491" s="380" t="s">
        <v>3739</v>
      </c>
      <c r="F1491" s="381" t="s">
        <v>13</v>
      </c>
      <c r="G1491" s="380" t="s">
        <v>1771</v>
      </c>
      <c r="H1491" s="380" t="s">
        <v>1771</v>
      </c>
      <c r="I1491" s="380" t="s">
        <v>1767</v>
      </c>
      <c r="J1491" s="380" t="s">
        <v>1772</v>
      </c>
      <c r="K1491" s="380" t="s">
        <v>1027</v>
      </c>
    </row>
    <row r="1492" spans="1:12" hidden="1">
      <c r="A1492" s="380" t="s">
        <v>4613</v>
      </c>
      <c r="B1492" s="380" t="s">
        <v>4614</v>
      </c>
      <c r="C1492" s="380" t="s">
        <v>1785</v>
      </c>
      <c r="D1492" s="380" t="s">
        <v>3623</v>
      </c>
      <c r="E1492" s="380" t="s">
        <v>1786</v>
      </c>
      <c r="F1492" s="381" t="s">
        <v>1786</v>
      </c>
      <c r="G1492" s="380" t="s">
        <v>1767</v>
      </c>
      <c r="H1492" s="380" t="s">
        <v>1771</v>
      </c>
      <c r="I1492" s="380" t="s">
        <v>1767</v>
      </c>
      <c r="J1492" s="380" t="s">
        <v>1772</v>
      </c>
      <c r="K1492" s="380" t="s">
        <v>25</v>
      </c>
      <c r="L1492" s="382" t="s">
        <v>4522</v>
      </c>
    </row>
    <row r="1493" spans="1:12" hidden="1">
      <c r="A1493" s="380" t="s">
        <v>1659</v>
      </c>
      <c r="B1493" s="380" t="s">
        <v>1660</v>
      </c>
      <c r="C1493" s="380" t="s">
        <v>1438</v>
      </c>
      <c r="D1493" s="380" t="s">
        <v>3981</v>
      </c>
      <c r="F1493" s="381" t="s">
        <v>13</v>
      </c>
      <c r="G1493" s="380" t="s">
        <v>1771</v>
      </c>
      <c r="H1493" s="380" t="s">
        <v>1771</v>
      </c>
      <c r="I1493" s="380" t="s">
        <v>1767</v>
      </c>
      <c r="J1493" s="380" t="s">
        <v>1772</v>
      </c>
      <c r="K1493" s="380" t="s">
        <v>1438</v>
      </c>
    </row>
    <row r="1494" spans="1:12" hidden="1">
      <c r="A1494" s="380" t="s">
        <v>4615</v>
      </c>
      <c r="B1494" s="380" t="s">
        <v>4616</v>
      </c>
      <c r="C1494" s="380" t="s">
        <v>1027</v>
      </c>
      <c r="D1494" s="380" t="s">
        <v>3623</v>
      </c>
      <c r="F1494" s="381" t="s">
        <v>13</v>
      </c>
      <c r="G1494" s="380" t="s">
        <v>1771</v>
      </c>
      <c r="H1494" s="380" t="s">
        <v>1771</v>
      </c>
      <c r="I1494" s="380" t="s">
        <v>1767</v>
      </c>
      <c r="J1494" s="380" t="s">
        <v>1772</v>
      </c>
      <c r="K1494" s="380" t="s">
        <v>1027</v>
      </c>
      <c r="L1494" s="382" t="s">
        <v>4522</v>
      </c>
    </row>
    <row r="1495" spans="1:12" hidden="1">
      <c r="A1495" s="380" t="s">
        <v>4617</v>
      </c>
      <c r="B1495" s="380" t="s">
        <v>4618</v>
      </c>
      <c r="C1495" s="380" t="s">
        <v>395</v>
      </c>
      <c r="D1495" s="380" t="s">
        <v>3739</v>
      </c>
      <c r="F1495" s="381" t="s">
        <v>13</v>
      </c>
      <c r="G1495" s="380" t="s">
        <v>1771</v>
      </c>
      <c r="H1495" s="380" t="s">
        <v>1771</v>
      </c>
      <c r="I1495" s="380" t="s">
        <v>1767</v>
      </c>
      <c r="J1495" s="380" t="s">
        <v>1772</v>
      </c>
      <c r="K1495" s="380" t="s">
        <v>395</v>
      </c>
      <c r="L1495" s="382" t="s">
        <v>4522</v>
      </c>
    </row>
    <row r="1496" spans="1:12" hidden="1">
      <c r="A1496" s="380" t="s">
        <v>4619</v>
      </c>
      <c r="B1496" s="380" t="s">
        <v>4620</v>
      </c>
      <c r="C1496" s="380" t="s">
        <v>395</v>
      </c>
      <c r="D1496" s="380" t="s">
        <v>3623</v>
      </c>
      <c r="E1496" s="380" t="s">
        <v>2066</v>
      </c>
      <c r="F1496" s="381" t="s">
        <v>13</v>
      </c>
      <c r="G1496" s="380" t="s">
        <v>1771</v>
      </c>
      <c r="H1496" s="380" t="s">
        <v>1771</v>
      </c>
      <c r="I1496" s="380" t="s">
        <v>1767</v>
      </c>
      <c r="J1496" s="380" t="s">
        <v>1768</v>
      </c>
      <c r="K1496" s="380" t="s">
        <v>1807</v>
      </c>
      <c r="L1496" s="382" t="s">
        <v>4522</v>
      </c>
    </row>
    <row r="1497" spans="1:12" hidden="1">
      <c r="A1497" s="380" t="s">
        <v>4621</v>
      </c>
      <c r="B1497" s="380" t="s">
        <v>4622</v>
      </c>
      <c r="C1497" s="380" t="s">
        <v>630</v>
      </c>
      <c r="D1497" s="380" t="s">
        <v>3739</v>
      </c>
      <c r="F1497" s="381" t="s">
        <v>13</v>
      </c>
      <c r="G1497" s="380" t="s">
        <v>1771</v>
      </c>
      <c r="H1497" s="380" t="s">
        <v>1771</v>
      </c>
      <c r="I1497" s="380" t="s">
        <v>1767</v>
      </c>
      <c r="J1497" s="380" t="s">
        <v>1772</v>
      </c>
      <c r="K1497" s="380" t="s">
        <v>630</v>
      </c>
      <c r="L1497" s="382" t="s">
        <v>4522</v>
      </c>
    </row>
    <row r="1498" spans="1:12" hidden="1">
      <c r="A1498" s="380" t="s">
        <v>4623</v>
      </c>
      <c r="B1498" s="380" t="s">
        <v>4624</v>
      </c>
      <c r="C1498" s="380" t="s">
        <v>1027</v>
      </c>
      <c r="D1498" s="380" t="s">
        <v>3739</v>
      </c>
      <c r="F1498" s="381" t="s">
        <v>13</v>
      </c>
      <c r="G1498" s="380" t="s">
        <v>1771</v>
      </c>
      <c r="H1498" s="380" t="s">
        <v>1771</v>
      </c>
      <c r="I1498" s="380" t="s">
        <v>1767</v>
      </c>
      <c r="J1498" s="380" t="s">
        <v>1772</v>
      </c>
      <c r="K1498" s="380" t="s">
        <v>1027</v>
      </c>
      <c r="L1498" s="382" t="s">
        <v>4522</v>
      </c>
    </row>
    <row r="1499" spans="1:12" hidden="1">
      <c r="A1499" s="380" t="s">
        <v>4625</v>
      </c>
      <c r="B1499" s="380" t="s">
        <v>4626</v>
      </c>
      <c r="C1499" s="380" t="s">
        <v>1764</v>
      </c>
      <c r="D1499" s="380" t="s">
        <v>3981</v>
      </c>
      <c r="K1499" s="380" t="s">
        <v>1764</v>
      </c>
    </row>
    <row r="1500" spans="1:12">
      <c r="A1500" s="380" t="s">
        <v>4627</v>
      </c>
      <c r="B1500" s="380" t="s">
        <v>4628</v>
      </c>
      <c r="C1500" s="380" t="s">
        <v>744</v>
      </c>
      <c r="D1500" s="380" t="s">
        <v>3739</v>
      </c>
      <c r="E1500" s="380" t="s">
        <v>1892</v>
      </c>
      <c r="F1500" s="381">
        <v>0.01</v>
      </c>
      <c r="G1500" s="380" t="s">
        <v>1767</v>
      </c>
      <c r="H1500" s="380" t="s">
        <v>1771</v>
      </c>
      <c r="I1500" s="380" t="s">
        <v>1767</v>
      </c>
      <c r="J1500" s="380" t="s">
        <v>1787</v>
      </c>
      <c r="K1500" s="380" t="s">
        <v>744</v>
      </c>
      <c r="L1500" s="382" t="s">
        <v>4522</v>
      </c>
    </row>
    <row r="1501" spans="1:12" hidden="1">
      <c r="A1501" s="380" t="s">
        <v>4629</v>
      </c>
      <c r="B1501" s="380" t="s">
        <v>4630</v>
      </c>
      <c r="C1501" s="380" t="s">
        <v>744</v>
      </c>
      <c r="D1501" s="380" t="s">
        <v>283</v>
      </c>
      <c r="F1501" s="381" t="s">
        <v>13</v>
      </c>
      <c r="G1501" s="380" t="s">
        <v>1771</v>
      </c>
      <c r="H1501" s="380" t="s">
        <v>1771</v>
      </c>
      <c r="I1501" s="380" t="s">
        <v>1767</v>
      </c>
      <c r="J1501" s="380" t="s">
        <v>1772</v>
      </c>
      <c r="K1501" s="380" t="s">
        <v>744</v>
      </c>
      <c r="L1501" s="382" t="s">
        <v>4631</v>
      </c>
    </row>
    <row r="1502" spans="1:12" hidden="1">
      <c r="A1502" s="380" t="s">
        <v>4632</v>
      </c>
      <c r="B1502" s="380" t="s">
        <v>4633</v>
      </c>
      <c r="C1502" s="380" t="s">
        <v>395</v>
      </c>
      <c r="D1502" s="380" t="s">
        <v>3739</v>
      </c>
      <c r="E1502" s="380" t="s">
        <v>2066</v>
      </c>
      <c r="F1502" s="381" t="s">
        <v>13</v>
      </c>
      <c r="G1502" s="380" t="s">
        <v>1771</v>
      </c>
      <c r="H1502" s="380" t="s">
        <v>1771</v>
      </c>
      <c r="I1502" s="380" t="s">
        <v>1767</v>
      </c>
      <c r="J1502" s="380" t="s">
        <v>1768</v>
      </c>
      <c r="K1502" s="380" t="s">
        <v>1807</v>
      </c>
      <c r="L1502" s="382" t="s">
        <v>4631</v>
      </c>
    </row>
    <row r="1503" spans="1:12">
      <c r="A1503" s="380" t="s">
        <v>287</v>
      </c>
      <c r="B1503" s="380" t="s">
        <v>288</v>
      </c>
      <c r="C1503" s="380" t="s">
        <v>107</v>
      </c>
      <c r="D1503" s="380" t="s">
        <v>3981</v>
      </c>
      <c r="E1503" s="380" t="s">
        <v>19</v>
      </c>
      <c r="F1503" s="381">
        <v>0.01</v>
      </c>
      <c r="G1503" s="380" t="s">
        <v>1767</v>
      </c>
      <c r="H1503" s="380" t="s">
        <v>1771</v>
      </c>
      <c r="I1503" s="380" t="s">
        <v>1767</v>
      </c>
      <c r="J1503" s="380" t="s">
        <v>1772</v>
      </c>
      <c r="K1503" s="380" t="s">
        <v>107</v>
      </c>
      <c r="L1503" s="382" t="s">
        <v>4634</v>
      </c>
    </row>
    <row r="1504" spans="1:12" hidden="1">
      <c r="A1504" s="380" t="s">
        <v>1367</v>
      </c>
      <c r="B1504" s="380" t="s">
        <v>1368</v>
      </c>
      <c r="C1504" s="380" t="s">
        <v>1224</v>
      </c>
      <c r="D1504" s="380" t="s">
        <v>3623</v>
      </c>
      <c r="F1504" s="381" t="s">
        <v>13</v>
      </c>
      <c r="G1504" s="380" t="s">
        <v>1771</v>
      </c>
      <c r="H1504" s="380" t="s">
        <v>1771</v>
      </c>
      <c r="I1504" s="380" t="s">
        <v>1767</v>
      </c>
      <c r="J1504" s="380" t="s">
        <v>1772</v>
      </c>
      <c r="K1504" s="380" t="s">
        <v>1224</v>
      </c>
      <c r="L1504" s="382" t="s">
        <v>4631</v>
      </c>
    </row>
    <row r="1505" spans="1:12" hidden="1">
      <c r="A1505" s="380" t="s">
        <v>4635</v>
      </c>
      <c r="B1505" s="380" t="s">
        <v>4636</v>
      </c>
      <c r="C1505" s="380" t="s">
        <v>1785</v>
      </c>
      <c r="D1505" s="380" t="s">
        <v>228</v>
      </c>
      <c r="E1505" s="380" t="s">
        <v>1786</v>
      </c>
      <c r="F1505" s="381" t="s">
        <v>1786</v>
      </c>
      <c r="G1505" s="380" t="s">
        <v>1767</v>
      </c>
      <c r="H1505" s="380" t="s">
        <v>1771</v>
      </c>
      <c r="I1505" s="380" t="s">
        <v>1767</v>
      </c>
      <c r="J1505" s="380" t="s">
        <v>1787</v>
      </c>
      <c r="K1505" s="380" t="s">
        <v>25</v>
      </c>
      <c r="L1505" s="382" t="s">
        <v>4631</v>
      </c>
    </row>
    <row r="1506" spans="1:12" hidden="1">
      <c r="A1506" s="380" t="s">
        <v>4637</v>
      </c>
      <c r="B1506" s="380" t="s">
        <v>4638</v>
      </c>
      <c r="C1506" s="380" t="s">
        <v>395</v>
      </c>
      <c r="D1506" s="380" t="s">
        <v>283</v>
      </c>
      <c r="F1506" s="381" t="s">
        <v>13</v>
      </c>
      <c r="G1506" s="380" t="s">
        <v>1771</v>
      </c>
      <c r="H1506" s="380" t="s">
        <v>1771</v>
      </c>
      <c r="I1506" s="380" t="s">
        <v>1767</v>
      </c>
      <c r="J1506" s="380" t="s">
        <v>1772</v>
      </c>
      <c r="K1506" s="380" t="s">
        <v>395</v>
      </c>
      <c r="L1506" s="382" t="s">
        <v>4631</v>
      </c>
    </row>
    <row r="1507" spans="1:12" hidden="1">
      <c r="A1507" s="380" t="s">
        <v>4639</v>
      </c>
      <c r="B1507" s="380" t="s">
        <v>4640</v>
      </c>
      <c r="C1507" s="380" t="s">
        <v>107</v>
      </c>
      <c r="D1507" s="380" t="s">
        <v>3981</v>
      </c>
      <c r="F1507" s="381" t="s">
        <v>13</v>
      </c>
      <c r="G1507" s="380" t="s">
        <v>1771</v>
      </c>
      <c r="H1507" s="380" t="s">
        <v>1771</v>
      </c>
      <c r="I1507" s="380" t="s">
        <v>1767</v>
      </c>
      <c r="J1507" s="380" t="s">
        <v>1772</v>
      </c>
      <c r="K1507" s="380" t="s">
        <v>107</v>
      </c>
      <c r="L1507" s="382" t="s">
        <v>4631</v>
      </c>
    </row>
    <row r="1508" spans="1:12" hidden="1">
      <c r="A1508" s="380" t="s">
        <v>4641</v>
      </c>
      <c r="B1508" s="380" t="s">
        <v>4642</v>
      </c>
      <c r="C1508" s="380" t="s">
        <v>30</v>
      </c>
      <c r="D1508" s="380" t="s">
        <v>3623</v>
      </c>
      <c r="F1508" s="381" t="s">
        <v>13</v>
      </c>
      <c r="G1508" s="380" t="s">
        <v>1771</v>
      </c>
      <c r="H1508" s="380" t="s">
        <v>1771</v>
      </c>
      <c r="I1508" s="380" t="s">
        <v>1767</v>
      </c>
      <c r="J1508" s="380" t="s">
        <v>1772</v>
      </c>
      <c r="K1508" s="380" t="s">
        <v>30</v>
      </c>
      <c r="L1508" s="382" t="s">
        <v>4631</v>
      </c>
    </row>
    <row r="1509" spans="1:12" hidden="1">
      <c r="A1509" s="380" t="s">
        <v>4643</v>
      </c>
      <c r="B1509" s="380" t="s">
        <v>4644</v>
      </c>
      <c r="C1509" s="380" t="s">
        <v>1027</v>
      </c>
      <c r="D1509" s="380" t="s">
        <v>3623</v>
      </c>
      <c r="F1509" s="381" t="s">
        <v>13</v>
      </c>
      <c r="G1509" s="380" t="s">
        <v>1771</v>
      </c>
      <c r="H1509" s="380" t="s">
        <v>1771</v>
      </c>
      <c r="I1509" s="380" t="s">
        <v>1767</v>
      </c>
      <c r="J1509" s="380" t="s">
        <v>1772</v>
      </c>
      <c r="K1509" s="380" t="s">
        <v>1027</v>
      </c>
      <c r="L1509" s="382" t="s">
        <v>4634</v>
      </c>
    </row>
    <row r="1510" spans="1:12" hidden="1">
      <c r="A1510" s="380" t="s">
        <v>4645</v>
      </c>
      <c r="B1510" s="380" t="s">
        <v>4646</v>
      </c>
      <c r="C1510" s="380" t="s">
        <v>1438</v>
      </c>
      <c r="D1510" s="380" t="s">
        <v>3981</v>
      </c>
      <c r="F1510" s="381" t="s">
        <v>13</v>
      </c>
      <c r="G1510" s="380" t="s">
        <v>1771</v>
      </c>
      <c r="H1510" s="380" t="s">
        <v>1771</v>
      </c>
      <c r="I1510" s="380" t="s">
        <v>1767</v>
      </c>
      <c r="J1510" s="380" t="s">
        <v>1772</v>
      </c>
      <c r="K1510" s="380" t="s">
        <v>1438</v>
      </c>
      <c r="L1510" s="382" t="s">
        <v>4631</v>
      </c>
    </row>
    <row r="1511" spans="1:12">
      <c r="A1511" s="380" t="s">
        <v>4647</v>
      </c>
      <c r="B1511" s="380" t="s">
        <v>4648</v>
      </c>
      <c r="C1511" s="380" t="s">
        <v>1438</v>
      </c>
      <c r="D1511" s="380" t="s">
        <v>3981</v>
      </c>
      <c r="E1511" s="380" t="s">
        <v>1892</v>
      </c>
      <c r="F1511" s="381">
        <v>0.01</v>
      </c>
      <c r="G1511" s="380" t="s">
        <v>1767</v>
      </c>
      <c r="H1511" s="380" t="s">
        <v>1771</v>
      </c>
      <c r="I1511" s="380" t="s">
        <v>1767</v>
      </c>
      <c r="J1511" s="380" t="s">
        <v>1787</v>
      </c>
      <c r="K1511" s="380" t="s">
        <v>1438</v>
      </c>
    </row>
    <row r="1512" spans="1:12" hidden="1">
      <c r="A1512" s="380" t="s">
        <v>4649</v>
      </c>
      <c r="B1512" s="380" t="s">
        <v>4650</v>
      </c>
      <c r="C1512" s="380" t="s">
        <v>1027</v>
      </c>
      <c r="D1512" s="380" t="s">
        <v>3739</v>
      </c>
      <c r="F1512" s="381" t="s">
        <v>13</v>
      </c>
      <c r="G1512" s="380" t="s">
        <v>1771</v>
      </c>
      <c r="H1512" s="380" t="s">
        <v>1771</v>
      </c>
      <c r="I1512" s="380" t="s">
        <v>1767</v>
      </c>
      <c r="J1512" s="380" t="s">
        <v>1772</v>
      </c>
      <c r="K1512" s="380" t="s">
        <v>1027</v>
      </c>
    </row>
    <row r="1513" spans="1:12" hidden="1">
      <c r="A1513" s="380" t="s">
        <v>4651</v>
      </c>
      <c r="B1513" s="380" t="s">
        <v>4652</v>
      </c>
      <c r="C1513" s="380" t="s">
        <v>630</v>
      </c>
      <c r="D1513" s="380" t="s">
        <v>3739</v>
      </c>
      <c r="E1513" s="380" t="s">
        <v>4653</v>
      </c>
      <c r="F1513" s="381" t="s">
        <v>13</v>
      </c>
      <c r="G1513" s="380" t="s">
        <v>1771</v>
      </c>
      <c r="H1513" s="380" t="s">
        <v>1771</v>
      </c>
      <c r="I1513" s="380" t="s">
        <v>1767</v>
      </c>
      <c r="J1513" s="380" t="s">
        <v>1768</v>
      </c>
      <c r="K1513" s="380" t="s">
        <v>1779</v>
      </c>
      <c r="L1513" s="382" t="s">
        <v>4631</v>
      </c>
    </row>
    <row r="1514" spans="1:12" hidden="1">
      <c r="A1514" s="380" t="s">
        <v>4654</v>
      </c>
      <c r="B1514" s="380" t="s">
        <v>4655</v>
      </c>
      <c r="C1514" s="380" t="s">
        <v>395</v>
      </c>
      <c r="D1514" s="380" t="s">
        <v>3739</v>
      </c>
      <c r="E1514" s="380" t="s">
        <v>2066</v>
      </c>
      <c r="F1514" s="381" t="s">
        <v>13</v>
      </c>
      <c r="G1514" s="380" t="s">
        <v>1771</v>
      </c>
      <c r="H1514" s="380" t="s">
        <v>1771</v>
      </c>
      <c r="I1514" s="380" t="s">
        <v>1767</v>
      </c>
      <c r="J1514" s="380" t="s">
        <v>1768</v>
      </c>
      <c r="K1514" s="380" t="s">
        <v>1807</v>
      </c>
      <c r="L1514" s="382" t="s">
        <v>4631</v>
      </c>
    </row>
    <row r="1515" spans="1:12" hidden="1">
      <c r="A1515" s="380" t="s">
        <v>4656</v>
      </c>
      <c r="B1515" s="380" t="s">
        <v>4657</v>
      </c>
      <c r="C1515" s="380" t="s">
        <v>107</v>
      </c>
      <c r="D1515" s="380" t="s">
        <v>3981</v>
      </c>
      <c r="F1515" s="381" t="s">
        <v>13</v>
      </c>
      <c r="G1515" s="380" t="s">
        <v>1771</v>
      </c>
      <c r="H1515" s="380" t="s">
        <v>1771</v>
      </c>
      <c r="I1515" s="380" t="s">
        <v>1767</v>
      </c>
      <c r="J1515" s="380" t="s">
        <v>1772</v>
      </c>
      <c r="K1515" s="380" t="s">
        <v>107</v>
      </c>
      <c r="L1515" s="382" t="s">
        <v>4631</v>
      </c>
    </row>
    <row r="1516" spans="1:12" hidden="1">
      <c r="A1516" s="380" t="s">
        <v>4658</v>
      </c>
      <c r="B1516" s="380" t="s">
        <v>4659</v>
      </c>
      <c r="C1516" s="380" t="s">
        <v>935</v>
      </c>
      <c r="D1516" s="380" t="s">
        <v>3739</v>
      </c>
      <c r="F1516" s="381" t="s">
        <v>13</v>
      </c>
      <c r="G1516" s="380" t="s">
        <v>1771</v>
      </c>
      <c r="H1516" s="380" t="s">
        <v>1771</v>
      </c>
      <c r="I1516" s="380" t="s">
        <v>1767</v>
      </c>
      <c r="J1516" s="380" t="s">
        <v>1772</v>
      </c>
      <c r="K1516" s="380" t="s">
        <v>935</v>
      </c>
      <c r="L1516" s="382" t="s">
        <v>4631</v>
      </c>
    </row>
    <row r="1517" spans="1:12" hidden="1">
      <c r="A1517" s="380" t="s">
        <v>4660</v>
      </c>
      <c r="B1517" s="380" t="s">
        <v>4661</v>
      </c>
      <c r="C1517" s="380" t="s">
        <v>395</v>
      </c>
      <c r="D1517" s="380" t="s">
        <v>3739</v>
      </c>
      <c r="E1517" s="380" t="s">
        <v>2066</v>
      </c>
      <c r="F1517" s="381" t="s">
        <v>13</v>
      </c>
      <c r="G1517" s="380" t="s">
        <v>1771</v>
      </c>
      <c r="H1517" s="380" t="s">
        <v>1771</v>
      </c>
      <c r="I1517" s="380" t="s">
        <v>1767</v>
      </c>
      <c r="J1517" s="380" t="s">
        <v>1768</v>
      </c>
      <c r="K1517" s="380" t="s">
        <v>1807</v>
      </c>
      <c r="L1517" s="382" t="s">
        <v>4631</v>
      </c>
    </row>
    <row r="1518" spans="1:12" hidden="1">
      <c r="A1518" s="380" t="s">
        <v>4662</v>
      </c>
      <c r="B1518" s="380" t="s">
        <v>4663</v>
      </c>
      <c r="C1518" s="380" t="s">
        <v>1224</v>
      </c>
      <c r="D1518" s="380" t="s">
        <v>142</v>
      </c>
      <c r="F1518" s="381" t="s">
        <v>13</v>
      </c>
      <c r="G1518" s="380" t="s">
        <v>1771</v>
      </c>
      <c r="H1518" s="380" t="s">
        <v>1771</v>
      </c>
      <c r="I1518" s="380" t="s">
        <v>1767</v>
      </c>
      <c r="J1518" s="380" t="s">
        <v>1772</v>
      </c>
      <c r="K1518" s="380" t="s">
        <v>1224</v>
      </c>
    </row>
    <row r="1519" spans="1:12" hidden="1">
      <c r="A1519" s="380" t="s">
        <v>4664</v>
      </c>
      <c r="B1519" s="380" t="s">
        <v>4665</v>
      </c>
      <c r="C1519" s="380" t="s">
        <v>935</v>
      </c>
      <c r="D1519" s="380" t="s">
        <v>3981</v>
      </c>
      <c r="F1519" s="381" t="s">
        <v>13</v>
      </c>
      <c r="G1519" s="380" t="s">
        <v>1771</v>
      </c>
      <c r="H1519" s="380" t="s">
        <v>1771</v>
      </c>
      <c r="I1519" s="380" t="s">
        <v>1767</v>
      </c>
      <c r="J1519" s="380" t="s">
        <v>1772</v>
      </c>
      <c r="K1519" s="380" t="s">
        <v>935</v>
      </c>
      <c r="L1519" s="382" t="s">
        <v>4631</v>
      </c>
    </row>
    <row r="1520" spans="1:12" hidden="1">
      <c r="A1520" s="380" t="s">
        <v>4666</v>
      </c>
      <c r="B1520" s="380" t="s">
        <v>4667</v>
      </c>
      <c r="C1520" s="380" t="s">
        <v>1438</v>
      </c>
      <c r="D1520" s="380" t="s">
        <v>228</v>
      </c>
      <c r="F1520" s="381" t="s">
        <v>13</v>
      </c>
      <c r="G1520" s="380" t="s">
        <v>1771</v>
      </c>
      <c r="H1520" s="380" t="s">
        <v>1771</v>
      </c>
      <c r="I1520" s="380" t="s">
        <v>1767</v>
      </c>
      <c r="J1520" s="380" t="s">
        <v>1772</v>
      </c>
      <c r="K1520" s="380" t="s">
        <v>1438</v>
      </c>
      <c r="L1520" s="382" t="s">
        <v>4631</v>
      </c>
    </row>
    <row r="1521" spans="1:12" hidden="1">
      <c r="A1521" s="380" t="s">
        <v>4668</v>
      </c>
      <c r="B1521" s="380" t="s">
        <v>4669</v>
      </c>
      <c r="C1521" s="380" t="s">
        <v>395</v>
      </c>
      <c r="D1521" s="380" t="s">
        <v>142</v>
      </c>
      <c r="F1521" s="381" t="s">
        <v>13</v>
      </c>
      <c r="G1521" s="380" t="s">
        <v>1771</v>
      </c>
      <c r="H1521" s="380" t="s">
        <v>1771</v>
      </c>
      <c r="I1521" s="380" t="s">
        <v>1767</v>
      </c>
      <c r="J1521" s="380" t="s">
        <v>1772</v>
      </c>
      <c r="K1521" s="380" t="s">
        <v>395</v>
      </c>
      <c r="L1521" s="382" t="s">
        <v>4631</v>
      </c>
    </row>
    <row r="1522" spans="1:12" hidden="1">
      <c r="A1522" s="380" t="s">
        <v>4670</v>
      </c>
      <c r="B1522" s="380" t="s">
        <v>4671</v>
      </c>
      <c r="C1522" s="380" t="s">
        <v>1438</v>
      </c>
      <c r="D1522" s="380" t="s">
        <v>3623</v>
      </c>
      <c r="F1522" s="381" t="s">
        <v>13</v>
      </c>
      <c r="G1522" s="380" t="s">
        <v>1771</v>
      </c>
      <c r="H1522" s="380" t="s">
        <v>1771</v>
      </c>
      <c r="I1522" s="380" t="s">
        <v>1767</v>
      </c>
      <c r="J1522" s="380" t="s">
        <v>1772</v>
      </c>
      <c r="K1522" s="380" t="s">
        <v>1438</v>
      </c>
      <c r="L1522" s="382" t="s">
        <v>4631</v>
      </c>
    </row>
    <row r="1523" spans="1:12" hidden="1">
      <c r="A1523" s="380" t="s">
        <v>423</v>
      </c>
      <c r="B1523" s="380" t="s">
        <v>424</v>
      </c>
      <c r="C1523" s="380" t="s">
        <v>395</v>
      </c>
      <c r="D1523" s="380" t="s">
        <v>3739</v>
      </c>
      <c r="F1523" s="381" t="s">
        <v>13</v>
      </c>
      <c r="G1523" s="380" t="s">
        <v>1771</v>
      </c>
      <c r="H1523" s="380" t="s">
        <v>1771</v>
      </c>
      <c r="I1523" s="380" t="s">
        <v>1767</v>
      </c>
      <c r="J1523" s="380" t="s">
        <v>1768</v>
      </c>
      <c r="K1523" s="380" t="s">
        <v>1807</v>
      </c>
      <c r="L1523" s="382" t="s">
        <v>4631</v>
      </c>
    </row>
    <row r="1524" spans="1:12" hidden="1">
      <c r="A1524" s="380" t="s">
        <v>4672</v>
      </c>
      <c r="B1524" s="380" t="s">
        <v>4673</v>
      </c>
      <c r="C1524" s="380" t="s">
        <v>744</v>
      </c>
      <c r="D1524" s="380" t="s">
        <v>283</v>
      </c>
      <c r="F1524" s="381" t="s">
        <v>13</v>
      </c>
      <c r="G1524" s="380" t="s">
        <v>1771</v>
      </c>
      <c r="H1524" s="380" t="s">
        <v>1771</v>
      </c>
      <c r="I1524" s="380" t="s">
        <v>1767</v>
      </c>
      <c r="J1524" s="380" t="s">
        <v>1772</v>
      </c>
      <c r="K1524" s="380" t="s">
        <v>744</v>
      </c>
      <c r="L1524" s="382" t="s">
        <v>4631</v>
      </c>
    </row>
    <row r="1525" spans="1:12" hidden="1">
      <c r="A1525" s="380" t="s">
        <v>4674</v>
      </c>
      <c r="B1525" s="380" t="s">
        <v>4675</v>
      </c>
      <c r="C1525" s="380" t="s">
        <v>744</v>
      </c>
      <c r="D1525" s="380" t="s">
        <v>3739</v>
      </c>
      <c r="F1525" s="381" t="s">
        <v>13</v>
      </c>
      <c r="G1525" s="380" t="s">
        <v>1771</v>
      </c>
      <c r="H1525" s="380" t="s">
        <v>1771</v>
      </c>
      <c r="I1525" s="380" t="s">
        <v>1767</v>
      </c>
      <c r="J1525" s="380" t="s">
        <v>1772</v>
      </c>
      <c r="K1525" s="380" t="s">
        <v>744</v>
      </c>
      <c r="L1525" s="382" t="s">
        <v>4631</v>
      </c>
    </row>
    <row r="1526" spans="1:12" hidden="1">
      <c r="A1526" s="380" t="s">
        <v>4676</v>
      </c>
      <c r="B1526" s="380" t="s">
        <v>4677</v>
      </c>
      <c r="C1526" s="380" t="s">
        <v>107</v>
      </c>
      <c r="D1526" s="380" t="s">
        <v>3739</v>
      </c>
      <c r="F1526" s="381" t="s">
        <v>13</v>
      </c>
      <c r="G1526" s="380" t="s">
        <v>1771</v>
      </c>
      <c r="H1526" s="380" t="s">
        <v>1771</v>
      </c>
      <c r="I1526" s="380" t="s">
        <v>1767</v>
      </c>
      <c r="J1526" s="380" t="s">
        <v>1772</v>
      </c>
      <c r="K1526" s="380" t="s">
        <v>107</v>
      </c>
      <c r="L1526" s="382" t="s">
        <v>4634</v>
      </c>
    </row>
    <row r="1527" spans="1:12" hidden="1">
      <c r="A1527" s="380" t="s">
        <v>4678</v>
      </c>
      <c r="B1527" s="380" t="s">
        <v>4679</v>
      </c>
      <c r="C1527" s="380" t="s">
        <v>744</v>
      </c>
      <c r="D1527" s="380" t="s">
        <v>1198</v>
      </c>
      <c r="F1527" s="381" t="s">
        <v>13</v>
      </c>
      <c r="G1527" s="380" t="s">
        <v>1771</v>
      </c>
      <c r="H1527" s="380" t="s">
        <v>1771</v>
      </c>
      <c r="I1527" s="380" t="s">
        <v>1767</v>
      </c>
      <c r="J1527" s="380" t="s">
        <v>1768</v>
      </c>
      <c r="K1527" s="380" t="s">
        <v>1807</v>
      </c>
      <c r="L1527" s="382" t="s">
        <v>4634</v>
      </c>
    </row>
    <row r="1528" spans="1:12" hidden="1">
      <c r="A1528" s="380" t="s">
        <v>4680</v>
      </c>
      <c r="B1528" s="380" t="s">
        <v>4681</v>
      </c>
      <c r="C1528" s="380" t="s">
        <v>30</v>
      </c>
      <c r="D1528" s="380" t="s">
        <v>1782</v>
      </c>
      <c r="F1528" s="381" t="s">
        <v>13</v>
      </c>
      <c r="G1528" s="380" t="s">
        <v>1771</v>
      </c>
      <c r="H1528" s="380" t="s">
        <v>1771</v>
      </c>
      <c r="I1528" s="380" t="s">
        <v>1767</v>
      </c>
      <c r="J1528" s="380" t="s">
        <v>1772</v>
      </c>
      <c r="K1528" s="380" t="s">
        <v>30</v>
      </c>
    </row>
    <row r="1529" spans="1:12" hidden="1">
      <c r="A1529" s="380" t="s">
        <v>4682</v>
      </c>
      <c r="B1529" s="380" t="s">
        <v>4683</v>
      </c>
      <c r="C1529" s="380" t="s">
        <v>1224</v>
      </c>
      <c r="D1529" s="380" t="s">
        <v>1782</v>
      </c>
      <c r="F1529" s="381" t="s">
        <v>13</v>
      </c>
      <c r="G1529" s="380" t="s">
        <v>1771</v>
      </c>
      <c r="H1529" s="380" t="s">
        <v>1771</v>
      </c>
      <c r="I1529" s="380" t="s">
        <v>1767</v>
      </c>
      <c r="J1529" s="380" t="s">
        <v>1772</v>
      </c>
      <c r="K1529" s="380" t="s">
        <v>1224</v>
      </c>
      <c r="L1529" s="382" t="s">
        <v>4634</v>
      </c>
    </row>
    <row r="1530" spans="1:12" hidden="1">
      <c r="A1530" s="380" t="s">
        <v>4684</v>
      </c>
      <c r="B1530" s="380" t="s">
        <v>4685</v>
      </c>
      <c r="C1530" s="380" t="s">
        <v>935</v>
      </c>
      <c r="D1530" s="380" t="s">
        <v>3739</v>
      </c>
      <c r="F1530" s="381" t="s">
        <v>13</v>
      </c>
      <c r="G1530" s="380" t="s">
        <v>1771</v>
      </c>
      <c r="H1530" s="380" t="s">
        <v>1771</v>
      </c>
      <c r="I1530" s="380" t="s">
        <v>1767</v>
      </c>
      <c r="J1530" s="380" t="s">
        <v>1772</v>
      </c>
      <c r="K1530" s="380" t="s">
        <v>935</v>
      </c>
      <c r="L1530" s="382" t="s">
        <v>4634</v>
      </c>
    </row>
    <row r="1531" spans="1:12" hidden="1">
      <c r="A1531" s="380" t="s">
        <v>4686</v>
      </c>
      <c r="B1531" s="380" t="s">
        <v>4687</v>
      </c>
      <c r="C1531" s="380" t="s">
        <v>353</v>
      </c>
      <c r="D1531" s="380" t="s">
        <v>142</v>
      </c>
      <c r="F1531" s="381" t="s">
        <v>13</v>
      </c>
      <c r="G1531" s="380" t="s">
        <v>1771</v>
      </c>
      <c r="H1531" s="380" t="s">
        <v>1771</v>
      </c>
      <c r="I1531" s="380" t="s">
        <v>1767</v>
      </c>
      <c r="J1531" s="380" t="s">
        <v>1772</v>
      </c>
      <c r="K1531" s="380" t="s">
        <v>353</v>
      </c>
      <c r="L1531" s="382" t="s">
        <v>4634</v>
      </c>
    </row>
    <row r="1532" spans="1:12" hidden="1">
      <c r="A1532" s="380" t="s">
        <v>4688</v>
      </c>
      <c r="B1532" s="380" t="s">
        <v>4689</v>
      </c>
      <c r="C1532" s="380" t="s">
        <v>744</v>
      </c>
      <c r="D1532" s="380" t="s">
        <v>3623</v>
      </c>
      <c r="F1532" s="381" t="s">
        <v>13</v>
      </c>
      <c r="G1532" s="380" t="s">
        <v>1771</v>
      </c>
      <c r="H1532" s="380" t="s">
        <v>1771</v>
      </c>
      <c r="I1532" s="380" t="s">
        <v>1767</v>
      </c>
      <c r="J1532" s="380" t="s">
        <v>1772</v>
      </c>
      <c r="K1532" s="380" t="s">
        <v>744</v>
      </c>
      <c r="L1532" s="382" t="s">
        <v>4634</v>
      </c>
    </row>
    <row r="1533" spans="1:12" hidden="1">
      <c r="A1533" s="380" t="s">
        <v>4690</v>
      </c>
      <c r="B1533" s="380" t="s">
        <v>4691</v>
      </c>
      <c r="C1533" s="380" t="s">
        <v>1785</v>
      </c>
      <c r="D1533" s="380" t="s">
        <v>1782</v>
      </c>
      <c r="E1533" s="380" t="s">
        <v>1883</v>
      </c>
      <c r="F1533" s="381" t="s">
        <v>1786</v>
      </c>
      <c r="G1533" s="380" t="s">
        <v>1767</v>
      </c>
      <c r="H1533" s="380" t="s">
        <v>1771</v>
      </c>
      <c r="I1533" s="380" t="s">
        <v>1767</v>
      </c>
      <c r="J1533" s="380" t="s">
        <v>1787</v>
      </c>
      <c r="K1533" s="380" t="s">
        <v>25</v>
      </c>
    </row>
    <row r="1534" spans="1:12" hidden="1">
      <c r="A1534" s="380" t="s">
        <v>818</v>
      </c>
      <c r="B1534" s="380" t="s">
        <v>819</v>
      </c>
      <c r="C1534" s="380" t="s">
        <v>744</v>
      </c>
      <c r="D1534" s="380" t="s">
        <v>3981</v>
      </c>
      <c r="F1534" s="381" t="s">
        <v>13</v>
      </c>
      <c r="G1534" s="380" t="s">
        <v>1771</v>
      </c>
      <c r="H1534" s="380" t="s">
        <v>1771</v>
      </c>
      <c r="I1534" s="380" t="s">
        <v>1767</v>
      </c>
      <c r="J1534" s="380" t="s">
        <v>1772</v>
      </c>
      <c r="K1534" s="380" t="s">
        <v>744</v>
      </c>
      <c r="L1534" s="382" t="s">
        <v>4634</v>
      </c>
    </row>
    <row r="1535" spans="1:12" hidden="1">
      <c r="A1535" s="380" t="s">
        <v>4692</v>
      </c>
      <c r="B1535" s="380" t="s">
        <v>4693</v>
      </c>
      <c r="C1535" s="380" t="s">
        <v>1224</v>
      </c>
      <c r="D1535" s="380" t="s">
        <v>4694</v>
      </c>
      <c r="F1535" s="381" t="s">
        <v>13</v>
      </c>
      <c r="G1535" s="380" t="s">
        <v>1771</v>
      </c>
      <c r="H1535" s="380" t="s">
        <v>1771</v>
      </c>
      <c r="I1535" s="380" t="s">
        <v>1767</v>
      </c>
      <c r="J1535" s="380" t="s">
        <v>1772</v>
      </c>
      <c r="K1535" s="380" t="s">
        <v>1224</v>
      </c>
      <c r="L1535" s="382" t="s">
        <v>4634</v>
      </c>
    </row>
    <row r="1536" spans="1:12" hidden="1">
      <c r="A1536" s="380" t="s">
        <v>4695</v>
      </c>
      <c r="B1536" s="380" t="s">
        <v>4696</v>
      </c>
      <c r="C1536" s="380" t="s">
        <v>1224</v>
      </c>
      <c r="D1536" s="380" t="s">
        <v>3623</v>
      </c>
      <c r="F1536" s="381" t="s">
        <v>13</v>
      </c>
      <c r="G1536" s="380" t="s">
        <v>1771</v>
      </c>
      <c r="H1536" s="380" t="s">
        <v>1771</v>
      </c>
      <c r="I1536" s="380" t="s">
        <v>1767</v>
      </c>
      <c r="J1536" s="380" t="s">
        <v>1772</v>
      </c>
      <c r="K1536" s="380" t="s">
        <v>1224</v>
      </c>
      <c r="L1536" s="382" t="s">
        <v>4634</v>
      </c>
    </row>
    <row r="1537" spans="1:12" hidden="1">
      <c r="A1537" s="380" t="s">
        <v>825</v>
      </c>
      <c r="B1537" s="380" t="s">
        <v>826</v>
      </c>
      <c r="C1537" s="380" t="s">
        <v>744</v>
      </c>
      <c r="D1537" s="380" t="s">
        <v>3623</v>
      </c>
      <c r="F1537" s="381" t="s">
        <v>13</v>
      </c>
      <c r="G1537" s="380" t="s">
        <v>1771</v>
      </c>
      <c r="H1537" s="380" t="s">
        <v>1771</v>
      </c>
      <c r="I1537" s="380" t="s">
        <v>1767</v>
      </c>
      <c r="J1537" s="380" t="s">
        <v>1772</v>
      </c>
      <c r="K1537" s="380" t="s">
        <v>744</v>
      </c>
      <c r="L1537" s="382" t="s">
        <v>4634</v>
      </c>
    </row>
    <row r="1538" spans="1:12" hidden="1">
      <c r="A1538" s="380" t="s">
        <v>4697</v>
      </c>
      <c r="B1538" s="380" t="s">
        <v>4698</v>
      </c>
      <c r="C1538" s="380" t="s">
        <v>1224</v>
      </c>
      <c r="D1538" s="380" t="s">
        <v>3739</v>
      </c>
      <c r="F1538" s="381" t="s">
        <v>13</v>
      </c>
      <c r="G1538" s="380" t="s">
        <v>1771</v>
      </c>
      <c r="H1538" s="380" t="s">
        <v>1771</v>
      </c>
      <c r="I1538" s="380" t="s">
        <v>1767</v>
      </c>
      <c r="J1538" s="380" t="s">
        <v>1772</v>
      </c>
      <c r="K1538" s="380" t="s">
        <v>1224</v>
      </c>
      <c r="L1538" s="382" t="s">
        <v>4634</v>
      </c>
    </row>
    <row r="1539" spans="1:12" hidden="1">
      <c r="A1539" s="380" t="s">
        <v>4699</v>
      </c>
      <c r="B1539" s="380" t="s">
        <v>4700</v>
      </c>
      <c r="C1539" s="380" t="s">
        <v>395</v>
      </c>
      <c r="D1539" s="380" t="s">
        <v>3739</v>
      </c>
      <c r="F1539" s="381" t="s">
        <v>13</v>
      </c>
      <c r="G1539" s="380" t="s">
        <v>1771</v>
      </c>
      <c r="H1539" s="380" t="s">
        <v>1771</v>
      </c>
      <c r="I1539" s="380" t="s">
        <v>1767</v>
      </c>
      <c r="J1539" s="380" t="s">
        <v>1772</v>
      </c>
      <c r="K1539" s="380" t="s">
        <v>395</v>
      </c>
      <c r="L1539" s="382" t="s">
        <v>4634</v>
      </c>
    </row>
    <row r="1540" spans="1:12" hidden="1">
      <c r="A1540" s="380" t="s">
        <v>4701</v>
      </c>
      <c r="B1540" s="380" t="s">
        <v>4702</v>
      </c>
      <c r="C1540" s="380" t="s">
        <v>1438</v>
      </c>
      <c r="D1540" s="380" t="s">
        <v>228</v>
      </c>
      <c r="F1540" s="381" t="s">
        <v>13</v>
      </c>
      <c r="G1540" s="380" t="s">
        <v>1771</v>
      </c>
      <c r="H1540" s="380" t="s">
        <v>1771</v>
      </c>
      <c r="I1540" s="380" t="s">
        <v>1767</v>
      </c>
      <c r="J1540" s="380" t="s">
        <v>1772</v>
      </c>
      <c r="K1540" s="380" t="s">
        <v>1438</v>
      </c>
    </row>
    <row r="1541" spans="1:12" hidden="1">
      <c r="A1541" s="380" t="s">
        <v>4703</v>
      </c>
      <c r="B1541" s="380" t="s">
        <v>4704</v>
      </c>
      <c r="C1541" s="380" t="s">
        <v>1027</v>
      </c>
      <c r="D1541" s="380" t="s">
        <v>228</v>
      </c>
      <c r="E1541" s="380" t="s">
        <v>4705</v>
      </c>
      <c r="F1541" s="381" t="s">
        <v>13</v>
      </c>
      <c r="G1541" s="380" t="s">
        <v>1771</v>
      </c>
      <c r="H1541" s="380" t="s">
        <v>1771</v>
      </c>
      <c r="I1541" s="380" t="s">
        <v>1767</v>
      </c>
      <c r="J1541" s="380" t="s">
        <v>1772</v>
      </c>
      <c r="K1541" s="380" t="s">
        <v>1438</v>
      </c>
      <c r="L1541" s="382" t="s">
        <v>4634</v>
      </c>
    </row>
    <row r="1542" spans="1:12" hidden="1">
      <c r="A1542" s="380" t="s">
        <v>4706</v>
      </c>
      <c r="B1542" s="380" t="s">
        <v>4707</v>
      </c>
      <c r="C1542" s="380" t="s">
        <v>630</v>
      </c>
      <c r="D1542" s="380" t="s">
        <v>3739</v>
      </c>
      <c r="F1542" s="381" t="s">
        <v>13</v>
      </c>
      <c r="G1542" s="380" t="s">
        <v>1771</v>
      </c>
      <c r="H1542" s="380" t="s">
        <v>1771</v>
      </c>
      <c r="I1542" s="380" t="s">
        <v>1767</v>
      </c>
      <c r="J1542" s="380" t="s">
        <v>1772</v>
      </c>
      <c r="K1542" s="380" t="s">
        <v>630</v>
      </c>
      <c r="L1542" s="382" t="s">
        <v>4634</v>
      </c>
    </row>
    <row r="1543" spans="1:12">
      <c r="A1543" s="380" t="s">
        <v>4708</v>
      </c>
      <c r="B1543" s="380" t="s">
        <v>4709</v>
      </c>
      <c r="C1543" s="380" t="s">
        <v>1438</v>
      </c>
      <c r="D1543" s="380" t="s">
        <v>228</v>
      </c>
      <c r="E1543" s="380" t="s">
        <v>1892</v>
      </c>
      <c r="F1543" s="381">
        <v>0.01</v>
      </c>
      <c r="G1543" s="380" t="s">
        <v>1767</v>
      </c>
      <c r="H1543" s="380" t="s">
        <v>1771</v>
      </c>
      <c r="I1543" s="380" t="s">
        <v>1767</v>
      </c>
      <c r="J1543" s="380" t="s">
        <v>1787</v>
      </c>
      <c r="K1543" s="380" t="s">
        <v>1438</v>
      </c>
      <c r="L1543" s="382" t="s">
        <v>4634</v>
      </c>
    </row>
    <row r="1544" spans="1:12" hidden="1">
      <c r="A1544" s="380" t="s">
        <v>1002</v>
      </c>
      <c r="B1544" s="380" t="s">
        <v>1003</v>
      </c>
      <c r="C1544" s="380" t="s">
        <v>935</v>
      </c>
      <c r="D1544" s="380" t="s">
        <v>3981</v>
      </c>
      <c r="F1544" s="381" t="s">
        <v>13</v>
      </c>
      <c r="G1544" s="380" t="s">
        <v>1771</v>
      </c>
      <c r="H1544" s="380" t="s">
        <v>1771</v>
      </c>
      <c r="I1544" s="380" t="s">
        <v>1767</v>
      </c>
      <c r="J1544" s="380" t="s">
        <v>1772</v>
      </c>
      <c r="K1544" s="380" t="s">
        <v>935</v>
      </c>
      <c r="L1544" s="382" t="s">
        <v>4634</v>
      </c>
    </row>
    <row r="1545" spans="1:12" hidden="1">
      <c r="A1545" s="380" t="s">
        <v>4710</v>
      </c>
      <c r="B1545" s="380" t="s">
        <v>4711</v>
      </c>
      <c r="C1545" s="380" t="s">
        <v>1224</v>
      </c>
      <c r="D1545" s="380" t="s">
        <v>3623</v>
      </c>
      <c r="F1545" s="381" t="s">
        <v>13</v>
      </c>
      <c r="G1545" s="380" t="s">
        <v>1771</v>
      </c>
      <c r="H1545" s="380" t="s">
        <v>1771</v>
      </c>
      <c r="I1545" s="380" t="s">
        <v>1767</v>
      </c>
      <c r="J1545" s="380" t="s">
        <v>1772</v>
      </c>
      <c r="K1545" s="380" t="s">
        <v>1224</v>
      </c>
    </row>
    <row r="1546" spans="1:12" hidden="1">
      <c r="A1546" s="380" t="s">
        <v>4712</v>
      </c>
      <c r="B1546" s="380" t="s">
        <v>4713</v>
      </c>
      <c r="C1546" s="380" t="s">
        <v>1224</v>
      </c>
      <c r="D1546" s="380" t="s">
        <v>4314</v>
      </c>
      <c r="F1546" s="381" t="s">
        <v>13</v>
      </c>
      <c r="G1546" s="380" t="s">
        <v>1771</v>
      </c>
      <c r="H1546" s="380" t="s">
        <v>1771</v>
      </c>
      <c r="I1546" s="380" t="s">
        <v>1767</v>
      </c>
      <c r="J1546" s="380" t="s">
        <v>1772</v>
      </c>
      <c r="K1546" s="380" t="s">
        <v>1224</v>
      </c>
      <c r="L1546" s="382" t="s">
        <v>4634</v>
      </c>
    </row>
    <row r="1547" spans="1:12" hidden="1">
      <c r="A1547" s="380" t="s">
        <v>4714</v>
      </c>
      <c r="B1547" s="380" t="s">
        <v>4715</v>
      </c>
      <c r="C1547" s="380" t="s">
        <v>448</v>
      </c>
      <c r="D1547" s="380" t="s">
        <v>228</v>
      </c>
      <c r="F1547" s="381" t="s">
        <v>13</v>
      </c>
      <c r="G1547" s="380" t="s">
        <v>1771</v>
      </c>
      <c r="H1547" s="380" t="s">
        <v>1771</v>
      </c>
      <c r="I1547" s="380" t="s">
        <v>1767</v>
      </c>
      <c r="J1547" s="380" t="s">
        <v>1772</v>
      </c>
      <c r="K1547" s="380" t="s">
        <v>448</v>
      </c>
      <c r="L1547" s="382" t="s">
        <v>4634</v>
      </c>
    </row>
    <row r="1548" spans="1:12" hidden="1">
      <c r="A1548" s="380" t="s">
        <v>4716</v>
      </c>
      <c r="B1548" s="380" t="s">
        <v>4717</v>
      </c>
      <c r="C1548" s="380" t="s">
        <v>744</v>
      </c>
      <c r="D1548" s="380" t="s">
        <v>3623</v>
      </c>
      <c r="E1548" s="380" t="s">
        <v>2742</v>
      </c>
      <c r="F1548" s="381" t="s">
        <v>13</v>
      </c>
      <c r="G1548" s="380" t="s">
        <v>1771</v>
      </c>
      <c r="H1548" s="380" t="s">
        <v>1771</v>
      </c>
      <c r="I1548" s="380" t="s">
        <v>1767</v>
      </c>
      <c r="J1548" s="380" t="s">
        <v>1768</v>
      </c>
      <c r="K1548" s="380" t="s">
        <v>1807</v>
      </c>
      <c r="L1548" s="382" t="s">
        <v>4634</v>
      </c>
    </row>
    <row r="1549" spans="1:12">
      <c r="A1549" s="380" t="s">
        <v>4718</v>
      </c>
      <c r="B1549" s="380" t="s">
        <v>4719</v>
      </c>
      <c r="C1549" s="380" t="s">
        <v>395</v>
      </c>
      <c r="D1549" s="380" t="s">
        <v>4314</v>
      </c>
      <c r="E1549" s="380" t="s">
        <v>4720</v>
      </c>
      <c r="F1549" s="381">
        <v>0.01</v>
      </c>
      <c r="G1549" s="380" t="s">
        <v>1767</v>
      </c>
      <c r="H1549" s="380" t="s">
        <v>1771</v>
      </c>
      <c r="I1549" s="380" t="s">
        <v>1767</v>
      </c>
      <c r="J1549" s="380" t="s">
        <v>1772</v>
      </c>
      <c r="K1549" s="380" t="s">
        <v>395</v>
      </c>
    </row>
    <row r="1550" spans="1:12" hidden="1">
      <c r="A1550" s="380" t="s">
        <v>4721</v>
      </c>
      <c r="B1550" s="380" t="s">
        <v>4722</v>
      </c>
      <c r="C1550" s="380" t="s">
        <v>744</v>
      </c>
      <c r="D1550" s="380" t="s">
        <v>3739</v>
      </c>
      <c r="E1550" s="380" t="s">
        <v>2742</v>
      </c>
      <c r="F1550" s="381" t="s">
        <v>13</v>
      </c>
      <c r="G1550" s="380" t="s">
        <v>1771</v>
      </c>
      <c r="H1550" s="380" t="s">
        <v>1771</v>
      </c>
      <c r="I1550" s="380" t="s">
        <v>1767</v>
      </c>
      <c r="J1550" s="380" t="s">
        <v>1768</v>
      </c>
      <c r="K1550" s="380" t="s">
        <v>1807</v>
      </c>
      <c r="L1550" s="382" t="s">
        <v>4634</v>
      </c>
    </row>
    <row r="1551" spans="1:12" hidden="1">
      <c r="A1551" s="380" t="s">
        <v>718</v>
      </c>
      <c r="B1551" s="380" t="s">
        <v>719</v>
      </c>
      <c r="C1551" s="380" t="s">
        <v>630</v>
      </c>
      <c r="D1551" s="380" t="s">
        <v>228</v>
      </c>
      <c r="F1551" s="381" t="s">
        <v>13</v>
      </c>
      <c r="G1551" s="380" t="s">
        <v>1771</v>
      </c>
      <c r="H1551" s="380" t="s">
        <v>1771</v>
      </c>
      <c r="I1551" s="380" t="s">
        <v>1767</v>
      </c>
      <c r="J1551" s="380" t="s">
        <v>1772</v>
      </c>
      <c r="K1551" s="380" t="s">
        <v>630</v>
      </c>
      <c r="L1551" s="382" t="s">
        <v>4634</v>
      </c>
    </row>
    <row r="1552" spans="1:12" hidden="1">
      <c r="A1552" s="380" t="s">
        <v>4723</v>
      </c>
      <c r="B1552" s="380" t="s">
        <v>4724</v>
      </c>
      <c r="C1552" s="380" t="s">
        <v>1224</v>
      </c>
      <c r="D1552" s="380" t="s">
        <v>142</v>
      </c>
      <c r="F1552" s="381" t="s">
        <v>13</v>
      </c>
      <c r="G1552" s="380" t="s">
        <v>1771</v>
      </c>
      <c r="H1552" s="380" t="s">
        <v>1771</v>
      </c>
      <c r="I1552" s="380" t="s">
        <v>1767</v>
      </c>
      <c r="J1552" s="380" t="s">
        <v>1772</v>
      </c>
      <c r="K1552" s="380" t="s">
        <v>1224</v>
      </c>
      <c r="L1552" s="382" t="s">
        <v>4634</v>
      </c>
    </row>
    <row r="1553" spans="1:12">
      <c r="A1553" s="380" t="s">
        <v>4725</v>
      </c>
      <c r="B1553" s="380" t="s">
        <v>4726</v>
      </c>
      <c r="C1553" s="380" t="s">
        <v>395</v>
      </c>
      <c r="D1553" s="380" t="s">
        <v>4314</v>
      </c>
      <c r="E1553" s="380" t="s">
        <v>4720</v>
      </c>
      <c r="F1553" s="381">
        <v>0.01</v>
      </c>
      <c r="G1553" s="380" t="s">
        <v>1767</v>
      </c>
      <c r="H1553" s="380" t="s">
        <v>1771</v>
      </c>
      <c r="I1553" s="380" t="s">
        <v>1767</v>
      </c>
      <c r="J1553" s="380" t="s">
        <v>1772</v>
      </c>
      <c r="K1553" s="380" t="s">
        <v>395</v>
      </c>
    </row>
    <row r="1554" spans="1:12" hidden="1">
      <c r="A1554" s="380" t="s">
        <v>4727</v>
      </c>
      <c r="B1554" s="380" t="s">
        <v>4728</v>
      </c>
      <c r="C1554" s="380" t="s">
        <v>1027</v>
      </c>
      <c r="D1554" s="380" t="s">
        <v>3623</v>
      </c>
      <c r="F1554" s="381" t="s">
        <v>13</v>
      </c>
      <c r="G1554" s="380" t="s">
        <v>1771</v>
      </c>
      <c r="H1554" s="380" t="s">
        <v>1771</v>
      </c>
      <c r="I1554" s="380" t="s">
        <v>1767</v>
      </c>
      <c r="J1554" s="380" t="s">
        <v>1772</v>
      </c>
      <c r="K1554" s="380" t="s">
        <v>1027</v>
      </c>
      <c r="L1554" s="382" t="s">
        <v>4634</v>
      </c>
    </row>
    <row r="1555" spans="1:12" hidden="1">
      <c r="A1555" s="380" t="s">
        <v>4729</v>
      </c>
      <c r="B1555" s="380" t="s">
        <v>4730</v>
      </c>
      <c r="C1555" s="380" t="s">
        <v>395</v>
      </c>
      <c r="D1555" s="380" t="s">
        <v>3739</v>
      </c>
      <c r="E1555" s="380" t="s">
        <v>3509</v>
      </c>
      <c r="F1555" s="381" t="s">
        <v>13</v>
      </c>
      <c r="G1555" s="380" t="s">
        <v>1771</v>
      </c>
      <c r="H1555" s="380" t="s">
        <v>1771</v>
      </c>
      <c r="I1555" s="380" t="s">
        <v>1767</v>
      </c>
      <c r="J1555" s="380" t="s">
        <v>1768</v>
      </c>
      <c r="K1555" s="380" t="s">
        <v>336</v>
      </c>
      <c r="L1555" s="382" t="s">
        <v>4634</v>
      </c>
    </row>
    <row r="1556" spans="1:12" hidden="1">
      <c r="A1556" s="380" t="s">
        <v>4731</v>
      </c>
      <c r="B1556" s="380" t="s">
        <v>4732</v>
      </c>
      <c r="C1556" s="380" t="s">
        <v>1224</v>
      </c>
      <c r="D1556" s="380" t="s">
        <v>3623</v>
      </c>
      <c r="F1556" s="381" t="s">
        <v>13</v>
      </c>
      <c r="G1556" s="380" t="s">
        <v>1771</v>
      </c>
      <c r="H1556" s="380" t="s">
        <v>1771</v>
      </c>
      <c r="I1556" s="380" t="s">
        <v>1767</v>
      </c>
      <c r="J1556" s="380" t="s">
        <v>1772</v>
      </c>
      <c r="K1556" s="380" t="s">
        <v>1224</v>
      </c>
      <c r="L1556" s="382" t="s">
        <v>4634</v>
      </c>
    </row>
    <row r="1557" spans="1:12" hidden="1">
      <c r="A1557" s="380" t="s">
        <v>4733</v>
      </c>
      <c r="B1557" s="380" t="s">
        <v>4734</v>
      </c>
      <c r="C1557" s="380" t="s">
        <v>630</v>
      </c>
      <c r="D1557" s="380" t="s">
        <v>3623</v>
      </c>
      <c r="F1557" s="381" t="s">
        <v>13</v>
      </c>
      <c r="G1557" s="380" t="s">
        <v>1771</v>
      </c>
      <c r="H1557" s="380" t="s">
        <v>1771</v>
      </c>
      <c r="I1557" s="380" t="s">
        <v>1767</v>
      </c>
      <c r="J1557" s="380" t="s">
        <v>1772</v>
      </c>
      <c r="K1557" s="380" t="s">
        <v>630</v>
      </c>
    </row>
    <row r="1558" spans="1:12" hidden="1">
      <c r="A1558" s="380" t="s">
        <v>298</v>
      </c>
      <c r="B1558" s="380" t="s">
        <v>299</v>
      </c>
      <c r="C1558" s="380" t="s">
        <v>107</v>
      </c>
      <c r="D1558" s="380" t="s">
        <v>3981</v>
      </c>
      <c r="F1558" s="381" t="s">
        <v>13</v>
      </c>
      <c r="G1558" s="380" t="s">
        <v>1771</v>
      </c>
      <c r="H1558" s="380" t="s">
        <v>1771</v>
      </c>
      <c r="I1558" s="380" t="s">
        <v>1767</v>
      </c>
      <c r="J1558" s="380" t="s">
        <v>1772</v>
      </c>
      <c r="K1558" s="380" t="s">
        <v>107</v>
      </c>
      <c r="L1558" s="382" t="s">
        <v>4634</v>
      </c>
    </row>
    <row r="1559" spans="1:12" hidden="1">
      <c r="A1559" s="380" t="s">
        <v>4735</v>
      </c>
      <c r="B1559" s="380" t="s">
        <v>4736</v>
      </c>
      <c r="C1559" s="380" t="s">
        <v>1438</v>
      </c>
      <c r="D1559" s="380" t="s">
        <v>3623</v>
      </c>
      <c r="F1559" s="381" t="s">
        <v>13</v>
      </c>
      <c r="G1559" s="380" t="s">
        <v>1771</v>
      </c>
      <c r="H1559" s="380" t="s">
        <v>1771</v>
      </c>
      <c r="I1559" s="380" t="s">
        <v>1767</v>
      </c>
      <c r="J1559" s="380" t="s">
        <v>1772</v>
      </c>
      <c r="K1559" s="380" t="s">
        <v>1438</v>
      </c>
      <c r="L1559" s="382" t="s">
        <v>4634</v>
      </c>
    </row>
    <row r="1560" spans="1:12" hidden="1">
      <c r="A1560" s="380" t="s">
        <v>4737</v>
      </c>
      <c r="B1560" s="380" t="s">
        <v>4738</v>
      </c>
      <c r="C1560" s="380" t="s">
        <v>1438</v>
      </c>
      <c r="D1560" s="380" t="s">
        <v>3739</v>
      </c>
      <c r="F1560" s="381" t="s">
        <v>13</v>
      </c>
      <c r="G1560" s="380" t="s">
        <v>1771</v>
      </c>
      <c r="H1560" s="380" t="s">
        <v>1771</v>
      </c>
      <c r="I1560" s="380" t="s">
        <v>1767</v>
      </c>
      <c r="J1560" s="380" t="s">
        <v>1772</v>
      </c>
      <c r="K1560" s="380" t="s">
        <v>1438</v>
      </c>
      <c r="L1560" s="382" t="s">
        <v>4634</v>
      </c>
    </row>
    <row r="1561" spans="1:12" hidden="1">
      <c r="A1561" s="380" t="s">
        <v>4739</v>
      </c>
      <c r="B1561" s="380" t="s">
        <v>4740</v>
      </c>
      <c r="C1561" s="380" t="s">
        <v>935</v>
      </c>
      <c r="D1561" s="380" t="s">
        <v>3981</v>
      </c>
      <c r="F1561" s="381" t="s">
        <v>13</v>
      </c>
      <c r="G1561" s="380" t="s">
        <v>1771</v>
      </c>
      <c r="H1561" s="380" t="s">
        <v>1771</v>
      </c>
      <c r="I1561" s="380" t="s">
        <v>1767</v>
      </c>
      <c r="J1561" s="380" t="s">
        <v>1772</v>
      </c>
      <c r="K1561" s="380" t="s">
        <v>935</v>
      </c>
      <c r="L1561" s="382" t="s">
        <v>4634</v>
      </c>
    </row>
    <row r="1562" spans="1:12" hidden="1">
      <c r="A1562" s="380" t="s">
        <v>4741</v>
      </c>
      <c r="B1562" s="380" t="s">
        <v>4742</v>
      </c>
      <c r="C1562" s="380" t="s">
        <v>1224</v>
      </c>
      <c r="D1562" s="380" t="s">
        <v>142</v>
      </c>
      <c r="F1562" s="381" t="s">
        <v>13</v>
      </c>
      <c r="G1562" s="380" t="s">
        <v>1771</v>
      </c>
      <c r="H1562" s="380" t="s">
        <v>1771</v>
      </c>
      <c r="I1562" s="380" t="s">
        <v>1767</v>
      </c>
      <c r="J1562" s="380" t="s">
        <v>1772</v>
      </c>
      <c r="K1562" s="380" t="s">
        <v>1224</v>
      </c>
      <c r="L1562" s="382" t="s">
        <v>4634</v>
      </c>
    </row>
    <row r="1563" spans="1:12" hidden="1">
      <c r="A1563" s="380" t="s">
        <v>4743</v>
      </c>
      <c r="B1563" s="380" t="s">
        <v>4744</v>
      </c>
      <c r="C1563" s="380" t="s">
        <v>744</v>
      </c>
      <c r="D1563" s="380" t="s">
        <v>3623</v>
      </c>
      <c r="F1563" s="381" t="s">
        <v>13</v>
      </c>
      <c r="G1563" s="380" t="s">
        <v>1771</v>
      </c>
      <c r="H1563" s="380" t="s">
        <v>1771</v>
      </c>
      <c r="I1563" s="380" t="s">
        <v>1767</v>
      </c>
      <c r="J1563" s="380" t="s">
        <v>1772</v>
      </c>
      <c r="K1563" s="380" t="s">
        <v>744</v>
      </c>
      <c r="L1563" s="382" t="s">
        <v>4634</v>
      </c>
    </row>
    <row r="1564" spans="1:12" hidden="1">
      <c r="A1564" s="380" t="s">
        <v>4745</v>
      </c>
      <c r="B1564" s="380" t="s">
        <v>4746</v>
      </c>
      <c r="C1564" s="380" t="s">
        <v>2238</v>
      </c>
      <c r="D1564" s="380" t="s">
        <v>1777</v>
      </c>
      <c r="F1564" s="381" t="s">
        <v>1766</v>
      </c>
      <c r="K1564" s="380" t="s">
        <v>2238</v>
      </c>
    </row>
    <row r="1565" spans="1:12" hidden="1">
      <c r="A1565" s="380" t="s">
        <v>4747</v>
      </c>
      <c r="B1565" s="380" t="s">
        <v>4748</v>
      </c>
      <c r="C1565" s="380" t="s">
        <v>1438</v>
      </c>
      <c r="D1565" s="380" t="s">
        <v>3623</v>
      </c>
      <c r="F1565" s="381" t="s">
        <v>13</v>
      </c>
      <c r="G1565" s="380" t="s">
        <v>1771</v>
      </c>
      <c r="H1565" s="380" t="s">
        <v>1771</v>
      </c>
      <c r="I1565" s="380" t="s">
        <v>1767</v>
      </c>
      <c r="J1565" s="380" t="s">
        <v>1772</v>
      </c>
      <c r="K1565" s="380" t="s">
        <v>1438</v>
      </c>
      <c r="L1565" s="382" t="s">
        <v>4634</v>
      </c>
    </row>
    <row r="1566" spans="1:12" hidden="1">
      <c r="A1566" s="380" t="s">
        <v>4749</v>
      </c>
      <c r="B1566" s="380" t="s">
        <v>4750</v>
      </c>
      <c r="C1566" s="380" t="s">
        <v>935</v>
      </c>
      <c r="D1566" s="380" t="s">
        <v>1777</v>
      </c>
      <c r="F1566" s="381" t="s">
        <v>13</v>
      </c>
      <c r="G1566" s="380" t="s">
        <v>1771</v>
      </c>
      <c r="H1566" s="380" t="s">
        <v>1771</v>
      </c>
      <c r="I1566" s="380" t="s">
        <v>1767</v>
      </c>
      <c r="J1566" s="380" t="s">
        <v>1772</v>
      </c>
      <c r="K1566" s="380" t="s">
        <v>935</v>
      </c>
      <c r="L1566" s="382" t="s">
        <v>4634</v>
      </c>
    </row>
    <row r="1567" spans="1:12" hidden="1">
      <c r="A1567" s="380" t="s">
        <v>4751</v>
      </c>
      <c r="B1567" s="380" t="s">
        <v>4752</v>
      </c>
      <c r="C1567" s="380" t="s">
        <v>744</v>
      </c>
      <c r="D1567" s="380" t="s">
        <v>3623</v>
      </c>
      <c r="E1567" s="380" t="s">
        <v>2742</v>
      </c>
      <c r="F1567" s="381" t="s">
        <v>13</v>
      </c>
      <c r="G1567" s="380" t="s">
        <v>1771</v>
      </c>
      <c r="H1567" s="380" t="s">
        <v>1771</v>
      </c>
      <c r="I1567" s="380" t="s">
        <v>1767</v>
      </c>
      <c r="J1567" s="380" t="s">
        <v>1768</v>
      </c>
      <c r="K1567" s="380" t="s">
        <v>1807</v>
      </c>
      <c r="L1567" s="382" t="s">
        <v>4634</v>
      </c>
    </row>
    <row r="1568" spans="1:12" hidden="1">
      <c r="A1568" s="380" t="s">
        <v>4753</v>
      </c>
      <c r="B1568" s="380" t="s">
        <v>4754</v>
      </c>
      <c r="C1568" s="380" t="s">
        <v>1438</v>
      </c>
      <c r="D1568" s="380" t="s">
        <v>3623</v>
      </c>
      <c r="F1568" s="381" t="s">
        <v>13</v>
      </c>
      <c r="G1568" s="380" t="s">
        <v>1771</v>
      </c>
      <c r="H1568" s="380" t="s">
        <v>1771</v>
      </c>
      <c r="I1568" s="380" t="s">
        <v>1767</v>
      </c>
      <c r="J1568" s="380" t="s">
        <v>1772</v>
      </c>
      <c r="K1568" s="380" t="s">
        <v>1438</v>
      </c>
    </row>
    <row r="1569" spans="1:11" hidden="1">
      <c r="A1569" s="380" t="s">
        <v>4755</v>
      </c>
      <c r="B1569" s="380" t="s">
        <v>4756</v>
      </c>
      <c r="C1569" s="380" t="s">
        <v>395</v>
      </c>
      <c r="D1569" s="380" t="s">
        <v>3623</v>
      </c>
      <c r="E1569" s="380" t="s">
        <v>4757</v>
      </c>
      <c r="F1569" s="381" t="s">
        <v>13</v>
      </c>
      <c r="G1569" s="380" t="s">
        <v>1771</v>
      </c>
      <c r="H1569" s="380" t="s">
        <v>1771</v>
      </c>
      <c r="I1569" s="380" t="s">
        <v>1767</v>
      </c>
      <c r="J1569" s="380" t="s">
        <v>1772</v>
      </c>
      <c r="K1569" s="380" t="s">
        <v>1438</v>
      </c>
    </row>
    <row r="1570" spans="1:11" hidden="1">
      <c r="A1570" s="380" t="s">
        <v>4758</v>
      </c>
      <c r="B1570" s="380" t="s">
        <v>4759</v>
      </c>
      <c r="C1570" s="380" t="s">
        <v>1438</v>
      </c>
      <c r="D1570" s="380" t="s">
        <v>3623</v>
      </c>
      <c r="F1570" s="381" t="s">
        <v>13</v>
      </c>
      <c r="G1570" s="380" t="s">
        <v>1771</v>
      </c>
      <c r="H1570" s="380" t="s">
        <v>1771</v>
      </c>
      <c r="I1570" s="380" t="s">
        <v>1767</v>
      </c>
      <c r="J1570" s="380" t="s">
        <v>1772</v>
      </c>
      <c r="K1570" s="380" t="s">
        <v>1438</v>
      </c>
    </row>
    <row r="1571" spans="1:11" hidden="1">
      <c r="A1571" s="380" t="s">
        <v>4760</v>
      </c>
      <c r="B1571" s="380" t="s">
        <v>4761</v>
      </c>
      <c r="C1571" s="380" t="s">
        <v>1224</v>
      </c>
      <c r="D1571" s="380" t="s">
        <v>3739</v>
      </c>
      <c r="F1571" s="381" t="s">
        <v>13</v>
      </c>
      <c r="G1571" s="380" t="s">
        <v>1771</v>
      </c>
      <c r="H1571" s="380" t="s">
        <v>1771</v>
      </c>
      <c r="I1571" s="380" t="s">
        <v>1767</v>
      </c>
      <c r="J1571" s="380" t="s">
        <v>1772</v>
      </c>
      <c r="K1571" s="380" t="s">
        <v>1224</v>
      </c>
    </row>
    <row r="1572" spans="1:11" hidden="1">
      <c r="A1572" s="380" t="s">
        <v>303</v>
      </c>
      <c r="B1572" s="380" t="s">
        <v>304</v>
      </c>
      <c r="C1572" s="380" t="s">
        <v>107</v>
      </c>
      <c r="D1572" s="380" t="s">
        <v>3623</v>
      </c>
      <c r="F1572" s="381" t="s">
        <v>13</v>
      </c>
      <c r="G1572" s="380" t="s">
        <v>1771</v>
      </c>
      <c r="H1572" s="380" t="s">
        <v>1771</v>
      </c>
      <c r="I1572" s="380" t="s">
        <v>1767</v>
      </c>
      <c r="J1572" s="380" t="s">
        <v>1772</v>
      </c>
      <c r="K1572" s="380" t="s">
        <v>107</v>
      </c>
    </row>
    <row r="1573" spans="1:11" hidden="1">
      <c r="A1573" s="380" t="s">
        <v>4762</v>
      </c>
      <c r="B1573" s="380" t="s">
        <v>4763</v>
      </c>
      <c r="C1573" s="380" t="s">
        <v>1224</v>
      </c>
      <c r="D1573" s="380" t="s">
        <v>142</v>
      </c>
      <c r="F1573" s="381" t="s">
        <v>13</v>
      </c>
      <c r="G1573" s="380" t="s">
        <v>1771</v>
      </c>
      <c r="H1573" s="380" t="s">
        <v>1771</v>
      </c>
      <c r="I1573" s="380" t="s">
        <v>1767</v>
      </c>
      <c r="J1573" s="380" t="s">
        <v>1772</v>
      </c>
      <c r="K1573" s="380" t="s">
        <v>1224</v>
      </c>
    </row>
    <row r="1574" spans="1:11" hidden="1">
      <c r="A1574" s="380" t="s">
        <v>4764</v>
      </c>
      <c r="B1574" s="380" t="s">
        <v>4765</v>
      </c>
      <c r="C1574" s="380" t="s">
        <v>27</v>
      </c>
      <c r="D1574" s="380" t="s">
        <v>4766</v>
      </c>
      <c r="E1574" s="380" t="s">
        <v>1778</v>
      </c>
      <c r="F1574" s="381" t="s">
        <v>13</v>
      </c>
      <c r="G1574" s="380" t="s">
        <v>1771</v>
      </c>
      <c r="H1574" s="380" t="s">
        <v>1771</v>
      </c>
      <c r="I1574" s="380" t="s">
        <v>1767</v>
      </c>
      <c r="J1574" s="380" t="s">
        <v>1768</v>
      </c>
      <c r="K1574" s="380" t="s">
        <v>1779</v>
      </c>
    </row>
    <row r="1575" spans="1:11" hidden="1">
      <c r="A1575" s="380" t="s">
        <v>4767</v>
      </c>
      <c r="B1575" s="380" t="s">
        <v>4768</v>
      </c>
      <c r="C1575" s="380" t="s">
        <v>1224</v>
      </c>
      <c r="D1575" s="380" t="s">
        <v>3623</v>
      </c>
      <c r="F1575" s="381" t="s">
        <v>13</v>
      </c>
      <c r="G1575" s="380" t="s">
        <v>1771</v>
      </c>
      <c r="H1575" s="380" t="s">
        <v>1771</v>
      </c>
      <c r="I1575" s="380" t="s">
        <v>1767</v>
      </c>
      <c r="J1575" s="380" t="s">
        <v>1772</v>
      </c>
      <c r="K1575" s="380" t="s">
        <v>1224</v>
      </c>
    </row>
    <row r="1576" spans="1:11" hidden="1">
      <c r="A1576" s="380" t="s">
        <v>1070</v>
      </c>
      <c r="B1576" s="380" t="s">
        <v>1071</v>
      </c>
      <c r="C1576" s="380" t="s">
        <v>1027</v>
      </c>
      <c r="D1576" s="380" t="s">
        <v>3623</v>
      </c>
      <c r="F1576" s="381" t="s">
        <v>13</v>
      </c>
      <c r="G1576" s="380" t="s">
        <v>1771</v>
      </c>
      <c r="H1576" s="380" t="s">
        <v>1771</v>
      </c>
      <c r="I1576" s="380" t="s">
        <v>1767</v>
      </c>
      <c r="J1576" s="380" t="s">
        <v>1772</v>
      </c>
      <c r="K1576" s="380" t="s">
        <v>1027</v>
      </c>
    </row>
    <row r="1577" spans="1:11" hidden="1">
      <c r="A1577" s="380" t="s">
        <v>4769</v>
      </c>
      <c r="B1577" s="380" t="s">
        <v>4770</v>
      </c>
      <c r="C1577" s="380" t="s">
        <v>1438</v>
      </c>
      <c r="D1577" s="380" t="s">
        <v>3623</v>
      </c>
      <c r="F1577" s="381" t="s">
        <v>13</v>
      </c>
      <c r="G1577" s="380" t="s">
        <v>1771</v>
      </c>
      <c r="H1577" s="380" t="s">
        <v>1771</v>
      </c>
      <c r="I1577" s="380" t="s">
        <v>1767</v>
      </c>
      <c r="J1577" s="380" t="s">
        <v>1772</v>
      </c>
      <c r="K1577" s="380" t="s">
        <v>1438</v>
      </c>
    </row>
    <row r="1578" spans="1:11" hidden="1">
      <c r="A1578" s="380" t="s">
        <v>4771</v>
      </c>
      <c r="B1578" s="380" t="s">
        <v>4772</v>
      </c>
      <c r="C1578" s="380" t="s">
        <v>1438</v>
      </c>
      <c r="D1578" s="380" t="s">
        <v>459</v>
      </c>
      <c r="F1578" s="381" t="s">
        <v>13</v>
      </c>
      <c r="G1578" s="380" t="s">
        <v>1771</v>
      </c>
      <c r="H1578" s="380" t="s">
        <v>1771</v>
      </c>
      <c r="I1578" s="380" t="s">
        <v>1767</v>
      </c>
      <c r="J1578" s="380" t="s">
        <v>1772</v>
      </c>
      <c r="K1578" s="380" t="s">
        <v>1438</v>
      </c>
    </row>
    <row r="1579" spans="1:11" hidden="1">
      <c r="A1579" s="380" t="s">
        <v>4773</v>
      </c>
      <c r="B1579" s="380" t="s">
        <v>4774</v>
      </c>
      <c r="C1579" s="380" t="s">
        <v>1224</v>
      </c>
      <c r="D1579" s="380">
        <v>30</v>
      </c>
      <c r="F1579" s="381" t="s">
        <v>13</v>
      </c>
      <c r="G1579" s="380" t="s">
        <v>1771</v>
      </c>
      <c r="H1579" s="380" t="s">
        <v>1771</v>
      </c>
      <c r="I1579" s="380" t="s">
        <v>1767</v>
      </c>
      <c r="J1579" s="380" t="s">
        <v>1772</v>
      </c>
      <c r="K1579" s="380" t="s">
        <v>1224</v>
      </c>
    </row>
    <row r="1580" spans="1:11" hidden="1">
      <c r="A1580" s="380" t="s">
        <v>4775</v>
      </c>
      <c r="B1580" s="380" t="s">
        <v>4776</v>
      </c>
      <c r="C1580" s="380" t="s">
        <v>935</v>
      </c>
      <c r="D1580" s="380">
        <v>60</v>
      </c>
      <c r="F1580" s="381" t="s">
        <v>13</v>
      </c>
      <c r="G1580" s="380" t="s">
        <v>1771</v>
      </c>
      <c r="H1580" s="380" t="s">
        <v>1771</v>
      </c>
      <c r="I1580" s="380" t="s">
        <v>1767</v>
      </c>
      <c r="J1580" s="380" t="s">
        <v>1772</v>
      </c>
      <c r="K1580" s="380" t="s">
        <v>935</v>
      </c>
    </row>
    <row r="1581" spans="1:11" hidden="1">
      <c r="A1581" s="380" t="s">
        <v>4777</v>
      </c>
      <c r="B1581" s="380" t="s">
        <v>4778</v>
      </c>
      <c r="C1581" s="380" t="s">
        <v>1224</v>
      </c>
      <c r="D1581" s="380">
        <v>60</v>
      </c>
      <c r="F1581" s="381" t="s">
        <v>13</v>
      </c>
      <c r="G1581" s="380" t="s">
        <v>1771</v>
      </c>
      <c r="H1581" s="380" t="s">
        <v>1771</v>
      </c>
      <c r="I1581" s="380" t="s">
        <v>1767</v>
      </c>
      <c r="J1581" s="380" t="s">
        <v>1772</v>
      </c>
      <c r="K1581" s="380" t="s">
        <v>1224</v>
      </c>
    </row>
    <row r="1582" spans="1:11" hidden="1">
      <c r="A1582" s="380" t="s">
        <v>4779</v>
      </c>
      <c r="B1582" s="380" t="s">
        <v>4780</v>
      </c>
      <c r="C1582" s="380" t="s">
        <v>1224</v>
      </c>
      <c r="D1582" s="380" t="s">
        <v>459</v>
      </c>
      <c r="F1582" s="381" t="s">
        <v>13</v>
      </c>
      <c r="G1582" s="380" t="s">
        <v>1771</v>
      </c>
      <c r="H1582" s="380" t="s">
        <v>1771</v>
      </c>
      <c r="I1582" s="380" t="s">
        <v>1767</v>
      </c>
      <c r="J1582" s="380" t="s">
        <v>1772</v>
      </c>
      <c r="K1582" s="380" t="s">
        <v>1224</v>
      </c>
    </row>
    <row r="1583" spans="1:11" hidden="1">
      <c r="A1583" s="380" t="s">
        <v>4781</v>
      </c>
      <c r="B1583" s="380" t="s">
        <v>4782</v>
      </c>
      <c r="C1583" s="380" t="s">
        <v>935</v>
      </c>
      <c r="D1583" s="380">
        <v>60</v>
      </c>
      <c r="F1583" s="381" t="s">
        <v>13</v>
      </c>
      <c r="G1583" s="380" t="s">
        <v>1771</v>
      </c>
      <c r="H1583" s="380" t="s">
        <v>1771</v>
      </c>
      <c r="I1583" s="380" t="s">
        <v>1767</v>
      </c>
      <c r="J1583" s="380" t="s">
        <v>1772</v>
      </c>
      <c r="K1583" s="380" t="s">
        <v>935</v>
      </c>
    </row>
    <row r="1584" spans="1:11" hidden="1">
      <c r="A1584" s="380" t="s">
        <v>4783</v>
      </c>
      <c r="B1584" s="380" t="s">
        <v>4784</v>
      </c>
      <c r="C1584" s="380" t="s">
        <v>1224</v>
      </c>
      <c r="D1584" s="380">
        <v>60</v>
      </c>
      <c r="F1584" s="381" t="s">
        <v>13</v>
      </c>
      <c r="G1584" s="380" t="s">
        <v>1771</v>
      </c>
      <c r="H1584" s="380" t="s">
        <v>1771</v>
      </c>
      <c r="I1584" s="380" t="s">
        <v>1767</v>
      </c>
      <c r="J1584" s="380" t="s">
        <v>1772</v>
      </c>
      <c r="K1584" s="380" t="s">
        <v>1224</v>
      </c>
    </row>
    <row r="1585" spans="1:11" hidden="1">
      <c r="A1585" s="380" t="s">
        <v>4785</v>
      </c>
      <c r="B1585" s="380" t="s">
        <v>4786</v>
      </c>
      <c r="C1585" s="380" t="s">
        <v>1785</v>
      </c>
      <c r="D1585" s="380">
        <v>30</v>
      </c>
      <c r="E1585" s="380" t="s">
        <v>1786</v>
      </c>
      <c r="F1585" s="381" t="s">
        <v>1786</v>
      </c>
      <c r="G1585" s="380" t="s">
        <v>1767</v>
      </c>
      <c r="H1585" s="380" t="s">
        <v>1771</v>
      </c>
      <c r="I1585" s="380" t="s">
        <v>1767</v>
      </c>
      <c r="J1585" s="380" t="s">
        <v>1768</v>
      </c>
      <c r="K1585" s="380" t="s">
        <v>25</v>
      </c>
    </row>
    <row r="1586" spans="1:11" hidden="1">
      <c r="A1586" s="380" t="s">
        <v>4787</v>
      </c>
      <c r="B1586" s="380" t="s">
        <v>4788</v>
      </c>
      <c r="C1586" s="380" t="s">
        <v>1438</v>
      </c>
      <c r="D1586" s="380">
        <v>30</v>
      </c>
      <c r="F1586" s="381" t="s">
        <v>13</v>
      </c>
      <c r="G1586" s="380" t="s">
        <v>1771</v>
      </c>
      <c r="H1586" s="380" t="s">
        <v>1771</v>
      </c>
      <c r="I1586" s="380" t="s">
        <v>1767</v>
      </c>
      <c r="J1586" s="380" t="s">
        <v>1772</v>
      </c>
      <c r="K1586" s="380" t="s">
        <v>1438</v>
      </c>
    </row>
    <row r="1587" spans="1:11" hidden="1">
      <c r="A1587" s="380" t="s">
        <v>4789</v>
      </c>
      <c r="B1587" s="380" t="s">
        <v>4790</v>
      </c>
      <c r="C1587" s="380" t="s">
        <v>1438</v>
      </c>
      <c r="D1587" s="380">
        <v>90</v>
      </c>
      <c r="F1587" s="381" t="s">
        <v>13</v>
      </c>
      <c r="G1587" s="380" t="s">
        <v>1771</v>
      </c>
      <c r="H1587" s="380" t="s">
        <v>1771</v>
      </c>
      <c r="I1587" s="380" t="s">
        <v>1767</v>
      </c>
      <c r="J1587" s="380" t="s">
        <v>1772</v>
      </c>
      <c r="K1587" s="380" t="s">
        <v>1438</v>
      </c>
    </row>
    <row r="1588" spans="1:11" hidden="1">
      <c r="A1588" s="380" t="s">
        <v>4791</v>
      </c>
      <c r="B1588" s="380" t="s">
        <v>4792</v>
      </c>
      <c r="C1588" s="380" t="s">
        <v>744</v>
      </c>
      <c r="D1588" s="380">
        <v>30</v>
      </c>
      <c r="F1588" s="381" t="s">
        <v>13</v>
      </c>
      <c r="G1588" s="380" t="s">
        <v>1771</v>
      </c>
      <c r="H1588" s="380" t="s">
        <v>1771</v>
      </c>
      <c r="I1588" s="380" t="s">
        <v>1767</v>
      </c>
      <c r="J1588" s="380" t="s">
        <v>1772</v>
      </c>
      <c r="K1588" s="380" t="s">
        <v>744</v>
      </c>
    </row>
    <row r="1589" spans="1:11" hidden="1">
      <c r="A1589" s="380" t="s">
        <v>4793</v>
      </c>
      <c r="B1589" s="380" t="s">
        <v>4794</v>
      </c>
      <c r="C1589" s="380" t="s">
        <v>1027</v>
      </c>
      <c r="D1589" s="380">
        <v>30</v>
      </c>
      <c r="F1589" s="381" t="s">
        <v>13</v>
      </c>
      <c r="G1589" s="380" t="s">
        <v>1771</v>
      </c>
      <c r="H1589" s="380" t="s">
        <v>1771</v>
      </c>
      <c r="I1589" s="380" t="s">
        <v>1767</v>
      </c>
      <c r="J1589" s="380" t="s">
        <v>1772</v>
      </c>
      <c r="K1589" s="380" t="s">
        <v>1027</v>
      </c>
    </row>
    <row r="1590" spans="1:11" hidden="1">
      <c r="A1590" s="380" t="s">
        <v>4795</v>
      </c>
      <c r="B1590" s="380" t="s">
        <v>4796</v>
      </c>
      <c r="C1590" s="380" t="s">
        <v>935</v>
      </c>
      <c r="D1590" s="380">
        <v>90</v>
      </c>
      <c r="F1590" s="381" t="s">
        <v>13</v>
      </c>
      <c r="G1590" s="380" t="s">
        <v>1771</v>
      </c>
      <c r="H1590" s="380" t="s">
        <v>1771</v>
      </c>
      <c r="I1590" s="380" t="s">
        <v>1767</v>
      </c>
      <c r="J1590" s="380" t="s">
        <v>1772</v>
      </c>
      <c r="K1590" s="380" t="s">
        <v>935</v>
      </c>
    </row>
    <row r="1591" spans="1:11" hidden="1">
      <c r="A1591" s="380" t="s">
        <v>4797</v>
      </c>
      <c r="B1591" s="380" t="s">
        <v>4798</v>
      </c>
      <c r="C1591" s="380" t="s">
        <v>935</v>
      </c>
      <c r="D1591" s="380">
        <v>90</v>
      </c>
      <c r="F1591" s="381" t="s">
        <v>13</v>
      </c>
      <c r="G1591" s="380" t="s">
        <v>1771</v>
      </c>
      <c r="H1591" s="380" t="s">
        <v>1771</v>
      </c>
      <c r="I1591" s="380" t="s">
        <v>1767</v>
      </c>
      <c r="J1591" s="380" t="s">
        <v>1772</v>
      </c>
      <c r="K1591" s="380" t="s">
        <v>935</v>
      </c>
    </row>
    <row r="1592" spans="1:11" hidden="1">
      <c r="A1592" s="380" t="s">
        <v>1371</v>
      </c>
      <c r="B1592" s="380" t="s">
        <v>1372</v>
      </c>
      <c r="C1592" s="380" t="s">
        <v>1224</v>
      </c>
      <c r="D1592" s="380">
        <v>60</v>
      </c>
      <c r="K1592" s="380" t="s">
        <v>1224</v>
      </c>
    </row>
    <row r="1593" spans="1:11" hidden="1">
      <c r="A1593" s="380" t="s">
        <v>431</v>
      </c>
      <c r="B1593" s="380" t="s">
        <v>432</v>
      </c>
      <c r="C1593" s="380" t="s">
        <v>395</v>
      </c>
      <c r="D1593" s="380">
        <v>45</v>
      </c>
      <c r="F1593" s="381" t="s">
        <v>13</v>
      </c>
      <c r="G1593" s="380" t="s">
        <v>1771</v>
      </c>
      <c r="H1593" s="380" t="s">
        <v>1771</v>
      </c>
      <c r="I1593" s="380" t="s">
        <v>1767</v>
      </c>
      <c r="J1593" s="380" t="s">
        <v>1768</v>
      </c>
      <c r="K1593" s="380" t="s">
        <v>1807</v>
      </c>
    </row>
    <row r="1594" spans="1:11" hidden="1">
      <c r="A1594" s="380" t="s">
        <v>4799</v>
      </c>
      <c r="B1594" s="380" t="s">
        <v>4800</v>
      </c>
      <c r="C1594" s="380" t="s">
        <v>107</v>
      </c>
      <c r="D1594" s="380">
        <v>90</v>
      </c>
      <c r="F1594" s="381" t="s">
        <v>13</v>
      </c>
      <c r="G1594" s="380" t="s">
        <v>1771</v>
      </c>
      <c r="H1594" s="380" t="s">
        <v>1771</v>
      </c>
      <c r="I1594" s="380" t="s">
        <v>1767</v>
      </c>
      <c r="J1594" s="380" t="s">
        <v>1772</v>
      </c>
      <c r="K1594" s="380" t="s">
        <v>107</v>
      </c>
    </row>
    <row r="1595" spans="1:11" hidden="1">
      <c r="A1595" s="380" t="s">
        <v>4801</v>
      </c>
      <c r="B1595" s="380" t="s">
        <v>4802</v>
      </c>
      <c r="C1595" s="380" t="s">
        <v>935</v>
      </c>
      <c r="D1595" s="380" t="s">
        <v>4766</v>
      </c>
      <c r="F1595" s="381" t="s">
        <v>13</v>
      </c>
      <c r="G1595" s="380" t="s">
        <v>1771</v>
      </c>
      <c r="H1595" s="380" t="s">
        <v>1771</v>
      </c>
      <c r="I1595" s="380" t="s">
        <v>1767</v>
      </c>
      <c r="J1595" s="380" t="s">
        <v>1772</v>
      </c>
      <c r="K1595" s="380" t="s">
        <v>935</v>
      </c>
    </row>
    <row r="1596" spans="1:11" hidden="1">
      <c r="A1596" s="380" t="s">
        <v>4803</v>
      </c>
      <c r="B1596" s="380" t="s">
        <v>4804</v>
      </c>
      <c r="C1596" s="380" t="s">
        <v>395</v>
      </c>
      <c r="D1596" s="380">
        <v>30</v>
      </c>
      <c r="E1596" s="380" t="s">
        <v>2066</v>
      </c>
      <c r="F1596" s="381" t="s">
        <v>13</v>
      </c>
      <c r="G1596" s="380" t="s">
        <v>1771</v>
      </c>
      <c r="H1596" s="380" t="s">
        <v>1771</v>
      </c>
      <c r="I1596" s="380" t="s">
        <v>1767</v>
      </c>
      <c r="J1596" s="380" t="s">
        <v>1768</v>
      </c>
      <c r="K1596" s="380" t="s">
        <v>1807</v>
      </c>
    </row>
    <row r="1597" spans="1:11" hidden="1">
      <c r="A1597" s="380" t="s">
        <v>4805</v>
      </c>
      <c r="B1597" s="380" t="s">
        <v>4806</v>
      </c>
      <c r="C1597" s="380" t="s">
        <v>1224</v>
      </c>
      <c r="D1597" s="380">
        <v>120</v>
      </c>
      <c r="F1597" s="381" t="s">
        <v>13</v>
      </c>
      <c r="G1597" s="380" t="s">
        <v>1771</v>
      </c>
      <c r="H1597" s="380" t="s">
        <v>1771</v>
      </c>
      <c r="I1597" s="380" t="s">
        <v>1767</v>
      </c>
      <c r="J1597" s="380" t="s">
        <v>1772</v>
      </c>
      <c r="K1597" s="380" t="s">
        <v>1224</v>
      </c>
    </row>
    <row r="1598" spans="1:11" hidden="1">
      <c r="A1598" s="380" t="s">
        <v>4807</v>
      </c>
      <c r="B1598" s="380" t="s">
        <v>4808</v>
      </c>
      <c r="C1598" s="380" t="s">
        <v>630</v>
      </c>
      <c r="D1598" s="380">
        <v>30</v>
      </c>
      <c r="F1598" s="381" t="s">
        <v>13</v>
      </c>
      <c r="G1598" s="380" t="s">
        <v>1771</v>
      </c>
      <c r="H1598" s="380" t="s">
        <v>1771</v>
      </c>
      <c r="I1598" s="380" t="s">
        <v>1767</v>
      </c>
      <c r="J1598" s="380" t="s">
        <v>1772</v>
      </c>
      <c r="K1598" s="380" t="s">
        <v>630</v>
      </c>
    </row>
    <row r="1599" spans="1:11" hidden="1">
      <c r="A1599" s="380" t="s">
        <v>4809</v>
      </c>
      <c r="B1599" s="380" t="s">
        <v>4810</v>
      </c>
      <c r="C1599" s="380" t="s">
        <v>744</v>
      </c>
      <c r="D1599" s="380">
        <v>30</v>
      </c>
      <c r="F1599" s="381" t="s">
        <v>13</v>
      </c>
      <c r="G1599" s="380" t="s">
        <v>1771</v>
      </c>
      <c r="H1599" s="380" t="s">
        <v>1771</v>
      </c>
      <c r="I1599" s="380" t="s">
        <v>1767</v>
      </c>
      <c r="J1599" s="380" t="s">
        <v>1772</v>
      </c>
      <c r="K1599" s="380" t="s">
        <v>744</v>
      </c>
    </row>
    <row r="1600" spans="1:11" hidden="1">
      <c r="A1600" s="380" t="s">
        <v>611</v>
      </c>
      <c r="B1600" s="380" t="s">
        <v>612</v>
      </c>
      <c r="C1600" s="380" t="s">
        <v>30</v>
      </c>
      <c r="D1600" s="380" t="s">
        <v>459</v>
      </c>
      <c r="F1600" s="381" t="s">
        <v>13</v>
      </c>
      <c r="G1600" s="380" t="s">
        <v>1771</v>
      </c>
      <c r="H1600" s="380" t="s">
        <v>1771</v>
      </c>
      <c r="I1600" s="380" t="s">
        <v>1767</v>
      </c>
      <c r="J1600" s="380" t="s">
        <v>1772</v>
      </c>
      <c r="K1600" s="380" t="s">
        <v>30</v>
      </c>
    </row>
    <row r="1601" spans="1:11" hidden="1">
      <c r="A1601" s="380" t="s">
        <v>4811</v>
      </c>
      <c r="B1601" s="380" t="s">
        <v>4812</v>
      </c>
      <c r="C1601" s="380" t="s">
        <v>353</v>
      </c>
      <c r="D1601" s="380" t="s">
        <v>4766</v>
      </c>
      <c r="F1601" s="381" t="s">
        <v>13</v>
      </c>
      <c r="G1601" s="380" t="s">
        <v>1771</v>
      </c>
      <c r="H1601" s="380" t="s">
        <v>1771</v>
      </c>
      <c r="I1601" s="380" t="s">
        <v>1767</v>
      </c>
      <c r="J1601" s="380" t="s">
        <v>1768</v>
      </c>
      <c r="K1601" s="380" t="s">
        <v>1779</v>
      </c>
    </row>
    <row r="1602" spans="1:11" hidden="1">
      <c r="A1602" s="380" t="s">
        <v>1375</v>
      </c>
      <c r="B1602" s="380" t="s">
        <v>1376</v>
      </c>
      <c r="C1602" s="380" t="s">
        <v>1224</v>
      </c>
      <c r="D1602" s="380" t="s">
        <v>142</v>
      </c>
      <c r="F1602" s="381" t="s">
        <v>13</v>
      </c>
      <c r="G1602" s="380" t="s">
        <v>1771</v>
      </c>
      <c r="H1602" s="380" t="s">
        <v>1771</v>
      </c>
      <c r="I1602" s="380" t="s">
        <v>1767</v>
      </c>
      <c r="J1602" s="380" t="s">
        <v>1772</v>
      </c>
      <c r="K1602" s="380" t="s">
        <v>1224</v>
      </c>
    </row>
    <row r="1603" spans="1:11" hidden="1">
      <c r="A1603" s="380" t="s">
        <v>309</v>
      </c>
      <c r="B1603" s="380" t="s">
        <v>310</v>
      </c>
      <c r="C1603" s="380" t="s">
        <v>107</v>
      </c>
      <c r="D1603" s="380">
        <v>60</v>
      </c>
      <c r="F1603" s="381" t="s">
        <v>13</v>
      </c>
      <c r="G1603" s="380" t="s">
        <v>1771</v>
      </c>
      <c r="H1603" s="380" t="s">
        <v>1771</v>
      </c>
      <c r="I1603" s="380" t="s">
        <v>1767</v>
      </c>
      <c r="J1603" s="380" t="s">
        <v>1772</v>
      </c>
      <c r="K1603" s="380" t="s">
        <v>107</v>
      </c>
    </row>
    <row r="1604" spans="1:11" hidden="1">
      <c r="A1604" s="380" t="s">
        <v>4813</v>
      </c>
      <c r="B1604" s="380" t="s">
        <v>4814</v>
      </c>
      <c r="C1604" s="380" t="s">
        <v>1027</v>
      </c>
      <c r="D1604" s="380">
        <v>60</v>
      </c>
      <c r="F1604" s="381" t="s">
        <v>13</v>
      </c>
      <c r="G1604" s="380" t="s">
        <v>1771</v>
      </c>
      <c r="H1604" s="380" t="s">
        <v>1771</v>
      </c>
      <c r="I1604" s="380" t="s">
        <v>1767</v>
      </c>
      <c r="J1604" s="380" t="s">
        <v>1772</v>
      </c>
      <c r="K1604" s="380" t="s">
        <v>1027</v>
      </c>
    </row>
    <row r="1605" spans="1:11" hidden="1">
      <c r="A1605" s="380" t="s">
        <v>4815</v>
      </c>
      <c r="B1605" s="380" t="s">
        <v>4816</v>
      </c>
      <c r="C1605" s="380" t="s">
        <v>30</v>
      </c>
      <c r="D1605" s="380">
        <v>60</v>
      </c>
      <c r="F1605" s="381" t="s">
        <v>13</v>
      </c>
      <c r="G1605" s="380" t="s">
        <v>1771</v>
      </c>
      <c r="H1605" s="380" t="s">
        <v>1771</v>
      </c>
      <c r="I1605" s="380" t="s">
        <v>1767</v>
      </c>
      <c r="J1605" s="380" t="s">
        <v>1772</v>
      </c>
      <c r="K1605" s="380" t="s">
        <v>30</v>
      </c>
    </row>
    <row r="1606" spans="1:11" hidden="1">
      <c r="A1606" s="380" t="s">
        <v>4817</v>
      </c>
      <c r="B1606" s="380" t="s">
        <v>4818</v>
      </c>
      <c r="C1606" s="380" t="s">
        <v>744</v>
      </c>
      <c r="D1606" s="380">
        <v>30</v>
      </c>
      <c r="F1606" s="381" t="s">
        <v>13</v>
      </c>
      <c r="G1606" s="380" t="s">
        <v>1771</v>
      </c>
      <c r="H1606" s="380" t="s">
        <v>1771</v>
      </c>
      <c r="I1606" s="380" t="s">
        <v>1767</v>
      </c>
      <c r="J1606" s="380" t="s">
        <v>1772</v>
      </c>
      <c r="K1606" s="380" t="s">
        <v>744</v>
      </c>
    </row>
    <row r="1607" spans="1:11" hidden="1">
      <c r="A1607" s="380" t="s">
        <v>4819</v>
      </c>
      <c r="B1607" s="380" t="s">
        <v>4820</v>
      </c>
      <c r="C1607" s="380" t="s">
        <v>353</v>
      </c>
      <c r="D1607" s="380">
        <v>30</v>
      </c>
      <c r="E1607" s="380" t="s">
        <v>2206</v>
      </c>
      <c r="F1607" s="381" t="s">
        <v>13</v>
      </c>
      <c r="G1607" s="380" t="s">
        <v>1771</v>
      </c>
      <c r="H1607" s="380" t="s">
        <v>1771</v>
      </c>
      <c r="I1607" s="380" t="s">
        <v>1767</v>
      </c>
      <c r="J1607" s="380" t="s">
        <v>1768</v>
      </c>
      <c r="K1607" s="380" t="s">
        <v>1779</v>
      </c>
    </row>
    <row r="1608" spans="1:11" hidden="1">
      <c r="A1608" s="380" t="s">
        <v>725</v>
      </c>
      <c r="B1608" s="380" t="s">
        <v>726</v>
      </c>
      <c r="C1608" s="380" t="s">
        <v>630</v>
      </c>
      <c r="D1608" s="380" t="s">
        <v>228</v>
      </c>
      <c r="F1608" s="381" t="s">
        <v>13</v>
      </c>
      <c r="G1608" s="380" t="s">
        <v>1771</v>
      </c>
      <c r="H1608" s="380" t="s">
        <v>1771</v>
      </c>
      <c r="I1608" s="380" t="s">
        <v>1767</v>
      </c>
      <c r="J1608" s="380" t="s">
        <v>1772</v>
      </c>
      <c r="K1608" s="380" t="s">
        <v>630</v>
      </c>
    </row>
    <row r="1609" spans="1:11" hidden="1">
      <c r="A1609" s="380" t="s">
        <v>4821</v>
      </c>
      <c r="B1609" s="380" t="s">
        <v>4822</v>
      </c>
      <c r="C1609" s="380" t="s">
        <v>1224</v>
      </c>
      <c r="D1609" s="380">
        <v>90</v>
      </c>
      <c r="F1609" s="381" t="s">
        <v>13</v>
      </c>
      <c r="G1609" s="380" t="s">
        <v>1771</v>
      </c>
      <c r="H1609" s="380" t="s">
        <v>1771</v>
      </c>
      <c r="I1609" s="380" t="s">
        <v>1767</v>
      </c>
      <c r="J1609" s="380" t="s">
        <v>1772</v>
      </c>
      <c r="K1609" s="380" t="s">
        <v>1224</v>
      </c>
    </row>
    <row r="1610" spans="1:11" hidden="1">
      <c r="A1610" s="380" t="s">
        <v>4823</v>
      </c>
      <c r="B1610" s="380" t="s">
        <v>4824</v>
      </c>
      <c r="C1610" s="380" t="s">
        <v>1224</v>
      </c>
      <c r="D1610" s="380" t="s">
        <v>142</v>
      </c>
      <c r="F1610" s="381" t="s">
        <v>13</v>
      </c>
      <c r="G1610" s="380" t="s">
        <v>1771</v>
      </c>
      <c r="H1610" s="380" t="s">
        <v>1771</v>
      </c>
      <c r="I1610" s="380" t="s">
        <v>1767</v>
      </c>
      <c r="J1610" s="380" t="s">
        <v>1772</v>
      </c>
      <c r="K1610" s="380" t="s">
        <v>1224</v>
      </c>
    </row>
    <row r="1611" spans="1:11" hidden="1">
      <c r="A1611" s="380" t="s">
        <v>4825</v>
      </c>
      <c r="B1611" s="380" t="s">
        <v>4826</v>
      </c>
      <c r="C1611" s="380" t="s">
        <v>1785</v>
      </c>
      <c r="D1611" s="380" t="s">
        <v>283</v>
      </c>
      <c r="E1611" s="380" t="s">
        <v>4827</v>
      </c>
      <c r="F1611" s="381" t="s">
        <v>13</v>
      </c>
      <c r="G1611" s="380" t="s">
        <v>1771</v>
      </c>
      <c r="H1611" s="380" t="s">
        <v>1771</v>
      </c>
      <c r="I1611" s="380" t="s">
        <v>1767</v>
      </c>
      <c r="J1611" s="380" t="s">
        <v>1772</v>
      </c>
      <c r="K1611" s="380" t="s">
        <v>336</v>
      </c>
    </row>
    <row r="1612" spans="1:11" hidden="1">
      <c r="A1612" s="380" t="s">
        <v>4828</v>
      </c>
      <c r="B1612" s="380" t="s">
        <v>4829</v>
      </c>
      <c r="C1612" s="380" t="s">
        <v>395</v>
      </c>
      <c r="D1612" s="380">
        <v>60</v>
      </c>
      <c r="E1612" s="380" t="s">
        <v>2066</v>
      </c>
      <c r="F1612" s="381" t="s">
        <v>13</v>
      </c>
      <c r="G1612" s="380" t="s">
        <v>1771</v>
      </c>
      <c r="H1612" s="380" t="s">
        <v>1771</v>
      </c>
      <c r="I1612" s="380" t="s">
        <v>1767</v>
      </c>
      <c r="J1612" s="380" t="s">
        <v>1768</v>
      </c>
      <c r="K1612" s="380" t="s">
        <v>1807</v>
      </c>
    </row>
    <row r="1613" spans="1:11" hidden="1">
      <c r="A1613" s="380" t="s">
        <v>4830</v>
      </c>
      <c r="B1613" s="380" t="s">
        <v>4831</v>
      </c>
      <c r="C1613" s="380" t="s">
        <v>30</v>
      </c>
      <c r="D1613" s="380">
        <v>60</v>
      </c>
      <c r="F1613" s="381" t="s">
        <v>13</v>
      </c>
      <c r="G1613" s="380" t="s">
        <v>1771</v>
      </c>
      <c r="H1613" s="380" t="s">
        <v>1771</v>
      </c>
      <c r="I1613" s="380" t="s">
        <v>1767</v>
      </c>
      <c r="J1613" s="380" t="s">
        <v>1772</v>
      </c>
      <c r="K1613" s="380" t="s">
        <v>30</v>
      </c>
    </row>
    <row r="1614" spans="1:11" hidden="1">
      <c r="A1614" s="380" t="s">
        <v>4832</v>
      </c>
      <c r="B1614" s="380" t="s">
        <v>4833</v>
      </c>
      <c r="C1614" s="380" t="s">
        <v>395</v>
      </c>
      <c r="D1614" s="380">
        <v>60</v>
      </c>
      <c r="E1614" s="380" t="s">
        <v>2066</v>
      </c>
      <c r="F1614" s="381" t="s">
        <v>13</v>
      </c>
      <c r="G1614" s="380" t="s">
        <v>1771</v>
      </c>
      <c r="H1614" s="380" t="s">
        <v>1771</v>
      </c>
      <c r="I1614" s="380" t="s">
        <v>1767</v>
      </c>
      <c r="J1614" s="380" t="s">
        <v>1768</v>
      </c>
      <c r="K1614" s="380" t="s">
        <v>1807</v>
      </c>
    </row>
    <row r="1615" spans="1:11" hidden="1">
      <c r="A1615" s="380" t="s">
        <v>4834</v>
      </c>
      <c r="B1615" s="380" t="s">
        <v>4835</v>
      </c>
      <c r="C1615" s="380" t="s">
        <v>30</v>
      </c>
      <c r="D1615" s="380">
        <v>90</v>
      </c>
      <c r="F1615" s="381" t="s">
        <v>13</v>
      </c>
      <c r="G1615" s="380" t="s">
        <v>1771</v>
      </c>
      <c r="H1615" s="380" t="s">
        <v>1771</v>
      </c>
      <c r="I1615" s="380" t="s">
        <v>1767</v>
      </c>
      <c r="J1615" s="380" t="s">
        <v>1772</v>
      </c>
      <c r="K1615" s="380" t="s">
        <v>30</v>
      </c>
    </row>
    <row r="1616" spans="1:11" hidden="1">
      <c r="A1616" s="380" t="s">
        <v>4836</v>
      </c>
      <c r="B1616" s="380" t="s">
        <v>4837</v>
      </c>
      <c r="C1616" s="380" t="s">
        <v>395</v>
      </c>
      <c r="D1616" s="380">
        <v>30</v>
      </c>
      <c r="E1616" s="380" t="s">
        <v>2066</v>
      </c>
      <c r="F1616" s="381" t="s">
        <v>13</v>
      </c>
      <c r="G1616" s="380" t="s">
        <v>1771</v>
      </c>
      <c r="H1616" s="380" t="s">
        <v>1771</v>
      </c>
      <c r="I1616" s="380" t="s">
        <v>1767</v>
      </c>
      <c r="J1616" s="380" t="s">
        <v>1768</v>
      </c>
      <c r="K1616" s="380" t="s">
        <v>1807</v>
      </c>
    </row>
    <row r="1617" spans="1:11" hidden="1">
      <c r="A1617" s="380" t="s">
        <v>4838</v>
      </c>
      <c r="B1617" s="380" t="s">
        <v>4839</v>
      </c>
      <c r="C1617" s="380" t="s">
        <v>744</v>
      </c>
      <c r="D1617" s="380" t="s">
        <v>283</v>
      </c>
      <c r="F1617" s="381" t="s">
        <v>13</v>
      </c>
      <c r="G1617" s="380" t="s">
        <v>1771</v>
      </c>
      <c r="H1617" s="380" t="s">
        <v>1771</v>
      </c>
      <c r="I1617" s="380" t="s">
        <v>1767</v>
      </c>
      <c r="J1617" s="380" t="s">
        <v>1772</v>
      </c>
      <c r="K1617" s="380" t="s">
        <v>744</v>
      </c>
    </row>
    <row r="1618" spans="1:11" hidden="1">
      <c r="A1618" s="380" t="s">
        <v>1379</v>
      </c>
      <c r="B1618" s="380" t="s">
        <v>1380</v>
      </c>
      <c r="C1618" s="380" t="s">
        <v>1224</v>
      </c>
      <c r="D1618" s="380" t="s">
        <v>142</v>
      </c>
      <c r="F1618" s="381" t="s">
        <v>13</v>
      </c>
      <c r="G1618" s="380" t="s">
        <v>1771</v>
      </c>
      <c r="H1618" s="380" t="s">
        <v>1771</v>
      </c>
      <c r="I1618" s="380" t="s">
        <v>1767</v>
      </c>
      <c r="J1618" s="380" t="s">
        <v>1772</v>
      </c>
      <c r="K1618" s="380" t="s">
        <v>1224</v>
      </c>
    </row>
    <row r="1619" spans="1:11" hidden="1">
      <c r="A1619" s="380" t="s">
        <v>4840</v>
      </c>
      <c r="B1619" s="380" t="s">
        <v>4841</v>
      </c>
      <c r="C1619" s="380" t="s">
        <v>744</v>
      </c>
      <c r="D1619" s="380">
        <v>60</v>
      </c>
      <c r="F1619" s="381" t="s">
        <v>13</v>
      </c>
      <c r="G1619" s="380" t="s">
        <v>1771</v>
      </c>
      <c r="H1619" s="380" t="s">
        <v>1771</v>
      </c>
      <c r="I1619" s="380" t="s">
        <v>1767</v>
      </c>
      <c r="J1619" s="380" t="s">
        <v>1772</v>
      </c>
      <c r="K1619" s="380" t="s">
        <v>744</v>
      </c>
    </row>
    <row r="1620" spans="1:11" hidden="1">
      <c r="A1620" s="380" t="s">
        <v>4842</v>
      </c>
      <c r="B1620" s="380" t="s">
        <v>4843</v>
      </c>
      <c r="C1620" s="380" t="s">
        <v>1027</v>
      </c>
      <c r="D1620" s="380">
        <v>60</v>
      </c>
      <c r="F1620" s="381" t="s">
        <v>13</v>
      </c>
      <c r="G1620" s="380" t="s">
        <v>1771</v>
      </c>
      <c r="H1620" s="380" t="s">
        <v>1771</v>
      </c>
      <c r="I1620" s="380" t="s">
        <v>1767</v>
      </c>
      <c r="J1620" s="380" t="s">
        <v>1772</v>
      </c>
      <c r="K1620" s="380" t="s">
        <v>1027</v>
      </c>
    </row>
    <row r="1621" spans="1:11" hidden="1">
      <c r="A1621" s="380" t="s">
        <v>4844</v>
      </c>
      <c r="B1621" s="380" t="s">
        <v>4845</v>
      </c>
      <c r="C1621" s="380" t="s">
        <v>744</v>
      </c>
      <c r="D1621" s="380">
        <v>30</v>
      </c>
      <c r="E1621" s="380" t="s">
        <v>2742</v>
      </c>
      <c r="F1621" s="381" t="s">
        <v>13</v>
      </c>
      <c r="G1621" s="380" t="s">
        <v>1771</v>
      </c>
      <c r="H1621" s="380" t="s">
        <v>1771</v>
      </c>
      <c r="I1621" s="380" t="s">
        <v>1767</v>
      </c>
      <c r="J1621" s="380" t="s">
        <v>1768</v>
      </c>
      <c r="K1621" s="380" t="s">
        <v>1807</v>
      </c>
    </row>
    <row r="1622" spans="1:11" hidden="1">
      <c r="A1622" s="380" t="s">
        <v>4846</v>
      </c>
      <c r="B1622" s="380" t="s">
        <v>4847</v>
      </c>
      <c r="C1622" s="380" t="s">
        <v>1438</v>
      </c>
      <c r="D1622" s="380">
        <v>90</v>
      </c>
      <c r="F1622" s="381" t="s">
        <v>13</v>
      </c>
      <c r="G1622" s="380" t="s">
        <v>1771</v>
      </c>
      <c r="H1622" s="380" t="s">
        <v>1771</v>
      </c>
      <c r="I1622" s="380" t="s">
        <v>1767</v>
      </c>
      <c r="J1622" s="380" t="s">
        <v>1772</v>
      </c>
      <c r="K1622" s="380" t="s">
        <v>1438</v>
      </c>
    </row>
    <row r="1623" spans="1:11" hidden="1">
      <c r="A1623" s="380" t="s">
        <v>4848</v>
      </c>
      <c r="B1623" s="380" t="s">
        <v>4849</v>
      </c>
      <c r="C1623" s="380" t="s">
        <v>4175</v>
      </c>
      <c r="D1623" s="380">
        <v>90</v>
      </c>
      <c r="F1623" s="381" t="s">
        <v>13</v>
      </c>
      <c r="G1623" s="380" t="s">
        <v>1771</v>
      </c>
      <c r="H1623" s="380" t="s">
        <v>1771</v>
      </c>
      <c r="I1623" s="380" t="s">
        <v>1767</v>
      </c>
      <c r="J1623" s="380" t="s">
        <v>1772</v>
      </c>
      <c r="K1623" s="380" t="s">
        <v>336</v>
      </c>
    </row>
    <row r="1624" spans="1:11" hidden="1">
      <c r="A1624" s="380" t="s">
        <v>4850</v>
      </c>
      <c r="B1624" s="380" t="s">
        <v>4851</v>
      </c>
      <c r="C1624" s="380" t="s">
        <v>1027</v>
      </c>
      <c r="D1624" s="380">
        <v>60</v>
      </c>
      <c r="F1624" s="381" t="s">
        <v>13</v>
      </c>
      <c r="G1624" s="380" t="s">
        <v>1771</v>
      </c>
      <c r="H1624" s="380" t="s">
        <v>1771</v>
      </c>
      <c r="I1624" s="380" t="s">
        <v>1767</v>
      </c>
      <c r="J1624" s="380" t="s">
        <v>1772</v>
      </c>
      <c r="K1624" s="380" t="s">
        <v>1027</v>
      </c>
    </row>
    <row r="1625" spans="1:11" hidden="1">
      <c r="A1625" s="380" t="s">
        <v>4852</v>
      </c>
      <c r="B1625" s="380" t="s">
        <v>4853</v>
      </c>
      <c r="C1625" s="380" t="s">
        <v>395</v>
      </c>
      <c r="D1625" s="380">
        <v>90</v>
      </c>
      <c r="E1625" s="380" t="s">
        <v>2066</v>
      </c>
      <c r="F1625" s="381" t="s">
        <v>13</v>
      </c>
      <c r="G1625" s="380" t="s">
        <v>1771</v>
      </c>
      <c r="H1625" s="380" t="s">
        <v>1771</v>
      </c>
      <c r="I1625" s="380" t="s">
        <v>1767</v>
      </c>
      <c r="J1625" s="380" t="s">
        <v>1768</v>
      </c>
      <c r="K1625" s="380" t="s">
        <v>1807</v>
      </c>
    </row>
    <row r="1626" spans="1:11" hidden="1">
      <c r="A1626" s="380" t="s">
        <v>4854</v>
      </c>
      <c r="B1626" s="380" t="s">
        <v>4855</v>
      </c>
      <c r="C1626" s="380" t="s">
        <v>630</v>
      </c>
      <c r="D1626" s="380" t="s">
        <v>459</v>
      </c>
      <c r="F1626" s="381" t="s">
        <v>13</v>
      </c>
      <c r="G1626" s="380" t="s">
        <v>1771</v>
      </c>
      <c r="H1626" s="380" t="s">
        <v>1771</v>
      </c>
      <c r="I1626" s="380" t="s">
        <v>1767</v>
      </c>
      <c r="J1626" s="380" t="s">
        <v>1772</v>
      </c>
      <c r="K1626" s="380" t="s">
        <v>630</v>
      </c>
    </row>
    <row r="1627" spans="1:11" hidden="1">
      <c r="A1627" s="380" t="s">
        <v>4856</v>
      </c>
      <c r="B1627" s="380" t="s">
        <v>4857</v>
      </c>
      <c r="C1627" s="380" t="s">
        <v>744</v>
      </c>
      <c r="D1627" s="380">
        <v>30</v>
      </c>
      <c r="F1627" s="381" t="s">
        <v>13</v>
      </c>
      <c r="G1627" s="380" t="s">
        <v>1771</v>
      </c>
      <c r="H1627" s="380" t="s">
        <v>1771</v>
      </c>
      <c r="I1627" s="380" t="s">
        <v>1767</v>
      </c>
      <c r="J1627" s="380" t="s">
        <v>1768</v>
      </c>
      <c r="K1627" s="380" t="s">
        <v>1807</v>
      </c>
    </row>
    <row r="1628" spans="1:11" hidden="1">
      <c r="A1628" s="380" t="s">
        <v>4858</v>
      </c>
      <c r="B1628" s="380" t="s">
        <v>4859</v>
      </c>
      <c r="C1628" s="380" t="s">
        <v>1027</v>
      </c>
      <c r="D1628" s="380">
        <v>60</v>
      </c>
      <c r="F1628" s="381" t="s">
        <v>13</v>
      </c>
      <c r="G1628" s="380" t="s">
        <v>1771</v>
      </c>
      <c r="H1628" s="380" t="s">
        <v>1771</v>
      </c>
      <c r="I1628" s="380" t="s">
        <v>1767</v>
      </c>
      <c r="J1628" s="380" t="s">
        <v>1772</v>
      </c>
      <c r="K1628" s="380" t="s">
        <v>1027</v>
      </c>
    </row>
    <row r="1629" spans="1:11" hidden="1">
      <c r="A1629" s="380" t="s">
        <v>4860</v>
      </c>
      <c r="B1629" s="380" t="s">
        <v>4861</v>
      </c>
      <c r="C1629" s="380" t="s">
        <v>1438</v>
      </c>
      <c r="D1629" s="380" t="s">
        <v>459</v>
      </c>
      <c r="F1629" s="381" t="s">
        <v>13</v>
      </c>
      <c r="G1629" s="380" t="s">
        <v>1771</v>
      </c>
      <c r="H1629" s="380" t="s">
        <v>1771</v>
      </c>
      <c r="I1629" s="380" t="s">
        <v>1767</v>
      </c>
      <c r="J1629" s="380" t="s">
        <v>1772</v>
      </c>
      <c r="K1629" s="380" t="s">
        <v>1438</v>
      </c>
    </row>
    <row r="1630" spans="1:11" hidden="1">
      <c r="A1630" s="380" t="s">
        <v>4862</v>
      </c>
      <c r="B1630" s="380" t="s">
        <v>4863</v>
      </c>
      <c r="C1630" s="380" t="s">
        <v>1785</v>
      </c>
      <c r="D1630" s="380" t="s">
        <v>283</v>
      </c>
      <c r="E1630" s="380" t="s">
        <v>4827</v>
      </c>
      <c r="F1630" s="381" t="s">
        <v>13</v>
      </c>
      <c r="G1630" s="380" t="s">
        <v>1771</v>
      </c>
      <c r="H1630" s="380" t="s">
        <v>1771</v>
      </c>
      <c r="I1630" s="380" t="s">
        <v>1767</v>
      </c>
      <c r="J1630" s="380" t="s">
        <v>1772</v>
      </c>
      <c r="K1630" s="380" t="s">
        <v>336</v>
      </c>
    </row>
    <row r="1631" spans="1:11" hidden="1">
      <c r="A1631" s="380" t="s">
        <v>4864</v>
      </c>
      <c r="B1631" s="380" t="s">
        <v>4865</v>
      </c>
      <c r="C1631" s="380" t="s">
        <v>353</v>
      </c>
      <c r="D1631" s="380">
        <v>90</v>
      </c>
      <c r="E1631" s="380" t="s">
        <v>2206</v>
      </c>
      <c r="F1631" s="381" t="s">
        <v>13</v>
      </c>
      <c r="G1631" s="380" t="s">
        <v>1771</v>
      </c>
      <c r="H1631" s="380" t="s">
        <v>1771</v>
      </c>
      <c r="I1631" s="380" t="s">
        <v>1767</v>
      </c>
      <c r="J1631" s="380" t="s">
        <v>1768</v>
      </c>
      <c r="K1631" s="380" t="s">
        <v>1779</v>
      </c>
    </row>
    <row r="1632" spans="1:11" hidden="1">
      <c r="A1632" s="380" t="s">
        <v>4866</v>
      </c>
      <c r="B1632" s="380" t="s">
        <v>4867</v>
      </c>
      <c r="C1632" s="380" t="s">
        <v>935</v>
      </c>
      <c r="D1632" s="380">
        <v>30</v>
      </c>
      <c r="F1632" s="381" t="s">
        <v>13</v>
      </c>
      <c r="G1632" s="380" t="s">
        <v>1771</v>
      </c>
      <c r="H1632" s="380" t="s">
        <v>1771</v>
      </c>
      <c r="I1632" s="380" t="s">
        <v>1767</v>
      </c>
      <c r="J1632" s="380" t="s">
        <v>1772</v>
      </c>
      <c r="K1632" s="380" t="s">
        <v>935</v>
      </c>
    </row>
    <row r="1633" spans="1:11" hidden="1">
      <c r="A1633" s="380" t="s">
        <v>4868</v>
      </c>
      <c r="B1633" s="380" t="s">
        <v>4869</v>
      </c>
      <c r="C1633" s="380" t="s">
        <v>744</v>
      </c>
      <c r="D1633" s="380">
        <v>30</v>
      </c>
      <c r="E1633" s="380" t="s">
        <v>2742</v>
      </c>
      <c r="F1633" s="381" t="s">
        <v>13</v>
      </c>
      <c r="G1633" s="380" t="s">
        <v>1771</v>
      </c>
      <c r="H1633" s="380" t="s">
        <v>1771</v>
      </c>
      <c r="I1633" s="380" t="s">
        <v>1767</v>
      </c>
      <c r="J1633" s="380" t="s">
        <v>1768</v>
      </c>
      <c r="K1633" s="380" t="s">
        <v>1807</v>
      </c>
    </row>
    <row r="1634" spans="1:11" hidden="1">
      <c r="A1634" s="380" t="s">
        <v>4870</v>
      </c>
      <c r="B1634" s="380" t="s">
        <v>4871</v>
      </c>
      <c r="C1634" s="380" t="s">
        <v>1224</v>
      </c>
      <c r="D1634" s="380" t="s">
        <v>459</v>
      </c>
      <c r="F1634" s="381" t="s">
        <v>13</v>
      </c>
      <c r="G1634" s="380" t="s">
        <v>1771</v>
      </c>
      <c r="H1634" s="380" t="s">
        <v>1771</v>
      </c>
      <c r="I1634" s="380" t="s">
        <v>1767</v>
      </c>
      <c r="J1634" s="380" t="s">
        <v>1772</v>
      </c>
      <c r="K1634" s="380" t="s">
        <v>1224</v>
      </c>
    </row>
    <row r="1635" spans="1:11" hidden="1">
      <c r="A1635" s="380" t="s">
        <v>4872</v>
      </c>
      <c r="B1635" s="380" t="s">
        <v>4873</v>
      </c>
      <c r="C1635" s="380" t="s">
        <v>872</v>
      </c>
      <c r="D1635" s="380" t="s">
        <v>459</v>
      </c>
      <c r="F1635" s="381" t="s">
        <v>13</v>
      </c>
      <c r="G1635" s="380" t="s">
        <v>1771</v>
      </c>
      <c r="H1635" s="380" t="s">
        <v>1771</v>
      </c>
      <c r="I1635" s="380" t="s">
        <v>1767</v>
      </c>
      <c r="J1635" s="380" t="s">
        <v>1772</v>
      </c>
      <c r="K1635" s="380" t="s">
        <v>872</v>
      </c>
    </row>
    <row r="1636" spans="1:11" hidden="1">
      <c r="A1636" s="380" t="s">
        <v>4874</v>
      </c>
      <c r="B1636" s="380" t="s">
        <v>4875</v>
      </c>
      <c r="C1636" s="380" t="s">
        <v>744</v>
      </c>
      <c r="D1636" s="380">
        <v>30</v>
      </c>
      <c r="E1636" s="380" t="s">
        <v>2742</v>
      </c>
      <c r="F1636" s="381" t="s">
        <v>13</v>
      </c>
      <c r="G1636" s="380" t="s">
        <v>1771</v>
      </c>
      <c r="H1636" s="380" t="s">
        <v>1771</v>
      </c>
      <c r="I1636" s="380" t="s">
        <v>1767</v>
      </c>
      <c r="J1636" s="380" t="s">
        <v>1768</v>
      </c>
      <c r="K1636" s="380" t="s">
        <v>1807</v>
      </c>
    </row>
    <row r="1637" spans="1:11" hidden="1">
      <c r="A1637" s="380" t="s">
        <v>4876</v>
      </c>
      <c r="B1637" s="380" t="s">
        <v>4877</v>
      </c>
      <c r="C1637" s="380" t="s">
        <v>395</v>
      </c>
      <c r="D1637" s="380">
        <v>30</v>
      </c>
      <c r="F1637" s="381" t="s">
        <v>13</v>
      </c>
      <c r="G1637" s="380" t="s">
        <v>1771</v>
      </c>
      <c r="H1637" s="380" t="s">
        <v>1771</v>
      </c>
      <c r="I1637" s="380" t="s">
        <v>1767</v>
      </c>
      <c r="J1637" s="380" t="s">
        <v>1772</v>
      </c>
      <c r="K1637" s="380" t="s">
        <v>395</v>
      </c>
    </row>
    <row r="1638" spans="1:11" hidden="1">
      <c r="A1638" s="380" t="s">
        <v>4878</v>
      </c>
      <c r="B1638" s="380" t="s">
        <v>4879</v>
      </c>
      <c r="C1638" s="380" t="s">
        <v>395</v>
      </c>
      <c r="D1638" s="380">
        <v>30</v>
      </c>
      <c r="F1638" s="381" t="s">
        <v>13</v>
      </c>
      <c r="G1638" s="380" t="s">
        <v>1771</v>
      </c>
      <c r="H1638" s="380" t="s">
        <v>1771</v>
      </c>
      <c r="I1638" s="380" t="s">
        <v>1767</v>
      </c>
      <c r="J1638" s="380" t="s">
        <v>1772</v>
      </c>
      <c r="K1638" s="380" t="s">
        <v>395</v>
      </c>
    </row>
    <row r="1639" spans="1:11" hidden="1">
      <c r="A1639" s="380" t="s">
        <v>4880</v>
      </c>
      <c r="B1639" s="380" t="s">
        <v>4881</v>
      </c>
      <c r="C1639" s="380" t="s">
        <v>1816</v>
      </c>
      <c r="D1639" s="380" t="s">
        <v>4882</v>
      </c>
      <c r="E1639" s="380" t="s">
        <v>2274</v>
      </c>
      <c r="F1639" s="381" t="s">
        <v>13</v>
      </c>
      <c r="G1639" s="380" t="s">
        <v>1771</v>
      </c>
      <c r="H1639" s="380" t="s">
        <v>1771</v>
      </c>
      <c r="I1639" s="380" t="s">
        <v>1767</v>
      </c>
      <c r="J1639" s="380" t="s">
        <v>1772</v>
      </c>
      <c r="K1639" s="380" t="s">
        <v>1188</v>
      </c>
    </row>
    <row r="1640" spans="1:11" hidden="1">
      <c r="A1640" s="380" t="s">
        <v>4883</v>
      </c>
      <c r="B1640" s="380" t="s">
        <v>4884</v>
      </c>
      <c r="C1640" s="380" t="s">
        <v>395</v>
      </c>
      <c r="D1640" s="380">
        <v>30</v>
      </c>
      <c r="F1640" s="381" t="s">
        <v>13</v>
      </c>
      <c r="G1640" s="380" t="s">
        <v>1771</v>
      </c>
      <c r="H1640" s="380" t="s">
        <v>1771</v>
      </c>
      <c r="I1640" s="380" t="s">
        <v>1767</v>
      </c>
      <c r="J1640" s="380" t="s">
        <v>1772</v>
      </c>
      <c r="K1640" s="380" t="s">
        <v>395</v>
      </c>
    </row>
    <row r="1641" spans="1:11" hidden="1">
      <c r="A1641" s="380" t="s">
        <v>4885</v>
      </c>
      <c r="B1641" s="380" t="s">
        <v>4886</v>
      </c>
      <c r="C1641" s="380" t="s">
        <v>1816</v>
      </c>
      <c r="D1641" s="380" t="s">
        <v>4882</v>
      </c>
      <c r="E1641" s="380" t="s">
        <v>2274</v>
      </c>
      <c r="F1641" s="381" t="s">
        <v>13</v>
      </c>
      <c r="G1641" s="380" t="s">
        <v>1771</v>
      </c>
      <c r="H1641" s="380" t="s">
        <v>1771</v>
      </c>
      <c r="I1641" s="380" t="s">
        <v>1767</v>
      </c>
      <c r="J1641" s="380" t="s">
        <v>1772</v>
      </c>
      <c r="K1641" s="380" t="s">
        <v>1188</v>
      </c>
    </row>
    <row r="1642" spans="1:11" hidden="1">
      <c r="A1642" s="380" t="s">
        <v>4887</v>
      </c>
      <c r="B1642" s="380" t="s">
        <v>4888</v>
      </c>
      <c r="C1642" s="380" t="s">
        <v>744</v>
      </c>
      <c r="D1642" s="380">
        <v>60</v>
      </c>
      <c r="F1642" s="381" t="s">
        <v>13</v>
      </c>
      <c r="G1642" s="380" t="s">
        <v>1771</v>
      </c>
      <c r="H1642" s="380" t="s">
        <v>1771</v>
      </c>
      <c r="I1642" s="380" t="s">
        <v>1767</v>
      </c>
      <c r="J1642" s="380" t="s">
        <v>1772</v>
      </c>
      <c r="K1642" s="380" t="s">
        <v>744</v>
      </c>
    </row>
    <row r="1643" spans="1:11" hidden="1">
      <c r="A1643" s="380" t="s">
        <v>4889</v>
      </c>
      <c r="B1643" s="380" t="s">
        <v>4890</v>
      </c>
      <c r="C1643" s="380" t="s">
        <v>1438</v>
      </c>
      <c r="D1643" s="380" t="s">
        <v>4891</v>
      </c>
      <c r="F1643" s="381" t="s">
        <v>13</v>
      </c>
      <c r="G1643" s="380" t="s">
        <v>1771</v>
      </c>
      <c r="H1643" s="380" t="s">
        <v>1771</v>
      </c>
      <c r="I1643" s="380" t="s">
        <v>1767</v>
      </c>
      <c r="J1643" s="380" t="s">
        <v>1772</v>
      </c>
      <c r="K1643" s="380" t="s">
        <v>1438</v>
      </c>
    </row>
    <row r="1644" spans="1:11" hidden="1">
      <c r="A1644" s="380" t="s">
        <v>4892</v>
      </c>
      <c r="B1644" s="380" t="s">
        <v>4893</v>
      </c>
      <c r="C1644" s="380" t="s">
        <v>1816</v>
      </c>
      <c r="D1644" s="380" t="s">
        <v>228</v>
      </c>
      <c r="E1644" s="380" t="s">
        <v>2274</v>
      </c>
      <c r="F1644" s="381" t="s">
        <v>13</v>
      </c>
      <c r="G1644" s="380" t="s">
        <v>1771</v>
      </c>
      <c r="H1644" s="380" t="s">
        <v>1771</v>
      </c>
      <c r="I1644" s="380" t="s">
        <v>1767</v>
      </c>
      <c r="J1644" s="380" t="s">
        <v>1772</v>
      </c>
      <c r="K1644" s="380" t="s">
        <v>1188</v>
      </c>
    </row>
    <row r="1645" spans="1:11" hidden="1">
      <c r="A1645" s="380" t="s">
        <v>4894</v>
      </c>
      <c r="B1645" s="380" t="s">
        <v>4895</v>
      </c>
      <c r="C1645" s="380" t="s">
        <v>744</v>
      </c>
      <c r="D1645" s="380">
        <v>30</v>
      </c>
      <c r="F1645" s="381" t="s">
        <v>13</v>
      </c>
      <c r="G1645" s="380" t="s">
        <v>1771</v>
      </c>
      <c r="H1645" s="380" t="s">
        <v>1771</v>
      </c>
      <c r="I1645" s="380" t="s">
        <v>1767</v>
      </c>
      <c r="J1645" s="380" t="s">
        <v>1772</v>
      </c>
      <c r="K1645" s="380" t="s">
        <v>744</v>
      </c>
    </row>
    <row r="1646" spans="1:11" hidden="1">
      <c r="A1646" s="380" t="s">
        <v>4896</v>
      </c>
      <c r="B1646" s="380" t="s">
        <v>4897</v>
      </c>
      <c r="C1646" s="380" t="s">
        <v>1027</v>
      </c>
      <c r="D1646" s="380">
        <v>30</v>
      </c>
      <c r="F1646" s="381" t="s">
        <v>13</v>
      </c>
      <c r="G1646" s="380" t="s">
        <v>1771</v>
      </c>
      <c r="H1646" s="380" t="s">
        <v>1771</v>
      </c>
      <c r="I1646" s="380" t="s">
        <v>1767</v>
      </c>
      <c r="J1646" s="380" t="s">
        <v>1772</v>
      </c>
      <c r="K1646" s="380" t="s">
        <v>1027</v>
      </c>
    </row>
    <row r="1647" spans="1:11" hidden="1">
      <c r="A1647" s="380" t="s">
        <v>4898</v>
      </c>
      <c r="B1647" s="380" t="s">
        <v>4899</v>
      </c>
      <c r="C1647" s="380" t="s">
        <v>1224</v>
      </c>
      <c r="D1647" s="380" t="s">
        <v>3739</v>
      </c>
      <c r="F1647" s="381" t="s">
        <v>13</v>
      </c>
      <c r="G1647" s="380" t="s">
        <v>1771</v>
      </c>
      <c r="H1647" s="380" t="s">
        <v>1771</v>
      </c>
      <c r="I1647" s="380" t="s">
        <v>1767</v>
      </c>
      <c r="J1647" s="380" t="s">
        <v>1772</v>
      </c>
      <c r="K1647" s="380" t="s">
        <v>1224</v>
      </c>
    </row>
    <row r="1648" spans="1:11" hidden="1">
      <c r="A1648" s="380" t="s">
        <v>1666</v>
      </c>
      <c r="B1648" s="380" t="s">
        <v>1667</v>
      </c>
      <c r="C1648" s="380" t="s">
        <v>1438</v>
      </c>
      <c r="D1648" s="380">
        <v>30</v>
      </c>
      <c r="F1648" s="381" t="s">
        <v>13</v>
      </c>
      <c r="G1648" s="380" t="s">
        <v>1771</v>
      </c>
      <c r="H1648" s="380" t="s">
        <v>1771</v>
      </c>
      <c r="I1648" s="380" t="s">
        <v>1767</v>
      </c>
      <c r="J1648" s="380" t="s">
        <v>1772</v>
      </c>
      <c r="K1648" s="380" t="s">
        <v>1438</v>
      </c>
    </row>
    <row r="1649" spans="1:11" hidden="1">
      <c r="A1649" s="380" t="s">
        <v>4900</v>
      </c>
      <c r="B1649" s="380" t="s">
        <v>4901</v>
      </c>
      <c r="C1649" s="380" t="s">
        <v>1785</v>
      </c>
      <c r="D1649" s="380" t="s">
        <v>1765</v>
      </c>
      <c r="E1649" s="380" t="s">
        <v>1786</v>
      </c>
      <c r="F1649" s="381" t="s">
        <v>1786</v>
      </c>
      <c r="G1649" s="380" t="s">
        <v>1767</v>
      </c>
      <c r="H1649" s="380" t="s">
        <v>1771</v>
      </c>
      <c r="I1649" s="380" t="s">
        <v>1767</v>
      </c>
      <c r="J1649" s="380" t="s">
        <v>1772</v>
      </c>
      <c r="K1649" s="380" t="s">
        <v>25</v>
      </c>
    </row>
    <row r="1650" spans="1:11" hidden="1">
      <c r="A1650" s="380" t="s">
        <v>4902</v>
      </c>
      <c r="B1650" s="380" t="s">
        <v>4903</v>
      </c>
      <c r="C1650" s="380" t="s">
        <v>1438</v>
      </c>
      <c r="D1650" s="380" t="s">
        <v>228</v>
      </c>
      <c r="F1650" s="381" t="s">
        <v>13</v>
      </c>
      <c r="G1650" s="380" t="s">
        <v>1771</v>
      </c>
      <c r="H1650" s="380" t="s">
        <v>1771</v>
      </c>
      <c r="I1650" s="380" t="s">
        <v>1767</v>
      </c>
      <c r="J1650" s="380" t="s">
        <v>1772</v>
      </c>
      <c r="K1650" s="380" t="s">
        <v>1438</v>
      </c>
    </row>
    <row r="1651" spans="1:11" hidden="1">
      <c r="A1651" s="380" t="s">
        <v>4904</v>
      </c>
      <c r="B1651" s="380" t="s">
        <v>4905</v>
      </c>
      <c r="C1651" s="380" t="s">
        <v>935</v>
      </c>
      <c r="D1651" s="380">
        <v>90</v>
      </c>
      <c r="F1651" s="381" t="s">
        <v>13</v>
      </c>
      <c r="G1651" s="380" t="s">
        <v>1771</v>
      </c>
      <c r="H1651" s="380" t="s">
        <v>1771</v>
      </c>
      <c r="I1651" s="380" t="s">
        <v>1767</v>
      </c>
      <c r="J1651" s="380" t="s">
        <v>1772</v>
      </c>
      <c r="K1651" s="380" t="s">
        <v>935</v>
      </c>
    </row>
    <row r="1652" spans="1:11" hidden="1">
      <c r="A1652" s="380" t="s">
        <v>4906</v>
      </c>
      <c r="B1652" s="380" t="s">
        <v>4907</v>
      </c>
      <c r="C1652" s="380" t="s">
        <v>1027</v>
      </c>
      <c r="D1652" s="380">
        <v>60</v>
      </c>
      <c r="F1652" s="381" t="s">
        <v>13</v>
      </c>
      <c r="G1652" s="380" t="s">
        <v>1771</v>
      </c>
      <c r="H1652" s="380" t="s">
        <v>1771</v>
      </c>
      <c r="I1652" s="380" t="s">
        <v>1767</v>
      </c>
      <c r="J1652" s="380" t="s">
        <v>1772</v>
      </c>
      <c r="K1652" s="380" t="s">
        <v>1027</v>
      </c>
    </row>
    <row r="1653" spans="1:11" hidden="1">
      <c r="A1653" s="380" t="s">
        <v>1078</v>
      </c>
      <c r="B1653" s="380" t="s">
        <v>1079</v>
      </c>
      <c r="C1653" s="380" t="s">
        <v>1027</v>
      </c>
      <c r="D1653" s="380">
        <v>60</v>
      </c>
      <c r="F1653" s="381" t="s">
        <v>13</v>
      </c>
      <c r="G1653" s="380" t="s">
        <v>1771</v>
      </c>
      <c r="H1653" s="380" t="s">
        <v>1771</v>
      </c>
      <c r="I1653" s="380" t="s">
        <v>1767</v>
      </c>
      <c r="J1653" s="380" t="s">
        <v>1772</v>
      </c>
      <c r="K1653" s="380" t="s">
        <v>1027</v>
      </c>
    </row>
    <row r="1654" spans="1:11" hidden="1">
      <c r="A1654" s="380" t="s">
        <v>4908</v>
      </c>
      <c r="B1654" s="380" t="s">
        <v>4909</v>
      </c>
      <c r="C1654" s="380" t="s">
        <v>1027</v>
      </c>
      <c r="D1654" s="380" t="s">
        <v>1198</v>
      </c>
      <c r="F1654" s="381" t="s">
        <v>13</v>
      </c>
      <c r="G1654" s="380" t="s">
        <v>1771</v>
      </c>
      <c r="H1654" s="380" t="s">
        <v>1771</v>
      </c>
      <c r="I1654" s="380" t="s">
        <v>1767</v>
      </c>
      <c r="J1654" s="380" t="s">
        <v>1772</v>
      </c>
      <c r="K1654" s="380" t="s">
        <v>1027</v>
      </c>
    </row>
    <row r="1655" spans="1:11" hidden="1">
      <c r="A1655" s="380" t="s">
        <v>4910</v>
      </c>
      <c r="B1655" s="380" t="s">
        <v>4911</v>
      </c>
      <c r="C1655" s="380" t="s">
        <v>935</v>
      </c>
      <c r="D1655" s="380">
        <v>90</v>
      </c>
      <c r="F1655" s="381" t="s">
        <v>13</v>
      </c>
      <c r="G1655" s="380" t="s">
        <v>1771</v>
      </c>
      <c r="H1655" s="380" t="s">
        <v>1771</v>
      </c>
      <c r="I1655" s="380" t="s">
        <v>1767</v>
      </c>
      <c r="J1655" s="380" t="s">
        <v>1772</v>
      </c>
      <c r="K1655" s="380" t="s">
        <v>935</v>
      </c>
    </row>
    <row r="1656" spans="1:11" hidden="1">
      <c r="A1656" s="380" t="s">
        <v>4912</v>
      </c>
      <c r="B1656" s="380" t="s">
        <v>4913</v>
      </c>
      <c r="C1656" s="380" t="s">
        <v>30</v>
      </c>
      <c r="D1656" s="380">
        <v>60</v>
      </c>
      <c r="F1656" s="381" t="s">
        <v>13</v>
      </c>
      <c r="G1656" s="380" t="s">
        <v>1771</v>
      </c>
      <c r="H1656" s="380" t="s">
        <v>1771</v>
      </c>
      <c r="I1656" s="380" t="s">
        <v>1767</v>
      </c>
      <c r="J1656" s="380" t="s">
        <v>1772</v>
      </c>
      <c r="K1656" s="380" t="s">
        <v>30</v>
      </c>
    </row>
    <row r="1657" spans="1:11">
      <c r="A1657" s="380" t="s">
        <v>1670</v>
      </c>
      <c r="B1657" s="380" t="s">
        <v>1671</v>
      </c>
      <c r="C1657" s="380" t="s">
        <v>1438</v>
      </c>
      <c r="D1657" s="380" t="s">
        <v>228</v>
      </c>
      <c r="E1657" s="380" t="s">
        <v>1892</v>
      </c>
      <c r="F1657" s="381">
        <v>0.01</v>
      </c>
      <c r="G1657" s="380" t="s">
        <v>1767</v>
      </c>
      <c r="H1657" s="380" t="s">
        <v>1771</v>
      </c>
      <c r="I1657" s="380" t="s">
        <v>1767</v>
      </c>
      <c r="J1657" s="380" t="s">
        <v>1787</v>
      </c>
      <c r="K1657" s="380" t="s">
        <v>1438</v>
      </c>
    </row>
    <row r="1658" spans="1:11" hidden="1">
      <c r="A1658" s="380" t="s">
        <v>4914</v>
      </c>
      <c r="B1658" s="380" t="s">
        <v>4915</v>
      </c>
      <c r="C1658" s="380" t="s">
        <v>30</v>
      </c>
      <c r="D1658" s="380">
        <v>30</v>
      </c>
      <c r="F1658" s="381" t="s">
        <v>13</v>
      </c>
      <c r="G1658" s="380" t="s">
        <v>1771</v>
      </c>
      <c r="H1658" s="380" t="s">
        <v>1771</v>
      </c>
      <c r="I1658" s="380" t="s">
        <v>1767</v>
      </c>
      <c r="J1658" s="380" t="s">
        <v>1772</v>
      </c>
      <c r="K1658" s="380" t="s">
        <v>30</v>
      </c>
    </row>
    <row r="1659" spans="1:11" hidden="1">
      <c r="A1659" s="380" t="s">
        <v>4916</v>
      </c>
      <c r="B1659" s="380" t="s">
        <v>4917</v>
      </c>
      <c r="C1659" s="380" t="s">
        <v>1224</v>
      </c>
      <c r="D1659" s="380" t="s">
        <v>379</v>
      </c>
      <c r="F1659" s="381" t="s">
        <v>13</v>
      </c>
      <c r="G1659" s="380" t="s">
        <v>1771</v>
      </c>
      <c r="H1659" s="380" t="s">
        <v>1771</v>
      </c>
      <c r="I1659" s="380" t="s">
        <v>1767</v>
      </c>
      <c r="K1659" s="380" t="s">
        <v>1224</v>
      </c>
    </row>
    <row r="1660" spans="1:11" hidden="1">
      <c r="A1660" s="380" t="s">
        <v>1674</v>
      </c>
      <c r="B1660" s="380" t="s">
        <v>1675</v>
      </c>
      <c r="C1660" s="380" t="s">
        <v>1438</v>
      </c>
      <c r="D1660" s="380">
        <v>30</v>
      </c>
      <c r="F1660" s="381" t="s">
        <v>13</v>
      </c>
      <c r="G1660" s="380" t="s">
        <v>1771</v>
      </c>
      <c r="H1660" s="380" t="s">
        <v>1771</v>
      </c>
      <c r="I1660" s="380" t="s">
        <v>1767</v>
      </c>
      <c r="J1660" s="380" t="s">
        <v>1772</v>
      </c>
      <c r="K1660" s="380" t="s">
        <v>1438</v>
      </c>
    </row>
    <row r="1661" spans="1:11" hidden="1">
      <c r="A1661" s="380" t="s">
        <v>4918</v>
      </c>
      <c r="B1661" s="380" t="s">
        <v>4919</v>
      </c>
      <c r="C1661" s="380" t="s">
        <v>1027</v>
      </c>
      <c r="D1661" s="380">
        <v>60</v>
      </c>
      <c r="F1661" s="381" t="s">
        <v>13</v>
      </c>
      <c r="G1661" s="380" t="s">
        <v>1771</v>
      </c>
      <c r="H1661" s="380" t="s">
        <v>1771</v>
      </c>
      <c r="I1661" s="380" t="s">
        <v>1767</v>
      </c>
      <c r="J1661" s="380" t="s">
        <v>1772</v>
      </c>
      <c r="K1661" s="380" t="s">
        <v>1027</v>
      </c>
    </row>
    <row r="1662" spans="1:11">
      <c r="A1662" s="380" t="s">
        <v>4920</v>
      </c>
      <c r="B1662" s="380" t="s">
        <v>4921</v>
      </c>
      <c r="C1662" s="380" t="s">
        <v>1438</v>
      </c>
      <c r="D1662" s="380" t="s">
        <v>228</v>
      </c>
      <c r="E1662" s="380" t="s">
        <v>1892</v>
      </c>
      <c r="F1662" s="381">
        <v>0.01</v>
      </c>
      <c r="G1662" s="380" t="s">
        <v>1767</v>
      </c>
      <c r="H1662" s="380" t="s">
        <v>1771</v>
      </c>
      <c r="I1662" s="380" t="s">
        <v>1767</v>
      </c>
      <c r="J1662" s="380" t="s">
        <v>1787</v>
      </c>
      <c r="K1662" s="380" t="s">
        <v>1438</v>
      </c>
    </row>
    <row r="1663" spans="1:11">
      <c r="A1663" s="380" t="s">
        <v>729</v>
      </c>
      <c r="B1663" s="380" t="s">
        <v>730</v>
      </c>
      <c r="C1663" s="380" t="s">
        <v>630</v>
      </c>
      <c r="D1663" s="380">
        <v>90</v>
      </c>
      <c r="E1663" s="380" t="s">
        <v>19</v>
      </c>
      <c r="F1663" s="381">
        <v>0.01</v>
      </c>
      <c r="G1663" s="380" t="s">
        <v>1767</v>
      </c>
      <c r="H1663" s="380" t="s">
        <v>1771</v>
      </c>
      <c r="I1663" s="380" t="s">
        <v>1767</v>
      </c>
      <c r="J1663" s="380" t="s">
        <v>2029</v>
      </c>
      <c r="K1663" s="380" t="s">
        <v>630</v>
      </c>
    </row>
    <row r="1664" spans="1:11" hidden="1">
      <c r="A1664" s="380" t="s">
        <v>4922</v>
      </c>
      <c r="B1664" s="380" t="s">
        <v>4923</v>
      </c>
      <c r="C1664" s="380" t="s">
        <v>30</v>
      </c>
      <c r="D1664" s="380">
        <v>60</v>
      </c>
      <c r="F1664" s="381" t="s">
        <v>13</v>
      </c>
      <c r="G1664" s="380" t="s">
        <v>1771</v>
      </c>
      <c r="H1664" s="380" t="s">
        <v>1771</v>
      </c>
      <c r="I1664" s="380" t="s">
        <v>1767</v>
      </c>
      <c r="K1664" s="380" t="s">
        <v>30</v>
      </c>
    </row>
    <row r="1665" spans="1:11" hidden="1">
      <c r="A1665" s="380" t="s">
        <v>4924</v>
      </c>
      <c r="B1665" s="380" t="s">
        <v>4925</v>
      </c>
      <c r="C1665" s="380" t="s">
        <v>1438</v>
      </c>
      <c r="D1665" s="380" t="s">
        <v>459</v>
      </c>
      <c r="F1665" s="381" t="s">
        <v>13</v>
      </c>
      <c r="G1665" s="380" t="s">
        <v>1771</v>
      </c>
      <c r="H1665" s="380" t="s">
        <v>1771</v>
      </c>
      <c r="I1665" s="380" t="s">
        <v>1767</v>
      </c>
      <c r="J1665" s="380" t="s">
        <v>1772</v>
      </c>
      <c r="K1665" s="380" t="s">
        <v>1438</v>
      </c>
    </row>
    <row r="1666" spans="1:11" hidden="1">
      <c r="A1666" s="380" t="s">
        <v>4926</v>
      </c>
      <c r="B1666" s="380" t="s">
        <v>4927</v>
      </c>
      <c r="C1666" s="380" t="s">
        <v>1027</v>
      </c>
      <c r="D1666" s="380">
        <v>30</v>
      </c>
      <c r="F1666" s="381" t="s">
        <v>13</v>
      </c>
      <c r="G1666" s="380" t="s">
        <v>1771</v>
      </c>
      <c r="H1666" s="380" t="s">
        <v>1771</v>
      </c>
      <c r="I1666" s="380" t="s">
        <v>1767</v>
      </c>
      <c r="J1666" s="380" t="s">
        <v>1772</v>
      </c>
      <c r="K1666" s="380" t="s">
        <v>1027</v>
      </c>
    </row>
    <row r="1667" spans="1:11" hidden="1">
      <c r="A1667" s="380" t="s">
        <v>1387</v>
      </c>
      <c r="B1667" s="380" t="s">
        <v>1388</v>
      </c>
      <c r="C1667" s="380" t="s">
        <v>1224</v>
      </c>
      <c r="D1667" s="380">
        <v>30</v>
      </c>
      <c r="F1667" s="381" t="s">
        <v>13</v>
      </c>
      <c r="G1667" s="380" t="s">
        <v>1771</v>
      </c>
      <c r="H1667" s="380" t="s">
        <v>1771</v>
      </c>
      <c r="I1667" s="380" t="s">
        <v>1767</v>
      </c>
      <c r="J1667" s="380" t="s">
        <v>1772</v>
      </c>
      <c r="K1667" s="380" t="s">
        <v>1224</v>
      </c>
    </row>
    <row r="1668" spans="1:11" hidden="1">
      <c r="A1668" s="380" t="s">
        <v>4928</v>
      </c>
      <c r="B1668" s="380" t="s">
        <v>4929</v>
      </c>
      <c r="C1668" s="380" t="s">
        <v>1224</v>
      </c>
      <c r="D1668" s="380">
        <v>90</v>
      </c>
      <c r="F1668" s="381" t="s">
        <v>13</v>
      </c>
      <c r="G1668" s="380" t="s">
        <v>1771</v>
      </c>
      <c r="H1668" s="380" t="s">
        <v>1771</v>
      </c>
      <c r="I1668" s="380" t="s">
        <v>1767</v>
      </c>
      <c r="J1668" s="380" t="s">
        <v>1772</v>
      </c>
      <c r="K1668" s="380" t="s">
        <v>1224</v>
      </c>
    </row>
    <row r="1669" spans="1:11" hidden="1">
      <c r="A1669" s="380" t="s">
        <v>4930</v>
      </c>
      <c r="B1669" s="380" t="s">
        <v>4931</v>
      </c>
      <c r="C1669" s="380" t="s">
        <v>107</v>
      </c>
      <c r="D1669" s="380">
        <v>90</v>
      </c>
      <c r="F1669" s="381" t="s">
        <v>13</v>
      </c>
      <c r="G1669" s="380" t="s">
        <v>1771</v>
      </c>
      <c r="H1669" s="380" t="s">
        <v>1771</v>
      </c>
      <c r="I1669" s="380" t="s">
        <v>1767</v>
      </c>
      <c r="J1669" s="380" t="s">
        <v>1772</v>
      </c>
      <c r="K1669" s="380" t="s">
        <v>107</v>
      </c>
    </row>
    <row r="1670" spans="1:11" hidden="1">
      <c r="A1670" s="380" t="s">
        <v>4932</v>
      </c>
      <c r="B1670" s="380" t="s">
        <v>4933</v>
      </c>
      <c r="C1670" s="380" t="s">
        <v>1438</v>
      </c>
      <c r="D1670" s="380">
        <v>30</v>
      </c>
      <c r="F1670" s="381" t="s">
        <v>13</v>
      </c>
      <c r="G1670" s="380" t="s">
        <v>1771</v>
      </c>
      <c r="H1670" s="380" t="s">
        <v>1771</v>
      </c>
      <c r="I1670" s="380" t="s">
        <v>1767</v>
      </c>
      <c r="J1670" s="380" t="s">
        <v>1772</v>
      </c>
      <c r="K1670" s="380" t="s">
        <v>1438</v>
      </c>
    </row>
    <row r="1671" spans="1:11" hidden="1">
      <c r="A1671" s="380" t="s">
        <v>4934</v>
      </c>
      <c r="B1671" s="380" t="s">
        <v>4935</v>
      </c>
      <c r="C1671" s="380" t="s">
        <v>2238</v>
      </c>
      <c r="D1671" s="380">
        <v>90</v>
      </c>
      <c r="F1671" s="381" t="s">
        <v>1766</v>
      </c>
      <c r="G1671" s="380" t="s">
        <v>1767</v>
      </c>
      <c r="H1671" s="380" t="s">
        <v>1771</v>
      </c>
      <c r="I1671" s="380" t="s">
        <v>1767</v>
      </c>
      <c r="J1671" s="380" t="s">
        <v>1768</v>
      </c>
      <c r="K1671" s="380" t="s">
        <v>2238</v>
      </c>
    </row>
    <row r="1672" spans="1:11" hidden="1">
      <c r="A1672" s="380" t="s">
        <v>4936</v>
      </c>
      <c r="B1672" s="380" t="s">
        <v>4937</v>
      </c>
      <c r="C1672" s="380" t="s">
        <v>1438</v>
      </c>
      <c r="D1672" s="380">
        <v>30</v>
      </c>
      <c r="F1672" s="381" t="s">
        <v>13</v>
      </c>
      <c r="G1672" s="380" t="s">
        <v>1771</v>
      </c>
      <c r="H1672" s="380" t="s">
        <v>1771</v>
      </c>
      <c r="I1672" s="380" t="s">
        <v>1767</v>
      </c>
      <c r="J1672" s="380" t="s">
        <v>1772</v>
      </c>
      <c r="K1672" s="380" t="s">
        <v>1438</v>
      </c>
    </row>
    <row r="1673" spans="1:11" hidden="1">
      <c r="A1673" s="380" t="s">
        <v>4938</v>
      </c>
      <c r="B1673" s="380" t="s">
        <v>4939</v>
      </c>
      <c r="C1673" s="380" t="s">
        <v>395</v>
      </c>
      <c r="D1673" s="380" t="s">
        <v>283</v>
      </c>
      <c r="F1673" s="381" t="s">
        <v>13</v>
      </c>
      <c r="G1673" s="380" t="s">
        <v>1771</v>
      </c>
      <c r="H1673" s="380" t="s">
        <v>1771</v>
      </c>
      <c r="I1673" s="380" t="s">
        <v>1767</v>
      </c>
      <c r="J1673" s="380" t="s">
        <v>1772</v>
      </c>
      <c r="K1673" s="380" t="s">
        <v>395</v>
      </c>
    </row>
    <row r="1674" spans="1:11" hidden="1">
      <c r="A1674" s="380" t="s">
        <v>4940</v>
      </c>
      <c r="B1674" s="380" t="s">
        <v>4941</v>
      </c>
      <c r="C1674" s="380" t="s">
        <v>2238</v>
      </c>
      <c r="D1674" s="380">
        <v>90</v>
      </c>
      <c r="F1674" s="381" t="s">
        <v>1766</v>
      </c>
      <c r="K1674" s="380" t="s">
        <v>2238</v>
      </c>
    </row>
    <row r="1675" spans="1:11" hidden="1">
      <c r="A1675" s="380" t="s">
        <v>4942</v>
      </c>
      <c r="B1675" s="380" t="s">
        <v>4943</v>
      </c>
      <c r="C1675" s="380" t="s">
        <v>1438</v>
      </c>
      <c r="D1675" s="380">
        <v>30</v>
      </c>
      <c r="F1675" s="381" t="s">
        <v>13</v>
      </c>
      <c r="G1675" s="380" t="s">
        <v>1771</v>
      </c>
      <c r="H1675" s="380" t="s">
        <v>1771</v>
      </c>
      <c r="I1675" s="380" t="s">
        <v>1767</v>
      </c>
      <c r="J1675" s="380" t="s">
        <v>1772</v>
      </c>
      <c r="K1675" s="380" t="s">
        <v>1438</v>
      </c>
    </row>
    <row r="1676" spans="1:11" hidden="1">
      <c r="A1676" s="380" t="s">
        <v>4944</v>
      </c>
      <c r="B1676" s="380" t="s">
        <v>4945</v>
      </c>
      <c r="C1676" s="380" t="s">
        <v>744</v>
      </c>
      <c r="D1676" s="380">
        <v>90</v>
      </c>
      <c r="F1676" s="381" t="s">
        <v>13</v>
      </c>
      <c r="G1676" s="380" t="s">
        <v>1771</v>
      </c>
      <c r="H1676" s="380" t="s">
        <v>1771</v>
      </c>
      <c r="I1676" s="380" t="s">
        <v>1767</v>
      </c>
      <c r="J1676" s="380" t="s">
        <v>1772</v>
      </c>
      <c r="K1676" s="380" t="s">
        <v>744</v>
      </c>
    </row>
    <row r="1677" spans="1:11" hidden="1">
      <c r="A1677" s="380" t="s">
        <v>4946</v>
      </c>
      <c r="B1677" s="380" t="s">
        <v>4947</v>
      </c>
      <c r="C1677" s="380" t="s">
        <v>630</v>
      </c>
      <c r="D1677" s="380" t="s">
        <v>228</v>
      </c>
      <c r="F1677" s="381" t="s">
        <v>13</v>
      </c>
      <c r="G1677" s="380" t="s">
        <v>1771</v>
      </c>
      <c r="H1677" s="380" t="s">
        <v>1771</v>
      </c>
      <c r="I1677" s="380" t="s">
        <v>1767</v>
      </c>
      <c r="J1677" s="380" t="s">
        <v>1772</v>
      </c>
      <c r="K1677" s="380" t="s">
        <v>630</v>
      </c>
    </row>
    <row r="1678" spans="1:11" hidden="1">
      <c r="A1678" s="380" t="s">
        <v>4948</v>
      </c>
      <c r="B1678" s="380" t="s">
        <v>4949</v>
      </c>
      <c r="C1678" s="380" t="s">
        <v>395</v>
      </c>
      <c r="D1678" s="380" t="s">
        <v>142</v>
      </c>
      <c r="E1678" s="380" t="s">
        <v>4950</v>
      </c>
      <c r="F1678" s="381" t="s">
        <v>13</v>
      </c>
      <c r="G1678" s="380" t="s">
        <v>1771</v>
      </c>
      <c r="H1678" s="380" t="s">
        <v>1771</v>
      </c>
      <c r="I1678" s="380" t="s">
        <v>1767</v>
      </c>
      <c r="J1678" s="380" t="s">
        <v>1768</v>
      </c>
      <c r="K1678" s="380" t="s">
        <v>1779</v>
      </c>
    </row>
    <row r="1679" spans="1:11" hidden="1">
      <c r="A1679" s="380" t="s">
        <v>829</v>
      </c>
      <c r="B1679" s="380" t="s">
        <v>830</v>
      </c>
      <c r="C1679" s="380" t="s">
        <v>744</v>
      </c>
      <c r="D1679" s="380">
        <v>60</v>
      </c>
      <c r="F1679" s="381" t="s">
        <v>13</v>
      </c>
      <c r="G1679" s="380" t="s">
        <v>1771</v>
      </c>
      <c r="H1679" s="380" t="s">
        <v>1771</v>
      </c>
      <c r="I1679" s="380" t="s">
        <v>1767</v>
      </c>
      <c r="J1679" s="380" t="s">
        <v>1768</v>
      </c>
      <c r="K1679" s="380" t="s">
        <v>1807</v>
      </c>
    </row>
    <row r="1680" spans="1:11">
      <c r="A1680" s="380" t="s">
        <v>836</v>
      </c>
      <c r="B1680" s="380" t="s">
        <v>837</v>
      </c>
      <c r="C1680" s="380" t="s">
        <v>744</v>
      </c>
      <c r="D1680" s="380">
        <v>30</v>
      </c>
      <c r="E1680" s="380" t="s">
        <v>4951</v>
      </c>
      <c r="F1680" s="381">
        <v>0.01</v>
      </c>
      <c r="G1680" s="380" t="s">
        <v>1767</v>
      </c>
      <c r="H1680" s="380" t="s">
        <v>1771</v>
      </c>
      <c r="I1680" s="380" t="s">
        <v>1767</v>
      </c>
      <c r="J1680" s="380" t="s">
        <v>4952</v>
      </c>
      <c r="K1680" s="380" t="s">
        <v>1807</v>
      </c>
    </row>
    <row r="1681" spans="1:11" hidden="1">
      <c r="A1681" s="380" t="s">
        <v>4953</v>
      </c>
      <c r="B1681" s="380" t="s">
        <v>4954</v>
      </c>
      <c r="C1681" s="380" t="s">
        <v>107</v>
      </c>
      <c r="D1681" s="380">
        <v>60</v>
      </c>
      <c r="F1681" s="381" t="s">
        <v>13</v>
      </c>
      <c r="G1681" s="380" t="s">
        <v>1771</v>
      </c>
      <c r="H1681" s="380" t="s">
        <v>1771</v>
      </c>
      <c r="I1681" s="380" t="s">
        <v>1767</v>
      </c>
      <c r="J1681" s="380" t="s">
        <v>1772</v>
      </c>
      <c r="K1681" s="380" t="s">
        <v>107</v>
      </c>
    </row>
    <row r="1682" spans="1:11" hidden="1">
      <c r="A1682" s="380" t="s">
        <v>4955</v>
      </c>
      <c r="B1682" s="380" t="s">
        <v>4956</v>
      </c>
      <c r="C1682" s="380" t="s">
        <v>1027</v>
      </c>
      <c r="D1682" s="380">
        <v>60</v>
      </c>
      <c r="F1682" s="381" t="s">
        <v>13</v>
      </c>
      <c r="G1682" s="380" t="s">
        <v>1771</v>
      </c>
      <c r="H1682" s="380" t="s">
        <v>1771</v>
      </c>
      <c r="I1682" s="380" t="s">
        <v>1767</v>
      </c>
      <c r="J1682" s="380" t="s">
        <v>1772</v>
      </c>
      <c r="K1682" s="380" t="s">
        <v>1027</v>
      </c>
    </row>
    <row r="1683" spans="1:11" hidden="1">
      <c r="A1683" s="380" t="s">
        <v>4957</v>
      </c>
      <c r="B1683" s="380" t="s">
        <v>4958</v>
      </c>
      <c r="C1683" s="380" t="s">
        <v>4175</v>
      </c>
      <c r="D1683" s="380">
        <v>90</v>
      </c>
      <c r="E1683" s="380" t="s">
        <v>4959</v>
      </c>
      <c r="F1683" s="381" t="s">
        <v>13</v>
      </c>
      <c r="G1683" s="380" t="s">
        <v>1771</v>
      </c>
      <c r="H1683" s="380" t="s">
        <v>1771</v>
      </c>
      <c r="I1683" s="380" t="s">
        <v>1767</v>
      </c>
      <c r="J1683" s="380" t="s">
        <v>1772</v>
      </c>
      <c r="K1683" s="380" t="s">
        <v>336</v>
      </c>
    </row>
    <row r="1684" spans="1:11" hidden="1">
      <c r="A1684" s="380" t="s">
        <v>4960</v>
      </c>
      <c r="B1684" s="380" t="s">
        <v>4961</v>
      </c>
      <c r="C1684" s="380" t="s">
        <v>1438</v>
      </c>
      <c r="D1684" s="380" t="s">
        <v>228</v>
      </c>
      <c r="F1684" s="381" t="s">
        <v>13</v>
      </c>
      <c r="G1684" s="380" t="s">
        <v>1771</v>
      </c>
      <c r="H1684" s="380" t="s">
        <v>1771</v>
      </c>
      <c r="I1684" s="380" t="s">
        <v>1767</v>
      </c>
      <c r="J1684" s="380" t="s">
        <v>1772</v>
      </c>
      <c r="K1684" s="380" t="s">
        <v>1438</v>
      </c>
    </row>
    <row r="1685" spans="1:11" hidden="1">
      <c r="A1685" s="380" t="s">
        <v>4962</v>
      </c>
      <c r="B1685" s="380" t="s">
        <v>4963</v>
      </c>
      <c r="C1685" s="380" t="s">
        <v>1438</v>
      </c>
      <c r="D1685" s="380">
        <v>30</v>
      </c>
      <c r="F1685" s="381" t="s">
        <v>13</v>
      </c>
      <c r="G1685" s="380" t="s">
        <v>1771</v>
      </c>
      <c r="H1685" s="380" t="s">
        <v>1771</v>
      </c>
      <c r="I1685" s="380" t="s">
        <v>1767</v>
      </c>
      <c r="J1685" s="380" t="s">
        <v>1772</v>
      </c>
      <c r="K1685" s="380" t="s">
        <v>1438</v>
      </c>
    </row>
    <row r="1686" spans="1:11" hidden="1">
      <c r="A1686" s="380" t="s">
        <v>4964</v>
      </c>
      <c r="B1686" s="380" t="s">
        <v>4965</v>
      </c>
      <c r="C1686" s="380" t="s">
        <v>2238</v>
      </c>
      <c r="D1686" s="380">
        <v>90</v>
      </c>
      <c r="F1686" s="381" t="s">
        <v>1766</v>
      </c>
      <c r="G1686" s="380" t="s">
        <v>1767</v>
      </c>
      <c r="H1686" s="380" t="s">
        <v>1771</v>
      </c>
      <c r="I1686" s="380" t="s">
        <v>1767</v>
      </c>
      <c r="J1686" s="380" t="s">
        <v>1768</v>
      </c>
      <c r="K1686" s="380" t="s">
        <v>2238</v>
      </c>
    </row>
    <row r="1687" spans="1:11" hidden="1">
      <c r="A1687" s="380" t="s">
        <v>4966</v>
      </c>
      <c r="B1687" s="380" t="s">
        <v>4967</v>
      </c>
      <c r="C1687" s="380" t="s">
        <v>353</v>
      </c>
      <c r="D1687" s="380">
        <v>90</v>
      </c>
      <c r="E1687" s="380" t="s">
        <v>4968</v>
      </c>
      <c r="F1687" s="381" t="s">
        <v>13</v>
      </c>
      <c r="G1687" s="380" t="s">
        <v>1771</v>
      </c>
      <c r="H1687" s="380" t="s">
        <v>1771</v>
      </c>
      <c r="I1687" s="380" t="s">
        <v>1767</v>
      </c>
      <c r="J1687" s="380" t="s">
        <v>1768</v>
      </c>
      <c r="K1687" s="380" t="s">
        <v>1779</v>
      </c>
    </row>
    <row r="1688" spans="1:11" hidden="1">
      <c r="A1688" s="380" t="s">
        <v>1391</v>
      </c>
      <c r="B1688" s="380" t="s">
        <v>1392</v>
      </c>
      <c r="C1688" s="380" t="s">
        <v>1224</v>
      </c>
      <c r="D1688" s="380">
        <v>60</v>
      </c>
      <c r="F1688" s="381" t="s">
        <v>13</v>
      </c>
      <c r="G1688" s="380" t="s">
        <v>1771</v>
      </c>
      <c r="H1688" s="380" t="s">
        <v>1771</v>
      </c>
      <c r="I1688" s="380" t="s">
        <v>1767</v>
      </c>
      <c r="J1688" s="380" t="s">
        <v>1772</v>
      </c>
      <c r="K1688" s="380" t="s">
        <v>1224</v>
      </c>
    </row>
    <row r="1689" spans="1:11" hidden="1">
      <c r="A1689" s="380" t="s">
        <v>4969</v>
      </c>
      <c r="B1689" s="380" t="s">
        <v>4970</v>
      </c>
      <c r="C1689" s="380" t="s">
        <v>107</v>
      </c>
      <c r="D1689" s="380">
        <v>90</v>
      </c>
      <c r="F1689" s="381" t="s">
        <v>13</v>
      </c>
      <c r="G1689" s="380" t="s">
        <v>1771</v>
      </c>
      <c r="H1689" s="380" t="s">
        <v>1771</v>
      </c>
      <c r="I1689" s="380" t="s">
        <v>1767</v>
      </c>
      <c r="J1689" s="380" t="s">
        <v>1772</v>
      </c>
      <c r="K1689" s="380" t="s">
        <v>107</v>
      </c>
    </row>
    <row r="1690" spans="1:11">
      <c r="A1690" s="380" t="s">
        <v>4971</v>
      </c>
      <c r="B1690" s="380" t="s">
        <v>4972</v>
      </c>
      <c r="C1690" s="380" t="s">
        <v>27</v>
      </c>
      <c r="D1690" s="380">
        <v>60</v>
      </c>
      <c r="E1690" s="380" t="s">
        <v>3401</v>
      </c>
      <c r="F1690" s="381">
        <v>0.01</v>
      </c>
      <c r="G1690" s="380" t="s">
        <v>1767</v>
      </c>
      <c r="H1690" s="380" t="s">
        <v>1771</v>
      </c>
      <c r="I1690" s="380" t="s">
        <v>1767</v>
      </c>
      <c r="J1690" s="380" t="s">
        <v>1768</v>
      </c>
      <c r="K1690" s="380" t="s">
        <v>25</v>
      </c>
    </row>
    <row r="1691" spans="1:11" hidden="1">
      <c r="A1691" s="380" t="s">
        <v>4973</v>
      </c>
      <c r="B1691" s="380" t="s">
        <v>4974</v>
      </c>
      <c r="C1691" s="380" t="s">
        <v>353</v>
      </c>
      <c r="D1691" s="380" t="s">
        <v>142</v>
      </c>
      <c r="E1691" s="380" t="s">
        <v>2206</v>
      </c>
      <c r="F1691" s="381" t="s">
        <v>13</v>
      </c>
      <c r="G1691" s="380" t="s">
        <v>1771</v>
      </c>
      <c r="H1691" s="380" t="s">
        <v>1771</v>
      </c>
      <c r="I1691" s="380" t="s">
        <v>1767</v>
      </c>
      <c r="J1691" s="380" t="s">
        <v>1768</v>
      </c>
      <c r="K1691" s="380" t="s">
        <v>1779</v>
      </c>
    </row>
    <row r="1692" spans="1:11" hidden="1">
      <c r="A1692" s="380" t="s">
        <v>4975</v>
      </c>
      <c r="B1692" s="380" t="s">
        <v>4976</v>
      </c>
      <c r="C1692" s="380" t="s">
        <v>395</v>
      </c>
      <c r="D1692" s="380">
        <v>30</v>
      </c>
      <c r="E1692" s="380" t="s">
        <v>2066</v>
      </c>
      <c r="F1692" s="381" t="s">
        <v>13</v>
      </c>
      <c r="G1692" s="380" t="s">
        <v>1771</v>
      </c>
      <c r="H1692" s="380" t="s">
        <v>1771</v>
      </c>
      <c r="I1692" s="380" t="s">
        <v>1767</v>
      </c>
      <c r="J1692" s="380" t="s">
        <v>1768</v>
      </c>
      <c r="K1692" s="380" t="s">
        <v>1807</v>
      </c>
    </row>
    <row r="1693" spans="1:11" hidden="1">
      <c r="A1693" s="380" t="s">
        <v>4977</v>
      </c>
      <c r="B1693" s="380" t="s">
        <v>4978</v>
      </c>
      <c r="C1693" s="380" t="s">
        <v>1224</v>
      </c>
      <c r="D1693" s="380">
        <v>30</v>
      </c>
      <c r="F1693" s="381" t="s">
        <v>13</v>
      </c>
      <c r="G1693" s="380" t="s">
        <v>1771</v>
      </c>
      <c r="H1693" s="380" t="s">
        <v>1771</v>
      </c>
      <c r="I1693" s="380" t="s">
        <v>1767</v>
      </c>
      <c r="J1693" s="380" t="s">
        <v>1772</v>
      </c>
      <c r="K1693" s="380" t="s">
        <v>1224</v>
      </c>
    </row>
    <row r="1694" spans="1:11" hidden="1">
      <c r="A1694" s="380" t="s">
        <v>4979</v>
      </c>
      <c r="B1694" s="380" t="s">
        <v>4980</v>
      </c>
      <c r="C1694" s="380" t="s">
        <v>744</v>
      </c>
      <c r="D1694" s="380" t="s">
        <v>142</v>
      </c>
      <c r="E1694" s="380" t="s">
        <v>4406</v>
      </c>
      <c r="F1694" s="381" t="s">
        <v>13</v>
      </c>
      <c r="G1694" s="380" t="s">
        <v>1771</v>
      </c>
      <c r="H1694" s="380" t="s">
        <v>1771</v>
      </c>
      <c r="I1694" s="380" t="s">
        <v>1767</v>
      </c>
      <c r="J1694" s="380" t="s">
        <v>1768</v>
      </c>
      <c r="K1694" s="380" t="s">
        <v>1779</v>
      </c>
    </row>
    <row r="1695" spans="1:11" hidden="1">
      <c r="A1695" s="380" t="s">
        <v>4981</v>
      </c>
      <c r="B1695" s="380" t="s">
        <v>4982</v>
      </c>
      <c r="C1695" s="380" t="s">
        <v>1027</v>
      </c>
      <c r="D1695" s="380">
        <v>30</v>
      </c>
      <c r="F1695" s="381" t="s">
        <v>13</v>
      </c>
      <c r="G1695" s="380" t="s">
        <v>1771</v>
      </c>
      <c r="H1695" s="380" t="s">
        <v>1771</v>
      </c>
      <c r="I1695" s="380" t="s">
        <v>1767</v>
      </c>
      <c r="J1695" s="380" t="s">
        <v>1772</v>
      </c>
      <c r="K1695" s="380" t="s">
        <v>1027</v>
      </c>
    </row>
    <row r="1696" spans="1:11" hidden="1">
      <c r="A1696" s="380" t="s">
        <v>4983</v>
      </c>
      <c r="B1696" s="380" t="s">
        <v>4984</v>
      </c>
      <c r="C1696" s="380" t="s">
        <v>30</v>
      </c>
      <c r="D1696" s="380" t="s">
        <v>142</v>
      </c>
      <c r="E1696" s="380" t="s">
        <v>3538</v>
      </c>
      <c r="F1696" s="381" t="s">
        <v>13</v>
      </c>
      <c r="G1696" s="380" t="s">
        <v>1771</v>
      </c>
      <c r="H1696" s="380" t="s">
        <v>1771</v>
      </c>
      <c r="I1696" s="380" t="s">
        <v>1767</v>
      </c>
      <c r="J1696" s="380" t="s">
        <v>1768</v>
      </c>
      <c r="K1696" s="380" t="s">
        <v>1779</v>
      </c>
    </row>
    <row r="1697" spans="1:11" hidden="1">
      <c r="A1697" s="380" t="s">
        <v>4985</v>
      </c>
      <c r="B1697" s="380" t="s">
        <v>4986</v>
      </c>
      <c r="C1697" s="380" t="s">
        <v>1224</v>
      </c>
      <c r="D1697" s="380">
        <v>60</v>
      </c>
      <c r="F1697" s="381" t="s">
        <v>13</v>
      </c>
      <c r="G1697" s="380" t="s">
        <v>1771</v>
      </c>
      <c r="H1697" s="380" t="s">
        <v>1771</v>
      </c>
      <c r="I1697" s="380" t="s">
        <v>1767</v>
      </c>
      <c r="J1697" s="380" t="s">
        <v>1772</v>
      </c>
      <c r="K1697" s="380" t="s">
        <v>1224</v>
      </c>
    </row>
    <row r="1698" spans="1:11" hidden="1">
      <c r="A1698" s="380" t="s">
        <v>4987</v>
      </c>
      <c r="B1698" s="380" t="s">
        <v>4988</v>
      </c>
      <c r="C1698" s="380" t="s">
        <v>1785</v>
      </c>
      <c r="D1698" s="380" t="s">
        <v>142</v>
      </c>
      <c r="E1698" s="380" t="s">
        <v>4827</v>
      </c>
      <c r="F1698" s="381" t="s">
        <v>13</v>
      </c>
      <c r="G1698" s="380" t="s">
        <v>1771</v>
      </c>
      <c r="H1698" s="380" t="s">
        <v>1771</v>
      </c>
      <c r="I1698" s="380" t="s">
        <v>1767</v>
      </c>
      <c r="J1698" s="380" t="s">
        <v>1772</v>
      </c>
      <c r="K1698" s="380" t="s">
        <v>336</v>
      </c>
    </row>
    <row r="1699" spans="1:11" hidden="1">
      <c r="A1699" s="380" t="s">
        <v>4989</v>
      </c>
      <c r="B1699" s="380" t="s">
        <v>4990</v>
      </c>
      <c r="C1699" s="380" t="s">
        <v>935</v>
      </c>
      <c r="D1699" s="380" t="s">
        <v>142</v>
      </c>
      <c r="F1699" s="381" t="s">
        <v>13</v>
      </c>
      <c r="G1699" s="380" t="s">
        <v>1771</v>
      </c>
      <c r="H1699" s="380" t="s">
        <v>1771</v>
      </c>
      <c r="I1699" s="380" t="s">
        <v>1767</v>
      </c>
      <c r="J1699" s="380" t="s">
        <v>1772</v>
      </c>
      <c r="K1699" s="380" t="s">
        <v>935</v>
      </c>
    </row>
    <row r="1700" spans="1:11" hidden="1">
      <c r="A1700" s="380" t="s">
        <v>4991</v>
      </c>
      <c r="B1700" s="380" t="s">
        <v>4992</v>
      </c>
      <c r="C1700" s="380" t="s">
        <v>353</v>
      </c>
      <c r="D1700" s="380">
        <v>60</v>
      </c>
      <c r="E1700" s="380" t="s">
        <v>2206</v>
      </c>
      <c r="F1700" s="381" t="s">
        <v>13</v>
      </c>
      <c r="G1700" s="380" t="s">
        <v>1771</v>
      </c>
      <c r="H1700" s="380" t="s">
        <v>1771</v>
      </c>
      <c r="I1700" s="380" t="s">
        <v>1767</v>
      </c>
      <c r="J1700" s="380" t="s">
        <v>1768</v>
      </c>
      <c r="K1700" s="380" t="s">
        <v>1779</v>
      </c>
    </row>
    <row r="1701" spans="1:11" hidden="1">
      <c r="A1701" s="380" t="s">
        <v>4993</v>
      </c>
      <c r="B1701" s="380" t="s">
        <v>4994</v>
      </c>
      <c r="C1701" s="380" t="s">
        <v>107</v>
      </c>
      <c r="D1701" s="380">
        <v>60</v>
      </c>
      <c r="F1701" s="381" t="s">
        <v>13</v>
      </c>
      <c r="G1701" s="380" t="s">
        <v>1771</v>
      </c>
      <c r="H1701" s="380" t="s">
        <v>1771</v>
      </c>
      <c r="I1701" s="380" t="s">
        <v>1767</v>
      </c>
      <c r="J1701" s="380" t="s">
        <v>1772</v>
      </c>
      <c r="K1701" s="380" t="s">
        <v>107</v>
      </c>
    </row>
    <row r="1702" spans="1:11" hidden="1">
      <c r="A1702" s="380" t="s">
        <v>4995</v>
      </c>
      <c r="B1702" s="380" t="s">
        <v>4996</v>
      </c>
      <c r="C1702" s="380" t="s">
        <v>1438</v>
      </c>
      <c r="D1702" s="380">
        <v>30</v>
      </c>
      <c r="F1702" s="381" t="s">
        <v>13</v>
      </c>
      <c r="G1702" s="380" t="s">
        <v>1771</v>
      </c>
      <c r="H1702" s="380" t="s">
        <v>1771</v>
      </c>
      <c r="I1702" s="380" t="s">
        <v>1767</v>
      </c>
      <c r="J1702" s="380" t="s">
        <v>1772</v>
      </c>
      <c r="K1702" s="380" t="s">
        <v>1438</v>
      </c>
    </row>
    <row r="1703" spans="1:11" hidden="1">
      <c r="A1703" s="380" t="s">
        <v>4997</v>
      </c>
      <c r="B1703" s="380" t="s">
        <v>4998</v>
      </c>
      <c r="C1703" s="380" t="s">
        <v>4175</v>
      </c>
      <c r="D1703" s="380" t="s">
        <v>4999</v>
      </c>
      <c r="E1703" s="380" t="s">
        <v>4959</v>
      </c>
      <c r="F1703" s="381" t="s">
        <v>13</v>
      </c>
      <c r="G1703" s="380" t="s">
        <v>1771</v>
      </c>
      <c r="H1703" s="380" t="s">
        <v>1771</v>
      </c>
      <c r="I1703" s="380" t="s">
        <v>1767</v>
      </c>
      <c r="J1703" s="380" t="s">
        <v>1772</v>
      </c>
      <c r="K1703" s="380" t="s">
        <v>336</v>
      </c>
    </row>
    <row r="1704" spans="1:11" hidden="1">
      <c r="A1704" s="380" t="s">
        <v>1396</v>
      </c>
      <c r="B1704" s="380" t="s">
        <v>1397</v>
      </c>
      <c r="C1704" s="380" t="s">
        <v>1224</v>
      </c>
      <c r="D1704" s="380">
        <v>60</v>
      </c>
      <c r="F1704" s="381" t="s">
        <v>13</v>
      </c>
      <c r="G1704" s="380" t="s">
        <v>1771</v>
      </c>
      <c r="H1704" s="380" t="s">
        <v>1771</v>
      </c>
      <c r="I1704" s="380" t="s">
        <v>1767</v>
      </c>
      <c r="J1704" s="380" t="s">
        <v>1772</v>
      </c>
      <c r="K1704" s="380" t="s">
        <v>1224</v>
      </c>
    </row>
    <row r="1705" spans="1:11" hidden="1">
      <c r="A1705" s="380" t="s">
        <v>5000</v>
      </c>
      <c r="B1705" s="380" t="s">
        <v>5001</v>
      </c>
      <c r="C1705" s="380" t="s">
        <v>395</v>
      </c>
      <c r="D1705" s="380">
        <v>90</v>
      </c>
      <c r="F1705" s="381" t="s">
        <v>13</v>
      </c>
      <c r="G1705" s="380" t="s">
        <v>1771</v>
      </c>
      <c r="H1705" s="380" t="s">
        <v>1771</v>
      </c>
      <c r="I1705" s="380" t="s">
        <v>1767</v>
      </c>
      <c r="J1705" s="380" t="s">
        <v>1772</v>
      </c>
      <c r="K1705" s="380" t="s">
        <v>395</v>
      </c>
    </row>
    <row r="1706" spans="1:11" hidden="1">
      <c r="A1706" s="380" t="s">
        <v>5002</v>
      </c>
      <c r="B1706" s="380" t="s">
        <v>5003</v>
      </c>
      <c r="C1706" s="380" t="s">
        <v>744</v>
      </c>
      <c r="D1706" s="380">
        <v>30</v>
      </c>
      <c r="F1706" s="381" t="s">
        <v>13</v>
      </c>
      <c r="G1706" s="380" t="s">
        <v>1771</v>
      </c>
      <c r="H1706" s="380" t="s">
        <v>1771</v>
      </c>
      <c r="I1706" s="380" t="s">
        <v>1767</v>
      </c>
      <c r="J1706" s="380" t="s">
        <v>1772</v>
      </c>
      <c r="K1706" s="380" t="s">
        <v>744</v>
      </c>
    </row>
    <row r="1707" spans="1:11" hidden="1">
      <c r="A1707" s="380" t="s">
        <v>5004</v>
      </c>
      <c r="B1707" s="380" t="s">
        <v>5005</v>
      </c>
      <c r="C1707" s="380" t="s">
        <v>395</v>
      </c>
      <c r="D1707" s="380">
        <v>90</v>
      </c>
      <c r="F1707" s="381" t="s">
        <v>13</v>
      </c>
      <c r="G1707" s="380" t="s">
        <v>1771</v>
      </c>
      <c r="H1707" s="380" t="s">
        <v>1771</v>
      </c>
      <c r="I1707" s="380" t="s">
        <v>1767</v>
      </c>
      <c r="J1707" s="380" t="s">
        <v>1772</v>
      </c>
      <c r="K1707" s="380" t="s">
        <v>395</v>
      </c>
    </row>
    <row r="1708" spans="1:11" hidden="1">
      <c r="A1708" s="380" t="s">
        <v>5006</v>
      </c>
      <c r="B1708" s="380" t="s">
        <v>5007</v>
      </c>
      <c r="C1708" s="380" t="s">
        <v>1224</v>
      </c>
      <c r="D1708" s="380">
        <v>30</v>
      </c>
      <c r="F1708" s="381" t="s">
        <v>13</v>
      </c>
      <c r="G1708" s="380" t="s">
        <v>1771</v>
      </c>
      <c r="H1708" s="380" t="s">
        <v>1771</v>
      </c>
      <c r="I1708" s="380" t="s">
        <v>1767</v>
      </c>
      <c r="J1708" s="380" t="s">
        <v>1772</v>
      </c>
      <c r="K1708" s="380" t="s">
        <v>1224</v>
      </c>
    </row>
    <row r="1709" spans="1:11" hidden="1">
      <c r="A1709" s="380" t="s">
        <v>5008</v>
      </c>
      <c r="B1709" s="380" t="s">
        <v>5009</v>
      </c>
      <c r="C1709" s="380" t="s">
        <v>107</v>
      </c>
      <c r="D1709" s="380">
        <v>90</v>
      </c>
      <c r="F1709" s="381" t="s">
        <v>13</v>
      </c>
      <c r="G1709" s="380" t="s">
        <v>1771</v>
      </c>
      <c r="H1709" s="380" t="s">
        <v>1771</v>
      </c>
      <c r="I1709" s="380" t="s">
        <v>1767</v>
      </c>
      <c r="J1709" s="380" t="s">
        <v>1772</v>
      </c>
      <c r="K1709" s="380" t="s">
        <v>107</v>
      </c>
    </row>
    <row r="1710" spans="1:11" hidden="1">
      <c r="A1710" s="380" t="s">
        <v>5010</v>
      </c>
      <c r="B1710" s="380" t="s">
        <v>5011</v>
      </c>
      <c r="C1710" s="380" t="s">
        <v>1224</v>
      </c>
      <c r="D1710" s="380">
        <v>30</v>
      </c>
      <c r="F1710" s="381" t="s">
        <v>13</v>
      </c>
      <c r="G1710" s="380" t="s">
        <v>1771</v>
      </c>
      <c r="H1710" s="380" t="s">
        <v>1771</v>
      </c>
      <c r="I1710" s="380" t="s">
        <v>1767</v>
      </c>
      <c r="J1710" s="380" t="s">
        <v>1772</v>
      </c>
      <c r="K1710" s="380" t="s">
        <v>1224</v>
      </c>
    </row>
    <row r="1711" spans="1:11" hidden="1">
      <c r="A1711" s="380" t="s">
        <v>5012</v>
      </c>
      <c r="B1711" s="380" t="s">
        <v>5013</v>
      </c>
      <c r="C1711" s="380" t="s">
        <v>1438</v>
      </c>
      <c r="D1711" s="380">
        <v>30</v>
      </c>
      <c r="E1711" s="380" t="s">
        <v>5014</v>
      </c>
      <c r="F1711" s="381" t="s">
        <v>19</v>
      </c>
      <c r="G1711" s="380" t="s">
        <v>1767</v>
      </c>
      <c r="H1711" s="380" t="s">
        <v>1771</v>
      </c>
      <c r="I1711" s="380" t="s">
        <v>1767</v>
      </c>
      <c r="J1711" s="380" t="s">
        <v>1768</v>
      </c>
      <c r="K1711" s="380" t="s">
        <v>336</v>
      </c>
    </row>
    <row r="1712" spans="1:11" hidden="1">
      <c r="A1712" s="380" t="s">
        <v>5015</v>
      </c>
      <c r="B1712" s="380" t="s">
        <v>5016</v>
      </c>
      <c r="C1712" s="380" t="s">
        <v>1438</v>
      </c>
      <c r="D1712" s="380" t="s">
        <v>459</v>
      </c>
      <c r="F1712" s="381" t="s">
        <v>13</v>
      </c>
      <c r="G1712" s="380" t="s">
        <v>1771</v>
      </c>
      <c r="H1712" s="380" t="s">
        <v>1771</v>
      </c>
      <c r="I1712" s="380" t="s">
        <v>1767</v>
      </c>
      <c r="J1712" s="380" t="s">
        <v>1772</v>
      </c>
      <c r="K1712" s="380" t="s">
        <v>1438</v>
      </c>
    </row>
    <row r="1713" spans="1:11" hidden="1">
      <c r="A1713" s="380" t="s">
        <v>5017</v>
      </c>
      <c r="B1713" s="380" t="s">
        <v>5018</v>
      </c>
      <c r="C1713" s="380" t="s">
        <v>1027</v>
      </c>
      <c r="D1713" s="380">
        <v>30</v>
      </c>
      <c r="F1713" s="381" t="s">
        <v>13</v>
      </c>
      <c r="G1713" s="380" t="s">
        <v>1771</v>
      </c>
      <c r="H1713" s="380" t="s">
        <v>1771</v>
      </c>
      <c r="I1713" s="380" t="s">
        <v>1767</v>
      </c>
      <c r="J1713" s="380" t="s">
        <v>1772</v>
      </c>
      <c r="K1713" s="380" t="s">
        <v>1027</v>
      </c>
    </row>
    <row r="1714" spans="1:11" hidden="1">
      <c r="A1714" s="380" t="s">
        <v>5019</v>
      </c>
      <c r="B1714" s="380" t="s">
        <v>5020</v>
      </c>
      <c r="C1714" s="380" t="s">
        <v>630</v>
      </c>
      <c r="D1714" s="380">
        <v>120</v>
      </c>
      <c r="F1714" s="381" t="s">
        <v>13</v>
      </c>
      <c r="G1714" s="380" t="s">
        <v>1771</v>
      </c>
      <c r="H1714" s="380" t="s">
        <v>1771</v>
      </c>
      <c r="I1714" s="380" t="s">
        <v>1767</v>
      </c>
      <c r="J1714" s="380" t="s">
        <v>1772</v>
      </c>
      <c r="K1714" s="380" t="s">
        <v>630</v>
      </c>
    </row>
    <row r="1715" spans="1:11" hidden="1">
      <c r="A1715" s="380" t="s">
        <v>840</v>
      </c>
      <c r="B1715" s="380" t="s">
        <v>841</v>
      </c>
      <c r="C1715" s="380" t="s">
        <v>744</v>
      </c>
      <c r="D1715" s="380">
        <v>30</v>
      </c>
      <c r="F1715" s="381" t="s">
        <v>13</v>
      </c>
      <c r="G1715" s="380" t="s">
        <v>1771</v>
      </c>
      <c r="H1715" s="380" t="s">
        <v>1771</v>
      </c>
      <c r="I1715" s="380" t="s">
        <v>1767</v>
      </c>
      <c r="J1715" s="380" t="s">
        <v>1772</v>
      </c>
      <c r="K1715" s="380" t="s">
        <v>744</v>
      </c>
    </row>
    <row r="1716" spans="1:11" hidden="1">
      <c r="A1716" s="380" t="s">
        <v>5021</v>
      </c>
      <c r="B1716" s="380" t="s">
        <v>5022</v>
      </c>
      <c r="C1716" s="380" t="s">
        <v>630</v>
      </c>
      <c r="D1716" s="380" t="s">
        <v>228</v>
      </c>
      <c r="F1716" s="381" t="s">
        <v>13</v>
      </c>
      <c r="G1716" s="380" t="s">
        <v>1771</v>
      </c>
      <c r="H1716" s="380" t="s">
        <v>1771</v>
      </c>
      <c r="I1716" s="380" t="s">
        <v>1767</v>
      </c>
      <c r="J1716" s="380" t="s">
        <v>1772</v>
      </c>
      <c r="K1716" s="380" t="s">
        <v>630</v>
      </c>
    </row>
    <row r="1717" spans="1:11" hidden="1">
      <c r="A1717" s="380" t="s">
        <v>5023</v>
      </c>
      <c r="B1717" s="380" t="s">
        <v>5024</v>
      </c>
      <c r="C1717" s="380" t="s">
        <v>935</v>
      </c>
      <c r="D1717" s="380">
        <v>90</v>
      </c>
      <c r="F1717" s="381" t="s">
        <v>13</v>
      </c>
      <c r="G1717" s="380" t="s">
        <v>1771</v>
      </c>
      <c r="H1717" s="380" t="s">
        <v>1771</v>
      </c>
      <c r="I1717" s="380" t="s">
        <v>1767</v>
      </c>
      <c r="J1717" s="380" t="s">
        <v>1772</v>
      </c>
      <c r="K1717" s="380" t="s">
        <v>935</v>
      </c>
    </row>
    <row r="1718" spans="1:11" hidden="1">
      <c r="A1718" s="380" t="s">
        <v>5025</v>
      </c>
      <c r="B1718" s="380" t="s">
        <v>5026</v>
      </c>
      <c r="C1718" s="380" t="s">
        <v>1224</v>
      </c>
      <c r="D1718" s="380">
        <v>30</v>
      </c>
      <c r="F1718" s="381" t="s">
        <v>13</v>
      </c>
      <c r="G1718" s="380" t="s">
        <v>1771</v>
      </c>
      <c r="H1718" s="380" t="s">
        <v>1771</v>
      </c>
      <c r="I1718" s="380" t="s">
        <v>1767</v>
      </c>
      <c r="J1718" s="380" t="s">
        <v>1772</v>
      </c>
      <c r="K1718" s="380" t="s">
        <v>1224</v>
      </c>
    </row>
    <row r="1719" spans="1:11" hidden="1">
      <c r="A1719" s="380" t="s">
        <v>5027</v>
      </c>
      <c r="B1719" s="380" t="s">
        <v>5028</v>
      </c>
      <c r="C1719" s="380" t="s">
        <v>1224</v>
      </c>
      <c r="D1719" s="380">
        <v>90</v>
      </c>
      <c r="F1719" s="381" t="s">
        <v>13</v>
      </c>
      <c r="G1719" s="380" t="s">
        <v>1771</v>
      </c>
      <c r="H1719" s="380" t="s">
        <v>1771</v>
      </c>
      <c r="I1719" s="380" t="s">
        <v>1767</v>
      </c>
      <c r="J1719" s="380" t="s">
        <v>1772</v>
      </c>
      <c r="K1719" s="380" t="s">
        <v>1224</v>
      </c>
    </row>
    <row r="1720" spans="1:11" hidden="1">
      <c r="A1720" s="380" t="s">
        <v>5029</v>
      </c>
      <c r="B1720" s="380" t="s">
        <v>5030</v>
      </c>
      <c r="C1720" s="380" t="s">
        <v>1224</v>
      </c>
      <c r="D1720" s="380" t="s">
        <v>142</v>
      </c>
      <c r="F1720" s="381" t="s">
        <v>13</v>
      </c>
      <c r="G1720" s="380" t="s">
        <v>1771</v>
      </c>
      <c r="H1720" s="380" t="s">
        <v>1771</v>
      </c>
      <c r="I1720" s="380" t="s">
        <v>1767</v>
      </c>
      <c r="J1720" s="380" t="s">
        <v>1772</v>
      </c>
      <c r="K1720" s="380" t="s">
        <v>1224</v>
      </c>
    </row>
    <row r="1721" spans="1:11" hidden="1">
      <c r="A1721" s="380" t="s">
        <v>5031</v>
      </c>
      <c r="B1721" s="380" t="s">
        <v>5032</v>
      </c>
      <c r="C1721" s="380" t="s">
        <v>1224</v>
      </c>
      <c r="D1721" s="380">
        <v>60</v>
      </c>
      <c r="F1721" s="381" t="s">
        <v>13</v>
      </c>
      <c r="G1721" s="380" t="s">
        <v>1771</v>
      </c>
      <c r="H1721" s="380" t="s">
        <v>1771</v>
      </c>
      <c r="I1721" s="380" t="s">
        <v>1767</v>
      </c>
      <c r="J1721" s="380" t="s">
        <v>1772</v>
      </c>
      <c r="K1721" s="380" t="s">
        <v>1224</v>
      </c>
    </row>
    <row r="1722" spans="1:11" hidden="1">
      <c r="A1722" s="380" t="s">
        <v>5033</v>
      </c>
      <c r="B1722" s="380" t="s">
        <v>5034</v>
      </c>
      <c r="C1722" s="380" t="s">
        <v>630</v>
      </c>
      <c r="D1722" s="380">
        <v>30</v>
      </c>
      <c r="F1722" s="381" t="s">
        <v>13</v>
      </c>
      <c r="G1722" s="380" t="s">
        <v>1771</v>
      </c>
      <c r="H1722" s="380" t="s">
        <v>1771</v>
      </c>
      <c r="I1722" s="380" t="s">
        <v>1767</v>
      </c>
      <c r="J1722" s="380" t="s">
        <v>1772</v>
      </c>
      <c r="K1722" s="380" t="s">
        <v>630</v>
      </c>
    </row>
    <row r="1723" spans="1:11" hidden="1">
      <c r="A1723" s="380" t="s">
        <v>5035</v>
      </c>
      <c r="B1723" s="380" t="s">
        <v>5036</v>
      </c>
      <c r="C1723" s="380" t="s">
        <v>744</v>
      </c>
      <c r="D1723" s="380">
        <v>30</v>
      </c>
      <c r="F1723" s="381" t="s">
        <v>13</v>
      </c>
      <c r="G1723" s="380" t="s">
        <v>1771</v>
      </c>
      <c r="H1723" s="380" t="s">
        <v>1771</v>
      </c>
      <c r="I1723" s="380" t="s">
        <v>1767</v>
      </c>
      <c r="J1723" s="380" t="s">
        <v>1772</v>
      </c>
      <c r="K1723" s="380" t="s">
        <v>744</v>
      </c>
    </row>
    <row r="1724" spans="1:11" hidden="1">
      <c r="A1724" s="380" t="s">
        <v>5037</v>
      </c>
      <c r="B1724" s="380" t="s">
        <v>5038</v>
      </c>
      <c r="C1724" s="380" t="s">
        <v>30</v>
      </c>
      <c r="D1724" s="380">
        <v>30</v>
      </c>
      <c r="F1724" s="381" t="s">
        <v>13</v>
      </c>
      <c r="G1724" s="380" t="s">
        <v>1771</v>
      </c>
      <c r="H1724" s="380" t="s">
        <v>1771</v>
      </c>
      <c r="I1724" s="380" t="s">
        <v>1767</v>
      </c>
      <c r="J1724" s="380" t="s">
        <v>1772</v>
      </c>
      <c r="K1724" s="380" t="s">
        <v>30</v>
      </c>
    </row>
    <row r="1725" spans="1:11">
      <c r="A1725" s="380" t="s">
        <v>5039</v>
      </c>
      <c r="B1725" s="380" t="s">
        <v>5040</v>
      </c>
      <c r="C1725" s="380" t="s">
        <v>1438</v>
      </c>
      <c r="D1725" s="380" t="s">
        <v>228</v>
      </c>
      <c r="E1725" s="380" t="s">
        <v>19</v>
      </c>
      <c r="F1725" s="381">
        <v>0.01</v>
      </c>
      <c r="G1725" s="380" t="s">
        <v>1767</v>
      </c>
      <c r="H1725" s="380" t="s">
        <v>1771</v>
      </c>
      <c r="I1725" s="380" t="s">
        <v>1767</v>
      </c>
      <c r="J1725" s="380" t="s">
        <v>1772</v>
      </c>
      <c r="K1725" s="380" t="s">
        <v>1438</v>
      </c>
    </row>
    <row r="1726" spans="1:11" hidden="1">
      <c r="A1726" s="380" t="s">
        <v>5041</v>
      </c>
      <c r="B1726" s="380" t="s">
        <v>5042</v>
      </c>
      <c r="C1726" s="380" t="s">
        <v>27</v>
      </c>
      <c r="D1726" s="380">
        <v>30</v>
      </c>
      <c r="F1726" s="381" t="s">
        <v>13</v>
      </c>
      <c r="G1726" s="380" t="s">
        <v>1771</v>
      </c>
      <c r="H1726" s="380" t="s">
        <v>1771</v>
      </c>
      <c r="I1726" s="380" t="s">
        <v>1767</v>
      </c>
      <c r="J1726" s="380" t="s">
        <v>1772</v>
      </c>
      <c r="K1726" s="380" t="s">
        <v>27</v>
      </c>
    </row>
    <row r="1727" spans="1:11" hidden="1">
      <c r="A1727" s="380" t="s">
        <v>5043</v>
      </c>
      <c r="B1727" s="380" t="s">
        <v>5044</v>
      </c>
      <c r="C1727" s="380" t="s">
        <v>1438</v>
      </c>
      <c r="D1727" s="380">
        <v>30</v>
      </c>
      <c r="F1727" s="381" t="s">
        <v>13</v>
      </c>
      <c r="G1727" s="380" t="s">
        <v>1771</v>
      </c>
      <c r="H1727" s="380" t="s">
        <v>1771</v>
      </c>
      <c r="I1727" s="380" t="s">
        <v>1767</v>
      </c>
      <c r="J1727" s="380" t="s">
        <v>1772</v>
      </c>
      <c r="K1727" s="380" t="s">
        <v>1438</v>
      </c>
    </row>
    <row r="1728" spans="1:11" hidden="1">
      <c r="A1728" s="380" t="s">
        <v>5045</v>
      </c>
      <c r="B1728" s="380" t="s">
        <v>5046</v>
      </c>
      <c r="C1728" s="380" t="s">
        <v>1438</v>
      </c>
      <c r="D1728" s="380">
        <v>30</v>
      </c>
      <c r="F1728" s="381" t="s">
        <v>13</v>
      </c>
      <c r="G1728" s="380" t="s">
        <v>1771</v>
      </c>
      <c r="H1728" s="380" t="s">
        <v>1771</v>
      </c>
      <c r="I1728" s="380" t="s">
        <v>1767</v>
      </c>
      <c r="J1728" s="380" t="s">
        <v>1772</v>
      </c>
      <c r="K1728" s="380" t="s">
        <v>1438</v>
      </c>
    </row>
    <row r="1729" spans="1:11" hidden="1">
      <c r="A1729" s="380" t="s">
        <v>1678</v>
      </c>
      <c r="B1729" s="380" t="s">
        <v>1679</v>
      </c>
      <c r="C1729" s="380" t="s">
        <v>1438</v>
      </c>
      <c r="D1729" s="380">
        <v>30</v>
      </c>
      <c r="K1729" s="380" t="s">
        <v>1438</v>
      </c>
    </row>
    <row r="1730" spans="1:11" hidden="1">
      <c r="A1730" s="380" t="s">
        <v>5047</v>
      </c>
      <c r="B1730" s="380" t="s">
        <v>5048</v>
      </c>
      <c r="C1730" s="380" t="s">
        <v>630</v>
      </c>
      <c r="D1730" s="380" t="s">
        <v>283</v>
      </c>
      <c r="F1730" s="381" t="s">
        <v>13</v>
      </c>
      <c r="G1730" s="380" t="s">
        <v>1771</v>
      </c>
      <c r="H1730" s="380" t="s">
        <v>1771</v>
      </c>
      <c r="I1730" s="380" t="s">
        <v>1767</v>
      </c>
      <c r="J1730" s="380" t="s">
        <v>1772</v>
      </c>
      <c r="K1730" s="380" t="s">
        <v>630</v>
      </c>
    </row>
    <row r="1731" spans="1:11" hidden="1">
      <c r="A1731" s="380" t="s">
        <v>5049</v>
      </c>
      <c r="B1731" s="380" t="s">
        <v>5050</v>
      </c>
      <c r="C1731" s="380" t="s">
        <v>30</v>
      </c>
      <c r="D1731" s="380">
        <v>90</v>
      </c>
      <c r="F1731" s="381" t="s">
        <v>13</v>
      </c>
      <c r="G1731" s="380" t="s">
        <v>1771</v>
      </c>
      <c r="H1731" s="380" t="s">
        <v>1771</v>
      </c>
      <c r="I1731" s="380" t="s">
        <v>1767</v>
      </c>
      <c r="J1731" s="380" t="s">
        <v>1772</v>
      </c>
      <c r="K1731" s="380" t="s">
        <v>30</v>
      </c>
    </row>
    <row r="1732" spans="1:11" hidden="1">
      <c r="A1732" s="380" t="s">
        <v>5051</v>
      </c>
      <c r="B1732" s="380" t="s">
        <v>5052</v>
      </c>
      <c r="C1732" s="380" t="s">
        <v>27</v>
      </c>
      <c r="D1732" s="380">
        <v>30</v>
      </c>
      <c r="F1732" s="381" t="s">
        <v>13</v>
      </c>
      <c r="G1732" s="380" t="s">
        <v>1771</v>
      </c>
      <c r="H1732" s="380" t="s">
        <v>1771</v>
      </c>
      <c r="I1732" s="380" t="s">
        <v>1767</v>
      </c>
      <c r="J1732" s="380" t="s">
        <v>1772</v>
      </c>
      <c r="K1732" s="380" t="s">
        <v>27</v>
      </c>
    </row>
    <row r="1733" spans="1:11" hidden="1">
      <c r="A1733" s="380" t="s">
        <v>5053</v>
      </c>
      <c r="B1733" s="380" t="s">
        <v>5054</v>
      </c>
      <c r="C1733" s="380" t="s">
        <v>872</v>
      </c>
      <c r="D1733" s="380">
        <v>30</v>
      </c>
      <c r="F1733" s="381" t="s">
        <v>13</v>
      </c>
      <c r="G1733" s="380" t="s">
        <v>1771</v>
      </c>
      <c r="H1733" s="380" t="s">
        <v>1771</v>
      </c>
      <c r="I1733" s="380" t="s">
        <v>1767</v>
      </c>
      <c r="J1733" s="380" t="s">
        <v>1772</v>
      </c>
      <c r="K1733" s="380" t="s">
        <v>872</v>
      </c>
    </row>
    <row r="1734" spans="1:11" hidden="1">
      <c r="A1734" s="380" t="s">
        <v>5055</v>
      </c>
      <c r="B1734" s="380" t="s">
        <v>5056</v>
      </c>
      <c r="C1734" s="380" t="s">
        <v>1224</v>
      </c>
      <c r="D1734" s="380">
        <v>30</v>
      </c>
      <c r="K1734" s="380" t="s">
        <v>1224</v>
      </c>
    </row>
    <row r="1735" spans="1:11" hidden="1">
      <c r="A1735" s="380" t="s">
        <v>5057</v>
      </c>
      <c r="B1735" s="380" t="s">
        <v>5058</v>
      </c>
      <c r="C1735" s="380" t="s">
        <v>1224</v>
      </c>
      <c r="D1735" s="380">
        <v>30</v>
      </c>
      <c r="F1735" s="381" t="s">
        <v>13</v>
      </c>
      <c r="G1735" s="380" t="s">
        <v>1771</v>
      </c>
      <c r="H1735" s="380" t="s">
        <v>1771</v>
      </c>
      <c r="I1735" s="380" t="s">
        <v>1767</v>
      </c>
      <c r="J1735" s="380" t="s">
        <v>1772</v>
      </c>
      <c r="K1735" s="380" t="s">
        <v>1224</v>
      </c>
    </row>
    <row r="1736" spans="1:11" hidden="1">
      <c r="A1736" s="380" t="s">
        <v>5059</v>
      </c>
      <c r="B1736" s="380" t="s">
        <v>5060</v>
      </c>
      <c r="C1736" s="380" t="s">
        <v>1224</v>
      </c>
      <c r="D1736" s="380">
        <v>30</v>
      </c>
      <c r="F1736" s="381" t="s">
        <v>13</v>
      </c>
      <c r="G1736" s="380" t="s">
        <v>1771</v>
      </c>
      <c r="H1736" s="380" t="s">
        <v>1771</v>
      </c>
      <c r="I1736" s="380" t="s">
        <v>1767</v>
      </c>
      <c r="J1736" s="380" t="s">
        <v>1772</v>
      </c>
      <c r="K1736" s="380" t="s">
        <v>1224</v>
      </c>
    </row>
    <row r="1737" spans="1:11" hidden="1">
      <c r="A1737" s="380" t="s">
        <v>1008</v>
      </c>
      <c r="B1737" s="380" t="s">
        <v>1009</v>
      </c>
      <c r="C1737" s="380" t="s">
        <v>935</v>
      </c>
      <c r="D1737" s="380">
        <v>30</v>
      </c>
      <c r="F1737" s="381" t="s">
        <v>13</v>
      </c>
      <c r="G1737" s="380" t="s">
        <v>1771</v>
      </c>
      <c r="H1737" s="380" t="s">
        <v>1771</v>
      </c>
      <c r="I1737" s="380" t="s">
        <v>1767</v>
      </c>
      <c r="J1737" s="380" t="s">
        <v>1772</v>
      </c>
      <c r="K1737" s="380" t="s">
        <v>935</v>
      </c>
    </row>
    <row r="1738" spans="1:11" hidden="1">
      <c r="A1738" s="380" t="s">
        <v>5061</v>
      </c>
      <c r="B1738" s="380" t="s">
        <v>5062</v>
      </c>
      <c r="C1738" s="380" t="s">
        <v>1224</v>
      </c>
      <c r="D1738" s="380">
        <v>30</v>
      </c>
      <c r="F1738" s="381" t="s">
        <v>13</v>
      </c>
      <c r="G1738" s="380" t="s">
        <v>1771</v>
      </c>
      <c r="H1738" s="380" t="s">
        <v>1771</v>
      </c>
      <c r="I1738" s="380" t="s">
        <v>1767</v>
      </c>
      <c r="J1738" s="380" t="s">
        <v>1772</v>
      </c>
      <c r="K1738" s="380" t="s">
        <v>1224</v>
      </c>
    </row>
    <row r="1739" spans="1:11" hidden="1">
      <c r="A1739" s="380" t="s">
        <v>5063</v>
      </c>
      <c r="B1739" s="380" t="s">
        <v>5064</v>
      </c>
      <c r="C1739" s="380" t="s">
        <v>395</v>
      </c>
      <c r="D1739" s="380">
        <v>30</v>
      </c>
      <c r="E1739" s="380" t="s">
        <v>2066</v>
      </c>
      <c r="F1739" s="381" t="s">
        <v>13</v>
      </c>
      <c r="G1739" s="380" t="s">
        <v>1771</v>
      </c>
      <c r="H1739" s="380" t="s">
        <v>1771</v>
      </c>
      <c r="I1739" s="380" t="s">
        <v>1767</v>
      </c>
      <c r="J1739" s="380" t="s">
        <v>1768</v>
      </c>
      <c r="K1739" s="380" t="s">
        <v>1807</v>
      </c>
    </row>
    <row r="1740" spans="1:11" hidden="1">
      <c r="A1740" s="380" t="s">
        <v>5065</v>
      </c>
      <c r="B1740" s="380" t="s">
        <v>5066</v>
      </c>
      <c r="C1740" s="380" t="s">
        <v>1438</v>
      </c>
      <c r="D1740" s="380" t="s">
        <v>459</v>
      </c>
      <c r="F1740" s="381" t="s">
        <v>13</v>
      </c>
      <c r="G1740" s="380" t="s">
        <v>1771</v>
      </c>
      <c r="H1740" s="380" t="s">
        <v>1771</v>
      </c>
      <c r="I1740" s="380" t="s">
        <v>1767</v>
      </c>
      <c r="J1740" s="380" t="s">
        <v>1772</v>
      </c>
      <c r="K1740" s="380" t="s">
        <v>1438</v>
      </c>
    </row>
    <row r="1741" spans="1:11" hidden="1">
      <c r="A1741" s="380" t="s">
        <v>318</v>
      </c>
      <c r="B1741" s="380" t="s">
        <v>319</v>
      </c>
      <c r="C1741" s="380" t="s">
        <v>107</v>
      </c>
      <c r="D1741" s="380">
        <v>90</v>
      </c>
      <c r="F1741" s="381" t="s">
        <v>13</v>
      </c>
      <c r="G1741" s="380" t="s">
        <v>1771</v>
      </c>
      <c r="H1741" s="380" t="s">
        <v>1771</v>
      </c>
      <c r="I1741" s="380" t="s">
        <v>1767</v>
      </c>
      <c r="J1741" s="380" t="s">
        <v>1772</v>
      </c>
      <c r="K1741" s="380" t="s">
        <v>107</v>
      </c>
    </row>
    <row r="1742" spans="1:11" hidden="1">
      <c r="A1742" s="380" t="s">
        <v>5067</v>
      </c>
      <c r="B1742" s="380" t="s">
        <v>5068</v>
      </c>
      <c r="C1742" s="380" t="s">
        <v>107</v>
      </c>
      <c r="D1742" s="380">
        <v>60</v>
      </c>
      <c r="F1742" s="381" t="s">
        <v>13</v>
      </c>
      <c r="G1742" s="380" t="s">
        <v>1771</v>
      </c>
      <c r="H1742" s="380" t="s">
        <v>1771</v>
      </c>
      <c r="I1742" s="380" t="s">
        <v>1767</v>
      </c>
      <c r="J1742" s="380" t="s">
        <v>1772</v>
      </c>
      <c r="K1742" s="380" t="s">
        <v>107</v>
      </c>
    </row>
    <row r="1743" spans="1:11" hidden="1">
      <c r="A1743" s="380" t="s">
        <v>5069</v>
      </c>
      <c r="B1743" s="380" t="s">
        <v>5070</v>
      </c>
      <c r="C1743" s="380" t="s">
        <v>30</v>
      </c>
      <c r="D1743" s="380" t="s">
        <v>142</v>
      </c>
      <c r="F1743" s="381" t="s">
        <v>13</v>
      </c>
      <c r="G1743" s="380" t="s">
        <v>1771</v>
      </c>
      <c r="H1743" s="380" t="s">
        <v>1771</v>
      </c>
      <c r="I1743" s="380" t="s">
        <v>1767</v>
      </c>
      <c r="J1743" s="380" t="s">
        <v>1772</v>
      </c>
      <c r="K1743" s="380" t="s">
        <v>30</v>
      </c>
    </row>
    <row r="1744" spans="1:11" hidden="1">
      <c r="A1744" s="380" t="s">
        <v>5071</v>
      </c>
      <c r="B1744" s="380" t="s">
        <v>5072</v>
      </c>
      <c r="C1744" s="380" t="s">
        <v>4175</v>
      </c>
      <c r="D1744" s="380" t="s">
        <v>142</v>
      </c>
      <c r="F1744" s="381" t="s">
        <v>13</v>
      </c>
      <c r="G1744" s="380" t="s">
        <v>1771</v>
      </c>
      <c r="H1744" s="380" t="s">
        <v>1771</v>
      </c>
      <c r="I1744" s="380" t="s">
        <v>1767</v>
      </c>
      <c r="J1744" s="380" t="s">
        <v>1772</v>
      </c>
      <c r="K1744" s="380" t="s">
        <v>4175</v>
      </c>
    </row>
    <row r="1745" spans="1:11" hidden="1">
      <c r="A1745" s="380" t="s">
        <v>5073</v>
      </c>
      <c r="B1745" s="380" t="s">
        <v>5074</v>
      </c>
      <c r="C1745" s="380" t="s">
        <v>1438</v>
      </c>
      <c r="D1745" s="380">
        <v>30</v>
      </c>
      <c r="F1745" s="381" t="s">
        <v>13</v>
      </c>
      <c r="G1745" s="380" t="s">
        <v>1771</v>
      </c>
      <c r="H1745" s="380" t="s">
        <v>1771</v>
      </c>
      <c r="I1745" s="380" t="s">
        <v>1767</v>
      </c>
      <c r="J1745" s="380" t="s">
        <v>1772</v>
      </c>
      <c r="K1745" s="380" t="s">
        <v>1438</v>
      </c>
    </row>
    <row r="1746" spans="1:11" hidden="1">
      <c r="A1746" s="380" t="s">
        <v>5075</v>
      </c>
      <c r="B1746" s="380" t="s">
        <v>5076</v>
      </c>
      <c r="C1746" s="380" t="s">
        <v>1027</v>
      </c>
      <c r="D1746" s="380">
        <v>30</v>
      </c>
      <c r="F1746" s="381" t="s">
        <v>13</v>
      </c>
      <c r="G1746" s="380" t="s">
        <v>1771</v>
      </c>
      <c r="H1746" s="380" t="s">
        <v>1771</v>
      </c>
      <c r="I1746" s="380" t="s">
        <v>1767</v>
      </c>
      <c r="J1746" s="380" t="s">
        <v>1772</v>
      </c>
      <c r="K1746" s="380" t="s">
        <v>1027</v>
      </c>
    </row>
    <row r="1747" spans="1:11" hidden="1">
      <c r="A1747" s="380" t="s">
        <v>5077</v>
      </c>
      <c r="B1747" s="380" t="s">
        <v>5078</v>
      </c>
      <c r="C1747" s="380" t="s">
        <v>872</v>
      </c>
      <c r="D1747" s="380">
        <v>30</v>
      </c>
      <c r="F1747" s="381" t="s">
        <v>13</v>
      </c>
      <c r="G1747" s="380" t="s">
        <v>1771</v>
      </c>
      <c r="H1747" s="380" t="s">
        <v>1771</v>
      </c>
      <c r="I1747" s="380" t="s">
        <v>1767</v>
      </c>
      <c r="J1747" s="380" t="s">
        <v>1772</v>
      </c>
      <c r="K1747" s="380" t="s">
        <v>872</v>
      </c>
    </row>
    <row r="1748" spans="1:11" hidden="1">
      <c r="A1748" s="380" t="s">
        <v>5079</v>
      </c>
      <c r="B1748" s="380" t="s">
        <v>5080</v>
      </c>
      <c r="C1748" s="380" t="s">
        <v>107</v>
      </c>
      <c r="D1748" s="380">
        <v>90</v>
      </c>
      <c r="F1748" s="381" t="s">
        <v>13</v>
      </c>
      <c r="G1748" s="380" t="s">
        <v>1771</v>
      </c>
      <c r="H1748" s="380" t="s">
        <v>1771</v>
      </c>
      <c r="I1748" s="380" t="s">
        <v>1767</v>
      </c>
      <c r="J1748" s="380" t="s">
        <v>1772</v>
      </c>
      <c r="K1748" s="380" t="s">
        <v>107</v>
      </c>
    </row>
    <row r="1749" spans="1:11" hidden="1">
      <c r="A1749" s="380" t="s">
        <v>5081</v>
      </c>
      <c r="B1749" s="380" t="s">
        <v>5082</v>
      </c>
      <c r="C1749" s="380" t="s">
        <v>630</v>
      </c>
      <c r="D1749" s="380">
        <v>30</v>
      </c>
      <c r="F1749" s="381" t="s">
        <v>13</v>
      </c>
      <c r="G1749" s="380" t="s">
        <v>1771</v>
      </c>
      <c r="H1749" s="380" t="s">
        <v>1771</v>
      </c>
      <c r="I1749" s="380" t="s">
        <v>1767</v>
      </c>
      <c r="J1749" s="380" t="s">
        <v>1772</v>
      </c>
      <c r="K1749" s="380" t="s">
        <v>630</v>
      </c>
    </row>
    <row r="1750" spans="1:11" hidden="1">
      <c r="A1750" s="380" t="s">
        <v>5083</v>
      </c>
      <c r="B1750" s="380" t="s">
        <v>5084</v>
      </c>
      <c r="C1750" s="380" t="s">
        <v>4110</v>
      </c>
      <c r="D1750" s="380">
        <v>45</v>
      </c>
      <c r="F1750" s="381" t="s">
        <v>13</v>
      </c>
      <c r="G1750" s="380" t="s">
        <v>1771</v>
      </c>
      <c r="H1750" s="380" t="s">
        <v>1771</v>
      </c>
      <c r="I1750" s="380" t="s">
        <v>1767</v>
      </c>
      <c r="J1750" s="380" t="s">
        <v>1772</v>
      </c>
      <c r="K1750" s="380" t="s">
        <v>4110</v>
      </c>
    </row>
    <row r="1751" spans="1:11" hidden="1">
      <c r="A1751" s="380" t="s">
        <v>615</v>
      </c>
      <c r="B1751" s="380" t="s">
        <v>616</v>
      </c>
      <c r="C1751" s="380" t="s">
        <v>30</v>
      </c>
      <c r="D1751" s="380">
        <v>90</v>
      </c>
      <c r="F1751" s="381" t="s">
        <v>13</v>
      </c>
      <c r="G1751" s="380" t="s">
        <v>1771</v>
      </c>
      <c r="H1751" s="380" t="s">
        <v>1771</v>
      </c>
      <c r="I1751" s="380" t="s">
        <v>1767</v>
      </c>
      <c r="J1751" s="380" t="s">
        <v>1772</v>
      </c>
      <c r="K1751" s="380" t="s">
        <v>30</v>
      </c>
    </row>
    <row r="1752" spans="1:11" hidden="1">
      <c r="A1752" s="380" t="s">
        <v>381</v>
      </c>
      <c r="B1752" s="380" t="s">
        <v>382</v>
      </c>
      <c r="C1752" s="380" t="s">
        <v>353</v>
      </c>
      <c r="D1752" s="380">
        <v>30</v>
      </c>
      <c r="F1752" s="381" t="s">
        <v>13</v>
      </c>
      <c r="G1752" s="380" t="s">
        <v>1771</v>
      </c>
      <c r="H1752" s="380" t="s">
        <v>1771</v>
      </c>
      <c r="I1752" s="380" t="s">
        <v>1767</v>
      </c>
      <c r="J1752" s="380" t="s">
        <v>1768</v>
      </c>
      <c r="K1752" s="380" t="s">
        <v>353</v>
      </c>
    </row>
    <row r="1753" spans="1:11" hidden="1">
      <c r="A1753" s="380" t="s">
        <v>438</v>
      </c>
      <c r="B1753" s="380" t="s">
        <v>439</v>
      </c>
      <c r="C1753" s="380" t="s">
        <v>395</v>
      </c>
      <c r="D1753" s="380">
        <v>60</v>
      </c>
      <c r="F1753" s="381" t="s">
        <v>13</v>
      </c>
      <c r="G1753" s="380" t="s">
        <v>1771</v>
      </c>
      <c r="H1753" s="380" t="s">
        <v>1771</v>
      </c>
      <c r="I1753" s="380" t="s">
        <v>1767</v>
      </c>
      <c r="J1753" s="380" t="s">
        <v>1768</v>
      </c>
      <c r="K1753" s="380" t="s">
        <v>395</v>
      </c>
    </row>
    <row r="1754" spans="1:11" hidden="1">
      <c r="A1754" s="380" t="s">
        <v>5085</v>
      </c>
      <c r="B1754" s="380" t="s">
        <v>5086</v>
      </c>
      <c r="C1754" s="380" t="s">
        <v>27</v>
      </c>
      <c r="D1754" s="380">
        <v>60</v>
      </c>
      <c r="F1754" s="381" t="s">
        <v>13</v>
      </c>
      <c r="G1754" s="380" t="s">
        <v>1771</v>
      </c>
      <c r="H1754" s="380" t="s">
        <v>1771</v>
      </c>
      <c r="I1754" s="380" t="s">
        <v>1767</v>
      </c>
      <c r="J1754" s="380" t="s">
        <v>1772</v>
      </c>
      <c r="K1754" s="380" t="s">
        <v>27</v>
      </c>
    </row>
    <row r="1755" spans="1:11" hidden="1">
      <c r="A1755" s="380" t="s">
        <v>5087</v>
      </c>
      <c r="B1755" s="380" t="s">
        <v>5088</v>
      </c>
      <c r="C1755" s="380" t="s">
        <v>744</v>
      </c>
      <c r="D1755" s="380">
        <v>60</v>
      </c>
      <c r="F1755" s="381" t="s">
        <v>13</v>
      </c>
      <c r="G1755" s="380" t="s">
        <v>1771</v>
      </c>
      <c r="H1755" s="380" t="s">
        <v>1771</v>
      </c>
      <c r="I1755" s="380" t="s">
        <v>1767</v>
      </c>
      <c r="J1755" s="380" t="s">
        <v>1772</v>
      </c>
      <c r="K1755" s="380" t="s">
        <v>744</v>
      </c>
    </row>
    <row r="1756" spans="1:11" hidden="1">
      <c r="A1756" s="380" t="s">
        <v>5089</v>
      </c>
      <c r="B1756" s="380" t="s">
        <v>5090</v>
      </c>
      <c r="C1756" s="380" t="s">
        <v>1224</v>
      </c>
      <c r="D1756" s="380">
        <v>30</v>
      </c>
      <c r="F1756" s="381" t="s">
        <v>13</v>
      </c>
      <c r="G1756" s="380" t="s">
        <v>1771</v>
      </c>
      <c r="H1756" s="380" t="s">
        <v>1771</v>
      </c>
      <c r="I1756" s="380" t="s">
        <v>1767</v>
      </c>
      <c r="J1756" s="380" t="s">
        <v>1772</v>
      </c>
      <c r="K1756" s="380" t="s">
        <v>1224</v>
      </c>
    </row>
    <row r="1757" spans="1:11" hidden="1">
      <c r="A1757" s="380" t="s">
        <v>5091</v>
      </c>
      <c r="B1757" s="380" t="s">
        <v>5092</v>
      </c>
      <c r="C1757" s="380" t="s">
        <v>1027</v>
      </c>
      <c r="D1757" s="380">
        <v>30</v>
      </c>
      <c r="F1757" s="381" t="s">
        <v>13</v>
      </c>
      <c r="G1757" s="380" t="s">
        <v>1771</v>
      </c>
      <c r="H1757" s="380" t="s">
        <v>1771</v>
      </c>
      <c r="I1757" s="380" t="s">
        <v>1767</v>
      </c>
      <c r="J1757" s="380" t="s">
        <v>1772</v>
      </c>
      <c r="K1757" s="380" t="s">
        <v>1027</v>
      </c>
    </row>
    <row r="1758" spans="1:11" hidden="1">
      <c r="A1758" s="380" t="s">
        <v>5093</v>
      </c>
      <c r="B1758" s="380" t="s">
        <v>5094</v>
      </c>
      <c r="C1758" s="380" t="s">
        <v>1224</v>
      </c>
      <c r="D1758" s="380" t="s">
        <v>142</v>
      </c>
      <c r="F1758" s="381" t="s">
        <v>13</v>
      </c>
      <c r="G1758" s="380" t="s">
        <v>1771</v>
      </c>
      <c r="H1758" s="380" t="s">
        <v>1771</v>
      </c>
      <c r="I1758" s="380" t="s">
        <v>1767</v>
      </c>
      <c r="J1758" s="380" t="s">
        <v>1772</v>
      </c>
      <c r="K1758" s="380" t="s">
        <v>1224</v>
      </c>
    </row>
    <row r="1759" spans="1:11" hidden="1">
      <c r="A1759" s="380" t="s">
        <v>1684</v>
      </c>
      <c r="B1759" s="380" t="s">
        <v>1685</v>
      </c>
      <c r="C1759" s="380" t="s">
        <v>1438</v>
      </c>
      <c r="D1759" s="380" t="s">
        <v>228</v>
      </c>
      <c r="F1759" s="381" t="s">
        <v>13</v>
      </c>
      <c r="G1759" s="380" t="s">
        <v>1771</v>
      </c>
      <c r="H1759" s="380" t="s">
        <v>1771</v>
      </c>
      <c r="I1759" s="380" t="s">
        <v>1767</v>
      </c>
      <c r="J1759" s="380" t="s">
        <v>1772</v>
      </c>
      <c r="K1759" s="380" t="s">
        <v>1438</v>
      </c>
    </row>
    <row r="1760" spans="1:11" hidden="1">
      <c r="A1760" s="380" t="s">
        <v>5095</v>
      </c>
      <c r="B1760" s="380" t="s">
        <v>5096</v>
      </c>
      <c r="C1760" s="380" t="s">
        <v>1785</v>
      </c>
      <c r="D1760" s="380">
        <v>30</v>
      </c>
      <c r="E1760" s="380" t="s">
        <v>1786</v>
      </c>
      <c r="F1760" s="381" t="s">
        <v>1786</v>
      </c>
      <c r="G1760" s="380" t="s">
        <v>1767</v>
      </c>
      <c r="H1760" s="380" t="s">
        <v>1771</v>
      </c>
      <c r="I1760" s="380" t="s">
        <v>1767</v>
      </c>
      <c r="J1760" s="380" t="s">
        <v>1772</v>
      </c>
      <c r="K1760" s="380" t="s">
        <v>25</v>
      </c>
    </row>
    <row r="1761" spans="1:11">
      <c r="A1761" s="380" t="s">
        <v>5097</v>
      </c>
      <c r="B1761" s="380" t="s">
        <v>5098</v>
      </c>
      <c r="C1761" s="380" t="s">
        <v>27</v>
      </c>
      <c r="D1761" s="380">
        <v>60</v>
      </c>
      <c r="E1761" s="380" t="s">
        <v>1892</v>
      </c>
      <c r="F1761" s="381">
        <v>0.01</v>
      </c>
      <c r="G1761" s="380" t="s">
        <v>1767</v>
      </c>
      <c r="H1761" s="380" t="s">
        <v>1767</v>
      </c>
      <c r="I1761" s="380" t="s">
        <v>1767</v>
      </c>
      <c r="J1761" s="380" t="s">
        <v>1787</v>
      </c>
      <c r="K1761" s="380" t="s">
        <v>27</v>
      </c>
    </row>
    <row r="1762" spans="1:11" hidden="1">
      <c r="A1762" s="380" t="s">
        <v>5099</v>
      </c>
      <c r="B1762" s="380" t="s">
        <v>5100</v>
      </c>
      <c r="C1762" s="380" t="s">
        <v>27</v>
      </c>
      <c r="D1762" s="380" t="s">
        <v>1198</v>
      </c>
      <c r="F1762" s="381" t="s">
        <v>13</v>
      </c>
      <c r="G1762" s="380" t="s">
        <v>1771</v>
      </c>
      <c r="H1762" s="380" t="s">
        <v>1771</v>
      </c>
      <c r="I1762" s="380" t="s">
        <v>1767</v>
      </c>
      <c r="J1762" s="380" t="s">
        <v>1772</v>
      </c>
      <c r="K1762" s="380" t="s">
        <v>27</v>
      </c>
    </row>
    <row r="1763" spans="1:11" hidden="1">
      <c r="A1763" s="380" t="s">
        <v>1400</v>
      </c>
      <c r="B1763" s="380" t="s">
        <v>1401</v>
      </c>
      <c r="C1763" s="380" t="s">
        <v>1224</v>
      </c>
      <c r="D1763" s="380">
        <v>30</v>
      </c>
      <c r="F1763" s="381" t="s">
        <v>13</v>
      </c>
      <c r="G1763" s="380" t="s">
        <v>1771</v>
      </c>
      <c r="H1763" s="380" t="s">
        <v>1771</v>
      </c>
      <c r="I1763" s="380" t="s">
        <v>1767</v>
      </c>
      <c r="J1763" s="380" t="s">
        <v>1772</v>
      </c>
      <c r="K1763" s="380" t="s">
        <v>1224</v>
      </c>
    </row>
    <row r="1764" spans="1:11" hidden="1">
      <c r="A1764" s="380" t="s">
        <v>5101</v>
      </c>
      <c r="B1764" s="380" t="s">
        <v>5102</v>
      </c>
      <c r="C1764" s="380" t="s">
        <v>107</v>
      </c>
      <c r="D1764" s="380">
        <v>60</v>
      </c>
      <c r="F1764" s="381" t="s">
        <v>13</v>
      </c>
      <c r="G1764" s="380" t="s">
        <v>1771</v>
      </c>
      <c r="H1764" s="380" t="s">
        <v>1771</v>
      </c>
      <c r="I1764" s="380" t="s">
        <v>1767</v>
      </c>
      <c r="J1764" s="380" t="s">
        <v>1772</v>
      </c>
      <c r="K1764" s="380" t="s">
        <v>107</v>
      </c>
    </row>
    <row r="1765" spans="1:11" hidden="1">
      <c r="A1765" s="380" t="s">
        <v>5103</v>
      </c>
      <c r="B1765" s="380" t="s">
        <v>5104</v>
      </c>
      <c r="C1765" s="380" t="s">
        <v>744</v>
      </c>
      <c r="D1765" s="380" t="s">
        <v>283</v>
      </c>
      <c r="F1765" s="381" t="s">
        <v>13</v>
      </c>
      <c r="G1765" s="380" t="s">
        <v>1771</v>
      </c>
      <c r="H1765" s="380" t="s">
        <v>1771</v>
      </c>
      <c r="I1765" s="380" t="s">
        <v>1767</v>
      </c>
      <c r="J1765" s="380" t="s">
        <v>1772</v>
      </c>
      <c r="K1765" s="380" t="s">
        <v>744</v>
      </c>
    </row>
    <row r="1766" spans="1:11" hidden="1">
      <c r="A1766" s="380" t="s">
        <v>5105</v>
      </c>
      <c r="B1766" s="380" t="s">
        <v>5106</v>
      </c>
      <c r="C1766" s="380" t="s">
        <v>1027</v>
      </c>
      <c r="D1766" s="380">
        <v>60</v>
      </c>
      <c r="F1766" s="381" t="s">
        <v>13</v>
      </c>
      <c r="G1766" s="380" t="s">
        <v>1771</v>
      </c>
      <c r="H1766" s="380" t="s">
        <v>1771</v>
      </c>
      <c r="I1766" s="380" t="s">
        <v>1767</v>
      </c>
      <c r="J1766" s="380" t="s">
        <v>1772</v>
      </c>
      <c r="K1766" s="380" t="s">
        <v>1027</v>
      </c>
    </row>
    <row r="1767" spans="1:11" hidden="1">
      <c r="A1767" s="380" t="s">
        <v>1404</v>
      </c>
      <c r="B1767" s="380" t="s">
        <v>1405</v>
      </c>
      <c r="C1767" s="380" t="s">
        <v>1224</v>
      </c>
      <c r="D1767" s="380" t="s">
        <v>142</v>
      </c>
      <c r="F1767" s="381" t="s">
        <v>13</v>
      </c>
      <c r="G1767" s="380" t="s">
        <v>1771</v>
      </c>
      <c r="H1767" s="380" t="s">
        <v>1771</v>
      </c>
      <c r="I1767" s="380" t="s">
        <v>1767</v>
      </c>
      <c r="J1767" s="380" t="s">
        <v>1772</v>
      </c>
      <c r="K1767" s="380" t="s">
        <v>1224</v>
      </c>
    </row>
    <row r="1768" spans="1:11" hidden="1">
      <c r="A1768" s="380" t="s">
        <v>5107</v>
      </c>
      <c r="B1768" s="380" t="s">
        <v>5108</v>
      </c>
      <c r="C1768" s="380" t="s">
        <v>107</v>
      </c>
      <c r="D1768" s="380">
        <v>60</v>
      </c>
      <c r="F1768" s="381" t="s">
        <v>13</v>
      </c>
      <c r="G1768" s="380" t="s">
        <v>1771</v>
      </c>
      <c r="H1768" s="380" t="s">
        <v>1771</v>
      </c>
      <c r="I1768" s="380" t="s">
        <v>1767</v>
      </c>
      <c r="J1768" s="380" t="s">
        <v>1772</v>
      </c>
      <c r="K1768" s="380" t="s">
        <v>107</v>
      </c>
    </row>
    <row r="1769" spans="1:11" hidden="1">
      <c r="A1769" s="380" t="s">
        <v>5109</v>
      </c>
      <c r="B1769" s="380" t="s">
        <v>5110</v>
      </c>
      <c r="C1769" s="380" t="s">
        <v>27</v>
      </c>
      <c r="D1769" s="380">
        <v>30</v>
      </c>
      <c r="F1769" s="381" t="s">
        <v>13</v>
      </c>
      <c r="G1769" s="380" t="s">
        <v>1771</v>
      </c>
      <c r="H1769" s="380" t="s">
        <v>1771</v>
      </c>
      <c r="I1769" s="380" t="s">
        <v>1767</v>
      </c>
      <c r="J1769" s="380" t="s">
        <v>1772</v>
      </c>
      <c r="K1769" s="380" t="s">
        <v>27</v>
      </c>
    </row>
    <row r="1770" spans="1:11" hidden="1">
      <c r="A1770" s="380" t="s">
        <v>5111</v>
      </c>
      <c r="B1770" s="380" t="s">
        <v>5112</v>
      </c>
      <c r="C1770" s="380" t="s">
        <v>1438</v>
      </c>
      <c r="D1770" s="380">
        <v>30</v>
      </c>
      <c r="F1770" s="381" t="s">
        <v>13</v>
      </c>
      <c r="G1770" s="380" t="s">
        <v>1771</v>
      </c>
      <c r="H1770" s="380" t="s">
        <v>1771</v>
      </c>
      <c r="I1770" s="380" t="s">
        <v>1767</v>
      </c>
      <c r="J1770" s="380" t="s">
        <v>1772</v>
      </c>
      <c r="K1770" s="380" t="s">
        <v>1438</v>
      </c>
    </row>
    <row r="1771" spans="1:11" hidden="1">
      <c r="A1771" s="380" t="s">
        <v>5113</v>
      </c>
      <c r="B1771" s="380" t="s">
        <v>5114</v>
      </c>
      <c r="C1771" s="380" t="s">
        <v>1224</v>
      </c>
      <c r="D1771" s="380">
        <v>60</v>
      </c>
      <c r="F1771" s="381" t="s">
        <v>13</v>
      </c>
      <c r="G1771" s="380" t="s">
        <v>1771</v>
      </c>
      <c r="H1771" s="380" t="s">
        <v>1771</v>
      </c>
      <c r="I1771" s="380" t="s">
        <v>1767</v>
      </c>
      <c r="J1771" s="380" t="s">
        <v>1772</v>
      </c>
      <c r="K1771" s="380" t="s">
        <v>1224</v>
      </c>
    </row>
    <row r="1772" spans="1:11" hidden="1">
      <c r="A1772" s="380" t="s">
        <v>5115</v>
      </c>
      <c r="B1772" s="380" t="s">
        <v>5116</v>
      </c>
      <c r="C1772" s="380" t="s">
        <v>1224</v>
      </c>
      <c r="D1772" s="380">
        <v>90</v>
      </c>
      <c r="F1772" s="381" t="s">
        <v>13</v>
      </c>
      <c r="G1772" s="380" t="s">
        <v>1771</v>
      </c>
      <c r="H1772" s="380" t="s">
        <v>1771</v>
      </c>
      <c r="I1772" s="380" t="s">
        <v>1767</v>
      </c>
      <c r="J1772" s="380" t="s">
        <v>1772</v>
      </c>
      <c r="K1772" s="380" t="s">
        <v>1224</v>
      </c>
    </row>
    <row r="1773" spans="1:11" hidden="1">
      <c r="A1773" s="380" t="s">
        <v>1689</v>
      </c>
      <c r="B1773" s="380" t="s">
        <v>1690</v>
      </c>
      <c r="C1773" s="380" t="s">
        <v>1438</v>
      </c>
      <c r="D1773" s="380">
        <v>30</v>
      </c>
      <c r="F1773" s="381" t="s">
        <v>13</v>
      </c>
      <c r="G1773" s="380" t="s">
        <v>1771</v>
      </c>
      <c r="H1773" s="380" t="s">
        <v>1771</v>
      </c>
      <c r="I1773" s="380" t="s">
        <v>1767</v>
      </c>
      <c r="J1773" s="380" t="s">
        <v>1772</v>
      </c>
      <c r="K1773" s="380" t="s">
        <v>1438</v>
      </c>
    </row>
    <row r="1774" spans="1:11" hidden="1">
      <c r="A1774" s="380" t="s">
        <v>5117</v>
      </c>
      <c r="B1774" s="380" t="s">
        <v>5118</v>
      </c>
      <c r="C1774" s="380" t="s">
        <v>107</v>
      </c>
      <c r="D1774" s="380">
        <v>60</v>
      </c>
      <c r="F1774" s="381" t="s">
        <v>13</v>
      </c>
      <c r="G1774" s="380" t="s">
        <v>1771</v>
      </c>
      <c r="H1774" s="380" t="s">
        <v>1771</v>
      </c>
      <c r="I1774" s="380" t="s">
        <v>1767</v>
      </c>
      <c r="J1774" s="380" t="s">
        <v>1772</v>
      </c>
      <c r="K1774" s="380" t="s">
        <v>107</v>
      </c>
    </row>
    <row r="1775" spans="1:11" hidden="1">
      <c r="A1775" s="380" t="s">
        <v>1015</v>
      </c>
      <c r="B1775" s="380" t="s">
        <v>1016</v>
      </c>
      <c r="C1775" s="380" t="s">
        <v>935</v>
      </c>
      <c r="D1775" s="380">
        <v>60</v>
      </c>
      <c r="F1775" s="381" t="s">
        <v>13</v>
      </c>
      <c r="G1775" s="380" t="s">
        <v>1771</v>
      </c>
      <c r="H1775" s="380" t="s">
        <v>1771</v>
      </c>
      <c r="I1775" s="380" t="s">
        <v>1767</v>
      </c>
      <c r="J1775" s="380" t="s">
        <v>1772</v>
      </c>
      <c r="K1775" s="380" t="s">
        <v>935</v>
      </c>
    </row>
    <row r="1776" spans="1:11" hidden="1">
      <c r="A1776" s="380" t="s">
        <v>5119</v>
      </c>
      <c r="B1776" s="380" t="s">
        <v>5120</v>
      </c>
      <c r="C1776" s="380" t="s">
        <v>336</v>
      </c>
      <c r="D1776" s="380" t="s">
        <v>5121</v>
      </c>
      <c r="F1776" s="381" t="s">
        <v>13</v>
      </c>
      <c r="G1776" s="380" t="s">
        <v>1771</v>
      </c>
      <c r="H1776" s="380" t="s">
        <v>1771</v>
      </c>
      <c r="I1776" s="380" t="s">
        <v>1767</v>
      </c>
      <c r="J1776" s="380" t="s">
        <v>1772</v>
      </c>
      <c r="K1776" s="380" t="s">
        <v>336</v>
      </c>
    </row>
    <row r="1777" spans="1:11" hidden="1">
      <c r="A1777" s="380" t="s">
        <v>5122</v>
      </c>
      <c r="B1777" s="380" t="s">
        <v>5123</v>
      </c>
      <c r="C1777" s="380" t="s">
        <v>1785</v>
      </c>
      <c r="D1777" s="380" t="s">
        <v>228</v>
      </c>
      <c r="E1777" s="380" t="s">
        <v>1786</v>
      </c>
      <c r="F1777" s="381" t="s">
        <v>1786</v>
      </c>
      <c r="G1777" s="380" t="s">
        <v>1767</v>
      </c>
      <c r="H1777" s="380" t="s">
        <v>1771</v>
      </c>
      <c r="I1777" s="380" t="s">
        <v>1767</v>
      </c>
      <c r="J1777" s="380" t="s">
        <v>5124</v>
      </c>
      <c r="K1777" s="380" t="s">
        <v>25</v>
      </c>
    </row>
    <row r="1778" spans="1:11" hidden="1">
      <c r="A1778" s="380" t="s">
        <v>1408</v>
      </c>
      <c r="B1778" s="380" t="s">
        <v>1409</v>
      </c>
      <c r="C1778" s="380" t="s">
        <v>1224</v>
      </c>
      <c r="D1778" s="380">
        <v>60</v>
      </c>
      <c r="F1778" s="381" t="s">
        <v>13</v>
      </c>
      <c r="G1778" s="380" t="s">
        <v>1771</v>
      </c>
      <c r="H1778" s="380" t="s">
        <v>1771</v>
      </c>
      <c r="I1778" s="380" t="s">
        <v>1767</v>
      </c>
      <c r="J1778" s="380" t="s">
        <v>1772</v>
      </c>
      <c r="K1778" s="380" t="s">
        <v>1224</v>
      </c>
    </row>
    <row r="1779" spans="1:11" hidden="1">
      <c r="A1779" s="380" t="s">
        <v>5125</v>
      </c>
      <c r="B1779" s="380" t="s">
        <v>5126</v>
      </c>
      <c r="C1779" s="380" t="s">
        <v>30</v>
      </c>
      <c r="D1779" s="380">
        <v>60</v>
      </c>
      <c r="F1779" s="381" t="s">
        <v>13</v>
      </c>
      <c r="G1779" s="380" t="s">
        <v>1771</v>
      </c>
      <c r="H1779" s="380" t="s">
        <v>1771</v>
      </c>
      <c r="I1779" s="380" t="s">
        <v>1767</v>
      </c>
      <c r="J1779" s="380" t="s">
        <v>1772</v>
      </c>
      <c r="K1779" s="380" t="s">
        <v>30</v>
      </c>
    </row>
    <row r="1780" spans="1:11" hidden="1">
      <c r="A1780" s="380" t="s">
        <v>5127</v>
      </c>
      <c r="B1780" s="380" t="s">
        <v>5128</v>
      </c>
      <c r="C1780" s="380" t="s">
        <v>935</v>
      </c>
      <c r="D1780" s="380">
        <v>60</v>
      </c>
      <c r="F1780" s="381" t="s">
        <v>13</v>
      </c>
      <c r="G1780" s="380" t="s">
        <v>1771</v>
      </c>
      <c r="H1780" s="380" t="s">
        <v>1771</v>
      </c>
      <c r="I1780" s="380" t="s">
        <v>1767</v>
      </c>
      <c r="J1780" s="380" t="s">
        <v>1772</v>
      </c>
      <c r="K1780" s="380" t="s">
        <v>935</v>
      </c>
    </row>
    <row r="1781" spans="1:11" hidden="1">
      <c r="A1781" s="380" t="s">
        <v>5129</v>
      </c>
      <c r="B1781" s="380" t="s">
        <v>5130</v>
      </c>
      <c r="C1781" s="380" t="s">
        <v>30</v>
      </c>
      <c r="D1781" s="380">
        <v>120</v>
      </c>
      <c r="E1781" s="380" t="s">
        <v>37</v>
      </c>
      <c r="F1781" s="381" t="s">
        <v>19</v>
      </c>
      <c r="G1781" s="380" t="s">
        <v>1767</v>
      </c>
      <c r="H1781" s="380" t="s">
        <v>1771</v>
      </c>
      <c r="I1781" s="380" t="s">
        <v>1767</v>
      </c>
      <c r="J1781" s="380" t="s">
        <v>5131</v>
      </c>
      <c r="K1781" s="380" t="s">
        <v>30</v>
      </c>
    </row>
    <row r="1782" spans="1:11" hidden="1">
      <c r="A1782" s="380" t="s">
        <v>5132</v>
      </c>
      <c r="B1782" s="380" t="s">
        <v>5133</v>
      </c>
      <c r="C1782" s="380" t="s">
        <v>744</v>
      </c>
      <c r="D1782" s="380">
        <v>60</v>
      </c>
      <c r="F1782" s="381" t="s">
        <v>13</v>
      </c>
      <c r="G1782" s="380" t="s">
        <v>1771</v>
      </c>
      <c r="H1782" s="380" t="s">
        <v>1771</v>
      </c>
      <c r="I1782" s="380" t="s">
        <v>1767</v>
      </c>
      <c r="J1782" s="380" t="s">
        <v>1772</v>
      </c>
      <c r="K1782" s="380" t="s">
        <v>744</v>
      </c>
    </row>
    <row r="1783" spans="1:11" hidden="1">
      <c r="A1783" s="380" t="s">
        <v>5134</v>
      </c>
      <c r="B1783" s="380" t="s">
        <v>5135</v>
      </c>
      <c r="C1783" s="380" t="s">
        <v>935</v>
      </c>
      <c r="D1783" s="380">
        <v>30</v>
      </c>
      <c r="F1783" s="381" t="s">
        <v>13</v>
      </c>
      <c r="G1783" s="380" t="s">
        <v>1771</v>
      </c>
      <c r="H1783" s="380" t="s">
        <v>1771</v>
      </c>
      <c r="I1783" s="380" t="s">
        <v>1767</v>
      </c>
      <c r="J1783" s="380" t="s">
        <v>1772</v>
      </c>
      <c r="K1783" s="380" t="s">
        <v>935</v>
      </c>
    </row>
    <row r="1784" spans="1:11" hidden="1">
      <c r="A1784" s="380" t="s">
        <v>5136</v>
      </c>
      <c r="B1784" s="380" t="s">
        <v>5137</v>
      </c>
      <c r="C1784" s="380" t="s">
        <v>1438</v>
      </c>
      <c r="D1784" s="380" t="s">
        <v>459</v>
      </c>
      <c r="F1784" s="381" t="s">
        <v>13</v>
      </c>
      <c r="G1784" s="380" t="s">
        <v>1771</v>
      </c>
      <c r="H1784" s="380" t="s">
        <v>1771</v>
      </c>
      <c r="I1784" s="380" t="s">
        <v>1767</v>
      </c>
      <c r="J1784" s="380" t="s">
        <v>1772</v>
      </c>
      <c r="K1784" s="380" t="s">
        <v>1438</v>
      </c>
    </row>
    <row r="1785" spans="1:11" hidden="1">
      <c r="A1785" s="380" t="s">
        <v>5138</v>
      </c>
      <c r="B1785" s="380" t="s">
        <v>5139</v>
      </c>
      <c r="C1785" s="380" t="s">
        <v>395</v>
      </c>
      <c r="D1785" s="380" t="s">
        <v>142</v>
      </c>
      <c r="F1785" s="381" t="s">
        <v>13</v>
      </c>
      <c r="G1785" s="380" t="s">
        <v>1771</v>
      </c>
      <c r="H1785" s="380" t="s">
        <v>1771</v>
      </c>
      <c r="I1785" s="380" t="s">
        <v>1767</v>
      </c>
      <c r="J1785" s="380" t="s">
        <v>1772</v>
      </c>
      <c r="K1785" s="380" t="s">
        <v>395</v>
      </c>
    </row>
    <row r="1786" spans="1:11" hidden="1">
      <c r="A1786" s="380" t="s">
        <v>5140</v>
      </c>
      <c r="B1786" s="380" t="s">
        <v>5141</v>
      </c>
      <c r="C1786" s="380" t="s">
        <v>935</v>
      </c>
      <c r="D1786" s="380">
        <v>90</v>
      </c>
      <c r="F1786" s="381" t="s">
        <v>13</v>
      </c>
      <c r="G1786" s="380" t="s">
        <v>1771</v>
      </c>
      <c r="H1786" s="380" t="s">
        <v>1771</v>
      </c>
      <c r="I1786" s="380" t="s">
        <v>1767</v>
      </c>
      <c r="J1786" s="380" t="s">
        <v>1772</v>
      </c>
      <c r="K1786" s="380" t="s">
        <v>935</v>
      </c>
    </row>
    <row r="1787" spans="1:11" hidden="1">
      <c r="A1787" s="380" t="s">
        <v>5142</v>
      </c>
      <c r="B1787" s="380" t="s">
        <v>5143</v>
      </c>
      <c r="C1787" s="380" t="s">
        <v>1224</v>
      </c>
      <c r="D1787" s="380" t="s">
        <v>459</v>
      </c>
      <c r="F1787" s="381" t="s">
        <v>13</v>
      </c>
      <c r="G1787" s="380" t="s">
        <v>1771</v>
      </c>
      <c r="H1787" s="380" t="s">
        <v>1771</v>
      </c>
      <c r="I1787" s="380" t="s">
        <v>1767</v>
      </c>
      <c r="J1787" s="380" t="s">
        <v>1772</v>
      </c>
      <c r="K1787" s="380" t="s">
        <v>1224</v>
      </c>
    </row>
    <row r="1788" spans="1:11" hidden="1">
      <c r="A1788" s="380" t="s">
        <v>5144</v>
      </c>
      <c r="B1788" s="380" t="s">
        <v>5145</v>
      </c>
      <c r="C1788" s="380" t="s">
        <v>15</v>
      </c>
      <c r="D1788" s="380">
        <v>90</v>
      </c>
      <c r="F1788" s="381" t="s">
        <v>13</v>
      </c>
      <c r="G1788" s="380" t="s">
        <v>1771</v>
      </c>
      <c r="H1788" s="380" t="s">
        <v>1771</v>
      </c>
      <c r="I1788" s="380" t="s">
        <v>1767</v>
      </c>
      <c r="J1788" s="380" t="s">
        <v>1772</v>
      </c>
      <c r="K1788" s="380" t="s">
        <v>15</v>
      </c>
    </row>
    <row r="1789" spans="1:11" hidden="1">
      <c r="A1789" s="380" t="s">
        <v>5146</v>
      </c>
      <c r="B1789" s="380" t="s">
        <v>5147</v>
      </c>
      <c r="C1789" s="380" t="s">
        <v>1438</v>
      </c>
      <c r="D1789" s="380" t="s">
        <v>228</v>
      </c>
      <c r="F1789" s="381" t="s">
        <v>13</v>
      </c>
      <c r="G1789" s="380" t="s">
        <v>1771</v>
      </c>
      <c r="H1789" s="380" t="s">
        <v>1771</v>
      </c>
      <c r="I1789" s="380" t="s">
        <v>1767</v>
      </c>
      <c r="J1789" s="380" t="s">
        <v>1772</v>
      </c>
      <c r="K1789" s="380" t="s">
        <v>1438</v>
      </c>
    </row>
    <row r="1790" spans="1:11" hidden="1">
      <c r="A1790" s="380" t="s">
        <v>5148</v>
      </c>
      <c r="B1790" s="380" t="s">
        <v>5149</v>
      </c>
      <c r="C1790" s="380" t="s">
        <v>1438</v>
      </c>
      <c r="D1790" s="380">
        <v>30</v>
      </c>
      <c r="F1790" s="381" t="s">
        <v>13</v>
      </c>
      <c r="G1790" s="380" t="s">
        <v>1771</v>
      </c>
      <c r="H1790" s="380" t="s">
        <v>1771</v>
      </c>
      <c r="I1790" s="380" t="s">
        <v>1767</v>
      </c>
      <c r="J1790" s="380" t="s">
        <v>1772</v>
      </c>
      <c r="K1790" s="380" t="s">
        <v>1438</v>
      </c>
    </row>
    <row r="1791" spans="1:11" hidden="1">
      <c r="A1791" s="380" t="s">
        <v>5150</v>
      </c>
      <c r="B1791" s="380" t="s">
        <v>5151</v>
      </c>
      <c r="C1791" s="380" t="s">
        <v>4175</v>
      </c>
      <c r="D1791" s="380">
        <v>90</v>
      </c>
      <c r="F1791" s="381" t="s">
        <v>13</v>
      </c>
      <c r="G1791" s="380" t="s">
        <v>1771</v>
      </c>
      <c r="H1791" s="380" t="s">
        <v>1771</v>
      </c>
      <c r="I1791" s="380" t="s">
        <v>1767</v>
      </c>
      <c r="J1791" s="380" t="s">
        <v>1772</v>
      </c>
      <c r="K1791" s="380" t="s">
        <v>4175</v>
      </c>
    </row>
    <row r="1792" spans="1:11" hidden="1">
      <c r="A1792" s="380" t="s">
        <v>5152</v>
      </c>
      <c r="B1792" s="380" t="s">
        <v>5153</v>
      </c>
      <c r="C1792" s="380" t="s">
        <v>15</v>
      </c>
      <c r="D1792" s="380" t="s">
        <v>142</v>
      </c>
      <c r="F1792" s="381" t="s">
        <v>13</v>
      </c>
      <c r="G1792" s="380" t="s">
        <v>1771</v>
      </c>
      <c r="H1792" s="380" t="s">
        <v>1771</v>
      </c>
      <c r="I1792" s="380" t="s">
        <v>1767</v>
      </c>
      <c r="J1792" s="380" t="s">
        <v>1772</v>
      </c>
      <c r="K1792" s="380" t="s">
        <v>15</v>
      </c>
    </row>
    <row r="1793" spans="1:11" hidden="1">
      <c r="A1793" s="380" t="s">
        <v>5154</v>
      </c>
      <c r="B1793" s="380" t="s">
        <v>5155</v>
      </c>
      <c r="C1793" s="380" t="s">
        <v>1224</v>
      </c>
      <c r="D1793" s="380" t="s">
        <v>1198</v>
      </c>
      <c r="F1793" s="381" t="s">
        <v>13</v>
      </c>
      <c r="G1793" s="380" t="s">
        <v>1771</v>
      </c>
      <c r="H1793" s="380" t="s">
        <v>1771</v>
      </c>
      <c r="I1793" s="380" t="s">
        <v>1767</v>
      </c>
      <c r="J1793" s="380" t="s">
        <v>1772</v>
      </c>
      <c r="K1793" s="380" t="s">
        <v>1224</v>
      </c>
    </row>
    <row r="1794" spans="1:11" hidden="1">
      <c r="A1794" s="380" t="s">
        <v>5156</v>
      </c>
      <c r="B1794" s="380" t="s">
        <v>5157</v>
      </c>
      <c r="C1794" s="380" t="s">
        <v>1224</v>
      </c>
      <c r="D1794" s="380" t="s">
        <v>1198</v>
      </c>
      <c r="F1794" s="381" t="s">
        <v>13</v>
      </c>
      <c r="G1794" s="380" t="s">
        <v>1771</v>
      </c>
      <c r="H1794" s="380" t="s">
        <v>1771</v>
      </c>
      <c r="I1794" s="380" t="s">
        <v>1767</v>
      </c>
      <c r="J1794" s="380" t="s">
        <v>1772</v>
      </c>
      <c r="K1794" s="380" t="s">
        <v>1224</v>
      </c>
    </row>
    <row r="1795" spans="1:11" hidden="1">
      <c r="A1795" s="380" t="s">
        <v>1082</v>
      </c>
      <c r="B1795" s="380" t="s">
        <v>1083</v>
      </c>
      <c r="C1795" s="380" t="s">
        <v>1027</v>
      </c>
      <c r="D1795" s="380">
        <v>60</v>
      </c>
      <c r="F1795" s="381" t="s">
        <v>13</v>
      </c>
      <c r="G1795" s="380" t="s">
        <v>1771</v>
      </c>
      <c r="H1795" s="380" t="s">
        <v>1771</v>
      </c>
      <c r="I1795" s="380" t="s">
        <v>1767</v>
      </c>
      <c r="J1795" s="380" t="s">
        <v>1772</v>
      </c>
      <c r="K1795" s="380" t="s">
        <v>1027</v>
      </c>
    </row>
    <row r="1796" spans="1:11" hidden="1">
      <c r="A1796" s="380" t="s">
        <v>5158</v>
      </c>
      <c r="B1796" s="380" t="s">
        <v>5159</v>
      </c>
      <c r="C1796" s="380" t="s">
        <v>1027</v>
      </c>
      <c r="D1796" s="380">
        <v>60</v>
      </c>
      <c r="F1796" s="381" t="s">
        <v>13</v>
      </c>
      <c r="G1796" s="380" t="s">
        <v>1771</v>
      </c>
      <c r="H1796" s="380" t="s">
        <v>1771</v>
      </c>
      <c r="I1796" s="380" t="s">
        <v>1767</v>
      </c>
      <c r="J1796" s="380" t="s">
        <v>1772</v>
      </c>
      <c r="K1796" s="380" t="s">
        <v>1027</v>
      </c>
    </row>
    <row r="1797" spans="1:11" hidden="1">
      <c r="A1797" s="380" t="s">
        <v>5160</v>
      </c>
      <c r="B1797" s="380" t="s">
        <v>5161</v>
      </c>
      <c r="C1797" s="380" t="s">
        <v>744</v>
      </c>
      <c r="D1797" s="380">
        <v>30</v>
      </c>
      <c r="F1797" s="381" t="s">
        <v>13</v>
      </c>
      <c r="G1797" s="380" t="s">
        <v>1771</v>
      </c>
      <c r="H1797" s="380" t="s">
        <v>1771</v>
      </c>
      <c r="I1797" s="380" t="s">
        <v>1767</v>
      </c>
      <c r="J1797" s="380" t="s">
        <v>1772</v>
      </c>
      <c r="K1797" s="380" t="s">
        <v>744</v>
      </c>
    </row>
    <row r="1798" spans="1:11" hidden="1">
      <c r="A1798" s="380" t="s">
        <v>5162</v>
      </c>
      <c r="B1798" s="380" t="s">
        <v>5163</v>
      </c>
      <c r="C1798" s="380" t="s">
        <v>1224</v>
      </c>
      <c r="D1798" s="380">
        <v>30</v>
      </c>
      <c r="F1798" s="381" t="s">
        <v>13</v>
      </c>
      <c r="G1798" s="380" t="s">
        <v>1771</v>
      </c>
      <c r="H1798" s="380" t="s">
        <v>1771</v>
      </c>
      <c r="I1798" s="380" t="s">
        <v>1767</v>
      </c>
      <c r="J1798" s="380" t="s">
        <v>1772</v>
      </c>
      <c r="K1798" s="380" t="s">
        <v>1224</v>
      </c>
    </row>
    <row r="1799" spans="1:11" hidden="1">
      <c r="A1799" s="380" t="s">
        <v>5164</v>
      </c>
      <c r="B1799" s="380" t="s">
        <v>5165</v>
      </c>
      <c r="C1799" s="380" t="s">
        <v>1438</v>
      </c>
      <c r="D1799" s="380" t="s">
        <v>4891</v>
      </c>
      <c r="F1799" s="381" t="s">
        <v>13</v>
      </c>
      <c r="G1799" s="380" t="s">
        <v>1771</v>
      </c>
      <c r="H1799" s="380" t="s">
        <v>1771</v>
      </c>
      <c r="I1799" s="380" t="s">
        <v>1767</v>
      </c>
      <c r="J1799" s="380" t="s">
        <v>1772</v>
      </c>
      <c r="K1799" s="380" t="s">
        <v>1438</v>
      </c>
    </row>
    <row r="1800" spans="1:11" hidden="1">
      <c r="A1800" s="380" t="s">
        <v>5166</v>
      </c>
      <c r="B1800" s="380" t="s">
        <v>5167</v>
      </c>
      <c r="C1800" s="380" t="s">
        <v>27</v>
      </c>
      <c r="D1800" s="380">
        <v>90</v>
      </c>
      <c r="F1800" s="381" t="s">
        <v>13</v>
      </c>
      <c r="G1800" s="380" t="s">
        <v>1771</v>
      </c>
      <c r="H1800" s="380" t="s">
        <v>1771</v>
      </c>
      <c r="I1800" s="380" t="s">
        <v>1767</v>
      </c>
      <c r="J1800" s="380" t="s">
        <v>1772</v>
      </c>
      <c r="K1800" s="380" t="s">
        <v>27</v>
      </c>
    </row>
    <row r="1801" spans="1:11" hidden="1">
      <c r="A1801" s="380" t="s">
        <v>5168</v>
      </c>
      <c r="B1801" s="380" t="s">
        <v>5169</v>
      </c>
      <c r="C1801" s="380" t="s">
        <v>395</v>
      </c>
      <c r="D1801" s="380" t="s">
        <v>228</v>
      </c>
      <c r="F1801" s="381" t="s">
        <v>13</v>
      </c>
      <c r="G1801" s="380" t="s">
        <v>1771</v>
      </c>
      <c r="H1801" s="380" t="s">
        <v>1771</v>
      </c>
      <c r="I1801" s="380" t="s">
        <v>1767</v>
      </c>
      <c r="J1801" s="380" t="s">
        <v>1772</v>
      </c>
      <c r="K1801" s="380" t="s">
        <v>395</v>
      </c>
    </row>
    <row r="1802" spans="1:11" hidden="1">
      <c r="A1802" s="380" t="s">
        <v>5170</v>
      </c>
      <c r="B1802" s="380" t="s">
        <v>5171</v>
      </c>
      <c r="C1802" s="380" t="s">
        <v>107</v>
      </c>
      <c r="D1802" s="380">
        <v>60</v>
      </c>
      <c r="F1802" s="381" t="s">
        <v>13</v>
      </c>
      <c r="G1802" s="380" t="s">
        <v>1771</v>
      </c>
      <c r="H1802" s="380" t="s">
        <v>1771</v>
      </c>
      <c r="I1802" s="380" t="s">
        <v>1767</v>
      </c>
      <c r="J1802" s="380" t="s">
        <v>1772</v>
      </c>
      <c r="K1802" s="380" t="s">
        <v>107</v>
      </c>
    </row>
    <row r="1803" spans="1:11" hidden="1">
      <c r="A1803" s="380" t="s">
        <v>5172</v>
      </c>
      <c r="B1803" s="380" t="s">
        <v>5173</v>
      </c>
      <c r="C1803" s="380" t="s">
        <v>1027</v>
      </c>
      <c r="D1803" s="380">
        <v>30</v>
      </c>
      <c r="F1803" s="381" t="s">
        <v>13</v>
      </c>
      <c r="G1803" s="380" t="s">
        <v>1771</v>
      </c>
      <c r="H1803" s="380" t="s">
        <v>1771</v>
      </c>
      <c r="I1803" s="380" t="s">
        <v>1767</v>
      </c>
      <c r="J1803" s="380" t="s">
        <v>1772</v>
      </c>
      <c r="K1803" s="380" t="s">
        <v>1027</v>
      </c>
    </row>
    <row r="1804" spans="1:11" hidden="1">
      <c r="A1804" s="380" t="s">
        <v>5174</v>
      </c>
      <c r="B1804" s="380" t="s">
        <v>5175</v>
      </c>
      <c r="C1804" s="380" t="s">
        <v>1224</v>
      </c>
      <c r="D1804" s="380">
        <v>60</v>
      </c>
      <c r="F1804" s="381" t="s">
        <v>13</v>
      </c>
      <c r="G1804" s="380" t="s">
        <v>1771</v>
      </c>
      <c r="H1804" s="380" t="s">
        <v>1771</v>
      </c>
      <c r="I1804" s="380" t="s">
        <v>1767</v>
      </c>
      <c r="J1804" s="380" t="s">
        <v>1772</v>
      </c>
      <c r="K1804" s="380" t="s">
        <v>1224</v>
      </c>
    </row>
    <row r="1805" spans="1:11" hidden="1">
      <c r="A1805" s="380" t="s">
        <v>1693</v>
      </c>
      <c r="B1805" s="380" t="s">
        <v>1694</v>
      </c>
      <c r="C1805" s="380" t="s">
        <v>1438</v>
      </c>
      <c r="D1805" s="380">
        <v>30</v>
      </c>
      <c r="F1805" s="381" t="s">
        <v>13</v>
      </c>
      <c r="G1805" s="380" t="s">
        <v>1771</v>
      </c>
      <c r="H1805" s="380" t="s">
        <v>1771</v>
      </c>
      <c r="I1805" s="380" t="s">
        <v>1767</v>
      </c>
      <c r="J1805" s="380" t="s">
        <v>1772</v>
      </c>
      <c r="K1805" s="380" t="s">
        <v>1438</v>
      </c>
    </row>
    <row r="1806" spans="1:11" hidden="1">
      <c r="A1806" s="380" t="s">
        <v>5176</v>
      </c>
      <c r="B1806" s="380" t="s">
        <v>5177</v>
      </c>
      <c r="C1806" s="380" t="s">
        <v>30</v>
      </c>
      <c r="D1806" s="380">
        <v>30</v>
      </c>
      <c r="F1806" s="381" t="s">
        <v>13</v>
      </c>
      <c r="G1806" s="380" t="s">
        <v>1771</v>
      </c>
      <c r="H1806" s="380" t="s">
        <v>1771</v>
      </c>
      <c r="I1806" s="380" t="s">
        <v>1767</v>
      </c>
      <c r="J1806" s="380" t="s">
        <v>1772</v>
      </c>
      <c r="K1806" s="380" t="s">
        <v>30</v>
      </c>
    </row>
    <row r="1807" spans="1:11" hidden="1">
      <c r="A1807" s="380" t="s">
        <v>5178</v>
      </c>
      <c r="B1807" s="380" t="s">
        <v>5179</v>
      </c>
      <c r="C1807" s="380" t="s">
        <v>30</v>
      </c>
      <c r="D1807" s="380">
        <v>90</v>
      </c>
      <c r="F1807" s="381" t="s">
        <v>13</v>
      </c>
      <c r="G1807" s="380" t="s">
        <v>1771</v>
      </c>
      <c r="H1807" s="380" t="s">
        <v>1771</v>
      </c>
      <c r="I1807" s="380" t="s">
        <v>1767</v>
      </c>
      <c r="J1807" s="380" t="s">
        <v>1772</v>
      </c>
      <c r="K1807" s="380" t="s">
        <v>30</v>
      </c>
    </row>
    <row r="1808" spans="1:11" hidden="1">
      <c r="A1808" s="380" t="s">
        <v>844</v>
      </c>
      <c r="B1808" s="380" t="s">
        <v>845</v>
      </c>
      <c r="C1808" s="380" t="s">
        <v>744</v>
      </c>
      <c r="D1808" s="380">
        <v>30</v>
      </c>
      <c r="F1808" s="381" t="s">
        <v>13</v>
      </c>
      <c r="G1808" s="380" t="s">
        <v>1771</v>
      </c>
      <c r="H1808" s="380" t="s">
        <v>1771</v>
      </c>
      <c r="I1808" s="380" t="s">
        <v>1767</v>
      </c>
      <c r="J1808" s="380" t="s">
        <v>1772</v>
      </c>
      <c r="K1808" s="380" t="s">
        <v>744</v>
      </c>
    </row>
    <row r="1809" spans="1:11" hidden="1">
      <c r="A1809" s="380" t="s">
        <v>737</v>
      </c>
      <c r="B1809" s="380" t="s">
        <v>738</v>
      </c>
      <c r="C1809" s="380" t="s">
        <v>630</v>
      </c>
      <c r="D1809" s="380">
        <v>90</v>
      </c>
      <c r="F1809" s="381" t="s">
        <v>13</v>
      </c>
      <c r="G1809" s="380" t="s">
        <v>1771</v>
      </c>
      <c r="H1809" s="380" t="s">
        <v>1771</v>
      </c>
      <c r="I1809" s="380" t="s">
        <v>1767</v>
      </c>
      <c r="J1809" s="380" t="s">
        <v>1772</v>
      </c>
      <c r="K1809" s="380" t="s">
        <v>630</v>
      </c>
    </row>
    <row r="1810" spans="1:11" hidden="1">
      <c r="A1810" s="380" t="s">
        <v>5180</v>
      </c>
      <c r="B1810" s="380" t="s">
        <v>5181</v>
      </c>
      <c r="C1810" s="380" t="s">
        <v>1224</v>
      </c>
      <c r="D1810" s="380" t="s">
        <v>142</v>
      </c>
      <c r="F1810" s="381" t="s">
        <v>13</v>
      </c>
      <c r="G1810" s="380" t="s">
        <v>1771</v>
      </c>
      <c r="H1810" s="380" t="s">
        <v>1771</v>
      </c>
      <c r="I1810" s="380" t="s">
        <v>1767</v>
      </c>
      <c r="J1810" s="380" t="s">
        <v>1772</v>
      </c>
      <c r="K1810" s="380" t="s">
        <v>1224</v>
      </c>
    </row>
    <row r="1811" spans="1:11" hidden="1">
      <c r="A1811" s="380" t="s">
        <v>5182</v>
      </c>
      <c r="B1811" s="380" t="s">
        <v>5183</v>
      </c>
      <c r="C1811" s="380" t="s">
        <v>1438</v>
      </c>
      <c r="D1811" s="380" t="s">
        <v>459</v>
      </c>
      <c r="F1811" s="381" t="s">
        <v>13</v>
      </c>
      <c r="G1811" s="380" t="s">
        <v>1771</v>
      </c>
      <c r="H1811" s="380" t="s">
        <v>1771</v>
      </c>
      <c r="I1811" s="380" t="s">
        <v>1767</v>
      </c>
      <c r="J1811" s="380" t="s">
        <v>1772</v>
      </c>
      <c r="K1811" s="380" t="s">
        <v>1438</v>
      </c>
    </row>
    <row r="1812" spans="1:11" hidden="1">
      <c r="A1812" s="380" t="s">
        <v>5184</v>
      </c>
      <c r="B1812" s="380" t="s">
        <v>5185</v>
      </c>
      <c r="C1812" s="380" t="s">
        <v>1224</v>
      </c>
      <c r="D1812" s="380" t="s">
        <v>142</v>
      </c>
      <c r="F1812" s="381" t="s">
        <v>13</v>
      </c>
      <c r="G1812" s="380" t="s">
        <v>1771</v>
      </c>
      <c r="H1812" s="380" t="s">
        <v>1771</v>
      </c>
      <c r="I1812" s="380" t="s">
        <v>1767</v>
      </c>
      <c r="J1812" s="380" t="s">
        <v>1772</v>
      </c>
      <c r="K1812" s="380" t="s">
        <v>1224</v>
      </c>
    </row>
    <row r="1813" spans="1:11" hidden="1">
      <c r="A1813" s="380" t="s">
        <v>5186</v>
      </c>
      <c r="B1813" s="380" t="s">
        <v>5187</v>
      </c>
      <c r="C1813" s="380" t="s">
        <v>15</v>
      </c>
      <c r="D1813" s="380">
        <v>30</v>
      </c>
      <c r="F1813" s="381" t="s">
        <v>13</v>
      </c>
      <c r="G1813" s="380" t="s">
        <v>1771</v>
      </c>
      <c r="H1813" s="380" t="s">
        <v>1771</v>
      </c>
      <c r="I1813" s="380" t="s">
        <v>1767</v>
      </c>
      <c r="J1813" s="380" t="s">
        <v>1772</v>
      </c>
      <c r="K1813" s="380" t="s">
        <v>15</v>
      </c>
    </row>
    <row r="1814" spans="1:11" hidden="1">
      <c r="A1814" s="380" t="s">
        <v>5188</v>
      </c>
      <c r="B1814" s="380" t="s">
        <v>5189</v>
      </c>
      <c r="C1814" s="380" t="s">
        <v>107</v>
      </c>
      <c r="D1814" s="380">
        <v>60</v>
      </c>
      <c r="F1814" s="381" t="s">
        <v>13</v>
      </c>
      <c r="G1814" s="380" t="s">
        <v>1771</v>
      </c>
      <c r="H1814" s="380" t="s">
        <v>1771</v>
      </c>
      <c r="I1814" s="380" t="s">
        <v>1767</v>
      </c>
      <c r="J1814" s="380" t="s">
        <v>1772</v>
      </c>
      <c r="K1814" s="380" t="s">
        <v>107</v>
      </c>
    </row>
    <row r="1815" spans="1:11" hidden="1">
      <c r="A1815" s="380" t="s">
        <v>5190</v>
      </c>
      <c r="B1815" s="380" t="s">
        <v>5191</v>
      </c>
      <c r="C1815" s="380" t="s">
        <v>15</v>
      </c>
      <c r="D1815" s="380">
        <v>90</v>
      </c>
      <c r="F1815" s="381" t="s">
        <v>13</v>
      </c>
      <c r="G1815" s="380" t="s">
        <v>1771</v>
      </c>
      <c r="H1815" s="380" t="s">
        <v>1771</v>
      </c>
      <c r="I1815" s="380" t="s">
        <v>1767</v>
      </c>
      <c r="J1815" s="380" t="s">
        <v>1772</v>
      </c>
      <c r="K1815" s="380" t="s">
        <v>15</v>
      </c>
    </row>
    <row r="1816" spans="1:11" hidden="1">
      <c r="A1816" s="380" t="s">
        <v>5192</v>
      </c>
      <c r="B1816" s="380" t="s">
        <v>5193</v>
      </c>
      <c r="C1816" s="380" t="s">
        <v>107</v>
      </c>
      <c r="D1816" s="380">
        <v>60</v>
      </c>
      <c r="F1816" s="381" t="s">
        <v>13</v>
      </c>
      <c r="G1816" s="380" t="s">
        <v>1771</v>
      </c>
      <c r="H1816" s="380" t="s">
        <v>1771</v>
      </c>
      <c r="I1816" s="380" t="s">
        <v>1767</v>
      </c>
      <c r="J1816" s="380" t="s">
        <v>1772</v>
      </c>
      <c r="K1816" s="380" t="s">
        <v>107</v>
      </c>
    </row>
    <row r="1817" spans="1:11" hidden="1">
      <c r="A1817" s="380" t="s">
        <v>5194</v>
      </c>
      <c r="B1817" s="380" t="s">
        <v>5195</v>
      </c>
      <c r="C1817" s="380" t="s">
        <v>630</v>
      </c>
      <c r="D1817" s="380">
        <v>90</v>
      </c>
      <c r="F1817" s="381" t="s">
        <v>13</v>
      </c>
      <c r="G1817" s="380" t="s">
        <v>1771</v>
      </c>
      <c r="H1817" s="380" t="s">
        <v>1771</v>
      </c>
      <c r="I1817" s="380" t="s">
        <v>1767</v>
      </c>
      <c r="J1817" s="380" t="s">
        <v>1772</v>
      </c>
      <c r="K1817" s="380" t="s">
        <v>630</v>
      </c>
    </row>
    <row r="1818" spans="1:11" hidden="1">
      <c r="A1818" s="380" t="s">
        <v>5196</v>
      </c>
      <c r="B1818" s="380" t="s">
        <v>5197</v>
      </c>
      <c r="C1818" s="380" t="s">
        <v>935</v>
      </c>
      <c r="D1818" s="380">
        <v>90</v>
      </c>
      <c r="F1818" s="381" t="s">
        <v>13</v>
      </c>
      <c r="G1818" s="380" t="s">
        <v>1771</v>
      </c>
      <c r="H1818" s="380" t="s">
        <v>1771</v>
      </c>
      <c r="I1818" s="380" t="s">
        <v>1767</v>
      </c>
      <c r="J1818" s="380" t="s">
        <v>1772</v>
      </c>
      <c r="K1818" s="380" t="s">
        <v>935</v>
      </c>
    </row>
    <row r="1819" spans="1:11" hidden="1">
      <c r="A1819" s="380" t="s">
        <v>5198</v>
      </c>
      <c r="B1819" s="380" t="s">
        <v>5199</v>
      </c>
      <c r="C1819" s="380" t="s">
        <v>1027</v>
      </c>
      <c r="D1819" s="380">
        <v>60</v>
      </c>
      <c r="F1819" s="381" t="s">
        <v>13</v>
      </c>
      <c r="G1819" s="380" t="s">
        <v>1771</v>
      </c>
      <c r="H1819" s="380" t="s">
        <v>1771</v>
      </c>
      <c r="I1819" s="380" t="s">
        <v>1767</v>
      </c>
      <c r="J1819" s="380" t="s">
        <v>1772</v>
      </c>
      <c r="K1819" s="380" t="s">
        <v>1027</v>
      </c>
    </row>
    <row r="1820" spans="1:11" hidden="1">
      <c r="A1820" s="380" t="s">
        <v>5200</v>
      </c>
      <c r="B1820" s="380" t="s">
        <v>5201</v>
      </c>
      <c r="C1820" s="380" t="s">
        <v>630</v>
      </c>
      <c r="D1820" s="380" t="s">
        <v>5202</v>
      </c>
      <c r="F1820" s="381" t="s">
        <v>13</v>
      </c>
      <c r="G1820" s="380" t="s">
        <v>1771</v>
      </c>
      <c r="H1820" s="380" t="s">
        <v>1771</v>
      </c>
      <c r="I1820" s="380" t="s">
        <v>1767</v>
      </c>
      <c r="J1820" s="380" t="s">
        <v>1772</v>
      </c>
      <c r="K1820" s="380" t="s">
        <v>630</v>
      </c>
    </row>
    <row r="1821" spans="1:11" hidden="1">
      <c r="A1821" s="380" t="s">
        <v>5203</v>
      </c>
      <c r="B1821" s="380" t="s">
        <v>5204</v>
      </c>
      <c r="C1821" s="380" t="s">
        <v>1224</v>
      </c>
      <c r="D1821" s="380">
        <v>60</v>
      </c>
      <c r="F1821" s="381" t="s">
        <v>13</v>
      </c>
      <c r="G1821" s="380" t="s">
        <v>1771</v>
      </c>
      <c r="H1821" s="380" t="s">
        <v>1771</v>
      </c>
      <c r="I1821" s="380" t="s">
        <v>1767</v>
      </c>
      <c r="J1821" s="380" t="s">
        <v>1772</v>
      </c>
      <c r="K1821" s="380" t="s">
        <v>1224</v>
      </c>
    </row>
    <row r="1822" spans="1:11" hidden="1">
      <c r="A1822" s="380" t="s">
        <v>5205</v>
      </c>
      <c r="B1822" s="380" t="s">
        <v>5206</v>
      </c>
      <c r="C1822" s="380" t="s">
        <v>744</v>
      </c>
      <c r="D1822" s="380">
        <v>30</v>
      </c>
      <c r="F1822" s="381" t="s">
        <v>13</v>
      </c>
      <c r="G1822" s="380" t="s">
        <v>1771</v>
      </c>
      <c r="H1822" s="380" t="s">
        <v>1771</v>
      </c>
      <c r="I1822" s="380" t="s">
        <v>1767</v>
      </c>
      <c r="J1822" s="380" t="s">
        <v>1772</v>
      </c>
      <c r="K1822" s="380" t="s">
        <v>744</v>
      </c>
    </row>
    <row r="1823" spans="1:11" hidden="1">
      <c r="A1823" s="380" t="s">
        <v>5207</v>
      </c>
      <c r="B1823" s="380" t="s">
        <v>5208</v>
      </c>
      <c r="C1823" s="380" t="s">
        <v>1027</v>
      </c>
      <c r="D1823" s="380">
        <v>30</v>
      </c>
      <c r="F1823" s="381" t="s">
        <v>13</v>
      </c>
      <c r="G1823" s="380" t="s">
        <v>1771</v>
      </c>
      <c r="H1823" s="380" t="s">
        <v>1771</v>
      </c>
      <c r="I1823" s="380" t="s">
        <v>1767</v>
      </c>
      <c r="J1823" s="380" t="s">
        <v>1772</v>
      </c>
      <c r="K1823" s="380" t="s">
        <v>1027</v>
      </c>
    </row>
    <row r="1824" spans="1:11" hidden="1">
      <c r="A1824" s="380" t="s">
        <v>5209</v>
      </c>
      <c r="B1824" s="380" t="s">
        <v>5210</v>
      </c>
      <c r="C1824" s="380" t="s">
        <v>744</v>
      </c>
      <c r="D1824" s="380" t="s">
        <v>283</v>
      </c>
      <c r="F1824" s="381" t="s">
        <v>13</v>
      </c>
      <c r="G1824" s="380" t="s">
        <v>1771</v>
      </c>
      <c r="H1824" s="380" t="s">
        <v>1771</v>
      </c>
      <c r="I1824" s="380" t="s">
        <v>1767</v>
      </c>
      <c r="J1824" s="380" t="s">
        <v>1772</v>
      </c>
      <c r="K1824" s="380" t="s">
        <v>744</v>
      </c>
    </row>
    <row r="1825" spans="1:11" hidden="1">
      <c r="A1825" s="380" t="s">
        <v>5211</v>
      </c>
      <c r="B1825" s="380" t="s">
        <v>5212</v>
      </c>
      <c r="C1825" s="380" t="s">
        <v>27</v>
      </c>
      <c r="D1825" s="380">
        <v>30</v>
      </c>
      <c r="F1825" s="381" t="s">
        <v>13</v>
      </c>
      <c r="G1825" s="380" t="s">
        <v>1771</v>
      </c>
      <c r="H1825" s="380" t="s">
        <v>1771</v>
      </c>
      <c r="I1825" s="380" t="s">
        <v>1767</v>
      </c>
      <c r="J1825" s="380" t="s">
        <v>1772</v>
      </c>
      <c r="K1825" s="380" t="s">
        <v>27</v>
      </c>
    </row>
    <row r="1826" spans="1:11" hidden="1">
      <c r="A1826" s="380" t="s">
        <v>5213</v>
      </c>
      <c r="B1826" s="380" t="s">
        <v>5214</v>
      </c>
      <c r="C1826" s="380" t="s">
        <v>1816</v>
      </c>
      <c r="D1826" s="380" t="s">
        <v>1198</v>
      </c>
      <c r="E1826" s="380" t="s">
        <v>2274</v>
      </c>
      <c r="F1826" s="381" t="s">
        <v>13</v>
      </c>
      <c r="G1826" s="380" t="s">
        <v>1771</v>
      </c>
      <c r="H1826" s="380" t="s">
        <v>1771</v>
      </c>
      <c r="I1826" s="380" t="s">
        <v>1767</v>
      </c>
      <c r="J1826" s="380" t="s">
        <v>1772</v>
      </c>
      <c r="K1826" s="380" t="s">
        <v>1188</v>
      </c>
    </row>
    <row r="1827" spans="1:11" hidden="1">
      <c r="A1827" s="380" t="s">
        <v>5215</v>
      </c>
      <c r="B1827" s="380" t="s">
        <v>5216</v>
      </c>
      <c r="C1827" s="380" t="s">
        <v>1438</v>
      </c>
      <c r="D1827" s="380" t="s">
        <v>459</v>
      </c>
      <c r="F1827" s="381" t="s">
        <v>13</v>
      </c>
      <c r="G1827" s="380" t="s">
        <v>1771</v>
      </c>
      <c r="H1827" s="380" t="s">
        <v>1771</v>
      </c>
      <c r="I1827" s="380" t="s">
        <v>1767</v>
      </c>
      <c r="J1827" s="380" t="s">
        <v>1772</v>
      </c>
      <c r="K1827" s="380" t="s">
        <v>1438</v>
      </c>
    </row>
    <row r="1828" spans="1:11" hidden="1">
      <c r="A1828" s="380" t="s">
        <v>1700</v>
      </c>
      <c r="B1828" s="380" t="s">
        <v>1701</v>
      </c>
      <c r="C1828" s="380" t="s">
        <v>1438</v>
      </c>
      <c r="D1828" s="380" t="s">
        <v>459</v>
      </c>
      <c r="F1828" s="381" t="s">
        <v>13</v>
      </c>
      <c r="G1828" s="380" t="s">
        <v>1771</v>
      </c>
      <c r="H1828" s="380" t="s">
        <v>1771</v>
      </c>
      <c r="I1828" s="380" t="s">
        <v>1767</v>
      </c>
      <c r="J1828" s="380" t="s">
        <v>1772</v>
      </c>
      <c r="K1828" s="380" t="s">
        <v>1438</v>
      </c>
    </row>
    <row r="1829" spans="1:11" hidden="1">
      <c r="A1829" s="380" t="s">
        <v>5217</v>
      </c>
      <c r="B1829" s="380" t="s">
        <v>5218</v>
      </c>
      <c r="C1829" s="380" t="s">
        <v>27</v>
      </c>
      <c r="D1829" s="380">
        <v>90</v>
      </c>
      <c r="F1829" s="381" t="s">
        <v>13</v>
      </c>
      <c r="G1829" s="380" t="s">
        <v>1771</v>
      </c>
      <c r="H1829" s="380" t="s">
        <v>1771</v>
      </c>
      <c r="I1829" s="380" t="s">
        <v>1767</v>
      </c>
      <c r="J1829" s="380" t="s">
        <v>1772</v>
      </c>
      <c r="K1829" s="380" t="s">
        <v>27</v>
      </c>
    </row>
    <row r="1830" spans="1:11" hidden="1">
      <c r="A1830" s="380" t="s">
        <v>5219</v>
      </c>
      <c r="B1830" s="380" t="s">
        <v>5220</v>
      </c>
      <c r="C1830" s="380" t="s">
        <v>1027</v>
      </c>
      <c r="D1830" s="380">
        <v>30</v>
      </c>
      <c r="F1830" s="381" t="s">
        <v>13</v>
      </c>
      <c r="G1830" s="380" t="s">
        <v>1771</v>
      </c>
      <c r="H1830" s="380" t="s">
        <v>1771</v>
      </c>
      <c r="I1830" s="380" t="s">
        <v>1767</v>
      </c>
      <c r="J1830" s="380" t="s">
        <v>1772</v>
      </c>
      <c r="K1830" s="380" t="s">
        <v>1027</v>
      </c>
    </row>
    <row r="1831" spans="1:11" hidden="1">
      <c r="A1831" s="380" t="s">
        <v>5221</v>
      </c>
      <c r="B1831" s="380" t="s">
        <v>5222</v>
      </c>
      <c r="C1831" s="380" t="s">
        <v>27</v>
      </c>
      <c r="D1831" s="380">
        <v>90</v>
      </c>
      <c r="F1831" s="381" t="s">
        <v>13</v>
      </c>
      <c r="G1831" s="380" t="s">
        <v>1771</v>
      </c>
      <c r="H1831" s="380" t="s">
        <v>1771</v>
      </c>
      <c r="I1831" s="380" t="s">
        <v>1767</v>
      </c>
      <c r="J1831" s="380" t="s">
        <v>1772</v>
      </c>
      <c r="K1831" s="380" t="s">
        <v>27</v>
      </c>
    </row>
    <row r="1832" spans="1:11" hidden="1">
      <c r="A1832" s="380" t="s">
        <v>1705</v>
      </c>
      <c r="B1832" s="380" t="s">
        <v>1706</v>
      </c>
      <c r="C1832" s="380" t="s">
        <v>1438</v>
      </c>
      <c r="D1832" s="380" t="s">
        <v>459</v>
      </c>
      <c r="F1832" s="381" t="s">
        <v>13</v>
      </c>
      <c r="G1832" s="380" t="s">
        <v>1771</v>
      </c>
      <c r="H1832" s="380" t="s">
        <v>1771</v>
      </c>
      <c r="I1832" s="380" t="s">
        <v>1767</v>
      </c>
      <c r="J1832" s="380" t="s">
        <v>1772</v>
      </c>
      <c r="K1832" s="380" t="s">
        <v>1438</v>
      </c>
    </row>
    <row r="1833" spans="1:11" hidden="1">
      <c r="A1833" s="380" t="s">
        <v>5223</v>
      </c>
      <c r="B1833" s="380" t="s">
        <v>5224</v>
      </c>
      <c r="C1833" s="380" t="s">
        <v>1438</v>
      </c>
      <c r="D1833" s="380" t="s">
        <v>459</v>
      </c>
      <c r="F1833" s="381" t="s">
        <v>13</v>
      </c>
      <c r="G1833" s="380" t="s">
        <v>1771</v>
      </c>
      <c r="H1833" s="380" t="s">
        <v>1771</v>
      </c>
      <c r="I1833" s="380" t="s">
        <v>1767</v>
      </c>
      <c r="J1833" s="380" t="s">
        <v>1772</v>
      </c>
      <c r="K1833" s="380" t="s">
        <v>1438</v>
      </c>
    </row>
    <row r="1834" spans="1:11">
      <c r="A1834" s="380" t="s">
        <v>5225</v>
      </c>
      <c r="B1834" s="380" t="s">
        <v>5226</v>
      </c>
      <c r="C1834" s="380" t="s">
        <v>27</v>
      </c>
      <c r="D1834" s="380">
        <v>90</v>
      </c>
      <c r="E1834" s="380" t="s">
        <v>1892</v>
      </c>
      <c r="F1834" s="381">
        <v>0.01</v>
      </c>
      <c r="G1834" s="380" t="s">
        <v>1767</v>
      </c>
      <c r="H1834" s="380" t="s">
        <v>1767</v>
      </c>
      <c r="I1834" s="380" t="s">
        <v>1767</v>
      </c>
      <c r="J1834" s="380" t="s">
        <v>1787</v>
      </c>
      <c r="K1834" s="380" t="s">
        <v>27</v>
      </c>
    </row>
    <row r="1835" spans="1:11" hidden="1">
      <c r="A1835" s="380" t="s">
        <v>5227</v>
      </c>
      <c r="B1835" s="380" t="s">
        <v>5228</v>
      </c>
      <c r="C1835" s="380" t="s">
        <v>1438</v>
      </c>
      <c r="D1835" s="380" t="s">
        <v>228</v>
      </c>
      <c r="F1835" s="381" t="s">
        <v>13</v>
      </c>
      <c r="G1835" s="380" t="s">
        <v>1771</v>
      </c>
      <c r="H1835" s="380" t="s">
        <v>1771</v>
      </c>
      <c r="I1835" s="380" t="s">
        <v>1767</v>
      </c>
      <c r="J1835" s="380" t="s">
        <v>1772</v>
      </c>
      <c r="K1835" s="380" t="s">
        <v>1438</v>
      </c>
    </row>
    <row r="1836" spans="1:11" hidden="1">
      <c r="A1836" s="380" t="s">
        <v>5229</v>
      </c>
      <c r="B1836" s="380" t="s">
        <v>5230</v>
      </c>
      <c r="C1836" s="380" t="s">
        <v>1438</v>
      </c>
      <c r="D1836" s="380" t="s">
        <v>5231</v>
      </c>
      <c r="F1836" s="381" t="s">
        <v>13</v>
      </c>
      <c r="G1836" s="380" t="s">
        <v>1771</v>
      </c>
      <c r="H1836" s="380" t="s">
        <v>1771</v>
      </c>
      <c r="I1836" s="380" t="s">
        <v>1767</v>
      </c>
      <c r="J1836" s="380" t="s">
        <v>1772</v>
      </c>
      <c r="K1836" s="380" t="s">
        <v>1438</v>
      </c>
    </row>
    <row r="1837" spans="1:11" hidden="1">
      <c r="A1837" s="380" t="s">
        <v>5232</v>
      </c>
      <c r="B1837" s="380" t="s">
        <v>5233</v>
      </c>
      <c r="C1837" s="380" t="s">
        <v>15</v>
      </c>
      <c r="D1837" s="380">
        <v>90</v>
      </c>
      <c r="F1837" s="381" t="s">
        <v>13</v>
      </c>
      <c r="G1837" s="380" t="s">
        <v>1771</v>
      </c>
      <c r="H1837" s="380" t="s">
        <v>1771</v>
      </c>
      <c r="I1837" s="380" t="s">
        <v>1767</v>
      </c>
      <c r="J1837" s="380" t="s">
        <v>1772</v>
      </c>
      <c r="K1837" s="380" t="s">
        <v>15</v>
      </c>
    </row>
    <row r="1838" spans="1:11" hidden="1">
      <c r="A1838" s="380" t="s">
        <v>5234</v>
      </c>
      <c r="B1838" s="380" t="s">
        <v>5235</v>
      </c>
      <c r="C1838" s="380" t="s">
        <v>1224</v>
      </c>
      <c r="D1838" s="380" t="s">
        <v>459</v>
      </c>
      <c r="F1838" s="381" t="s">
        <v>13</v>
      </c>
      <c r="G1838" s="380" t="s">
        <v>1771</v>
      </c>
      <c r="H1838" s="380" t="s">
        <v>1771</v>
      </c>
      <c r="I1838" s="380" t="s">
        <v>1767</v>
      </c>
      <c r="J1838" s="380" t="s">
        <v>1772</v>
      </c>
      <c r="K1838" s="380" t="s">
        <v>1224</v>
      </c>
    </row>
    <row r="1839" spans="1:11" hidden="1">
      <c r="A1839" s="380" t="s">
        <v>5236</v>
      </c>
      <c r="B1839" s="380" t="s">
        <v>5237</v>
      </c>
      <c r="C1839" s="380" t="s">
        <v>15</v>
      </c>
      <c r="D1839" s="380">
        <v>90</v>
      </c>
      <c r="F1839" s="381" t="s">
        <v>13</v>
      </c>
      <c r="G1839" s="380" t="s">
        <v>1771</v>
      </c>
      <c r="H1839" s="380" t="s">
        <v>1771</v>
      </c>
      <c r="I1839" s="380" t="s">
        <v>1767</v>
      </c>
      <c r="J1839" s="380" t="s">
        <v>1772</v>
      </c>
      <c r="K1839" s="380" t="s">
        <v>15</v>
      </c>
    </row>
    <row r="1840" spans="1:11" hidden="1">
      <c r="A1840" s="380" t="s">
        <v>5238</v>
      </c>
      <c r="B1840" s="380" t="s">
        <v>5239</v>
      </c>
      <c r="C1840" s="380" t="s">
        <v>1224</v>
      </c>
      <c r="D1840" s="380" t="s">
        <v>5231</v>
      </c>
      <c r="F1840" s="381" t="s">
        <v>13</v>
      </c>
      <c r="G1840" s="380" t="s">
        <v>1771</v>
      </c>
      <c r="H1840" s="380" t="s">
        <v>1771</v>
      </c>
      <c r="I1840" s="380" t="s">
        <v>1767</v>
      </c>
      <c r="J1840" s="380" t="s">
        <v>1772</v>
      </c>
      <c r="K1840" s="380" t="s">
        <v>1224</v>
      </c>
    </row>
    <row r="1841" spans="1:11" hidden="1">
      <c r="A1841" s="380" t="s">
        <v>5240</v>
      </c>
      <c r="B1841" s="380" t="s">
        <v>5241</v>
      </c>
      <c r="C1841" s="380" t="s">
        <v>395</v>
      </c>
      <c r="D1841" s="380">
        <v>30</v>
      </c>
      <c r="F1841" s="381" t="s">
        <v>13</v>
      </c>
      <c r="G1841" s="380" t="s">
        <v>1771</v>
      </c>
      <c r="H1841" s="380" t="s">
        <v>1771</v>
      </c>
      <c r="I1841" s="380" t="s">
        <v>1767</v>
      </c>
      <c r="J1841" s="380" t="s">
        <v>1772</v>
      </c>
      <c r="K1841" s="380" t="s">
        <v>395</v>
      </c>
    </row>
    <row r="1842" spans="1:11" hidden="1">
      <c r="A1842" s="380" t="s">
        <v>5242</v>
      </c>
      <c r="B1842" s="380" t="s">
        <v>5243</v>
      </c>
      <c r="C1842" s="380" t="s">
        <v>395</v>
      </c>
      <c r="D1842" s="380">
        <v>60</v>
      </c>
      <c r="F1842" s="381" t="s">
        <v>13</v>
      </c>
      <c r="G1842" s="380" t="s">
        <v>1771</v>
      </c>
      <c r="H1842" s="380" t="s">
        <v>1771</v>
      </c>
      <c r="I1842" s="380" t="s">
        <v>1767</v>
      </c>
      <c r="J1842" s="380" t="s">
        <v>1772</v>
      </c>
      <c r="K1842" s="380" t="s">
        <v>395</v>
      </c>
    </row>
    <row r="1843" spans="1:11" hidden="1">
      <c r="A1843" s="380" t="s">
        <v>5244</v>
      </c>
      <c r="B1843" s="380" t="s">
        <v>5245</v>
      </c>
      <c r="C1843" s="380" t="s">
        <v>30</v>
      </c>
      <c r="D1843" s="380" t="s">
        <v>142</v>
      </c>
      <c r="F1843" s="381" t="s">
        <v>13</v>
      </c>
      <c r="G1843" s="380" t="s">
        <v>1771</v>
      </c>
      <c r="H1843" s="380" t="s">
        <v>1771</v>
      </c>
      <c r="I1843" s="380" t="s">
        <v>1767</v>
      </c>
      <c r="J1843" s="380" t="s">
        <v>1772</v>
      </c>
      <c r="K1843" s="380" t="s">
        <v>30</v>
      </c>
    </row>
    <row r="1844" spans="1:11" hidden="1">
      <c r="A1844" s="380" t="s">
        <v>5246</v>
      </c>
      <c r="B1844" s="380" t="s">
        <v>5247</v>
      </c>
      <c r="C1844" s="380" t="s">
        <v>1027</v>
      </c>
      <c r="D1844" s="380">
        <v>60</v>
      </c>
      <c r="F1844" s="381" t="s">
        <v>13</v>
      </c>
      <c r="G1844" s="380" t="s">
        <v>1771</v>
      </c>
      <c r="H1844" s="380" t="s">
        <v>1771</v>
      </c>
      <c r="I1844" s="380" t="s">
        <v>1767</v>
      </c>
      <c r="J1844" s="380" t="s">
        <v>1772</v>
      </c>
      <c r="K1844" s="380" t="s">
        <v>1027</v>
      </c>
    </row>
    <row r="1845" spans="1:11" hidden="1">
      <c r="A1845" s="380" t="s">
        <v>5248</v>
      </c>
      <c r="B1845" s="380" t="s">
        <v>5249</v>
      </c>
      <c r="C1845" s="380" t="s">
        <v>30</v>
      </c>
      <c r="D1845" s="380">
        <v>30</v>
      </c>
      <c r="F1845" s="381" t="s">
        <v>13</v>
      </c>
      <c r="G1845" s="380" t="s">
        <v>1771</v>
      </c>
      <c r="H1845" s="380" t="s">
        <v>1771</v>
      </c>
      <c r="I1845" s="380" t="s">
        <v>1767</v>
      </c>
      <c r="J1845" s="380" t="s">
        <v>1772</v>
      </c>
      <c r="K1845" s="380" t="s">
        <v>30</v>
      </c>
    </row>
    <row r="1846" spans="1:11" hidden="1">
      <c r="A1846" s="380" t="s">
        <v>5250</v>
      </c>
      <c r="B1846" s="380" t="s">
        <v>5251</v>
      </c>
      <c r="C1846" s="380" t="s">
        <v>935</v>
      </c>
      <c r="D1846" s="380">
        <v>30</v>
      </c>
      <c r="F1846" s="381" t="s">
        <v>13</v>
      </c>
      <c r="G1846" s="380" t="s">
        <v>1771</v>
      </c>
      <c r="H1846" s="380" t="s">
        <v>1771</v>
      </c>
      <c r="I1846" s="380" t="s">
        <v>1767</v>
      </c>
      <c r="J1846" s="380" t="s">
        <v>1772</v>
      </c>
      <c r="K1846" s="380" t="s">
        <v>935</v>
      </c>
    </row>
    <row r="1847" spans="1:11">
      <c r="A1847" s="380" t="s">
        <v>5252</v>
      </c>
      <c r="B1847" s="380" t="s">
        <v>5253</v>
      </c>
      <c r="C1847" s="380" t="s">
        <v>27</v>
      </c>
      <c r="D1847" s="380">
        <v>90</v>
      </c>
      <c r="E1847" s="380" t="s">
        <v>1892</v>
      </c>
      <c r="F1847" s="381">
        <v>0.01</v>
      </c>
      <c r="G1847" s="380" t="s">
        <v>1767</v>
      </c>
      <c r="H1847" s="380" t="s">
        <v>1767</v>
      </c>
      <c r="I1847" s="380" t="s">
        <v>1767</v>
      </c>
      <c r="J1847" s="380" t="s">
        <v>1787</v>
      </c>
      <c r="K1847" s="380" t="s">
        <v>27</v>
      </c>
    </row>
    <row r="1848" spans="1:11">
      <c r="A1848" s="380" t="s">
        <v>5254</v>
      </c>
      <c r="B1848" s="380" t="s">
        <v>5255</v>
      </c>
      <c r="C1848" s="380" t="s">
        <v>27</v>
      </c>
      <c r="D1848" s="380">
        <v>90</v>
      </c>
      <c r="E1848" s="380" t="s">
        <v>1892</v>
      </c>
      <c r="F1848" s="381">
        <v>0.01</v>
      </c>
      <c r="G1848" s="380" t="s">
        <v>1767</v>
      </c>
      <c r="H1848" s="380" t="s">
        <v>1767</v>
      </c>
      <c r="I1848" s="380" t="s">
        <v>1767</v>
      </c>
      <c r="J1848" s="380" t="s">
        <v>1787</v>
      </c>
      <c r="K1848" s="380" t="s">
        <v>27</v>
      </c>
    </row>
    <row r="1849" spans="1:11" hidden="1">
      <c r="A1849" s="380" t="s">
        <v>5256</v>
      </c>
      <c r="B1849" s="380" t="s">
        <v>5257</v>
      </c>
      <c r="C1849" s="380" t="s">
        <v>27</v>
      </c>
      <c r="D1849" s="380" t="s">
        <v>228</v>
      </c>
      <c r="F1849" s="381" t="s">
        <v>13</v>
      </c>
      <c r="G1849" s="380" t="s">
        <v>1771</v>
      </c>
      <c r="H1849" s="380" t="s">
        <v>1771</v>
      </c>
      <c r="I1849" s="380" t="s">
        <v>1767</v>
      </c>
      <c r="J1849" s="380" t="s">
        <v>1772</v>
      </c>
      <c r="K1849" s="380" t="s">
        <v>27</v>
      </c>
    </row>
    <row r="1850" spans="1:11" hidden="1">
      <c r="A1850" s="380" t="s">
        <v>5258</v>
      </c>
      <c r="B1850" s="380" t="s">
        <v>5259</v>
      </c>
      <c r="C1850" s="380" t="s">
        <v>744</v>
      </c>
      <c r="D1850" s="380">
        <v>60</v>
      </c>
      <c r="F1850" s="381" t="s">
        <v>13</v>
      </c>
      <c r="G1850" s="380" t="s">
        <v>1771</v>
      </c>
      <c r="H1850" s="380" t="s">
        <v>1771</v>
      </c>
      <c r="I1850" s="380" t="s">
        <v>1767</v>
      </c>
      <c r="J1850" s="380" t="s">
        <v>1772</v>
      </c>
      <c r="K1850" s="380" t="s">
        <v>744</v>
      </c>
    </row>
    <row r="1851" spans="1:11">
      <c r="A1851" s="380" t="s">
        <v>1209</v>
      </c>
      <c r="B1851" s="380" t="s">
        <v>1210</v>
      </c>
      <c r="C1851" s="380" t="s">
        <v>27</v>
      </c>
      <c r="D1851" s="380" t="s">
        <v>459</v>
      </c>
      <c r="E1851" s="380" t="s">
        <v>1892</v>
      </c>
      <c r="F1851" s="381">
        <v>0.01</v>
      </c>
      <c r="G1851" s="380" t="s">
        <v>1767</v>
      </c>
      <c r="H1851" s="380" t="s">
        <v>1767</v>
      </c>
      <c r="I1851" s="380" t="s">
        <v>1767</v>
      </c>
      <c r="J1851" s="380" t="s">
        <v>1787</v>
      </c>
      <c r="K1851" s="380" t="s">
        <v>27</v>
      </c>
    </row>
    <row r="1852" spans="1:11" hidden="1">
      <c r="A1852" s="380" t="s">
        <v>5260</v>
      </c>
      <c r="B1852" s="380" t="s">
        <v>5261</v>
      </c>
      <c r="C1852" s="380" t="s">
        <v>630</v>
      </c>
      <c r="D1852" s="380">
        <v>30</v>
      </c>
      <c r="F1852" s="381" t="s">
        <v>13</v>
      </c>
      <c r="G1852" s="380" t="s">
        <v>1771</v>
      </c>
      <c r="H1852" s="380" t="s">
        <v>1771</v>
      </c>
      <c r="I1852" s="380" t="s">
        <v>1767</v>
      </c>
      <c r="J1852" s="380" t="s">
        <v>1772</v>
      </c>
      <c r="K1852" s="380" t="s">
        <v>630</v>
      </c>
    </row>
    <row r="1853" spans="1:11" hidden="1">
      <c r="A1853" s="380" t="s">
        <v>5262</v>
      </c>
      <c r="B1853" s="380" t="s">
        <v>5263</v>
      </c>
      <c r="C1853" s="380" t="s">
        <v>27</v>
      </c>
      <c r="D1853" s="380">
        <v>90</v>
      </c>
      <c r="F1853" s="381" t="s">
        <v>13</v>
      </c>
      <c r="G1853" s="380" t="s">
        <v>1771</v>
      </c>
      <c r="H1853" s="380" t="s">
        <v>1771</v>
      </c>
      <c r="I1853" s="380" t="s">
        <v>1767</v>
      </c>
      <c r="J1853" s="380" t="s">
        <v>1772</v>
      </c>
      <c r="K1853" s="380" t="s">
        <v>27</v>
      </c>
    </row>
    <row r="1854" spans="1:11" hidden="1">
      <c r="A1854" s="380" t="s">
        <v>5264</v>
      </c>
      <c r="B1854" s="380" t="s">
        <v>5265</v>
      </c>
      <c r="C1854" s="380" t="s">
        <v>744</v>
      </c>
      <c r="D1854" s="380">
        <v>30</v>
      </c>
      <c r="F1854" s="381" t="s">
        <v>13</v>
      </c>
      <c r="G1854" s="380" t="s">
        <v>1771</v>
      </c>
      <c r="H1854" s="380" t="s">
        <v>1771</v>
      </c>
      <c r="I1854" s="380" t="s">
        <v>1767</v>
      </c>
      <c r="J1854" s="380" t="s">
        <v>1772</v>
      </c>
      <c r="K1854" s="380" t="s">
        <v>744</v>
      </c>
    </row>
    <row r="1855" spans="1:11" hidden="1">
      <c r="A1855" s="380" t="s">
        <v>5266</v>
      </c>
      <c r="B1855" s="380" t="s">
        <v>5267</v>
      </c>
      <c r="C1855" s="380" t="s">
        <v>27</v>
      </c>
      <c r="D1855" s="380">
        <v>60</v>
      </c>
      <c r="F1855" s="381" t="s">
        <v>13</v>
      </c>
      <c r="G1855" s="380" t="s">
        <v>1771</v>
      </c>
      <c r="H1855" s="380" t="s">
        <v>1771</v>
      </c>
      <c r="I1855" s="380" t="s">
        <v>1767</v>
      </c>
      <c r="J1855" s="380" t="s">
        <v>1772</v>
      </c>
      <c r="K1855" s="380" t="s">
        <v>27</v>
      </c>
    </row>
    <row r="1856" spans="1:11" hidden="1">
      <c r="A1856" s="380" t="s">
        <v>848</v>
      </c>
      <c r="B1856" s="380" t="s">
        <v>849</v>
      </c>
      <c r="C1856" s="380" t="s">
        <v>744</v>
      </c>
      <c r="D1856" s="380" t="s">
        <v>283</v>
      </c>
      <c r="F1856" s="381" t="s">
        <v>13</v>
      </c>
      <c r="G1856" s="380" t="s">
        <v>1771</v>
      </c>
      <c r="H1856" s="380" t="s">
        <v>1771</v>
      </c>
      <c r="I1856" s="380" t="s">
        <v>1767</v>
      </c>
      <c r="J1856" s="380" t="s">
        <v>1772</v>
      </c>
      <c r="K1856" s="380" t="s">
        <v>744</v>
      </c>
    </row>
    <row r="1857" spans="1:11">
      <c r="A1857" s="380" t="s">
        <v>5268</v>
      </c>
      <c r="B1857" s="380" t="s">
        <v>5269</v>
      </c>
      <c r="C1857" s="380" t="s">
        <v>27</v>
      </c>
      <c r="D1857" s="380">
        <v>60</v>
      </c>
      <c r="E1857" s="380" t="s">
        <v>1892</v>
      </c>
      <c r="F1857" s="381">
        <v>0.01</v>
      </c>
      <c r="G1857" s="380" t="s">
        <v>1767</v>
      </c>
      <c r="H1857" s="380" t="s">
        <v>1771</v>
      </c>
      <c r="I1857" s="380" t="s">
        <v>1767</v>
      </c>
      <c r="J1857" s="380" t="s">
        <v>1787</v>
      </c>
      <c r="K1857" s="380" t="s">
        <v>27</v>
      </c>
    </row>
    <row r="1858" spans="1:11" hidden="1">
      <c r="A1858" s="380" t="s">
        <v>5270</v>
      </c>
      <c r="B1858" s="380" t="s">
        <v>5271</v>
      </c>
      <c r="C1858" s="380" t="s">
        <v>107</v>
      </c>
      <c r="D1858" s="380">
        <v>60</v>
      </c>
      <c r="F1858" s="381" t="s">
        <v>13</v>
      </c>
      <c r="G1858" s="380" t="s">
        <v>1771</v>
      </c>
      <c r="H1858" s="380" t="s">
        <v>1771</v>
      </c>
      <c r="I1858" s="380" t="s">
        <v>1767</v>
      </c>
      <c r="J1858" s="380" t="s">
        <v>1772</v>
      </c>
      <c r="K1858" s="380" t="s">
        <v>107</v>
      </c>
    </row>
    <row r="1859" spans="1:11" hidden="1">
      <c r="A1859" s="380" t="s">
        <v>5272</v>
      </c>
      <c r="B1859" s="380" t="s">
        <v>5273</v>
      </c>
      <c r="C1859" s="380" t="s">
        <v>744</v>
      </c>
      <c r="D1859" s="380">
        <v>30</v>
      </c>
      <c r="F1859" s="381" t="s">
        <v>13</v>
      </c>
      <c r="G1859" s="380" t="s">
        <v>1771</v>
      </c>
      <c r="H1859" s="380" t="s">
        <v>1771</v>
      </c>
      <c r="I1859" s="380" t="s">
        <v>1767</v>
      </c>
      <c r="J1859" s="380" t="s">
        <v>1772</v>
      </c>
      <c r="K1859" s="380" t="s">
        <v>744</v>
      </c>
    </row>
    <row r="1860" spans="1:11" hidden="1">
      <c r="A1860" s="380" t="s">
        <v>5274</v>
      </c>
      <c r="B1860" s="380" t="s">
        <v>5275</v>
      </c>
      <c r="C1860" s="380" t="s">
        <v>1438</v>
      </c>
      <c r="D1860" s="380">
        <v>60</v>
      </c>
      <c r="F1860" s="381" t="s">
        <v>13</v>
      </c>
      <c r="G1860" s="380" t="s">
        <v>1771</v>
      </c>
      <c r="H1860" s="380" t="s">
        <v>1771</v>
      </c>
      <c r="I1860" s="380" t="s">
        <v>1767</v>
      </c>
      <c r="J1860" s="380" t="s">
        <v>1772</v>
      </c>
      <c r="K1860" s="380" t="s">
        <v>1438</v>
      </c>
    </row>
    <row r="1861" spans="1:11" hidden="1">
      <c r="A1861" s="380" t="s">
        <v>852</v>
      </c>
      <c r="B1861" s="380" t="s">
        <v>853</v>
      </c>
      <c r="C1861" s="380" t="s">
        <v>744</v>
      </c>
      <c r="D1861" s="380">
        <v>30</v>
      </c>
      <c r="F1861" s="381" t="s">
        <v>13</v>
      </c>
      <c r="G1861" s="380" t="s">
        <v>1771</v>
      </c>
      <c r="H1861" s="380" t="s">
        <v>1771</v>
      </c>
      <c r="I1861" s="380" t="s">
        <v>1767</v>
      </c>
      <c r="J1861" s="380" t="s">
        <v>1772</v>
      </c>
      <c r="K1861" s="380" t="s">
        <v>744</v>
      </c>
    </row>
    <row r="1862" spans="1:11" hidden="1">
      <c r="A1862" s="380" t="s">
        <v>5276</v>
      </c>
      <c r="B1862" s="380" t="s">
        <v>5277</v>
      </c>
      <c r="C1862" s="380" t="s">
        <v>744</v>
      </c>
      <c r="D1862" s="380">
        <v>30</v>
      </c>
      <c r="F1862" s="381" t="s">
        <v>13</v>
      </c>
      <c r="G1862" s="380" t="s">
        <v>1771</v>
      </c>
      <c r="H1862" s="380" t="s">
        <v>1771</v>
      </c>
      <c r="I1862" s="380" t="s">
        <v>1767</v>
      </c>
      <c r="J1862" s="380" t="s">
        <v>1772</v>
      </c>
      <c r="K1862" s="380" t="s">
        <v>744</v>
      </c>
    </row>
    <row r="1863" spans="1:11" hidden="1">
      <c r="A1863" s="380" t="s">
        <v>5278</v>
      </c>
      <c r="B1863" s="380" t="s">
        <v>5279</v>
      </c>
      <c r="C1863" s="380" t="s">
        <v>1438</v>
      </c>
      <c r="D1863" s="380">
        <v>30</v>
      </c>
      <c r="F1863" s="381" t="s">
        <v>13</v>
      </c>
      <c r="G1863" s="380" t="s">
        <v>1771</v>
      </c>
      <c r="H1863" s="380" t="s">
        <v>1771</v>
      </c>
      <c r="I1863" s="380" t="s">
        <v>1767</v>
      </c>
      <c r="J1863" s="380" t="s">
        <v>1772</v>
      </c>
      <c r="K1863" s="380" t="s">
        <v>1438</v>
      </c>
    </row>
    <row r="1864" spans="1:11" hidden="1">
      <c r="A1864" s="380" t="s">
        <v>857</v>
      </c>
      <c r="B1864" s="380" t="s">
        <v>858</v>
      </c>
      <c r="C1864" s="380" t="s">
        <v>744</v>
      </c>
      <c r="D1864" s="380">
        <v>30</v>
      </c>
      <c r="F1864" s="381" t="s">
        <v>13</v>
      </c>
      <c r="G1864" s="380" t="s">
        <v>1771</v>
      </c>
      <c r="H1864" s="380" t="s">
        <v>1771</v>
      </c>
      <c r="I1864" s="380" t="s">
        <v>1767</v>
      </c>
      <c r="J1864" s="380" t="s">
        <v>1772</v>
      </c>
      <c r="K1864" s="380" t="s">
        <v>744</v>
      </c>
    </row>
    <row r="1865" spans="1:11" hidden="1">
      <c r="A1865" s="380" t="s">
        <v>5280</v>
      </c>
      <c r="B1865" s="380" t="s">
        <v>5281</v>
      </c>
      <c r="C1865" s="380" t="s">
        <v>1438</v>
      </c>
      <c r="D1865" s="380" t="s">
        <v>459</v>
      </c>
      <c r="F1865" s="381" t="s">
        <v>13</v>
      </c>
      <c r="G1865" s="380" t="s">
        <v>1771</v>
      </c>
      <c r="H1865" s="380" t="s">
        <v>1771</v>
      </c>
      <c r="I1865" s="380" t="s">
        <v>1767</v>
      </c>
      <c r="J1865" s="380" t="s">
        <v>1772</v>
      </c>
      <c r="K1865" s="380" t="s">
        <v>1438</v>
      </c>
    </row>
    <row r="1866" spans="1:11" hidden="1">
      <c r="A1866" s="380" t="s">
        <v>5282</v>
      </c>
      <c r="B1866" s="380" t="s">
        <v>5283</v>
      </c>
      <c r="C1866" s="380" t="s">
        <v>744</v>
      </c>
      <c r="D1866" s="380">
        <v>30</v>
      </c>
      <c r="F1866" s="381" t="s">
        <v>13</v>
      </c>
      <c r="G1866" s="380" t="s">
        <v>1771</v>
      </c>
      <c r="H1866" s="380" t="s">
        <v>1771</v>
      </c>
      <c r="I1866" s="380" t="s">
        <v>1767</v>
      </c>
      <c r="J1866" s="380" t="s">
        <v>1772</v>
      </c>
      <c r="K1866" s="380" t="s">
        <v>744</v>
      </c>
    </row>
    <row r="1867" spans="1:11" hidden="1">
      <c r="A1867" s="380" t="s">
        <v>5284</v>
      </c>
      <c r="B1867" s="380" t="s">
        <v>5285</v>
      </c>
      <c r="C1867" s="380" t="s">
        <v>1027</v>
      </c>
      <c r="D1867" s="380">
        <v>60</v>
      </c>
      <c r="F1867" s="381" t="s">
        <v>13</v>
      </c>
      <c r="G1867" s="380" t="s">
        <v>1771</v>
      </c>
      <c r="H1867" s="380" t="s">
        <v>1771</v>
      </c>
      <c r="I1867" s="380" t="s">
        <v>1767</v>
      </c>
      <c r="J1867" s="380" t="s">
        <v>1772</v>
      </c>
      <c r="K1867" s="380" t="s">
        <v>1027</v>
      </c>
    </row>
    <row r="1868" spans="1:11" hidden="1">
      <c r="A1868" s="380" t="s">
        <v>386</v>
      </c>
      <c r="B1868" s="380" t="s">
        <v>387</v>
      </c>
      <c r="C1868" s="380" t="s">
        <v>353</v>
      </c>
      <c r="D1868" s="380">
        <v>30</v>
      </c>
      <c r="F1868" s="381" t="s">
        <v>13</v>
      </c>
      <c r="G1868" s="380" t="s">
        <v>1771</v>
      </c>
      <c r="H1868" s="380" t="s">
        <v>1771</v>
      </c>
      <c r="I1868" s="380" t="s">
        <v>1767</v>
      </c>
      <c r="J1868" s="380" t="s">
        <v>1772</v>
      </c>
      <c r="K1868" s="380" t="s">
        <v>353</v>
      </c>
    </row>
    <row r="1869" spans="1:11" hidden="1">
      <c r="A1869" s="380" t="s">
        <v>5286</v>
      </c>
      <c r="B1869" s="380" t="s">
        <v>5287</v>
      </c>
      <c r="C1869" s="380" t="s">
        <v>1438</v>
      </c>
      <c r="D1869" s="380">
        <v>60</v>
      </c>
      <c r="F1869" s="381" t="s">
        <v>13</v>
      </c>
      <c r="G1869" s="380" t="s">
        <v>1771</v>
      </c>
      <c r="H1869" s="380" t="s">
        <v>1771</v>
      </c>
      <c r="I1869" s="380" t="s">
        <v>1767</v>
      </c>
      <c r="J1869" s="380" t="s">
        <v>1772</v>
      </c>
      <c r="K1869" s="380" t="s">
        <v>1438</v>
      </c>
    </row>
    <row r="1870" spans="1:11" hidden="1">
      <c r="A1870" s="380" t="s">
        <v>864</v>
      </c>
      <c r="B1870" s="380" t="s">
        <v>865</v>
      </c>
      <c r="C1870" s="380" t="s">
        <v>744</v>
      </c>
      <c r="D1870" s="380">
        <v>60</v>
      </c>
      <c r="K1870" s="380" t="s">
        <v>744</v>
      </c>
    </row>
    <row r="1871" spans="1:11" hidden="1">
      <c r="A1871" s="380" t="s">
        <v>5288</v>
      </c>
      <c r="B1871" s="380" t="s">
        <v>5289</v>
      </c>
      <c r="C1871" s="380" t="s">
        <v>1438</v>
      </c>
      <c r="D1871" s="380" t="s">
        <v>5290</v>
      </c>
      <c r="E1871" s="380" t="s">
        <v>22</v>
      </c>
      <c r="F1871" s="381" t="s">
        <v>22</v>
      </c>
      <c r="G1871" s="380" t="s">
        <v>1767</v>
      </c>
      <c r="H1871" s="380" t="s">
        <v>1771</v>
      </c>
      <c r="I1871" s="380" t="s">
        <v>1767</v>
      </c>
      <c r="J1871" s="380" t="s">
        <v>5291</v>
      </c>
      <c r="K1871" s="380" t="s">
        <v>1438</v>
      </c>
    </row>
    <row r="1872" spans="1:11" hidden="1">
      <c r="A1872" s="380" t="s">
        <v>5292</v>
      </c>
      <c r="B1872" s="380" t="s">
        <v>5293</v>
      </c>
      <c r="C1872" s="380" t="s">
        <v>1027</v>
      </c>
      <c r="D1872" s="380">
        <v>60</v>
      </c>
      <c r="F1872" s="381" t="s">
        <v>13</v>
      </c>
      <c r="G1872" s="380" t="s">
        <v>1771</v>
      </c>
      <c r="H1872" s="380" t="s">
        <v>1771</v>
      </c>
      <c r="I1872" s="380" t="s">
        <v>1767</v>
      </c>
      <c r="J1872" s="380" t="s">
        <v>1772</v>
      </c>
      <c r="K1872" s="380" t="s">
        <v>1027</v>
      </c>
    </row>
    <row r="1873" spans="1:11" hidden="1">
      <c r="A1873" s="380" t="s">
        <v>5294</v>
      </c>
      <c r="B1873" s="380" t="s">
        <v>5295</v>
      </c>
      <c r="C1873" s="380" t="s">
        <v>30</v>
      </c>
      <c r="D1873" s="380">
        <v>30</v>
      </c>
      <c r="F1873" s="381" t="s">
        <v>13</v>
      </c>
      <c r="G1873" s="380" t="s">
        <v>1771</v>
      </c>
      <c r="H1873" s="380" t="s">
        <v>1771</v>
      </c>
      <c r="I1873" s="380" t="s">
        <v>1767</v>
      </c>
      <c r="J1873" s="380" t="s">
        <v>1772</v>
      </c>
      <c r="K1873" s="380" t="s">
        <v>30</v>
      </c>
    </row>
    <row r="1874" spans="1:11" hidden="1">
      <c r="A1874" s="380" t="s">
        <v>5296</v>
      </c>
      <c r="B1874" s="380" t="s">
        <v>5297</v>
      </c>
      <c r="C1874" s="380" t="s">
        <v>107</v>
      </c>
      <c r="D1874" s="380">
        <v>30</v>
      </c>
      <c r="F1874" s="381" t="s">
        <v>13</v>
      </c>
      <c r="G1874" s="380" t="s">
        <v>1771</v>
      </c>
      <c r="H1874" s="380" t="s">
        <v>1771</v>
      </c>
      <c r="I1874" s="380" t="s">
        <v>1767</v>
      </c>
      <c r="J1874" s="380" t="s">
        <v>1772</v>
      </c>
      <c r="K1874" s="380" t="s">
        <v>107</v>
      </c>
    </row>
    <row r="1875" spans="1:11" hidden="1">
      <c r="A1875" s="380" t="s">
        <v>5298</v>
      </c>
      <c r="B1875" s="380" t="s">
        <v>5299</v>
      </c>
      <c r="C1875" s="380" t="s">
        <v>1438</v>
      </c>
      <c r="D1875" s="380">
        <v>30</v>
      </c>
      <c r="F1875" s="381" t="s">
        <v>13</v>
      </c>
      <c r="G1875" s="380" t="s">
        <v>1771</v>
      </c>
      <c r="H1875" s="380" t="s">
        <v>1771</v>
      </c>
      <c r="I1875" s="380" t="s">
        <v>1767</v>
      </c>
      <c r="J1875" s="380" t="s">
        <v>1772</v>
      </c>
      <c r="K1875" s="380" t="s">
        <v>1438</v>
      </c>
    </row>
    <row r="1876" spans="1:11" hidden="1">
      <c r="A1876" s="380" t="s">
        <v>5300</v>
      </c>
      <c r="B1876" s="380" t="s">
        <v>5301</v>
      </c>
      <c r="C1876" s="380" t="s">
        <v>1224</v>
      </c>
      <c r="D1876" s="380">
        <v>30</v>
      </c>
      <c r="F1876" s="381" t="s">
        <v>13</v>
      </c>
      <c r="G1876" s="380" t="s">
        <v>1771</v>
      </c>
      <c r="H1876" s="380" t="s">
        <v>1771</v>
      </c>
      <c r="I1876" s="380" t="s">
        <v>1767</v>
      </c>
      <c r="J1876" s="380" t="s">
        <v>1772</v>
      </c>
      <c r="K1876" s="380" t="s">
        <v>1224</v>
      </c>
    </row>
    <row r="1877" spans="1:11" hidden="1">
      <c r="A1877" s="380" t="s">
        <v>5302</v>
      </c>
      <c r="B1877" s="380" t="s">
        <v>5303</v>
      </c>
      <c r="C1877" s="380" t="s">
        <v>30</v>
      </c>
      <c r="D1877" s="380">
        <v>30</v>
      </c>
      <c r="F1877" s="381" t="s">
        <v>13</v>
      </c>
      <c r="G1877" s="380" t="s">
        <v>1771</v>
      </c>
      <c r="H1877" s="380" t="s">
        <v>1771</v>
      </c>
      <c r="I1877" s="380" t="s">
        <v>1767</v>
      </c>
      <c r="J1877" s="380" t="s">
        <v>1772</v>
      </c>
      <c r="K1877" s="380" t="s">
        <v>30</v>
      </c>
    </row>
    <row r="1878" spans="1:11" hidden="1">
      <c r="A1878" s="380" t="s">
        <v>5304</v>
      </c>
      <c r="B1878" s="380" t="s">
        <v>5305</v>
      </c>
      <c r="C1878" s="380" t="s">
        <v>15</v>
      </c>
      <c r="D1878" s="380">
        <v>90</v>
      </c>
      <c r="F1878" s="381" t="s">
        <v>13</v>
      </c>
      <c r="G1878" s="380" t="s">
        <v>1771</v>
      </c>
      <c r="H1878" s="380" t="s">
        <v>1771</v>
      </c>
      <c r="I1878" s="380" t="s">
        <v>1767</v>
      </c>
      <c r="J1878" s="380" t="s">
        <v>1772</v>
      </c>
      <c r="K1878" s="380" t="s">
        <v>15</v>
      </c>
    </row>
    <row r="1879" spans="1:11" hidden="1">
      <c r="A1879" s="380" t="s">
        <v>1412</v>
      </c>
      <c r="B1879" s="380" t="s">
        <v>1413</v>
      </c>
      <c r="C1879" s="380" t="s">
        <v>1224</v>
      </c>
      <c r="D1879" s="380" t="s">
        <v>228</v>
      </c>
      <c r="F1879" s="381" t="s">
        <v>13</v>
      </c>
      <c r="G1879" s="380" t="s">
        <v>1771</v>
      </c>
      <c r="H1879" s="380" t="s">
        <v>1771</v>
      </c>
      <c r="I1879" s="380" t="s">
        <v>1767</v>
      </c>
      <c r="J1879" s="380" t="s">
        <v>1772</v>
      </c>
      <c r="K1879" s="380" t="s">
        <v>1224</v>
      </c>
    </row>
    <row r="1880" spans="1:11" hidden="1">
      <c r="A1880" s="380" t="s">
        <v>5306</v>
      </c>
      <c r="B1880" s="380" t="s">
        <v>5307</v>
      </c>
      <c r="C1880" s="380" t="s">
        <v>744</v>
      </c>
      <c r="D1880" s="380">
        <v>30</v>
      </c>
      <c r="F1880" s="381" t="s">
        <v>13</v>
      </c>
      <c r="G1880" s="380" t="s">
        <v>1771</v>
      </c>
      <c r="H1880" s="380" t="s">
        <v>1771</v>
      </c>
      <c r="I1880" s="380" t="s">
        <v>1767</v>
      </c>
      <c r="J1880" s="380" t="s">
        <v>1772</v>
      </c>
      <c r="K1880" s="380" t="s">
        <v>744</v>
      </c>
    </row>
    <row r="1881" spans="1:11" hidden="1">
      <c r="A1881" s="380" t="s">
        <v>5308</v>
      </c>
      <c r="B1881" s="380" t="s">
        <v>5309</v>
      </c>
      <c r="C1881" s="380" t="s">
        <v>1027</v>
      </c>
      <c r="D1881" s="380">
        <v>60</v>
      </c>
      <c r="F1881" s="381" t="s">
        <v>13</v>
      </c>
      <c r="G1881" s="380" t="s">
        <v>1771</v>
      </c>
      <c r="H1881" s="380" t="s">
        <v>1771</v>
      </c>
      <c r="I1881" s="380" t="s">
        <v>1767</v>
      </c>
      <c r="J1881" s="380" t="s">
        <v>1772</v>
      </c>
      <c r="K1881" s="380" t="s">
        <v>1027</v>
      </c>
    </row>
    <row r="1882" spans="1:11" hidden="1">
      <c r="A1882" s="380" t="s">
        <v>5310</v>
      </c>
      <c r="B1882" s="380" t="s">
        <v>5311</v>
      </c>
      <c r="C1882" s="380" t="s">
        <v>27</v>
      </c>
      <c r="D1882" s="380" t="s">
        <v>1198</v>
      </c>
      <c r="F1882" s="381" t="s">
        <v>13</v>
      </c>
      <c r="G1882" s="380" t="s">
        <v>1771</v>
      </c>
      <c r="H1882" s="380" t="s">
        <v>1771</v>
      </c>
      <c r="I1882" s="380" t="s">
        <v>1767</v>
      </c>
      <c r="J1882" s="380" t="s">
        <v>1772</v>
      </c>
      <c r="K1882" s="380" t="s">
        <v>27</v>
      </c>
    </row>
    <row r="1883" spans="1:11" hidden="1">
      <c r="A1883" s="380" t="s">
        <v>5312</v>
      </c>
      <c r="B1883" s="380" t="s">
        <v>5313</v>
      </c>
      <c r="C1883" s="380" t="s">
        <v>107</v>
      </c>
      <c r="D1883" s="380">
        <v>60</v>
      </c>
      <c r="F1883" s="381" t="s">
        <v>13</v>
      </c>
      <c r="G1883" s="380" t="s">
        <v>1771</v>
      </c>
      <c r="H1883" s="380" t="s">
        <v>1771</v>
      </c>
      <c r="I1883" s="380" t="s">
        <v>1767</v>
      </c>
      <c r="J1883" s="380" t="s">
        <v>1772</v>
      </c>
      <c r="K1883" s="380" t="s">
        <v>107</v>
      </c>
    </row>
    <row r="1884" spans="1:11" hidden="1">
      <c r="A1884" s="380" t="s">
        <v>1709</v>
      </c>
      <c r="B1884" s="380" t="s">
        <v>1710</v>
      </c>
      <c r="C1884" s="380" t="s">
        <v>1438</v>
      </c>
      <c r="D1884" s="380" t="s">
        <v>228</v>
      </c>
      <c r="F1884" s="381" t="s">
        <v>13</v>
      </c>
      <c r="G1884" s="380" t="s">
        <v>1771</v>
      </c>
      <c r="H1884" s="380" t="s">
        <v>1771</v>
      </c>
      <c r="I1884" s="380" t="s">
        <v>1767</v>
      </c>
      <c r="J1884" s="380" t="s">
        <v>1772</v>
      </c>
      <c r="K1884" s="380" t="s">
        <v>1438</v>
      </c>
    </row>
    <row r="1885" spans="1:11" hidden="1">
      <c r="A1885" s="380" t="s">
        <v>5314</v>
      </c>
      <c r="B1885" s="380" t="s">
        <v>5315</v>
      </c>
      <c r="C1885" s="380" t="s">
        <v>15</v>
      </c>
      <c r="D1885" s="380">
        <v>60</v>
      </c>
      <c r="F1885" s="381" t="s">
        <v>13</v>
      </c>
      <c r="G1885" s="380" t="s">
        <v>1771</v>
      </c>
      <c r="H1885" s="380" t="s">
        <v>1771</v>
      </c>
      <c r="I1885" s="380" t="s">
        <v>1767</v>
      </c>
      <c r="J1885" s="380" t="s">
        <v>1772</v>
      </c>
      <c r="K1885" s="380" t="s">
        <v>15</v>
      </c>
    </row>
    <row r="1886" spans="1:11" hidden="1">
      <c r="A1886" s="380" t="s">
        <v>5316</v>
      </c>
      <c r="B1886" s="380" t="s">
        <v>5317</v>
      </c>
      <c r="C1886" s="380" t="s">
        <v>1027</v>
      </c>
      <c r="D1886" s="380">
        <v>60</v>
      </c>
      <c r="F1886" s="381" t="s">
        <v>13</v>
      </c>
      <c r="G1886" s="380" t="s">
        <v>1771</v>
      </c>
      <c r="H1886" s="380" t="s">
        <v>1771</v>
      </c>
      <c r="I1886" s="380" t="s">
        <v>1767</v>
      </c>
      <c r="J1886" s="380" t="s">
        <v>1772</v>
      </c>
      <c r="K1886" s="380" t="s">
        <v>1027</v>
      </c>
    </row>
    <row r="1887" spans="1:11" hidden="1">
      <c r="A1887" s="380" t="s">
        <v>5318</v>
      </c>
      <c r="B1887" s="380" t="s">
        <v>5319</v>
      </c>
      <c r="C1887" s="380" t="s">
        <v>1027</v>
      </c>
      <c r="D1887" s="380">
        <v>90</v>
      </c>
      <c r="F1887" s="381" t="s">
        <v>13</v>
      </c>
      <c r="G1887" s="380" t="s">
        <v>1771</v>
      </c>
      <c r="H1887" s="380" t="s">
        <v>1771</v>
      </c>
      <c r="I1887" s="380" t="s">
        <v>1767</v>
      </c>
      <c r="J1887" s="380" t="s">
        <v>1772</v>
      </c>
      <c r="K1887" s="380" t="s">
        <v>1027</v>
      </c>
    </row>
    <row r="1888" spans="1:11" hidden="1">
      <c r="A1888" s="380" t="s">
        <v>5320</v>
      </c>
      <c r="B1888" s="380" t="s">
        <v>5321</v>
      </c>
      <c r="C1888" s="380" t="s">
        <v>15</v>
      </c>
      <c r="D1888" s="380">
        <v>120</v>
      </c>
      <c r="E1888" s="380" t="s">
        <v>36</v>
      </c>
      <c r="F1888" s="381" t="s">
        <v>36</v>
      </c>
      <c r="G1888" s="380" t="s">
        <v>1767</v>
      </c>
      <c r="H1888" s="380" t="s">
        <v>1771</v>
      </c>
      <c r="I1888" s="380" t="s">
        <v>1767</v>
      </c>
      <c r="J1888" s="380" t="s">
        <v>1768</v>
      </c>
      <c r="K1888" s="380" t="s">
        <v>15</v>
      </c>
    </row>
    <row r="1889" spans="1:11" hidden="1">
      <c r="A1889" s="380" t="s">
        <v>5322</v>
      </c>
      <c r="B1889" s="380" t="s">
        <v>5323</v>
      </c>
      <c r="C1889" s="380" t="s">
        <v>4175</v>
      </c>
      <c r="D1889" s="380">
        <v>90</v>
      </c>
      <c r="F1889" s="381" t="s">
        <v>13</v>
      </c>
      <c r="G1889" s="380" t="s">
        <v>1771</v>
      </c>
      <c r="H1889" s="380" t="s">
        <v>1771</v>
      </c>
      <c r="I1889" s="380" t="s">
        <v>1767</v>
      </c>
      <c r="J1889" s="380" t="s">
        <v>1772</v>
      </c>
      <c r="K1889" s="380" t="s">
        <v>4175</v>
      </c>
    </row>
    <row r="1890" spans="1:11" hidden="1">
      <c r="A1890" s="380" t="s">
        <v>1416</v>
      </c>
      <c r="B1890" s="380" t="s">
        <v>1417</v>
      </c>
      <c r="C1890" s="380" t="s">
        <v>1224</v>
      </c>
      <c r="D1890" s="380">
        <v>30</v>
      </c>
      <c r="F1890" s="381" t="s">
        <v>13</v>
      </c>
      <c r="G1890" s="380" t="s">
        <v>1771</v>
      </c>
      <c r="H1890" s="380" t="s">
        <v>1771</v>
      </c>
      <c r="I1890" s="380" t="s">
        <v>1767</v>
      </c>
      <c r="J1890" s="380" t="s">
        <v>1772</v>
      </c>
      <c r="K1890" s="380" t="s">
        <v>1224</v>
      </c>
    </row>
    <row r="1891" spans="1:11" hidden="1">
      <c r="A1891" s="380" t="s">
        <v>5324</v>
      </c>
      <c r="B1891" s="380" t="s">
        <v>5325</v>
      </c>
      <c r="C1891" s="380" t="s">
        <v>448</v>
      </c>
      <c r="D1891" s="380">
        <v>30</v>
      </c>
      <c r="F1891" s="381" t="s">
        <v>13</v>
      </c>
      <c r="G1891" s="380" t="s">
        <v>1771</v>
      </c>
      <c r="H1891" s="380" t="s">
        <v>1771</v>
      </c>
      <c r="I1891" s="380" t="s">
        <v>1767</v>
      </c>
      <c r="J1891" s="380" t="s">
        <v>1772</v>
      </c>
      <c r="K1891" s="380" t="s">
        <v>448</v>
      </c>
    </row>
    <row r="1892" spans="1:11" hidden="1">
      <c r="A1892" s="380" t="s">
        <v>443</v>
      </c>
      <c r="B1892" s="380" t="s">
        <v>444</v>
      </c>
      <c r="C1892" s="380" t="s">
        <v>395</v>
      </c>
      <c r="D1892" s="380">
        <v>30</v>
      </c>
      <c r="F1892" s="381" t="s">
        <v>13</v>
      </c>
      <c r="G1892" s="380" t="s">
        <v>1771</v>
      </c>
      <c r="H1892" s="380" t="s">
        <v>1771</v>
      </c>
      <c r="I1892" s="380" t="s">
        <v>1767</v>
      </c>
      <c r="J1892" s="380" t="s">
        <v>1772</v>
      </c>
      <c r="K1892" s="380" t="s">
        <v>395</v>
      </c>
    </row>
    <row r="1893" spans="1:11" hidden="1">
      <c r="A1893" s="380" t="s">
        <v>1086</v>
      </c>
      <c r="B1893" s="380" t="s">
        <v>1087</v>
      </c>
      <c r="C1893" s="380" t="s">
        <v>1027</v>
      </c>
      <c r="D1893" s="380">
        <v>30</v>
      </c>
      <c r="F1893" s="381" t="s">
        <v>13</v>
      </c>
      <c r="G1893" s="380" t="s">
        <v>1771</v>
      </c>
      <c r="H1893" s="380" t="s">
        <v>1771</v>
      </c>
      <c r="I1893" s="380" t="s">
        <v>1767</v>
      </c>
      <c r="J1893" s="380" t="s">
        <v>1772</v>
      </c>
      <c r="K1893" s="380" t="s">
        <v>1027</v>
      </c>
    </row>
    <row r="1894" spans="1:11" hidden="1">
      <c r="A1894" s="380" t="s">
        <v>5326</v>
      </c>
      <c r="B1894" s="380" t="s">
        <v>5327</v>
      </c>
      <c r="C1894" s="380" t="s">
        <v>1224</v>
      </c>
      <c r="D1894" s="380">
        <v>30</v>
      </c>
      <c r="F1894" s="381" t="s">
        <v>13</v>
      </c>
      <c r="G1894" s="380" t="s">
        <v>1771</v>
      </c>
      <c r="H1894" s="380" t="s">
        <v>1771</v>
      </c>
      <c r="I1894" s="380" t="s">
        <v>1767</v>
      </c>
      <c r="J1894" s="380" t="s">
        <v>1772</v>
      </c>
      <c r="K1894" s="380" t="s">
        <v>1224</v>
      </c>
    </row>
    <row r="1895" spans="1:11" hidden="1">
      <c r="A1895" s="380" t="s">
        <v>1022</v>
      </c>
      <c r="B1895" s="380" t="s">
        <v>1023</v>
      </c>
      <c r="C1895" s="380" t="s">
        <v>935</v>
      </c>
      <c r="D1895" s="380">
        <v>30</v>
      </c>
      <c r="F1895" s="381" t="s">
        <v>13</v>
      </c>
      <c r="G1895" s="380" t="s">
        <v>1771</v>
      </c>
      <c r="H1895" s="380" t="s">
        <v>1771</v>
      </c>
      <c r="I1895" s="380" t="s">
        <v>1767</v>
      </c>
      <c r="J1895" s="380" t="s">
        <v>1772</v>
      </c>
      <c r="K1895" s="380" t="s">
        <v>935</v>
      </c>
    </row>
    <row r="1896" spans="1:11" hidden="1">
      <c r="A1896" s="380" t="s">
        <v>1713</v>
      </c>
      <c r="B1896" s="380" t="s">
        <v>1714</v>
      </c>
      <c r="C1896" s="380" t="s">
        <v>1438</v>
      </c>
      <c r="D1896" s="380">
        <v>30</v>
      </c>
      <c r="F1896" s="381" t="s">
        <v>13</v>
      </c>
      <c r="G1896" s="380" t="s">
        <v>1771</v>
      </c>
      <c r="H1896" s="380" t="s">
        <v>1771</v>
      </c>
      <c r="I1896" s="380" t="s">
        <v>1767</v>
      </c>
      <c r="J1896" s="380" t="s">
        <v>1772</v>
      </c>
      <c r="K1896" s="380" t="s">
        <v>1438</v>
      </c>
    </row>
    <row r="1897" spans="1:11" hidden="1">
      <c r="A1897" s="380" t="s">
        <v>1420</v>
      </c>
      <c r="B1897" s="380" t="s">
        <v>1421</v>
      </c>
      <c r="C1897" s="380" t="s">
        <v>1224</v>
      </c>
      <c r="D1897" s="380" t="s">
        <v>459</v>
      </c>
      <c r="F1897" s="381" t="s">
        <v>13</v>
      </c>
      <c r="G1897" s="380" t="s">
        <v>1771</v>
      </c>
      <c r="H1897" s="380" t="s">
        <v>1771</v>
      </c>
      <c r="I1897" s="380" t="s">
        <v>1767</v>
      </c>
      <c r="J1897" s="380" t="s">
        <v>1772</v>
      </c>
      <c r="K1897" s="380" t="s">
        <v>1224</v>
      </c>
    </row>
    <row r="1898" spans="1:11" hidden="1">
      <c r="A1898" s="380" t="s">
        <v>5328</v>
      </c>
      <c r="B1898" s="380" t="s">
        <v>5329</v>
      </c>
      <c r="C1898" s="380" t="s">
        <v>744</v>
      </c>
      <c r="D1898" s="380" t="s">
        <v>283</v>
      </c>
      <c r="F1898" s="381" t="s">
        <v>13</v>
      </c>
      <c r="G1898" s="380" t="s">
        <v>1771</v>
      </c>
      <c r="H1898" s="380" t="s">
        <v>1771</v>
      </c>
      <c r="I1898" s="380" t="s">
        <v>1767</v>
      </c>
      <c r="J1898" s="380" t="s">
        <v>1772</v>
      </c>
      <c r="K1898" s="380" t="s">
        <v>744</v>
      </c>
    </row>
    <row r="1899" spans="1:11" hidden="1">
      <c r="A1899" s="380" t="s">
        <v>1091</v>
      </c>
      <c r="B1899" s="380" t="s">
        <v>1092</v>
      </c>
      <c r="C1899" s="380" t="s">
        <v>1027</v>
      </c>
      <c r="D1899" s="380">
        <v>30</v>
      </c>
      <c r="F1899" s="381" t="s">
        <v>13</v>
      </c>
      <c r="G1899" s="380" t="s">
        <v>1771</v>
      </c>
      <c r="H1899" s="380" t="s">
        <v>1771</v>
      </c>
      <c r="I1899" s="380" t="s">
        <v>1767</v>
      </c>
      <c r="J1899" s="380" t="s">
        <v>1772</v>
      </c>
      <c r="K1899" s="380" t="s">
        <v>1027</v>
      </c>
    </row>
    <row r="1900" spans="1:11" hidden="1">
      <c r="A1900" s="380" t="s">
        <v>1717</v>
      </c>
      <c r="B1900" s="380" t="s">
        <v>1718</v>
      </c>
      <c r="C1900" s="380" t="s">
        <v>1438</v>
      </c>
      <c r="D1900" s="380" t="s">
        <v>228</v>
      </c>
      <c r="F1900" s="381" t="s">
        <v>13</v>
      </c>
      <c r="G1900" s="380" t="s">
        <v>1771</v>
      </c>
      <c r="H1900" s="380" t="s">
        <v>1771</v>
      </c>
      <c r="I1900" s="380" t="s">
        <v>1767</v>
      </c>
      <c r="J1900" s="380" t="s">
        <v>1772</v>
      </c>
      <c r="K1900" s="380" t="s">
        <v>1438</v>
      </c>
    </row>
    <row r="1901" spans="1:11" hidden="1">
      <c r="A1901" s="380" t="s">
        <v>1425</v>
      </c>
      <c r="B1901" s="380" t="s">
        <v>1426</v>
      </c>
      <c r="C1901" s="380" t="s">
        <v>1224</v>
      </c>
      <c r="D1901" s="380" t="s">
        <v>459</v>
      </c>
      <c r="F1901" s="381" t="s">
        <v>13</v>
      </c>
      <c r="G1901" s="380" t="s">
        <v>1771</v>
      </c>
      <c r="H1901" s="380" t="s">
        <v>1771</v>
      </c>
      <c r="I1901" s="380" t="s">
        <v>1767</v>
      </c>
      <c r="J1901" s="380" t="s">
        <v>1772</v>
      </c>
      <c r="K1901" s="380" t="s">
        <v>1224</v>
      </c>
    </row>
    <row r="1902" spans="1:11" hidden="1">
      <c r="A1902" s="380" t="s">
        <v>868</v>
      </c>
      <c r="B1902" s="380" t="s">
        <v>869</v>
      </c>
      <c r="C1902" s="380" t="s">
        <v>744</v>
      </c>
      <c r="D1902" s="380">
        <v>30</v>
      </c>
      <c r="F1902" s="381" t="s">
        <v>13</v>
      </c>
      <c r="G1902" s="380" t="s">
        <v>1771</v>
      </c>
      <c r="H1902" s="380" t="s">
        <v>1771</v>
      </c>
      <c r="I1902" s="380" t="s">
        <v>1767</v>
      </c>
      <c r="J1902" s="380" t="s">
        <v>1772</v>
      </c>
      <c r="K1902" s="380" t="s">
        <v>744</v>
      </c>
    </row>
    <row r="1903" spans="1:11" hidden="1">
      <c r="A1903" s="380" t="s">
        <v>5330</v>
      </c>
      <c r="B1903" s="380" t="s">
        <v>5331</v>
      </c>
      <c r="C1903" s="380" t="s">
        <v>1224</v>
      </c>
      <c r="D1903" s="380">
        <v>60</v>
      </c>
      <c r="F1903" s="381" t="s">
        <v>13</v>
      </c>
      <c r="G1903" s="380" t="s">
        <v>1771</v>
      </c>
      <c r="H1903" s="380" t="s">
        <v>1771</v>
      </c>
      <c r="I1903" s="380" t="s">
        <v>1767</v>
      </c>
      <c r="J1903" s="380" t="s">
        <v>1772</v>
      </c>
      <c r="K1903" s="380" t="s">
        <v>1224</v>
      </c>
    </row>
    <row r="1904" spans="1:11" hidden="1">
      <c r="A1904" s="380" t="s">
        <v>5332</v>
      </c>
      <c r="B1904" s="380" t="s">
        <v>5333</v>
      </c>
      <c r="C1904" s="380" t="s">
        <v>1764</v>
      </c>
      <c r="D1904" s="380" t="s">
        <v>283</v>
      </c>
      <c r="F1904" s="381" t="s">
        <v>13</v>
      </c>
      <c r="G1904" s="380" t="s">
        <v>1771</v>
      </c>
      <c r="H1904" s="380" t="s">
        <v>1771</v>
      </c>
      <c r="I1904" s="380" t="s">
        <v>1767</v>
      </c>
      <c r="J1904" s="380" t="s">
        <v>1772</v>
      </c>
      <c r="K1904" s="380" t="s">
        <v>1764</v>
      </c>
    </row>
    <row r="1905" spans="1:12" hidden="1">
      <c r="A1905" s="380" t="s">
        <v>5334</v>
      </c>
      <c r="B1905" s="380" t="s">
        <v>5335</v>
      </c>
      <c r="C1905" s="380" t="s">
        <v>30</v>
      </c>
      <c r="D1905" s="380">
        <v>60</v>
      </c>
      <c r="F1905" s="381" t="s">
        <v>13</v>
      </c>
      <c r="G1905" s="380" t="s">
        <v>1771</v>
      </c>
      <c r="H1905" s="380" t="s">
        <v>1771</v>
      </c>
      <c r="I1905" s="380" t="s">
        <v>1767</v>
      </c>
      <c r="J1905" s="380" t="s">
        <v>1772</v>
      </c>
      <c r="K1905" s="380" t="s">
        <v>30</v>
      </c>
    </row>
    <row r="1906" spans="1:12" hidden="1">
      <c r="A1906" s="380" t="s">
        <v>1095</v>
      </c>
      <c r="B1906" s="380" t="s">
        <v>1096</v>
      </c>
      <c r="C1906" s="380" t="s">
        <v>1027</v>
      </c>
      <c r="D1906" s="380">
        <v>90</v>
      </c>
      <c r="F1906" s="381" t="s">
        <v>13</v>
      </c>
      <c r="G1906" s="380" t="s">
        <v>1771</v>
      </c>
      <c r="H1906" s="380" t="s">
        <v>1771</v>
      </c>
      <c r="I1906" s="380" t="s">
        <v>1767</v>
      </c>
      <c r="J1906" s="380" t="s">
        <v>1772</v>
      </c>
      <c r="K1906" s="380" t="s">
        <v>1027</v>
      </c>
    </row>
    <row r="1907" spans="1:12" hidden="1">
      <c r="A1907" s="380" t="s">
        <v>5336</v>
      </c>
      <c r="B1907" s="380" t="s">
        <v>5337</v>
      </c>
      <c r="C1907" s="380" t="s">
        <v>1027</v>
      </c>
      <c r="D1907" s="380">
        <v>60</v>
      </c>
      <c r="F1907" s="381" t="s">
        <v>13</v>
      </c>
      <c r="G1907" s="380" t="s">
        <v>1771</v>
      </c>
      <c r="H1907" s="380" t="s">
        <v>1771</v>
      </c>
      <c r="I1907" s="380" t="s">
        <v>1767</v>
      </c>
      <c r="J1907" s="380" t="s">
        <v>1772</v>
      </c>
      <c r="K1907" s="380" t="s">
        <v>1027</v>
      </c>
    </row>
    <row r="1908" spans="1:12" hidden="1">
      <c r="A1908" s="380" t="s">
        <v>5338</v>
      </c>
      <c r="B1908" s="380" t="s">
        <v>5339</v>
      </c>
      <c r="C1908" s="380" t="s">
        <v>1027</v>
      </c>
      <c r="D1908" s="380">
        <v>60</v>
      </c>
      <c r="F1908" s="381" t="s">
        <v>13</v>
      </c>
      <c r="G1908" s="380" t="s">
        <v>1771</v>
      </c>
      <c r="H1908" s="380" t="s">
        <v>1771</v>
      </c>
      <c r="I1908" s="380" t="s">
        <v>1767</v>
      </c>
      <c r="J1908" s="380" t="s">
        <v>1772</v>
      </c>
      <c r="K1908" s="380" t="s">
        <v>1027</v>
      </c>
    </row>
    <row r="1909" spans="1:12" hidden="1">
      <c r="A1909" s="380" t="s">
        <v>5340</v>
      </c>
      <c r="B1909" s="380" t="s">
        <v>5341</v>
      </c>
      <c r="C1909" s="380" t="s">
        <v>744</v>
      </c>
      <c r="D1909" s="380">
        <v>60</v>
      </c>
      <c r="F1909" s="381" t="s">
        <v>13</v>
      </c>
      <c r="G1909" s="380" t="s">
        <v>1771</v>
      </c>
      <c r="H1909" s="380" t="s">
        <v>1771</v>
      </c>
      <c r="I1909" s="380" t="s">
        <v>1767</v>
      </c>
      <c r="J1909" s="380" t="s">
        <v>1772</v>
      </c>
      <c r="K1909" s="380" t="s">
        <v>744</v>
      </c>
    </row>
    <row r="1910" spans="1:12" hidden="1">
      <c r="A1910" s="380" t="s">
        <v>1723</v>
      </c>
      <c r="B1910" s="380" t="s">
        <v>1724</v>
      </c>
      <c r="C1910" s="380" t="s">
        <v>1438</v>
      </c>
      <c r="D1910" s="380" t="s">
        <v>459</v>
      </c>
      <c r="F1910" s="381" t="s">
        <v>13</v>
      </c>
      <c r="G1910" s="380" t="s">
        <v>1771</v>
      </c>
      <c r="H1910" s="380" t="s">
        <v>1771</v>
      </c>
      <c r="I1910" s="380" t="s">
        <v>1767</v>
      </c>
      <c r="J1910" s="380" t="s">
        <v>1772</v>
      </c>
      <c r="K1910" s="380" t="s">
        <v>1438</v>
      </c>
    </row>
    <row r="1911" spans="1:12" hidden="1">
      <c r="A1911" s="380" t="s">
        <v>5342</v>
      </c>
      <c r="B1911" s="380" t="s">
        <v>5343</v>
      </c>
      <c r="C1911" s="380" t="s">
        <v>107</v>
      </c>
      <c r="D1911" s="380">
        <v>90</v>
      </c>
      <c r="F1911" s="381" t="s">
        <v>13</v>
      </c>
      <c r="G1911" s="380" t="s">
        <v>1771</v>
      </c>
      <c r="H1911" s="380" t="s">
        <v>1771</v>
      </c>
      <c r="I1911" s="380" t="s">
        <v>1767</v>
      </c>
      <c r="J1911" s="380" t="s">
        <v>1772</v>
      </c>
      <c r="K1911" s="380" t="s">
        <v>107</v>
      </c>
    </row>
    <row r="1912" spans="1:12" hidden="1">
      <c r="A1912" s="380" t="s">
        <v>1183</v>
      </c>
      <c r="B1912" s="380" t="s">
        <v>1184</v>
      </c>
      <c r="C1912" s="380" t="s">
        <v>15</v>
      </c>
      <c r="D1912" s="380">
        <v>60</v>
      </c>
      <c r="F1912" s="381" t="s">
        <v>13</v>
      </c>
      <c r="G1912" s="380" t="s">
        <v>1771</v>
      </c>
      <c r="H1912" s="380" t="s">
        <v>1771</v>
      </c>
      <c r="I1912" s="380" t="s">
        <v>1767</v>
      </c>
      <c r="J1912" s="380" t="s">
        <v>1772</v>
      </c>
      <c r="K1912" s="380" t="s">
        <v>15</v>
      </c>
    </row>
    <row r="1913" spans="1:12" hidden="1">
      <c r="A1913" s="380" t="s">
        <v>5344</v>
      </c>
      <c r="B1913" s="380" t="s">
        <v>5345</v>
      </c>
      <c r="C1913" s="380" t="s">
        <v>395</v>
      </c>
      <c r="D1913" s="380">
        <v>30</v>
      </c>
      <c r="F1913" s="381" t="s">
        <v>13</v>
      </c>
      <c r="G1913" s="380" t="s">
        <v>1771</v>
      </c>
      <c r="H1913" s="380" t="s">
        <v>1771</v>
      </c>
      <c r="I1913" s="380" t="s">
        <v>1767</v>
      </c>
      <c r="J1913" s="380" t="s">
        <v>1772</v>
      </c>
      <c r="K1913" s="380" t="s">
        <v>395</v>
      </c>
    </row>
    <row r="1914" spans="1:12" hidden="1">
      <c r="A1914" s="380" t="s">
        <v>5346</v>
      </c>
      <c r="B1914" s="380" t="s">
        <v>5347</v>
      </c>
      <c r="C1914" s="380" t="s">
        <v>15</v>
      </c>
      <c r="D1914" s="380">
        <v>60</v>
      </c>
      <c r="F1914" s="381" t="s">
        <v>13</v>
      </c>
      <c r="G1914" s="380" t="s">
        <v>1771</v>
      </c>
      <c r="H1914" s="380" t="s">
        <v>1771</v>
      </c>
      <c r="I1914" s="380" t="s">
        <v>1767</v>
      </c>
      <c r="J1914" s="380" t="s">
        <v>1772</v>
      </c>
      <c r="K1914" s="380" t="s">
        <v>15</v>
      </c>
    </row>
    <row r="1915" spans="1:12" hidden="1">
      <c r="A1915" s="380" t="s">
        <v>5348</v>
      </c>
      <c r="B1915" s="380" t="s">
        <v>5349</v>
      </c>
      <c r="C1915" s="380" t="s">
        <v>744</v>
      </c>
      <c r="D1915" s="380">
        <v>30</v>
      </c>
      <c r="F1915" s="381" t="s">
        <v>13</v>
      </c>
      <c r="G1915" s="380" t="s">
        <v>1771</v>
      </c>
      <c r="H1915" s="380" t="s">
        <v>1771</v>
      </c>
      <c r="I1915" s="380" t="s">
        <v>1767</v>
      </c>
      <c r="J1915" s="380" t="s">
        <v>1772</v>
      </c>
      <c r="K1915" s="380" t="s">
        <v>744</v>
      </c>
    </row>
    <row r="1916" spans="1:12" hidden="1">
      <c r="A1916" s="380" t="s">
        <v>5350</v>
      </c>
      <c r="B1916" s="380" t="s">
        <v>5351</v>
      </c>
      <c r="C1916" s="380" t="s">
        <v>107</v>
      </c>
      <c r="D1916" s="380">
        <v>60</v>
      </c>
      <c r="F1916" s="381" t="s">
        <v>13</v>
      </c>
      <c r="G1916" s="380" t="s">
        <v>1771</v>
      </c>
      <c r="H1916" s="380" t="s">
        <v>1771</v>
      </c>
      <c r="I1916" s="380" t="s">
        <v>1767</v>
      </c>
      <c r="J1916" s="380" t="s">
        <v>1772</v>
      </c>
      <c r="K1916" s="380" t="s">
        <v>107</v>
      </c>
    </row>
    <row r="1917" spans="1:12" hidden="1">
      <c r="A1917" s="380" t="s">
        <v>5352</v>
      </c>
      <c r="B1917" s="380" t="s">
        <v>5353</v>
      </c>
      <c r="C1917" s="380" t="s">
        <v>107</v>
      </c>
      <c r="D1917" s="380">
        <v>60</v>
      </c>
      <c r="F1917" s="381" t="s">
        <v>13</v>
      </c>
      <c r="G1917" s="380" t="s">
        <v>1771</v>
      </c>
      <c r="H1917" s="380" t="s">
        <v>1771</v>
      </c>
      <c r="I1917" s="380" t="s">
        <v>1767</v>
      </c>
      <c r="J1917" s="380" t="s">
        <v>1772</v>
      </c>
      <c r="K1917" s="380" t="s">
        <v>107</v>
      </c>
    </row>
    <row r="1918" spans="1:12" hidden="1">
      <c r="A1918" s="380" t="s">
        <v>5354</v>
      </c>
      <c r="B1918" s="380" t="s">
        <v>5355</v>
      </c>
      <c r="C1918" s="380" t="s">
        <v>935</v>
      </c>
      <c r="D1918" s="380">
        <v>60</v>
      </c>
      <c r="F1918" s="381" t="s">
        <v>13</v>
      </c>
      <c r="G1918" s="380" t="s">
        <v>1771</v>
      </c>
      <c r="H1918" s="380" t="s">
        <v>1771</v>
      </c>
      <c r="I1918" s="380" t="s">
        <v>1767</v>
      </c>
      <c r="J1918" s="380" t="s">
        <v>1772</v>
      </c>
      <c r="K1918" s="380" t="s">
        <v>935</v>
      </c>
    </row>
    <row r="1919" spans="1:12" hidden="1">
      <c r="A1919" s="380" t="s">
        <v>5356</v>
      </c>
      <c r="B1919" s="380" t="s">
        <v>5357</v>
      </c>
      <c r="C1919" s="380" t="s">
        <v>1438</v>
      </c>
      <c r="D1919" s="380" t="s">
        <v>459</v>
      </c>
      <c r="F1919" s="381" t="s">
        <v>13</v>
      </c>
      <c r="G1919" s="380" t="s">
        <v>1771</v>
      </c>
      <c r="H1919" s="380" t="s">
        <v>1771</v>
      </c>
      <c r="I1919" s="380" t="s">
        <v>1767</v>
      </c>
      <c r="J1919" s="380" t="s">
        <v>1772</v>
      </c>
      <c r="K1919" s="380" t="s">
        <v>1438</v>
      </c>
    </row>
    <row r="1920" spans="1:12">
      <c r="A1920" s="380" t="s">
        <v>5358</v>
      </c>
      <c r="B1920" s="380" t="s">
        <v>5359</v>
      </c>
      <c r="C1920" s="380" t="s">
        <v>1438</v>
      </c>
      <c r="D1920" s="380">
        <v>60</v>
      </c>
      <c r="E1920" s="380" t="s">
        <v>4141</v>
      </c>
      <c r="F1920" s="381">
        <v>0.01</v>
      </c>
      <c r="G1920" s="380" t="s">
        <v>1767</v>
      </c>
      <c r="H1920" s="380" t="s">
        <v>1771</v>
      </c>
      <c r="I1920" s="380" t="s">
        <v>1767</v>
      </c>
      <c r="J1920" s="380" t="s">
        <v>1772</v>
      </c>
      <c r="K1920" s="380" t="s">
        <v>744</v>
      </c>
      <c r="L1920" s="382">
        <v>43278</v>
      </c>
    </row>
    <row r="1921" spans="1:12" hidden="1">
      <c r="A1921" s="380" t="s">
        <v>5360</v>
      </c>
      <c r="B1921" s="380" t="s">
        <v>5361</v>
      </c>
      <c r="C1921" s="380" t="s">
        <v>4175</v>
      </c>
      <c r="D1921" s="380">
        <v>90</v>
      </c>
      <c r="F1921" s="381" t="s">
        <v>13</v>
      </c>
      <c r="G1921" s="380" t="s">
        <v>1771</v>
      </c>
      <c r="H1921" s="380" t="s">
        <v>1771</v>
      </c>
      <c r="I1921" s="380" t="s">
        <v>1767</v>
      </c>
      <c r="J1921" s="380" t="s">
        <v>1772</v>
      </c>
      <c r="K1921" s="380" t="s">
        <v>4175</v>
      </c>
    </row>
    <row r="1922" spans="1:12" hidden="1">
      <c r="A1922" s="380" t="s">
        <v>5362</v>
      </c>
      <c r="B1922" s="380" t="s">
        <v>5363</v>
      </c>
      <c r="C1922" s="380" t="s">
        <v>107</v>
      </c>
      <c r="D1922" s="380">
        <v>60</v>
      </c>
      <c r="F1922" s="381" t="s">
        <v>13</v>
      </c>
      <c r="G1922" s="380" t="s">
        <v>1771</v>
      </c>
      <c r="H1922" s="380" t="s">
        <v>1771</v>
      </c>
      <c r="I1922" s="380" t="s">
        <v>1767</v>
      </c>
      <c r="J1922" s="380" t="s">
        <v>1772</v>
      </c>
      <c r="K1922" s="380" t="s">
        <v>107</v>
      </c>
    </row>
    <row r="1923" spans="1:12" hidden="1">
      <c r="A1923" s="380" t="s">
        <v>5364</v>
      </c>
      <c r="B1923" s="380" t="s">
        <v>5365</v>
      </c>
      <c r="C1923" s="380" t="s">
        <v>630</v>
      </c>
      <c r="D1923" s="380">
        <v>90</v>
      </c>
      <c r="F1923" s="381" t="s">
        <v>13</v>
      </c>
      <c r="G1923" s="380" t="s">
        <v>1771</v>
      </c>
      <c r="H1923" s="380" t="s">
        <v>1771</v>
      </c>
      <c r="I1923" s="380" t="s">
        <v>1767</v>
      </c>
      <c r="J1923" s="380" t="s">
        <v>1772</v>
      </c>
      <c r="K1923" s="380" t="s">
        <v>630</v>
      </c>
    </row>
    <row r="1924" spans="1:12" hidden="1">
      <c r="A1924" s="380" t="s">
        <v>5366</v>
      </c>
      <c r="B1924" s="380" t="s">
        <v>5367</v>
      </c>
      <c r="C1924" s="380" t="s">
        <v>1224</v>
      </c>
      <c r="D1924" s="380">
        <v>60</v>
      </c>
      <c r="F1924" s="381" t="s">
        <v>13</v>
      </c>
      <c r="G1924" s="380" t="s">
        <v>1771</v>
      </c>
      <c r="H1924" s="380" t="s">
        <v>1771</v>
      </c>
      <c r="I1924" s="380" t="s">
        <v>1767</v>
      </c>
      <c r="J1924" s="380" t="s">
        <v>1772</v>
      </c>
      <c r="K1924" s="380" t="s">
        <v>1224</v>
      </c>
    </row>
    <row r="1925" spans="1:12" hidden="1">
      <c r="A1925" s="380" t="s">
        <v>5368</v>
      </c>
      <c r="B1925" s="380" t="s">
        <v>5369</v>
      </c>
      <c r="C1925" s="380" t="s">
        <v>1438</v>
      </c>
      <c r="D1925" s="380">
        <v>30</v>
      </c>
      <c r="F1925" s="381" t="s">
        <v>13</v>
      </c>
      <c r="G1925" s="380" t="s">
        <v>1771</v>
      </c>
      <c r="H1925" s="380" t="s">
        <v>1771</v>
      </c>
      <c r="I1925" s="380" t="s">
        <v>1771</v>
      </c>
      <c r="J1925" s="380" t="s">
        <v>1772</v>
      </c>
      <c r="K1925" s="380" t="s">
        <v>1438</v>
      </c>
      <c r="L1925" s="382">
        <v>43283</v>
      </c>
    </row>
    <row r="1926" spans="1:12" hidden="1">
      <c r="A1926" s="380" t="s">
        <v>5370</v>
      </c>
      <c r="B1926" s="380" t="s">
        <v>5371</v>
      </c>
      <c r="C1926" s="380" t="s">
        <v>27</v>
      </c>
      <c r="D1926" s="380">
        <v>90</v>
      </c>
      <c r="F1926" s="381" t="s">
        <v>13</v>
      </c>
      <c r="G1926" s="380" t="s">
        <v>1771</v>
      </c>
      <c r="H1926" s="380" t="s">
        <v>1771</v>
      </c>
      <c r="I1926" s="380" t="s">
        <v>1767</v>
      </c>
      <c r="J1926" s="380" t="s">
        <v>1772</v>
      </c>
      <c r="K1926" s="380" t="s">
        <v>27</v>
      </c>
    </row>
    <row r="1927" spans="1:12" hidden="1">
      <c r="A1927" s="380" t="s">
        <v>5372</v>
      </c>
      <c r="B1927" s="380" t="s">
        <v>5373</v>
      </c>
      <c r="C1927" s="380" t="s">
        <v>1438</v>
      </c>
      <c r="D1927" s="380" t="s">
        <v>228</v>
      </c>
      <c r="F1927" s="381" t="s">
        <v>13</v>
      </c>
      <c r="G1927" s="380" t="s">
        <v>1771</v>
      </c>
      <c r="H1927" s="380" t="s">
        <v>1771</v>
      </c>
      <c r="I1927" s="380" t="s">
        <v>1767</v>
      </c>
      <c r="J1927" s="380" t="s">
        <v>1772</v>
      </c>
      <c r="K1927" s="380" t="s">
        <v>1438</v>
      </c>
    </row>
    <row r="1928" spans="1:12" hidden="1">
      <c r="A1928" s="380" t="s">
        <v>5374</v>
      </c>
      <c r="B1928" s="380" t="s">
        <v>5375</v>
      </c>
      <c r="C1928" s="380" t="s">
        <v>353</v>
      </c>
      <c r="D1928" s="380">
        <v>30</v>
      </c>
      <c r="F1928" s="381" t="s">
        <v>13</v>
      </c>
      <c r="G1928" s="380" t="s">
        <v>1771</v>
      </c>
      <c r="H1928" s="380" t="s">
        <v>1771</v>
      </c>
      <c r="I1928" s="380" t="s">
        <v>1767</v>
      </c>
      <c r="J1928" s="380" t="s">
        <v>1772</v>
      </c>
      <c r="K1928" s="380" t="s">
        <v>353</v>
      </c>
    </row>
    <row r="1929" spans="1:12" hidden="1">
      <c r="A1929" s="380" t="s">
        <v>5376</v>
      </c>
      <c r="B1929" s="380" t="s">
        <v>5377</v>
      </c>
      <c r="C1929" s="380" t="s">
        <v>15</v>
      </c>
      <c r="D1929" s="380">
        <v>90</v>
      </c>
      <c r="F1929" s="381" t="s">
        <v>13</v>
      </c>
      <c r="G1929" s="380" t="s">
        <v>1771</v>
      </c>
      <c r="H1929" s="380" t="s">
        <v>1771</v>
      </c>
      <c r="I1929" s="380" t="s">
        <v>1767</v>
      </c>
      <c r="J1929" s="380" t="s">
        <v>1772</v>
      </c>
      <c r="K1929" s="380" t="s">
        <v>15</v>
      </c>
    </row>
    <row r="1930" spans="1:12" hidden="1">
      <c r="A1930" s="380" t="s">
        <v>5378</v>
      </c>
      <c r="B1930" s="380" t="s">
        <v>5379</v>
      </c>
      <c r="C1930" s="380" t="s">
        <v>1764</v>
      </c>
      <c r="D1930" s="380" t="s">
        <v>459</v>
      </c>
      <c r="K1930" s="380" t="s">
        <v>1764</v>
      </c>
    </row>
    <row r="1931" spans="1:12" hidden="1">
      <c r="A1931" s="380" t="s">
        <v>5380</v>
      </c>
      <c r="B1931" s="380" t="s">
        <v>5381</v>
      </c>
      <c r="C1931" s="380" t="s">
        <v>744</v>
      </c>
      <c r="D1931" s="380">
        <v>90</v>
      </c>
      <c r="F1931" s="381" t="s">
        <v>13</v>
      </c>
      <c r="G1931" s="380" t="s">
        <v>1771</v>
      </c>
      <c r="H1931" s="380" t="s">
        <v>1771</v>
      </c>
      <c r="I1931" s="380" t="s">
        <v>1767</v>
      </c>
      <c r="J1931" s="380" t="s">
        <v>1772</v>
      </c>
      <c r="K1931" s="380" t="s">
        <v>744</v>
      </c>
    </row>
    <row r="1932" spans="1:12" hidden="1">
      <c r="A1932" s="380" t="s">
        <v>5382</v>
      </c>
      <c r="B1932" s="380" t="s">
        <v>5383</v>
      </c>
      <c r="C1932" s="380" t="s">
        <v>27</v>
      </c>
      <c r="D1932" s="380">
        <v>60</v>
      </c>
      <c r="K1932" s="380" t="s">
        <v>27</v>
      </c>
    </row>
    <row r="1933" spans="1:12" hidden="1">
      <c r="A1933" s="380" t="s">
        <v>5384</v>
      </c>
      <c r="B1933" s="380" t="s">
        <v>5385</v>
      </c>
      <c r="C1933" s="380" t="s">
        <v>1224</v>
      </c>
      <c r="D1933" s="380">
        <v>60</v>
      </c>
      <c r="F1933" s="381" t="s">
        <v>13</v>
      </c>
      <c r="G1933" s="380" t="s">
        <v>1771</v>
      </c>
      <c r="H1933" s="380" t="s">
        <v>1771</v>
      </c>
      <c r="I1933" s="380" t="s">
        <v>1767</v>
      </c>
      <c r="J1933" s="380" t="s">
        <v>1772</v>
      </c>
      <c r="K1933" s="380" t="s">
        <v>1224</v>
      </c>
    </row>
    <row r="1934" spans="1:12" hidden="1">
      <c r="A1934" s="380" t="s">
        <v>5386</v>
      </c>
      <c r="B1934" s="380" t="s">
        <v>5387</v>
      </c>
      <c r="C1934" s="380" t="s">
        <v>5388</v>
      </c>
      <c r="D1934" s="380">
        <v>30</v>
      </c>
      <c r="F1934" s="381" t="s">
        <v>13</v>
      </c>
      <c r="G1934" s="380" t="s">
        <v>1771</v>
      </c>
      <c r="H1934" s="380" t="s">
        <v>1771</v>
      </c>
      <c r="I1934" s="380" t="s">
        <v>1767</v>
      </c>
      <c r="J1934" s="380" t="s">
        <v>1772</v>
      </c>
      <c r="K1934" s="380" t="s">
        <v>5388</v>
      </c>
    </row>
    <row r="1935" spans="1:12" hidden="1">
      <c r="A1935" s="380" t="s">
        <v>5389</v>
      </c>
      <c r="B1935" s="380" t="s">
        <v>5390</v>
      </c>
      <c r="C1935" s="380" t="s">
        <v>1438</v>
      </c>
      <c r="D1935" s="380" t="s">
        <v>459</v>
      </c>
      <c r="F1935" s="381" t="s">
        <v>13</v>
      </c>
      <c r="G1935" s="380" t="s">
        <v>1771</v>
      </c>
      <c r="H1935" s="380" t="s">
        <v>1771</v>
      </c>
      <c r="I1935" s="380" t="s">
        <v>1767</v>
      </c>
      <c r="J1935" s="380" t="s">
        <v>1772</v>
      </c>
      <c r="K1935" s="380" t="s">
        <v>1438</v>
      </c>
    </row>
    <row r="1936" spans="1:12" hidden="1">
      <c r="A1936" s="380" t="s">
        <v>5391</v>
      </c>
      <c r="B1936" s="380" t="s">
        <v>5392</v>
      </c>
      <c r="C1936" s="380" t="s">
        <v>1224</v>
      </c>
      <c r="D1936" s="380" t="s">
        <v>1198</v>
      </c>
      <c r="F1936" s="381" t="s">
        <v>13</v>
      </c>
      <c r="G1936" s="380" t="s">
        <v>1771</v>
      </c>
      <c r="H1936" s="380" t="s">
        <v>1771</v>
      </c>
      <c r="I1936" s="380" t="s">
        <v>1767</v>
      </c>
      <c r="J1936" s="380" t="s">
        <v>1772</v>
      </c>
      <c r="K1936" s="380" t="s">
        <v>1224</v>
      </c>
    </row>
    <row r="1937" spans="1:12" hidden="1">
      <c r="A1937" s="380" t="s">
        <v>5393</v>
      </c>
      <c r="B1937" s="380" t="s">
        <v>5394</v>
      </c>
      <c r="C1937" s="380" t="s">
        <v>1224</v>
      </c>
      <c r="D1937" s="380">
        <v>60</v>
      </c>
      <c r="F1937" s="381" t="s">
        <v>13</v>
      </c>
      <c r="G1937" s="380" t="s">
        <v>1771</v>
      </c>
      <c r="H1937" s="380" t="s">
        <v>1771</v>
      </c>
      <c r="I1937" s="380" t="s">
        <v>1767</v>
      </c>
      <c r="J1937" s="380" t="s">
        <v>1772</v>
      </c>
      <c r="K1937" s="380" t="s">
        <v>1224</v>
      </c>
      <c r="L1937" s="382">
        <v>43282</v>
      </c>
    </row>
    <row r="1938" spans="1:12" hidden="1">
      <c r="A1938" s="380" t="s">
        <v>5395</v>
      </c>
      <c r="B1938" s="380" t="s">
        <v>5396</v>
      </c>
      <c r="C1938" s="380" t="s">
        <v>1027</v>
      </c>
      <c r="D1938" s="380">
        <v>60</v>
      </c>
      <c r="F1938" s="381" t="s">
        <v>13</v>
      </c>
      <c r="G1938" s="380" t="s">
        <v>1771</v>
      </c>
      <c r="H1938" s="380" t="s">
        <v>1771</v>
      </c>
      <c r="I1938" s="380" t="s">
        <v>1767</v>
      </c>
      <c r="J1938" s="380" t="s">
        <v>1772</v>
      </c>
      <c r="K1938" s="380" t="s">
        <v>1027</v>
      </c>
    </row>
    <row r="1939" spans="1:12" hidden="1">
      <c r="A1939" s="380" t="s">
        <v>5397</v>
      </c>
      <c r="B1939" s="380" t="s">
        <v>5398</v>
      </c>
      <c r="C1939" s="380" t="s">
        <v>630</v>
      </c>
      <c r="D1939" s="380">
        <v>120</v>
      </c>
      <c r="K1939" s="380" t="s">
        <v>630</v>
      </c>
    </row>
    <row r="1940" spans="1:12" hidden="1">
      <c r="A1940" s="380" t="s">
        <v>5399</v>
      </c>
      <c r="B1940" s="380" t="s">
        <v>5400</v>
      </c>
      <c r="C1940" s="380" t="s">
        <v>27</v>
      </c>
      <c r="D1940" s="380" t="s">
        <v>459</v>
      </c>
      <c r="E1940" s="380" t="s">
        <v>19</v>
      </c>
      <c r="F1940" s="381" t="s">
        <v>19</v>
      </c>
      <c r="G1940" s="380" t="s">
        <v>1767</v>
      </c>
      <c r="H1940" s="380" t="s">
        <v>1771</v>
      </c>
      <c r="I1940" s="380" t="s">
        <v>1767</v>
      </c>
      <c r="J1940" s="380" t="s">
        <v>1772</v>
      </c>
      <c r="K1940" s="380" t="s">
        <v>27</v>
      </c>
    </row>
    <row r="1941" spans="1:12" hidden="1">
      <c r="A1941" s="380" t="s">
        <v>5401</v>
      </c>
      <c r="B1941" s="380" t="s">
        <v>5402</v>
      </c>
      <c r="C1941" s="380" t="s">
        <v>353</v>
      </c>
      <c r="D1941" s="380">
        <v>30</v>
      </c>
      <c r="F1941" s="381" t="s">
        <v>13</v>
      </c>
      <c r="G1941" s="380" t="s">
        <v>1771</v>
      </c>
      <c r="H1941" s="380" t="s">
        <v>1771</v>
      </c>
      <c r="I1941" s="380" t="s">
        <v>1767</v>
      </c>
      <c r="J1941" s="380" t="s">
        <v>1772</v>
      </c>
      <c r="K1941" s="380" t="s">
        <v>353</v>
      </c>
    </row>
    <row r="1942" spans="1:12" hidden="1">
      <c r="A1942" s="380" t="s">
        <v>5403</v>
      </c>
      <c r="B1942" s="380" t="s">
        <v>5404</v>
      </c>
      <c r="C1942" s="380" t="s">
        <v>1438</v>
      </c>
      <c r="D1942" s="380">
        <v>30</v>
      </c>
      <c r="F1942" s="381" t="s">
        <v>13</v>
      </c>
      <c r="G1942" s="380" t="s">
        <v>1771</v>
      </c>
      <c r="H1942" s="380" t="s">
        <v>1771</v>
      </c>
      <c r="I1942" s="380" t="s">
        <v>1767</v>
      </c>
      <c r="J1942" s="380" t="s">
        <v>1772</v>
      </c>
      <c r="K1942" s="380" t="s">
        <v>1438</v>
      </c>
    </row>
    <row r="1943" spans="1:12" hidden="1">
      <c r="A1943" s="380" t="s">
        <v>5405</v>
      </c>
      <c r="B1943" s="380" t="s">
        <v>5406</v>
      </c>
      <c r="C1943" s="380" t="s">
        <v>744</v>
      </c>
      <c r="D1943" s="380">
        <v>30</v>
      </c>
      <c r="F1943" s="381" t="s">
        <v>13</v>
      </c>
      <c r="G1943" s="380" t="s">
        <v>1771</v>
      </c>
      <c r="H1943" s="380" t="s">
        <v>1771</v>
      </c>
      <c r="I1943" s="380" t="s">
        <v>1767</v>
      </c>
      <c r="J1943" s="380" t="s">
        <v>1772</v>
      </c>
      <c r="K1943" s="380" t="s">
        <v>744</v>
      </c>
    </row>
    <row r="1944" spans="1:12" hidden="1">
      <c r="A1944" s="380" t="s">
        <v>5407</v>
      </c>
      <c r="B1944" s="380" t="s">
        <v>5408</v>
      </c>
      <c r="C1944" s="380" t="s">
        <v>2238</v>
      </c>
      <c r="D1944" s="380">
        <v>90</v>
      </c>
      <c r="F1944" s="381" t="s">
        <v>1766</v>
      </c>
      <c r="G1944" s="380" t="s">
        <v>1767</v>
      </c>
      <c r="H1944" s="380" t="s">
        <v>1771</v>
      </c>
      <c r="I1944" s="380" t="s">
        <v>1767</v>
      </c>
      <c r="J1944" s="380" t="s">
        <v>1768</v>
      </c>
      <c r="K1944" s="380" t="s">
        <v>2238</v>
      </c>
    </row>
    <row r="1945" spans="1:12" hidden="1">
      <c r="A1945" s="380" t="s">
        <v>5409</v>
      </c>
      <c r="B1945" s="380" t="s">
        <v>5410</v>
      </c>
      <c r="C1945" s="380" t="s">
        <v>107</v>
      </c>
      <c r="D1945" s="380">
        <v>30</v>
      </c>
      <c r="F1945" s="381" t="s">
        <v>13</v>
      </c>
      <c r="G1945" s="380" t="s">
        <v>1771</v>
      </c>
      <c r="H1945" s="380" t="s">
        <v>1771</v>
      </c>
      <c r="I1945" s="380" t="s">
        <v>1767</v>
      </c>
      <c r="J1945" s="380" t="s">
        <v>1772</v>
      </c>
      <c r="K1945" s="380" t="s">
        <v>107</v>
      </c>
    </row>
    <row r="1946" spans="1:12" hidden="1">
      <c r="A1946" s="380" t="s">
        <v>5411</v>
      </c>
      <c r="B1946" s="380" t="s">
        <v>5412</v>
      </c>
      <c r="C1946" s="380" t="s">
        <v>1027</v>
      </c>
      <c r="D1946" s="380">
        <v>60</v>
      </c>
      <c r="F1946" s="381" t="s">
        <v>13</v>
      </c>
      <c r="G1946" s="380" t="s">
        <v>1771</v>
      </c>
      <c r="H1946" s="380" t="s">
        <v>1771</v>
      </c>
      <c r="I1946" s="380" t="s">
        <v>1767</v>
      </c>
      <c r="J1946" s="380" t="s">
        <v>1772</v>
      </c>
      <c r="K1946" s="380" t="s">
        <v>1027</v>
      </c>
    </row>
    <row r="1947" spans="1:12" hidden="1">
      <c r="A1947" s="380" t="s">
        <v>5413</v>
      </c>
      <c r="B1947" s="380" t="s">
        <v>5414</v>
      </c>
      <c r="C1947" s="380" t="s">
        <v>1224</v>
      </c>
      <c r="D1947" s="380">
        <v>30</v>
      </c>
      <c r="F1947" s="381" t="s">
        <v>13</v>
      </c>
      <c r="G1947" s="380" t="s">
        <v>1771</v>
      </c>
      <c r="H1947" s="380" t="s">
        <v>1771</v>
      </c>
      <c r="I1947" s="380" t="s">
        <v>1767</v>
      </c>
      <c r="J1947" s="380" t="s">
        <v>1772</v>
      </c>
      <c r="K1947" s="380" t="s">
        <v>1224</v>
      </c>
    </row>
    <row r="1948" spans="1:12" hidden="1">
      <c r="A1948" s="380" t="s">
        <v>5415</v>
      </c>
      <c r="B1948" s="380" t="s">
        <v>5416</v>
      </c>
      <c r="C1948" s="380" t="s">
        <v>107</v>
      </c>
      <c r="D1948" s="380">
        <v>30</v>
      </c>
      <c r="F1948" s="381" t="s">
        <v>13</v>
      </c>
      <c r="G1948" s="380" t="s">
        <v>1771</v>
      </c>
      <c r="H1948" s="380" t="s">
        <v>1771</v>
      </c>
      <c r="I1948" s="380" t="s">
        <v>1767</v>
      </c>
      <c r="J1948" s="380" t="s">
        <v>1772</v>
      </c>
      <c r="K1948" s="380" t="s">
        <v>107</v>
      </c>
    </row>
    <row r="1949" spans="1:12" hidden="1">
      <c r="A1949" s="380" t="s">
        <v>5417</v>
      </c>
      <c r="B1949" s="380" t="s">
        <v>5418</v>
      </c>
      <c r="C1949" s="380" t="s">
        <v>27</v>
      </c>
      <c r="D1949" s="380" t="s">
        <v>459</v>
      </c>
      <c r="F1949" s="381" t="s">
        <v>13</v>
      </c>
      <c r="G1949" s="380" t="s">
        <v>1771</v>
      </c>
      <c r="H1949" s="380" t="s">
        <v>1771</v>
      </c>
      <c r="I1949" s="380" t="s">
        <v>1767</v>
      </c>
      <c r="J1949" s="380" t="s">
        <v>1772</v>
      </c>
      <c r="K1949" s="380" t="s">
        <v>27</v>
      </c>
    </row>
    <row r="1950" spans="1:12" hidden="1">
      <c r="A1950" s="380" t="s">
        <v>5419</v>
      </c>
      <c r="B1950" s="380" t="s">
        <v>5420</v>
      </c>
      <c r="C1950" s="380" t="s">
        <v>1438</v>
      </c>
      <c r="D1950" s="380" t="s">
        <v>459</v>
      </c>
      <c r="F1950" s="381" t="s">
        <v>13</v>
      </c>
      <c r="G1950" s="380" t="s">
        <v>1771</v>
      </c>
      <c r="H1950" s="380" t="s">
        <v>1771</v>
      </c>
      <c r="I1950" s="380" t="s">
        <v>1767</v>
      </c>
      <c r="J1950" s="380" t="s">
        <v>1772</v>
      </c>
      <c r="K1950" s="380" t="s">
        <v>1438</v>
      </c>
    </row>
    <row r="1951" spans="1:12" hidden="1">
      <c r="A1951" s="380" t="s">
        <v>5421</v>
      </c>
      <c r="B1951" s="380" t="s">
        <v>5422</v>
      </c>
      <c r="C1951" s="380" t="s">
        <v>744</v>
      </c>
      <c r="D1951" s="380" t="s">
        <v>283</v>
      </c>
      <c r="F1951" s="381" t="s">
        <v>13</v>
      </c>
      <c r="G1951" s="380" t="s">
        <v>1771</v>
      </c>
      <c r="H1951" s="380" t="s">
        <v>1771</v>
      </c>
      <c r="I1951" s="380" t="s">
        <v>1767</v>
      </c>
      <c r="J1951" s="380" t="s">
        <v>1772</v>
      </c>
      <c r="K1951" s="380" t="s">
        <v>744</v>
      </c>
    </row>
    <row r="1952" spans="1:12" hidden="1">
      <c r="A1952" s="380" t="s">
        <v>5423</v>
      </c>
      <c r="B1952" s="380" t="s">
        <v>5424</v>
      </c>
      <c r="C1952" s="380" t="s">
        <v>744</v>
      </c>
      <c r="D1952" s="380" t="s">
        <v>283</v>
      </c>
      <c r="F1952" s="381" t="s">
        <v>13</v>
      </c>
      <c r="G1952" s="380" t="s">
        <v>1771</v>
      </c>
      <c r="H1952" s="380" t="s">
        <v>1771</v>
      </c>
      <c r="I1952" s="380" t="s">
        <v>1767</v>
      </c>
      <c r="J1952" s="380" t="s">
        <v>1772</v>
      </c>
      <c r="K1952" s="380" t="s">
        <v>744</v>
      </c>
    </row>
    <row r="1953" spans="1:11" hidden="1">
      <c r="A1953" s="380" t="s">
        <v>5425</v>
      </c>
      <c r="B1953" s="380" t="s">
        <v>5426</v>
      </c>
      <c r="C1953" s="380" t="s">
        <v>27</v>
      </c>
      <c r="D1953" s="380" t="s">
        <v>142</v>
      </c>
      <c r="F1953" s="381" t="s">
        <v>13</v>
      </c>
      <c r="G1953" s="380" t="s">
        <v>1771</v>
      </c>
      <c r="H1953" s="380" t="s">
        <v>1771</v>
      </c>
      <c r="I1953" s="380" t="s">
        <v>1767</v>
      </c>
      <c r="J1953" s="380" t="s">
        <v>1768</v>
      </c>
      <c r="K1953" s="380" t="s">
        <v>27</v>
      </c>
    </row>
    <row r="1954" spans="1:11" hidden="1">
      <c r="A1954" s="380" t="s">
        <v>5427</v>
      </c>
      <c r="B1954" s="380" t="s">
        <v>5428</v>
      </c>
      <c r="C1954" s="380" t="s">
        <v>935</v>
      </c>
      <c r="D1954" s="380">
        <v>30</v>
      </c>
      <c r="F1954" s="381" t="s">
        <v>13</v>
      </c>
      <c r="G1954" s="380" t="s">
        <v>1771</v>
      </c>
      <c r="H1954" s="380" t="s">
        <v>1771</v>
      </c>
      <c r="I1954" s="380" t="s">
        <v>1767</v>
      </c>
      <c r="J1954" s="380" t="s">
        <v>1772</v>
      </c>
      <c r="K1954" s="380" t="s">
        <v>935</v>
      </c>
    </row>
    <row r="1955" spans="1:11" hidden="1">
      <c r="A1955" s="380" t="s">
        <v>5429</v>
      </c>
      <c r="B1955" s="380" t="s">
        <v>5430</v>
      </c>
      <c r="C1955" s="380" t="s">
        <v>1027</v>
      </c>
      <c r="D1955" s="380">
        <v>60</v>
      </c>
      <c r="E1955" s="380" t="s">
        <v>22</v>
      </c>
      <c r="F1955" s="381" t="s">
        <v>22</v>
      </c>
      <c r="G1955" s="380" t="s">
        <v>1767</v>
      </c>
      <c r="H1955" s="380" t="s">
        <v>1771</v>
      </c>
      <c r="I1955" s="380" t="s">
        <v>1767</v>
      </c>
      <c r="J1955" s="380" t="s">
        <v>1772</v>
      </c>
      <c r="K1955" s="380" t="s">
        <v>1027</v>
      </c>
    </row>
    <row r="1956" spans="1:11" hidden="1">
      <c r="A1956" s="380" t="s">
        <v>5431</v>
      </c>
      <c r="B1956" s="380" t="s">
        <v>5432</v>
      </c>
      <c r="C1956" s="380" t="s">
        <v>107</v>
      </c>
      <c r="D1956" s="380">
        <v>60</v>
      </c>
      <c r="F1956" s="381" t="s">
        <v>13</v>
      </c>
      <c r="G1956" s="380" t="s">
        <v>1771</v>
      </c>
      <c r="H1956" s="380" t="s">
        <v>1771</v>
      </c>
      <c r="I1956" s="380" t="s">
        <v>1767</v>
      </c>
      <c r="J1956" s="380" t="s">
        <v>1772</v>
      </c>
      <c r="K1956" s="380" t="s">
        <v>107</v>
      </c>
    </row>
    <row r="1957" spans="1:11" hidden="1">
      <c r="A1957" s="380" t="s">
        <v>5433</v>
      </c>
      <c r="B1957" s="380" t="s">
        <v>5434</v>
      </c>
      <c r="C1957" s="380" t="s">
        <v>630</v>
      </c>
      <c r="D1957" s="380">
        <v>30</v>
      </c>
      <c r="F1957" s="381" t="s">
        <v>13</v>
      </c>
      <c r="G1957" s="380" t="s">
        <v>1771</v>
      </c>
      <c r="H1957" s="380" t="s">
        <v>1771</v>
      </c>
      <c r="I1957" s="380" t="s">
        <v>1767</v>
      </c>
      <c r="J1957" s="380" t="s">
        <v>1772</v>
      </c>
      <c r="K1957" s="380" t="s">
        <v>630</v>
      </c>
    </row>
    <row r="1958" spans="1:11" hidden="1">
      <c r="A1958" s="380" t="s">
        <v>5435</v>
      </c>
      <c r="B1958" s="380" t="s">
        <v>5436</v>
      </c>
      <c r="C1958" s="380" t="s">
        <v>1027</v>
      </c>
      <c r="D1958" s="380">
        <v>60</v>
      </c>
      <c r="F1958" s="381" t="s">
        <v>13</v>
      </c>
      <c r="G1958" s="380" t="s">
        <v>1771</v>
      </c>
      <c r="H1958" s="380" t="s">
        <v>1771</v>
      </c>
      <c r="I1958" s="380" t="s">
        <v>1767</v>
      </c>
      <c r="J1958" s="380" t="s">
        <v>1772</v>
      </c>
      <c r="K1958" s="380" t="s">
        <v>1027</v>
      </c>
    </row>
    <row r="1959" spans="1:11" hidden="1">
      <c r="A1959" s="380" t="s">
        <v>5437</v>
      </c>
      <c r="B1959" s="380" t="s">
        <v>5438</v>
      </c>
      <c r="C1959" s="380" t="s">
        <v>1224</v>
      </c>
      <c r="D1959" s="380">
        <v>30</v>
      </c>
      <c r="F1959" s="381" t="s">
        <v>13</v>
      </c>
      <c r="G1959" s="380" t="s">
        <v>1771</v>
      </c>
      <c r="H1959" s="380" t="s">
        <v>1771</v>
      </c>
      <c r="I1959" s="380" t="s">
        <v>1767</v>
      </c>
      <c r="J1959" s="380" t="s">
        <v>1772</v>
      </c>
      <c r="K1959" s="380" t="s">
        <v>1224</v>
      </c>
    </row>
    <row r="1960" spans="1:11" hidden="1">
      <c r="A1960" s="380" t="s">
        <v>5439</v>
      </c>
      <c r="B1960" s="380" t="s">
        <v>5440</v>
      </c>
      <c r="C1960" s="380" t="s">
        <v>744</v>
      </c>
      <c r="D1960" s="380" t="s">
        <v>283</v>
      </c>
      <c r="K1960" s="380" t="s">
        <v>744</v>
      </c>
    </row>
    <row r="1961" spans="1:11" hidden="1">
      <c r="A1961" s="380" t="s">
        <v>5441</v>
      </c>
      <c r="B1961" s="380" t="s">
        <v>5442</v>
      </c>
      <c r="C1961" s="380" t="s">
        <v>448</v>
      </c>
      <c r="D1961" s="380" t="s">
        <v>228</v>
      </c>
      <c r="F1961" s="381" t="s">
        <v>13</v>
      </c>
      <c r="G1961" s="380" t="s">
        <v>1771</v>
      </c>
      <c r="H1961" s="380" t="s">
        <v>1771</v>
      </c>
      <c r="I1961" s="380" t="s">
        <v>1767</v>
      </c>
      <c r="J1961" s="380" t="s">
        <v>1772</v>
      </c>
      <c r="K1961" s="380" t="s">
        <v>448</v>
      </c>
    </row>
    <row r="1962" spans="1:11" hidden="1">
      <c r="A1962" s="380" t="s">
        <v>5443</v>
      </c>
      <c r="B1962" s="380" t="s">
        <v>5444</v>
      </c>
      <c r="C1962" s="380" t="s">
        <v>15</v>
      </c>
      <c r="D1962" s="380">
        <v>30</v>
      </c>
      <c r="F1962" s="381" t="s">
        <v>13</v>
      </c>
      <c r="G1962" s="380" t="s">
        <v>1771</v>
      </c>
      <c r="H1962" s="380" t="s">
        <v>1771</v>
      </c>
      <c r="I1962" s="380" t="s">
        <v>1767</v>
      </c>
      <c r="J1962" s="380" t="s">
        <v>1772</v>
      </c>
      <c r="K1962" s="380" t="s">
        <v>15</v>
      </c>
    </row>
    <row r="1963" spans="1:11" hidden="1">
      <c r="A1963" s="380" t="s">
        <v>5445</v>
      </c>
      <c r="B1963" s="380" t="s">
        <v>5446</v>
      </c>
      <c r="C1963" s="380" t="s">
        <v>15</v>
      </c>
      <c r="D1963" s="380">
        <v>90</v>
      </c>
      <c r="F1963" s="381" t="s">
        <v>13</v>
      </c>
      <c r="G1963" s="380" t="s">
        <v>1771</v>
      </c>
      <c r="H1963" s="380" t="s">
        <v>1771</v>
      </c>
      <c r="I1963" s="380" t="s">
        <v>1767</v>
      </c>
      <c r="J1963" s="380" t="s">
        <v>1772</v>
      </c>
      <c r="K1963" s="380" t="s">
        <v>15</v>
      </c>
    </row>
    <row r="1964" spans="1:11" hidden="1">
      <c r="A1964" s="380" t="s">
        <v>5447</v>
      </c>
      <c r="B1964" s="380" t="s">
        <v>5448</v>
      </c>
      <c r="C1964" s="380" t="s">
        <v>1224</v>
      </c>
      <c r="D1964" s="380" t="s">
        <v>1198</v>
      </c>
      <c r="F1964" s="381" t="s">
        <v>13</v>
      </c>
      <c r="G1964" s="380" t="s">
        <v>1771</v>
      </c>
      <c r="H1964" s="380" t="s">
        <v>1771</v>
      </c>
      <c r="I1964" s="380" t="s">
        <v>1767</v>
      </c>
      <c r="J1964" s="380" t="s">
        <v>1772</v>
      </c>
      <c r="K1964" s="380" t="s">
        <v>1224</v>
      </c>
    </row>
    <row r="1965" spans="1:11" hidden="1">
      <c r="A1965" s="380" t="s">
        <v>5449</v>
      </c>
      <c r="B1965" s="380" t="s">
        <v>5450</v>
      </c>
      <c r="C1965" s="380" t="s">
        <v>1438</v>
      </c>
      <c r="D1965" s="380">
        <v>60</v>
      </c>
      <c r="F1965" s="381" t="s">
        <v>13</v>
      </c>
      <c r="G1965" s="380" t="s">
        <v>1771</v>
      </c>
      <c r="H1965" s="380" t="s">
        <v>1771</v>
      </c>
      <c r="I1965" s="380" t="s">
        <v>1767</v>
      </c>
      <c r="J1965" s="380" t="s">
        <v>1772</v>
      </c>
      <c r="K1965" s="380" t="s">
        <v>1438</v>
      </c>
    </row>
    <row r="1966" spans="1:11" hidden="1">
      <c r="A1966" s="380" t="s">
        <v>5451</v>
      </c>
      <c r="B1966" s="380" t="s">
        <v>5452</v>
      </c>
      <c r="C1966" s="380" t="s">
        <v>15</v>
      </c>
      <c r="D1966" s="380">
        <v>90</v>
      </c>
      <c r="F1966" s="381" t="s">
        <v>13</v>
      </c>
      <c r="G1966" s="380" t="s">
        <v>1771</v>
      </c>
      <c r="H1966" s="380" t="s">
        <v>1771</v>
      </c>
      <c r="I1966" s="380" t="s">
        <v>1767</v>
      </c>
      <c r="J1966" s="380" t="s">
        <v>1772</v>
      </c>
      <c r="K1966" s="380" t="s">
        <v>15</v>
      </c>
    </row>
    <row r="1967" spans="1:11" hidden="1">
      <c r="A1967" s="380" t="s">
        <v>5453</v>
      </c>
      <c r="B1967" s="380" t="s">
        <v>5454</v>
      </c>
      <c r="C1967" s="380" t="s">
        <v>1027</v>
      </c>
      <c r="D1967" s="380">
        <v>60</v>
      </c>
      <c r="K1967" s="380" t="s">
        <v>1027</v>
      </c>
    </row>
    <row r="1968" spans="1:11" hidden="1">
      <c r="A1968" s="380" t="s">
        <v>5455</v>
      </c>
      <c r="B1968" s="380" t="s">
        <v>5456</v>
      </c>
      <c r="C1968" s="380" t="s">
        <v>1224</v>
      </c>
      <c r="D1968" s="380">
        <v>60</v>
      </c>
      <c r="F1968" s="381" t="s">
        <v>13</v>
      </c>
      <c r="G1968" s="380" t="s">
        <v>1771</v>
      </c>
      <c r="H1968" s="380" t="s">
        <v>1771</v>
      </c>
      <c r="I1968" s="380" t="s">
        <v>1767</v>
      </c>
      <c r="J1968" s="380" t="s">
        <v>1772</v>
      </c>
      <c r="K1968" s="380" t="s">
        <v>1224</v>
      </c>
    </row>
    <row r="1969" spans="1:11" hidden="1">
      <c r="A1969" s="380" t="s">
        <v>5457</v>
      </c>
      <c r="B1969" s="380" t="s">
        <v>5458</v>
      </c>
      <c r="C1969" s="380" t="s">
        <v>935</v>
      </c>
      <c r="D1969" s="380">
        <v>30</v>
      </c>
      <c r="K1969" s="380" t="s">
        <v>935</v>
      </c>
    </row>
    <row r="1970" spans="1:11" hidden="1">
      <c r="A1970" s="380" t="s">
        <v>5459</v>
      </c>
      <c r="B1970" s="380" t="s">
        <v>5460</v>
      </c>
      <c r="C1970" s="380" t="s">
        <v>1224</v>
      </c>
      <c r="D1970" s="380" t="s">
        <v>459</v>
      </c>
      <c r="K1970" s="380" t="s">
        <v>1224</v>
      </c>
    </row>
    <row r="1971" spans="1:11" hidden="1">
      <c r="A1971" s="380" t="s">
        <v>5461</v>
      </c>
      <c r="B1971" s="380" t="s">
        <v>5462</v>
      </c>
      <c r="C1971" s="380" t="s">
        <v>5463</v>
      </c>
      <c r="D1971" s="380">
        <v>30</v>
      </c>
      <c r="K1971" s="380" t="s">
        <v>5463</v>
      </c>
    </row>
    <row r="1972" spans="1:11" hidden="1">
      <c r="A1972" s="380" t="s">
        <v>5464</v>
      </c>
      <c r="B1972" s="380" t="s">
        <v>5465</v>
      </c>
      <c r="C1972" s="380" t="s">
        <v>1438</v>
      </c>
      <c r="D1972" s="380">
        <v>30</v>
      </c>
      <c r="K1972" s="380" t="s">
        <v>1438</v>
      </c>
    </row>
    <row r="1973" spans="1:11" hidden="1">
      <c r="A1973" s="380" t="s">
        <v>5466</v>
      </c>
      <c r="B1973" s="380" t="s">
        <v>5467</v>
      </c>
      <c r="C1973" s="380" t="s">
        <v>872</v>
      </c>
      <c r="D1973" s="380">
        <v>120</v>
      </c>
      <c r="K1973" s="380" t="s">
        <v>872</v>
      </c>
    </row>
    <row r="1974" spans="1:11" hidden="1">
      <c r="A1974" s="380" t="s">
        <v>5468</v>
      </c>
      <c r="B1974" s="380" t="s">
        <v>5469</v>
      </c>
      <c r="C1974" s="380" t="s">
        <v>1224</v>
      </c>
      <c r="D1974" s="380">
        <v>90</v>
      </c>
      <c r="K1974" s="380" t="s">
        <v>1224</v>
      </c>
    </row>
    <row r="1975" spans="1:11" hidden="1">
      <c r="A1975" s="380" t="s">
        <v>5470</v>
      </c>
      <c r="B1975" s="380" t="s">
        <v>5471</v>
      </c>
      <c r="C1975" s="380" t="s">
        <v>15</v>
      </c>
      <c r="D1975" s="380">
        <v>30</v>
      </c>
      <c r="K1975" s="380" t="s">
        <v>15</v>
      </c>
    </row>
    <row r="1976" spans="1:11" hidden="1">
      <c r="A1976" s="380" t="s">
        <v>5472</v>
      </c>
      <c r="B1976" s="380" t="s">
        <v>5473</v>
      </c>
      <c r="C1976" s="380" t="s">
        <v>1438</v>
      </c>
      <c r="D1976" s="380" t="s">
        <v>459</v>
      </c>
      <c r="K1976" s="380" t="s">
        <v>1438</v>
      </c>
    </row>
    <row r="1977" spans="1:11" hidden="1">
      <c r="A1977" s="380" t="s">
        <v>5474</v>
      </c>
      <c r="B1977" s="380" t="s">
        <v>5475</v>
      </c>
      <c r="C1977" s="380" t="s">
        <v>1438</v>
      </c>
      <c r="F1977" s="381" t="s">
        <v>13</v>
      </c>
      <c r="G1977" s="380" t="s">
        <v>1771</v>
      </c>
    </row>
    <row r="1978" spans="1:11" hidden="1">
      <c r="A1978" s="380" t="s">
        <v>5476</v>
      </c>
      <c r="B1978" s="380" t="s">
        <v>5477</v>
      </c>
      <c r="C1978" s="380" t="s">
        <v>1438</v>
      </c>
      <c r="F1978" s="381" t="s">
        <v>13</v>
      </c>
      <c r="G1978" s="380" t="s">
        <v>1771</v>
      </c>
    </row>
    <row r="1979" spans="1:11" hidden="1">
      <c r="A1979" s="380" t="s">
        <v>5478</v>
      </c>
      <c r="B1979" s="380" t="s">
        <v>5479</v>
      </c>
      <c r="C1979" s="380" t="s">
        <v>1438</v>
      </c>
      <c r="F1979" s="381" t="s">
        <v>13</v>
      </c>
      <c r="G1979" s="380" t="s">
        <v>1771</v>
      </c>
    </row>
    <row r="1980" spans="1:11" hidden="1">
      <c r="A1980" s="380" t="s">
        <v>5480</v>
      </c>
      <c r="B1980" s="380" t="s">
        <v>5481</v>
      </c>
      <c r="C1980" s="380" t="s">
        <v>1438</v>
      </c>
      <c r="F1980" s="381" t="s">
        <v>13</v>
      </c>
      <c r="G1980" s="380" t="s">
        <v>1771</v>
      </c>
    </row>
    <row r="1981" spans="1:11" hidden="1">
      <c r="A1981" s="380" t="s">
        <v>5482</v>
      </c>
      <c r="B1981" s="380" t="s">
        <v>5483</v>
      </c>
      <c r="C1981" s="380" t="s">
        <v>1438</v>
      </c>
      <c r="F1981" s="381" t="s">
        <v>13</v>
      </c>
      <c r="G1981" s="380" t="s">
        <v>1771</v>
      </c>
    </row>
    <row r="1982" spans="1:11" hidden="1">
      <c r="A1982" s="380" t="s">
        <v>5484</v>
      </c>
      <c r="B1982" s="380" t="s">
        <v>5485</v>
      </c>
      <c r="C1982" s="380" t="s">
        <v>1438</v>
      </c>
      <c r="F1982" s="381" t="s">
        <v>13</v>
      </c>
      <c r="G1982" s="380" t="s">
        <v>1771</v>
      </c>
    </row>
    <row r="1983" spans="1:11" hidden="1">
      <c r="A1983" s="380" t="s">
        <v>5486</v>
      </c>
      <c r="B1983" s="380" t="s">
        <v>5487</v>
      </c>
      <c r="C1983" s="380" t="s">
        <v>630</v>
      </c>
      <c r="F1983" s="381" t="s">
        <v>13</v>
      </c>
      <c r="G1983" s="380" t="s">
        <v>1771</v>
      </c>
    </row>
    <row r="1984" spans="1:11" hidden="1">
      <c r="A1984" s="380" t="s">
        <v>5488</v>
      </c>
      <c r="B1984" s="380" t="s">
        <v>5489</v>
      </c>
      <c r="C1984" s="380" t="s">
        <v>1438</v>
      </c>
      <c r="F1984" s="381" t="s">
        <v>13</v>
      </c>
      <c r="G1984" s="380" t="s">
        <v>1771</v>
      </c>
    </row>
    <row r="1985" spans="1:11" hidden="1">
      <c r="A1985" s="380" t="s">
        <v>5490</v>
      </c>
      <c r="B1985" s="380" t="s">
        <v>5491</v>
      </c>
      <c r="C1985" s="380" t="s">
        <v>1438</v>
      </c>
      <c r="F1985" s="381" t="s">
        <v>13</v>
      </c>
      <c r="G1985" s="380" t="s">
        <v>1771</v>
      </c>
    </row>
    <row r="1986" spans="1:11" hidden="1">
      <c r="A1986" s="380" t="s">
        <v>5492</v>
      </c>
      <c r="B1986" s="380" t="s">
        <v>5493</v>
      </c>
      <c r="C1986" s="380" t="s">
        <v>2043</v>
      </c>
      <c r="F1986" s="381" t="s">
        <v>13</v>
      </c>
      <c r="G1986" s="380" t="s">
        <v>1771</v>
      </c>
    </row>
    <row r="1987" spans="1:11" hidden="1">
      <c r="A1987" s="380" t="s">
        <v>5494</v>
      </c>
      <c r="B1987" s="380" t="s">
        <v>5495</v>
      </c>
      <c r="C1987" s="380" t="s">
        <v>744</v>
      </c>
      <c r="F1987" s="381" t="s">
        <v>13</v>
      </c>
      <c r="G1987" s="380" t="s">
        <v>1771</v>
      </c>
    </row>
    <row r="1988" spans="1:11" hidden="1">
      <c r="A1988" s="380" t="s">
        <v>5496</v>
      </c>
      <c r="B1988" s="380" t="s">
        <v>5495</v>
      </c>
      <c r="C1988" s="380" t="s">
        <v>744</v>
      </c>
      <c r="F1988" s="381" t="s">
        <v>13</v>
      </c>
      <c r="G1988" s="380" t="s">
        <v>1771</v>
      </c>
      <c r="H1988" s="380" t="s">
        <v>1767</v>
      </c>
      <c r="I1988" s="380" t="s">
        <v>1767</v>
      </c>
      <c r="J1988" s="380" t="s">
        <v>1772</v>
      </c>
      <c r="K1988" s="380" t="s">
        <v>1438</v>
      </c>
    </row>
    <row r="1989" spans="1:11" hidden="1">
      <c r="A1989" s="380" t="s">
        <v>5497</v>
      </c>
      <c r="B1989" s="380" t="s">
        <v>5498</v>
      </c>
      <c r="C1989" s="380" t="s">
        <v>1438</v>
      </c>
      <c r="F1989" s="381" t="s">
        <v>13</v>
      </c>
      <c r="G1989" s="380" t="s">
        <v>1771</v>
      </c>
    </row>
    <row r="1990" spans="1:11" hidden="1">
      <c r="A1990" s="380" t="s">
        <v>5499</v>
      </c>
      <c r="B1990" s="380" t="s">
        <v>5500</v>
      </c>
      <c r="C1990" s="380" t="s">
        <v>1438</v>
      </c>
      <c r="F1990" s="381" t="s">
        <v>13</v>
      </c>
      <c r="G1990" s="380" t="s">
        <v>1771</v>
      </c>
    </row>
    <row r="1991" spans="1:11" hidden="1">
      <c r="A1991" s="380" t="s">
        <v>5501</v>
      </c>
      <c r="B1991" s="380" t="s">
        <v>5502</v>
      </c>
      <c r="C1991" s="380" t="s">
        <v>1438</v>
      </c>
      <c r="F1991" s="381" t="s">
        <v>13</v>
      </c>
      <c r="G1991" s="380" t="s">
        <v>1771</v>
      </c>
    </row>
    <row r="1992" spans="1:11" hidden="1">
      <c r="A1992" s="380" t="s">
        <v>5503</v>
      </c>
      <c r="B1992" s="380" t="s">
        <v>5504</v>
      </c>
      <c r="C1992" s="380" t="s">
        <v>1438</v>
      </c>
      <c r="F1992" s="381" t="s">
        <v>13</v>
      </c>
      <c r="G1992" s="380" t="s">
        <v>1771</v>
      </c>
    </row>
    <row r="1993" spans="1:11" hidden="1">
      <c r="A1993" s="380" t="s">
        <v>5505</v>
      </c>
      <c r="B1993" s="380" t="s">
        <v>5477</v>
      </c>
      <c r="C1993" s="380" t="s">
        <v>1438</v>
      </c>
      <c r="F1993" s="381" t="s">
        <v>13</v>
      </c>
      <c r="G1993" s="380" t="s">
        <v>1771</v>
      </c>
    </row>
    <row r="1994" spans="1:11" hidden="1">
      <c r="A1994" s="380" t="s">
        <v>5506</v>
      </c>
      <c r="B1994" s="380" t="s">
        <v>5507</v>
      </c>
      <c r="C1994" s="380" t="s">
        <v>1438</v>
      </c>
      <c r="F1994" s="381" t="s">
        <v>13</v>
      </c>
      <c r="G1994" s="380" t="s">
        <v>1771</v>
      </c>
    </row>
    <row r="1995" spans="1:11" hidden="1">
      <c r="A1995" s="380" t="s">
        <v>5508</v>
      </c>
      <c r="B1995" s="380" t="s">
        <v>5509</v>
      </c>
      <c r="C1995" s="380" t="s">
        <v>630</v>
      </c>
      <c r="F1995" s="381" t="s">
        <v>13</v>
      </c>
      <c r="G1995" s="380" t="s">
        <v>1771</v>
      </c>
    </row>
    <row r="1996" spans="1:11" hidden="1">
      <c r="A1996" s="380" t="s">
        <v>5510</v>
      </c>
      <c r="B1996" s="380" t="s">
        <v>5511</v>
      </c>
      <c r="C1996" s="380" t="s">
        <v>2043</v>
      </c>
      <c r="F1996" s="381" t="s">
        <v>13</v>
      </c>
      <c r="G1996" s="380" t="s">
        <v>1771</v>
      </c>
    </row>
    <row r="1997" spans="1:11" hidden="1">
      <c r="A1997" s="380" t="s">
        <v>5512</v>
      </c>
      <c r="B1997" s="380" t="s">
        <v>5513</v>
      </c>
      <c r="C1997" s="380" t="s">
        <v>1438</v>
      </c>
      <c r="F1997" s="381" t="s">
        <v>13</v>
      </c>
      <c r="G1997" s="380" t="s">
        <v>1771</v>
      </c>
    </row>
    <row r="1998" spans="1:11" hidden="1">
      <c r="A1998" s="380" t="s">
        <v>5514</v>
      </c>
      <c r="B1998" s="380" t="s">
        <v>5515</v>
      </c>
      <c r="C1998" s="380" t="s">
        <v>5516</v>
      </c>
      <c r="F1998" s="381" t="s">
        <v>13</v>
      </c>
      <c r="G1998" s="380" t="s">
        <v>1771</v>
      </c>
    </row>
    <row r="1999" spans="1:11" hidden="1">
      <c r="A1999" s="380" t="s">
        <v>5517</v>
      </c>
      <c r="B1999" s="380" t="s">
        <v>5518</v>
      </c>
      <c r="C1999" s="380" t="s">
        <v>5516</v>
      </c>
      <c r="F1999" s="381" t="s">
        <v>13</v>
      </c>
      <c r="G1999" s="380" t="s">
        <v>1771</v>
      </c>
    </row>
    <row r="2000" spans="1:11" hidden="1">
      <c r="A2000" s="380" t="s">
        <v>5519</v>
      </c>
      <c r="B2000" s="380" t="s">
        <v>3189</v>
      </c>
      <c r="C2000" s="380" t="s">
        <v>1764</v>
      </c>
      <c r="F2000" s="381" t="s">
        <v>13</v>
      </c>
      <c r="G2000" s="380" t="s">
        <v>1771</v>
      </c>
    </row>
    <row r="2001" spans="1:7" hidden="1">
      <c r="A2001" s="380" t="s">
        <v>5520</v>
      </c>
      <c r="B2001" s="380" t="s">
        <v>5521</v>
      </c>
      <c r="C2001" s="380" t="s">
        <v>1224</v>
      </c>
      <c r="F2001" s="381" t="s">
        <v>13</v>
      </c>
      <c r="G2001" s="380" t="s">
        <v>1771</v>
      </c>
    </row>
    <row r="2002" spans="1:7" hidden="1">
      <c r="A2002" s="380" t="s">
        <v>5522</v>
      </c>
      <c r="B2002" s="380" t="s">
        <v>5523</v>
      </c>
      <c r="C2002" s="380" t="s">
        <v>744</v>
      </c>
      <c r="F2002" s="381" t="s">
        <v>13</v>
      </c>
      <c r="G2002" s="380" t="s">
        <v>1771</v>
      </c>
    </row>
    <row r="2003" spans="1:7" hidden="1">
      <c r="A2003" s="380" t="s">
        <v>5524</v>
      </c>
      <c r="B2003" s="380" t="s">
        <v>5525</v>
      </c>
      <c r="C2003" s="380" t="s">
        <v>1027</v>
      </c>
      <c r="E2003" s="380" t="s">
        <v>2086</v>
      </c>
      <c r="F2003" s="381" t="s">
        <v>13</v>
      </c>
      <c r="G2003" s="380" t="s">
        <v>1771</v>
      </c>
    </row>
    <row r="2004" spans="1:7" hidden="1">
      <c r="A2004" s="380" t="s">
        <v>5526</v>
      </c>
      <c r="B2004" s="380" t="s">
        <v>5527</v>
      </c>
      <c r="C2004" s="380" t="s">
        <v>1438</v>
      </c>
      <c r="F2004" s="381" t="s">
        <v>13</v>
      </c>
      <c r="G2004" s="380" t="s">
        <v>1771</v>
      </c>
    </row>
    <row r="2005" spans="1:7" hidden="1">
      <c r="A2005" s="380" t="s">
        <v>5528</v>
      </c>
      <c r="B2005" s="380" t="s">
        <v>5529</v>
      </c>
      <c r="C2005" s="380" t="s">
        <v>107</v>
      </c>
      <c r="F2005" s="381" t="s">
        <v>13</v>
      </c>
      <c r="G2005" s="380" t="s">
        <v>1771</v>
      </c>
    </row>
    <row r="2006" spans="1:7" hidden="1">
      <c r="A2006" s="380" t="s">
        <v>5530</v>
      </c>
      <c r="B2006" s="380" t="s">
        <v>5531</v>
      </c>
      <c r="C2006" s="380" t="s">
        <v>1438</v>
      </c>
      <c r="F2006" s="381" t="s">
        <v>13</v>
      </c>
      <c r="G2006" s="380" t="s">
        <v>1771</v>
      </c>
    </row>
    <row r="2007" spans="1:7" hidden="1">
      <c r="A2007" s="380" t="s">
        <v>5532</v>
      </c>
      <c r="B2007" s="380" t="s">
        <v>5533</v>
      </c>
      <c r="C2007" s="380" t="s">
        <v>1438</v>
      </c>
      <c r="F2007" s="381" t="s">
        <v>13</v>
      </c>
      <c r="G2007" s="380" t="s">
        <v>1771</v>
      </c>
    </row>
    <row r="2008" spans="1:7" hidden="1">
      <c r="A2008" s="380" t="s">
        <v>5534</v>
      </c>
      <c r="B2008" s="380" t="s">
        <v>5535</v>
      </c>
      <c r="C2008" s="380" t="s">
        <v>1224</v>
      </c>
      <c r="F2008" s="381" t="s">
        <v>13</v>
      </c>
      <c r="G2008" s="380" t="s">
        <v>1771</v>
      </c>
    </row>
    <row r="2009" spans="1:7" hidden="1">
      <c r="A2009" s="380" t="s">
        <v>5536</v>
      </c>
      <c r="B2009" s="380" t="s">
        <v>5537</v>
      </c>
      <c r="C2009" s="380" t="s">
        <v>1438</v>
      </c>
      <c r="F2009" s="381" t="s">
        <v>13</v>
      </c>
      <c r="G2009" s="380" t="s">
        <v>1771</v>
      </c>
    </row>
    <row r="2010" spans="1:7" hidden="1">
      <c r="A2010" s="380" t="s">
        <v>5538</v>
      </c>
      <c r="B2010" s="380" t="s">
        <v>5539</v>
      </c>
      <c r="C2010" s="380" t="s">
        <v>1792</v>
      </c>
      <c r="F2010" s="381" t="s">
        <v>13</v>
      </c>
      <c r="G2010" s="380" t="s">
        <v>1771</v>
      </c>
    </row>
    <row r="2011" spans="1:7" hidden="1">
      <c r="A2011" s="380" t="s">
        <v>5540</v>
      </c>
      <c r="B2011" s="380" t="s">
        <v>5541</v>
      </c>
      <c r="C2011" s="380" t="s">
        <v>630</v>
      </c>
      <c r="F2011" s="381" t="s">
        <v>13</v>
      </c>
      <c r="G2011" s="380" t="s">
        <v>1771</v>
      </c>
    </row>
    <row r="2012" spans="1:7" hidden="1">
      <c r="A2012" s="380" t="s">
        <v>5542</v>
      </c>
      <c r="B2012" s="380" t="s">
        <v>5543</v>
      </c>
      <c r="C2012" s="380" t="s">
        <v>630</v>
      </c>
      <c r="F2012" s="381" t="s">
        <v>13</v>
      </c>
      <c r="G2012" s="380" t="s">
        <v>1771</v>
      </c>
    </row>
    <row r="2013" spans="1:7" hidden="1">
      <c r="A2013" s="380" t="s">
        <v>5544</v>
      </c>
      <c r="B2013" s="380" t="s">
        <v>5545</v>
      </c>
      <c r="C2013" s="380" t="s">
        <v>1438</v>
      </c>
      <c r="F2013" s="381" t="s">
        <v>13</v>
      </c>
      <c r="G2013" s="380" t="s">
        <v>1771</v>
      </c>
    </row>
    <row r="2014" spans="1:7" hidden="1">
      <c r="A2014" s="380" t="s">
        <v>5546</v>
      </c>
      <c r="B2014" s="380" t="s">
        <v>5547</v>
      </c>
      <c r="C2014" s="380" t="s">
        <v>630</v>
      </c>
      <c r="F2014" s="381" t="s">
        <v>13</v>
      </c>
      <c r="G2014" s="380" t="s">
        <v>1771</v>
      </c>
    </row>
    <row r="2015" spans="1:7" hidden="1">
      <c r="A2015" s="380" t="s">
        <v>5548</v>
      </c>
      <c r="B2015" s="380" t="s">
        <v>5549</v>
      </c>
      <c r="C2015" s="380" t="s">
        <v>1224</v>
      </c>
      <c r="F2015" s="381" t="s">
        <v>13</v>
      </c>
      <c r="G2015" s="380" t="s">
        <v>1771</v>
      </c>
    </row>
    <row r="2016" spans="1:7" hidden="1">
      <c r="A2016" s="380" t="s">
        <v>5550</v>
      </c>
      <c r="B2016" s="380" t="s">
        <v>5551</v>
      </c>
      <c r="C2016" s="380" t="s">
        <v>1224</v>
      </c>
      <c r="F2016" s="381" t="s">
        <v>13</v>
      </c>
      <c r="G2016" s="380" t="s">
        <v>1771</v>
      </c>
    </row>
    <row r="2017" spans="1:7" hidden="1">
      <c r="A2017" s="380" t="s">
        <v>5552</v>
      </c>
      <c r="B2017" s="380" t="s">
        <v>5553</v>
      </c>
      <c r="C2017" s="380" t="s">
        <v>630</v>
      </c>
      <c r="F2017" s="381" t="s">
        <v>13</v>
      </c>
      <c r="G2017" s="380" t="s">
        <v>1771</v>
      </c>
    </row>
    <row r="2018" spans="1:7" hidden="1">
      <c r="A2018" s="380" t="s">
        <v>5554</v>
      </c>
      <c r="B2018" s="380" t="s">
        <v>5555</v>
      </c>
      <c r="C2018" s="380" t="s">
        <v>30</v>
      </c>
      <c r="F2018" s="381" t="s">
        <v>13</v>
      </c>
      <c r="G2018" s="380" t="s">
        <v>1771</v>
      </c>
    </row>
    <row r="2019" spans="1:7" hidden="1">
      <c r="A2019" s="380" t="s">
        <v>5556</v>
      </c>
      <c r="B2019" s="380" t="s">
        <v>5557</v>
      </c>
      <c r="C2019" s="380" t="s">
        <v>1438</v>
      </c>
      <c r="F2019" s="381" t="s">
        <v>13</v>
      </c>
      <c r="G2019" s="380" t="s">
        <v>1771</v>
      </c>
    </row>
    <row r="2020" spans="1:7" hidden="1">
      <c r="A2020" s="380" t="s">
        <v>5558</v>
      </c>
      <c r="B2020" s="380" t="s">
        <v>5559</v>
      </c>
      <c r="C2020" s="380" t="s">
        <v>630</v>
      </c>
      <c r="F2020" s="381" t="s">
        <v>13</v>
      </c>
      <c r="G2020" s="380" t="s">
        <v>1771</v>
      </c>
    </row>
    <row r="2021" spans="1:7" hidden="1">
      <c r="A2021" s="380" t="s">
        <v>5560</v>
      </c>
      <c r="B2021" s="380" t="s">
        <v>5561</v>
      </c>
      <c r="C2021" s="380" t="s">
        <v>1224</v>
      </c>
      <c r="E2021" s="380" t="s">
        <v>1939</v>
      </c>
      <c r="F2021" s="381" t="s">
        <v>13</v>
      </c>
      <c r="G2021" s="380" t="s">
        <v>1771</v>
      </c>
    </row>
    <row r="2022" spans="1:7" hidden="1">
      <c r="A2022" s="380" t="s">
        <v>5562</v>
      </c>
      <c r="B2022" s="380" t="s">
        <v>5563</v>
      </c>
      <c r="C2022" s="380" t="s">
        <v>1438</v>
      </c>
      <c r="F2022" s="381" t="s">
        <v>13</v>
      </c>
      <c r="G2022" s="380" t="s">
        <v>1771</v>
      </c>
    </row>
    <row r="2023" spans="1:7" hidden="1">
      <c r="A2023" s="380" t="s">
        <v>5564</v>
      </c>
      <c r="B2023" s="380" t="s">
        <v>5565</v>
      </c>
      <c r="C2023" s="380" t="s">
        <v>1764</v>
      </c>
      <c r="F2023" s="381" t="s">
        <v>13</v>
      </c>
      <c r="G2023" s="380" t="s">
        <v>1771</v>
      </c>
    </row>
    <row r="2024" spans="1:7" hidden="1">
      <c r="A2024" s="380" t="s">
        <v>5566</v>
      </c>
      <c r="B2024" s="380" t="s">
        <v>5567</v>
      </c>
      <c r="C2024" s="380" t="s">
        <v>1792</v>
      </c>
      <c r="F2024" s="381" t="s">
        <v>13</v>
      </c>
      <c r="G2024" s="380" t="s">
        <v>1771</v>
      </c>
    </row>
    <row r="2025" spans="1:7" hidden="1">
      <c r="A2025" s="380" t="s">
        <v>5568</v>
      </c>
      <c r="B2025" s="380" t="s">
        <v>5569</v>
      </c>
      <c r="C2025" s="380" t="s">
        <v>1792</v>
      </c>
      <c r="F2025" s="381" t="s">
        <v>13</v>
      </c>
      <c r="G2025" s="380" t="s">
        <v>1771</v>
      </c>
    </row>
    <row r="2026" spans="1:7" hidden="1">
      <c r="A2026" s="380" t="s">
        <v>5570</v>
      </c>
      <c r="B2026" s="380" t="s">
        <v>5571</v>
      </c>
      <c r="C2026" s="380" t="s">
        <v>1224</v>
      </c>
      <c r="F2026" s="381" t="s">
        <v>13</v>
      </c>
      <c r="G2026" s="380" t="s">
        <v>1771</v>
      </c>
    </row>
    <row r="2027" spans="1:7" hidden="1">
      <c r="A2027" s="380" t="s">
        <v>5572</v>
      </c>
      <c r="B2027" s="380" t="s">
        <v>5573</v>
      </c>
      <c r="C2027" s="380" t="s">
        <v>1438</v>
      </c>
      <c r="F2027" s="381" t="s">
        <v>13</v>
      </c>
      <c r="G2027" s="380" t="s">
        <v>1771</v>
      </c>
    </row>
    <row r="2028" spans="1:7" hidden="1">
      <c r="A2028" s="380" t="s">
        <v>1731</v>
      </c>
      <c r="B2028" s="380" t="s">
        <v>5574</v>
      </c>
      <c r="C2028" s="380" t="s">
        <v>1438</v>
      </c>
      <c r="F2028" s="381" t="s">
        <v>13</v>
      </c>
      <c r="G2028" s="380" t="s">
        <v>1771</v>
      </c>
    </row>
    <row r="2029" spans="1:7" hidden="1">
      <c r="A2029" s="380" t="s">
        <v>5575</v>
      </c>
      <c r="B2029" s="380" t="s">
        <v>5576</v>
      </c>
      <c r="C2029" s="380" t="s">
        <v>1224</v>
      </c>
      <c r="F2029" s="381" t="s">
        <v>13</v>
      </c>
      <c r="G2029" s="380" t="s">
        <v>1771</v>
      </c>
    </row>
    <row r="2030" spans="1:7" hidden="1">
      <c r="A2030" s="380" t="s">
        <v>5577</v>
      </c>
      <c r="B2030" s="380" t="s">
        <v>5578</v>
      </c>
      <c r="C2030" s="380" t="s">
        <v>744</v>
      </c>
      <c r="F2030" s="381" t="s">
        <v>13</v>
      </c>
      <c r="G2030" s="380" t="s">
        <v>1771</v>
      </c>
    </row>
    <row r="2031" spans="1:7" hidden="1">
      <c r="A2031" s="380" t="s">
        <v>5579</v>
      </c>
      <c r="B2031" s="380" t="s">
        <v>5580</v>
      </c>
      <c r="C2031" s="380" t="s">
        <v>336</v>
      </c>
      <c r="F2031" s="381" t="s">
        <v>13</v>
      </c>
      <c r="G2031" s="380" t="s">
        <v>1771</v>
      </c>
    </row>
    <row r="2032" spans="1:7" hidden="1">
      <c r="A2032" s="380" t="s">
        <v>5581</v>
      </c>
      <c r="B2032" s="380" t="s">
        <v>5582</v>
      </c>
      <c r="C2032" s="380" t="s">
        <v>1438</v>
      </c>
      <c r="F2032" s="381" t="s">
        <v>13</v>
      </c>
      <c r="G2032" s="380" t="s">
        <v>1771</v>
      </c>
    </row>
    <row r="2033" spans="1:7" hidden="1">
      <c r="A2033" s="380" t="s">
        <v>5583</v>
      </c>
      <c r="B2033" s="380" t="s">
        <v>5584</v>
      </c>
      <c r="C2033" s="380" t="s">
        <v>630</v>
      </c>
      <c r="F2033" s="381" t="s">
        <v>13</v>
      </c>
      <c r="G2033" s="380" t="s">
        <v>1771</v>
      </c>
    </row>
    <row r="2034" spans="1:7" hidden="1">
      <c r="A2034" s="380" t="s">
        <v>5585</v>
      </c>
      <c r="B2034" s="380" t="s">
        <v>5586</v>
      </c>
      <c r="C2034" s="380" t="s">
        <v>1438</v>
      </c>
      <c r="F2034" s="381" t="s">
        <v>13</v>
      </c>
      <c r="G2034" s="380" t="s">
        <v>1771</v>
      </c>
    </row>
    <row r="2035" spans="1:7" hidden="1">
      <c r="A2035" s="380" t="s">
        <v>5587</v>
      </c>
      <c r="B2035" s="380" t="s">
        <v>5588</v>
      </c>
      <c r="C2035" s="380" t="s">
        <v>1027</v>
      </c>
      <c r="E2035" s="380" t="s">
        <v>2086</v>
      </c>
      <c r="F2035" s="381" t="s">
        <v>13</v>
      </c>
      <c r="G2035" s="380" t="s">
        <v>1771</v>
      </c>
    </row>
    <row r="2036" spans="1:7" hidden="1">
      <c r="A2036" s="380" t="s">
        <v>5589</v>
      </c>
      <c r="B2036" s="380" t="s">
        <v>5590</v>
      </c>
      <c r="C2036" s="380" t="s">
        <v>1792</v>
      </c>
      <c r="F2036" s="381" t="s">
        <v>13</v>
      </c>
      <c r="G2036" s="380" t="s">
        <v>1771</v>
      </c>
    </row>
    <row r="2037" spans="1:7" hidden="1">
      <c r="A2037" s="380" t="s">
        <v>5591</v>
      </c>
      <c r="B2037" s="380" t="s">
        <v>5592</v>
      </c>
      <c r="C2037" s="380" t="s">
        <v>336</v>
      </c>
      <c r="F2037" s="381" t="s">
        <v>13</v>
      </c>
      <c r="G2037" s="380" t="s">
        <v>1771</v>
      </c>
    </row>
    <row r="2038" spans="1:7" hidden="1">
      <c r="A2038" s="380" t="s">
        <v>5593</v>
      </c>
      <c r="B2038" s="380" t="s">
        <v>5594</v>
      </c>
      <c r="C2038" s="380" t="s">
        <v>107</v>
      </c>
      <c r="F2038" s="381" t="s">
        <v>13</v>
      </c>
      <c r="G2038" s="380" t="s">
        <v>1771</v>
      </c>
    </row>
    <row r="2039" spans="1:7" hidden="1">
      <c r="A2039" s="380" t="s">
        <v>5595</v>
      </c>
      <c r="B2039" s="380" t="s">
        <v>5596</v>
      </c>
      <c r="C2039" s="380" t="s">
        <v>107</v>
      </c>
      <c r="F2039" s="381" t="s">
        <v>13</v>
      </c>
      <c r="G2039" s="380" t="s">
        <v>1771</v>
      </c>
    </row>
    <row r="2040" spans="1:7" hidden="1">
      <c r="A2040" s="380" t="s">
        <v>5597</v>
      </c>
      <c r="B2040" s="380" t="s">
        <v>5598</v>
      </c>
      <c r="C2040" s="380" t="s">
        <v>1224</v>
      </c>
      <c r="F2040" s="381" t="s">
        <v>13</v>
      </c>
      <c r="G2040" s="380" t="s">
        <v>1771</v>
      </c>
    </row>
    <row r="2041" spans="1:7" hidden="1">
      <c r="A2041" s="380" t="s">
        <v>5599</v>
      </c>
      <c r="B2041" s="380" t="s">
        <v>5600</v>
      </c>
      <c r="C2041" s="380" t="s">
        <v>1438</v>
      </c>
      <c r="F2041" s="381" t="s">
        <v>13</v>
      </c>
      <c r="G2041" s="380" t="s">
        <v>1771</v>
      </c>
    </row>
    <row r="2042" spans="1:7" hidden="1">
      <c r="A2042" s="380" t="s">
        <v>5601</v>
      </c>
      <c r="B2042" s="380" t="s">
        <v>5602</v>
      </c>
      <c r="C2042" s="380" t="s">
        <v>630</v>
      </c>
      <c r="F2042" s="381" t="s">
        <v>13</v>
      </c>
      <c r="G2042" s="380" t="s">
        <v>1771</v>
      </c>
    </row>
    <row r="2043" spans="1:7" hidden="1">
      <c r="A2043" s="380" t="s">
        <v>5603</v>
      </c>
      <c r="B2043" s="380" t="s">
        <v>5604</v>
      </c>
      <c r="C2043" s="380" t="s">
        <v>1764</v>
      </c>
      <c r="F2043" s="381" t="s">
        <v>13</v>
      </c>
      <c r="G2043" s="380" t="s">
        <v>1771</v>
      </c>
    </row>
    <row r="2044" spans="1:7" hidden="1">
      <c r="A2044" s="380" t="s">
        <v>5605</v>
      </c>
      <c r="B2044" s="380" t="s">
        <v>5606</v>
      </c>
      <c r="C2044" s="380" t="s">
        <v>1779</v>
      </c>
      <c r="F2044" s="381" t="s">
        <v>13</v>
      </c>
      <c r="G2044" s="380" t="s">
        <v>1771</v>
      </c>
    </row>
    <row r="2045" spans="1:7" hidden="1">
      <c r="A2045" s="380" t="s">
        <v>5607</v>
      </c>
      <c r="B2045" s="380" t="s">
        <v>5608</v>
      </c>
      <c r="C2045" s="380" t="s">
        <v>630</v>
      </c>
      <c r="F2045" s="381" t="s">
        <v>13</v>
      </c>
      <c r="G2045" s="380" t="s">
        <v>1771</v>
      </c>
    </row>
    <row r="2046" spans="1:7" hidden="1">
      <c r="A2046" s="380" t="s">
        <v>5609</v>
      </c>
      <c r="B2046" s="380" t="s">
        <v>5610</v>
      </c>
      <c r="C2046" s="380" t="s">
        <v>630</v>
      </c>
      <c r="F2046" s="381" t="s">
        <v>13</v>
      </c>
      <c r="G2046" s="380" t="s">
        <v>1771</v>
      </c>
    </row>
    <row r="2047" spans="1:7" hidden="1">
      <c r="A2047" s="380" t="s">
        <v>5611</v>
      </c>
      <c r="B2047" s="380" t="s">
        <v>2884</v>
      </c>
      <c r="C2047" s="380" t="s">
        <v>1224</v>
      </c>
      <c r="F2047" s="381" t="s">
        <v>13</v>
      </c>
      <c r="G2047" s="380" t="s">
        <v>1771</v>
      </c>
    </row>
    <row r="2048" spans="1:7" hidden="1">
      <c r="A2048" s="380" t="s">
        <v>5612</v>
      </c>
      <c r="B2048" s="380" t="s">
        <v>5613</v>
      </c>
      <c r="C2048" s="380" t="s">
        <v>1224</v>
      </c>
      <c r="F2048" s="381" t="s">
        <v>13</v>
      </c>
      <c r="G2048" s="380" t="s">
        <v>1771</v>
      </c>
    </row>
    <row r="2049" spans="1:11" hidden="1">
      <c r="A2049" s="380" t="s">
        <v>5614</v>
      </c>
      <c r="B2049" s="380" t="s">
        <v>5615</v>
      </c>
      <c r="C2049" s="380" t="s">
        <v>1438</v>
      </c>
      <c r="F2049" s="381" t="s">
        <v>13</v>
      </c>
      <c r="G2049" s="380" t="s">
        <v>1771</v>
      </c>
    </row>
    <row r="2050" spans="1:11" hidden="1">
      <c r="A2050" s="380" t="s">
        <v>5616</v>
      </c>
      <c r="B2050" s="380" t="s">
        <v>5617</v>
      </c>
      <c r="C2050" s="380" t="s">
        <v>30</v>
      </c>
      <c r="F2050" s="381" t="s">
        <v>13</v>
      </c>
      <c r="G2050" s="380" t="s">
        <v>1771</v>
      </c>
    </row>
    <row r="2051" spans="1:11" hidden="1">
      <c r="A2051" s="380" t="s">
        <v>5618</v>
      </c>
      <c r="B2051" s="380" t="s">
        <v>5619</v>
      </c>
      <c r="C2051" s="380" t="s">
        <v>1438</v>
      </c>
      <c r="F2051" s="381" t="s">
        <v>13</v>
      </c>
      <c r="G2051" s="380" t="s">
        <v>1771</v>
      </c>
    </row>
    <row r="2052" spans="1:11" hidden="1">
      <c r="A2052" s="380" t="s">
        <v>5620</v>
      </c>
      <c r="B2052" s="380" t="s">
        <v>5621</v>
      </c>
      <c r="C2052" s="380" t="s">
        <v>1831</v>
      </c>
      <c r="F2052" s="381" t="s">
        <v>13</v>
      </c>
      <c r="G2052" s="380" t="s">
        <v>1771</v>
      </c>
    </row>
    <row r="2053" spans="1:11" hidden="1">
      <c r="A2053" s="380" t="s">
        <v>5622</v>
      </c>
      <c r="B2053" s="380" t="s">
        <v>5623</v>
      </c>
      <c r="C2053" s="380" t="s">
        <v>744</v>
      </c>
      <c r="F2053" s="381" t="s">
        <v>13</v>
      </c>
      <c r="G2053" s="380" t="s">
        <v>1771</v>
      </c>
    </row>
    <row r="2054" spans="1:11" hidden="1">
      <c r="A2054" s="380" t="s">
        <v>5624</v>
      </c>
      <c r="B2054" s="380" t="s">
        <v>5625</v>
      </c>
      <c r="C2054" s="380" t="s">
        <v>1224</v>
      </c>
      <c r="F2054" s="381" t="s">
        <v>13</v>
      </c>
      <c r="G2054" s="380" t="s">
        <v>1771</v>
      </c>
    </row>
    <row r="2055" spans="1:11" hidden="1">
      <c r="A2055" s="380" t="s">
        <v>5626</v>
      </c>
      <c r="B2055" s="380" t="s">
        <v>5627</v>
      </c>
      <c r="C2055" s="380" t="s">
        <v>1438</v>
      </c>
      <c r="E2055" s="380" t="s">
        <v>5628</v>
      </c>
      <c r="F2055" s="381" t="s">
        <v>13</v>
      </c>
      <c r="G2055" s="380" t="s">
        <v>1771</v>
      </c>
    </row>
    <row r="2056" spans="1:11" hidden="1">
      <c r="A2056" s="380" t="s">
        <v>5629</v>
      </c>
      <c r="B2056" s="380" t="s">
        <v>5630</v>
      </c>
      <c r="C2056" s="380" t="s">
        <v>1224</v>
      </c>
      <c r="F2056" s="381" t="s">
        <v>13</v>
      </c>
      <c r="G2056" s="380" t="s">
        <v>1771</v>
      </c>
    </row>
    <row r="2057" spans="1:11" hidden="1">
      <c r="A2057" s="380" t="s">
        <v>5631</v>
      </c>
      <c r="B2057" s="380" t="s">
        <v>5632</v>
      </c>
      <c r="C2057" s="380" t="s">
        <v>1438</v>
      </c>
      <c r="F2057" s="381" t="s">
        <v>13</v>
      </c>
      <c r="G2057" s="380" t="s">
        <v>1771</v>
      </c>
    </row>
    <row r="2058" spans="1:11" hidden="1">
      <c r="A2058" s="380" t="s">
        <v>5633</v>
      </c>
      <c r="B2058" s="380" t="s">
        <v>5634</v>
      </c>
      <c r="C2058" s="380" t="s">
        <v>30</v>
      </c>
      <c r="F2058" s="381" t="s">
        <v>13</v>
      </c>
      <c r="G2058" s="380" t="s">
        <v>1771</v>
      </c>
    </row>
    <row r="2059" spans="1:11" hidden="1">
      <c r="A2059" s="380" t="s">
        <v>5635</v>
      </c>
      <c r="B2059" s="380" t="s">
        <v>5636</v>
      </c>
      <c r="C2059" s="380" t="s">
        <v>1792</v>
      </c>
      <c r="F2059" s="381" t="s">
        <v>13</v>
      </c>
      <c r="G2059" s="380" t="s">
        <v>1771</v>
      </c>
    </row>
    <row r="2060" spans="1:11" hidden="1">
      <c r="A2060" s="380" t="s">
        <v>5637</v>
      </c>
      <c r="B2060" s="380" t="s">
        <v>5638</v>
      </c>
      <c r="C2060" s="380" t="s">
        <v>336</v>
      </c>
      <c r="F2060" s="381" t="s">
        <v>13</v>
      </c>
      <c r="G2060" s="380" t="s">
        <v>1771</v>
      </c>
    </row>
    <row r="2061" spans="1:11" hidden="1">
      <c r="A2061" s="380" t="s">
        <v>330</v>
      </c>
      <c r="B2061" s="380" t="s">
        <v>331</v>
      </c>
      <c r="C2061" s="380" t="s">
        <v>107</v>
      </c>
      <c r="F2061" s="381" t="s">
        <v>13</v>
      </c>
      <c r="G2061" s="380" t="s">
        <v>1771</v>
      </c>
    </row>
    <row r="2062" spans="1:11" hidden="1">
      <c r="A2062" s="380" t="s">
        <v>5639</v>
      </c>
      <c r="B2062" s="380" t="s">
        <v>5640</v>
      </c>
      <c r="C2062" s="380" t="s">
        <v>1438</v>
      </c>
      <c r="F2062" s="381" t="s">
        <v>13</v>
      </c>
      <c r="G2062" s="380" t="s">
        <v>1771</v>
      </c>
    </row>
    <row r="2063" spans="1:11" hidden="1">
      <c r="A2063" s="380" t="s">
        <v>5641</v>
      </c>
      <c r="B2063" s="380" t="s">
        <v>5642</v>
      </c>
      <c r="C2063" s="380" t="s">
        <v>336</v>
      </c>
      <c r="D2063" s="380" t="s">
        <v>283</v>
      </c>
      <c r="F2063" s="381" t="s">
        <v>13</v>
      </c>
      <c r="G2063" s="380" t="s">
        <v>1771</v>
      </c>
      <c r="H2063" s="380" t="s">
        <v>1767</v>
      </c>
      <c r="I2063" s="380" t="s">
        <v>1767</v>
      </c>
      <c r="J2063" s="380" t="s">
        <v>1772</v>
      </c>
      <c r="K2063" s="380" t="s">
        <v>336</v>
      </c>
    </row>
    <row r="2064" spans="1:11" hidden="1">
      <c r="A2064" s="380" t="s">
        <v>5643</v>
      </c>
    </row>
    <row r="2065" spans="1:12" hidden="1">
      <c r="A2065" s="380" t="s">
        <v>5644</v>
      </c>
      <c r="B2065" s="380" t="s">
        <v>5645</v>
      </c>
      <c r="C2065" s="380" t="s">
        <v>744</v>
      </c>
      <c r="F2065" s="381" t="s">
        <v>13</v>
      </c>
      <c r="G2065" s="380" t="s">
        <v>1771</v>
      </c>
      <c r="H2065" s="380" t="s">
        <v>1771</v>
      </c>
      <c r="I2065" s="380" t="s">
        <v>1767</v>
      </c>
      <c r="J2065" s="380" t="s">
        <v>1772</v>
      </c>
      <c r="K2065" s="380" t="s">
        <v>1831</v>
      </c>
    </row>
    <row r="2066" spans="1:12" hidden="1">
      <c r="A2066" s="380" t="s">
        <v>5646</v>
      </c>
      <c r="B2066" s="380" t="s">
        <v>5647</v>
      </c>
      <c r="C2066" s="380" t="s">
        <v>1792</v>
      </c>
      <c r="F2066" s="381" t="s">
        <v>13</v>
      </c>
      <c r="G2066" s="380" t="s">
        <v>1771</v>
      </c>
      <c r="H2066" s="380" t="s">
        <v>1767</v>
      </c>
      <c r="I2066" s="380" t="s">
        <v>1767</v>
      </c>
      <c r="J2066" s="380" t="s">
        <v>1772</v>
      </c>
    </row>
    <row r="2067" spans="1:12" hidden="1">
      <c r="A2067" s="380" t="s">
        <v>5648</v>
      </c>
      <c r="B2067" s="380" t="s">
        <v>5649</v>
      </c>
      <c r="C2067" s="380" t="s">
        <v>1779</v>
      </c>
      <c r="F2067" s="381" t="s">
        <v>13</v>
      </c>
      <c r="G2067" s="380" t="s">
        <v>1771</v>
      </c>
    </row>
    <row r="2068" spans="1:12" hidden="1">
      <c r="A2068" s="380" t="s">
        <v>5650</v>
      </c>
      <c r="B2068" s="380" t="s">
        <v>5651</v>
      </c>
      <c r="C2068" s="380" t="s">
        <v>107</v>
      </c>
      <c r="F2068" s="381" t="s">
        <v>13</v>
      </c>
      <c r="G2068" s="380" t="s">
        <v>1771</v>
      </c>
      <c r="H2068" s="380" t="s">
        <v>1767</v>
      </c>
      <c r="I2068" s="380" t="s">
        <v>1767</v>
      </c>
      <c r="J2068" s="380" t="s">
        <v>1772</v>
      </c>
    </row>
    <row r="2069" spans="1:12" hidden="1">
      <c r="A2069" s="380" t="s">
        <v>5652</v>
      </c>
      <c r="B2069" s="380" t="s">
        <v>5653</v>
      </c>
      <c r="C2069" s="380" t="s">
        <v>1807</v>
      </c>
      <c r="F2069" s="381" t="s">
        <v>13</v>
      </c>
      <c r="G2069" s="380" t="s">
        <v>1771</v>
      </c>
      <c r="H2069" s="380" t="s">
        <v>1767</v>
      </c>
      <c r="I2069" s="380" t="s">
        <v>1767</v>
      </c>
      <c r="J2069" s="380" t="s">
        <v>1772</v>
      </c>
    </row>
    <row r="2070" spans="1:12" hidden="1">
      <c r="A2070" s="380" t="s">
        <v>5654</v>
      </c>
      <c r="B2070" s="380" t="s">
        <v>5655</v>
      </c>
      <c r="C2070" s="380" t="s">
        <v>1438</v>
      </c>
      <c r="F2070" s="381" t="s">
        <v>13</v>
      </c>
      <c r="G2070" s="380" t="s">
        <v>1771</v>
      </c>
      <c r="H2070" s="380" t="s">
        <v>1771</v>
      </c>
      <c r="I2070" s="380" t="s">
        <v>1767</v>
      </c>
      <c r="J2070" s="380" t="s">
        <v>1772</v>
      </c>
      <c r="L2070" s="382">
        <v>42248</v>
      </c>
    </row>
    <row r="2071" spans="1:12" hidden="1">
      <c r="A2071" s="380" t="s">
        <v>5656</v>
      </c>
      <c r="B2071" s="380" t="s">
        <v>5657</v>
      </c>
      <c r="C2071" s="380" t="s">
        <v>744</v>
      </c>
      <c r="F2071" s="381" t="s">
        <v>13</v>
      </c>
      <c r="G2071" s="380" t="s">
        <v>1771</v>
      </c>
      <c r="H2071" s="380" t="s">
        <v>1771</v>
      </c>
      <c r="I2071" s="380" t="s">
        <v>1767</v>
      </c>
      <c r="J2071" s="380" t="s">
        <v>1772</v>
      </c>
      <c r="L2071" s="382">
        <v>42248</v>
      </c>
    </row>
    <row r="2072" spans="1:12" hidden="1">
      <c r="A2072" s="380" t="s">
        <v>5658</v>
      </c>
      <c r="B2072" s="380" t="s">
        <v>5659</v>
      </c>
      <c r="C2072" s="380" t="s">
        <v>1438</v>
      </c>
      <c r="F2072" s="381" t="s">
        <v>13</v>
      </c>
      <c r="G2072" s="380" t="s">
        <v>1771</v>
      </c>
    </row>
    <row r="2073" spans="1:12" hidden="1">
      <c r="A2073" s="380" t="s">
        <v>5660</v>
      </c>
      <c r="B2073" s="380" t="s">
        <v>5661</v>
      </c>
      <c r="C2073" s="380" t="s">
        <v>630</v>
      </c>
      <c r="F2073" s="381" t="s">
        <v>13</v>
      </c>
      <c r="G2073" s="380" t="s">
        <v>1771</v>
      </c>
      <c r="H2073" s="380" t="s">
        <v>1771</v>
      </c>
      <c r="I2073" s="380" t="s">
        <v>1767</v>
      </c>
      <c r="J2073" s="380" t="s">
        <v>1772</v>
      </c>
      <c r="L2073" s="382" t="s">
        <v>3430</v>
      </c>
    </row>
    <row r="2074" spans="1:12" hidden="1">
      <c r="A2074" s="380" t="s">
        <v>5662</v>
      </c>
      <c r="B2074" s="380" t="s">
        <v>5663</v>
      </c>
      <c r="C2074" s="380" t="s">
        <v>1438</v>
      </c>
      <c r="F2074" s="381" t="s">
        <v>13</v>
      </c>
      <c r="G2074" s="380" t="s">
        <v>1771</v>
      </c>
      <c r="H2074" s="380" t="s">
        <v>1771</v>
      </c>
      <c r="I2074" s="380" t="s">
        <v>1767</v>
      </c>
      <c r="J2074" s="380" t="s">
        <v>1772</v>
      </c>
      <c r="L2074" s="382" t="s">
        <v>3430</v>
      </c>
    </row>
    <row r="2075" spans="1:12" hidden="1">
      <c r="A2075" s="380" t="s">
        <v>5664</v>
      </c>
      <c r="B2075" s="380" t="s">
        <v>1763</v>
      </c>
      <c r="C2075" s="380" t="s">
        <v>1764</v>
      </c>
      <c r="F2075" s="381" t="s">
        <v>13</v>
      </c>
      <c r="G2075" s="380" t="s">
        <v>1771</v>
      </c>
    </row>
    <row r="2076" spans="1:12" hidden="1">
      <c r="A2076" s="380" t="s">
        <v>5665</v>
      </c>
      <c r="B2076" s="380" t="s">
        <v>5666</v>
      </c>
      <c r="C2076" s="380" t="s">
        <v>1027</v>
      </c>
      <c r="D2076" s="380" t="s">
        <v>459</v>
      </c>
      <c r="E2076" s="380" t="s">
        <v>5667</v>
      </c>
      <c r="F2076" s="381" t="s">
        <v>13</v>
      </c>
      <c r="G2076" s="380" t="s">
        <v>1771</v>
      </c>
      <c r="H2076" s="380" t="s">
        <v>1771</v>
      </c>
      <c r="I2076" s="380" t="s">
        <v>1767</v>
      </c>
      <c r="J2076" s="380" t="s">
        <v>1772</v>
      </c>
      <c r="K2076" s="380" t="s">
        <v>1224</v>
      </c>
      <c r="L2076" s="382" t="s">
        <v>3679</v>
      </c>
    </row>
    <row r="2077" spans="1:12" hidden="1">
      <c r="A2077" s="380" t="s">
        <v>5668</v>
      </c>
      <c r="B2077" s="380" t="s">
        <v>5669</v>
      </c>
      <c r="C2077" s="380" t="s">
        <v>744</v>
      </c>
      <c r="D2077" s="380" t="s">
        <v>459</v>
      </c>
      <c r="F2077" s="381" t="s">
        <v>13</v>
      </c>
      <c r="G2077" s="380" t="s">
        <v>1771</v>
      </c>
      <c r="H2077" s="380" t="s">
        <v>1771</v>
      </c>
      <c r="I2077" s="380" t="s">
        <v>1767</v>
      </c>
      <c r="J2077" s="380" t="s">
        <v>1772</v>
      </c>
      <c r="K2077" s="380" t="s">
        <v>1831</v>
      </c>
      <c r="L2077" s="382" t="s">
        <v>3679</v>
      </c>
    </row>
    <row r="2078" spans="1:12" hidden="1">
      <c r="A2078" s="380" t="s">
        <v>5670</v>
      </c>
      <c r="B2078" s="380" t="s">
        <v>5671</v>
      </c>
      <c r="C2078" s="380" t="s">
        <v>1764</v>
      </c>
      <c r="F2078" s="381" t="s">
        <v>13</v>
      </c>
      <c r="G2078" s="380" t="s">
        <v>1771</v>
      </c>
    </row>
    <row r="2079" spans="1:12" hidden="1">
      <c r="A2079" s="380" t="s">
        <v>5672</v>
      </c>
      <c r="B2079" s="380" t="s">
        <v>5673</v>
      </c>
      <c r="C2079" s="380" t="s">
        <v>1224</v>
      </c>
      <c r="D2079" s="380" t="s">
        <v>459</v>
      </c>
      <c r="F2079" s="381" t="s">
        <v>13</v>
      </c>
      <c r="G2079" s="380" t="s">
        <v>1771</v>
      </c>
      <c r="H2079" s="380" t="s">
        <v>1771</v>
      </c>
      <c r="I2079" s="380" t="s">
        <v>1767</v>
      </c>
      <c r="J2079" s="380" t="s">
        <v>1772</v>
      </c>
      <c r="L2079" s="382" t="s">
        <v>3679</v>
      </c>
    </row>
    <row r="2080" spans="1:12" hidden="1">
      <c r="A2080" s="380" t="s">
        <v>5674</v>
      </c>
      <c r="B2080" s="380" t="s">
        <v>5675</v>
      </c>
      <c r="C2080" s="380" t="s">
        <v>1224</v>
      </c>
      <c r="D2080" s="380" t="s">
        <v>459</v>
      </c>
      <c r="F2080" s="381" t="s">
        <v>13</v>
      </c>
      <c r="G2080" s="380" t="s">
        <v>1771</v>
      </c>
      <c r="H2080" s="380" t="s">
        <v>1771</v>
      </c>
      <c r="I2080" s="380" t="s">
        <v>1767</v>
      </c>
      <c r="J2080" s="380" t="s">
        <v>1772</v>
      </c>
      <c r="L2080" s="382" t="s">
        <v>3703</v>
      </c>
    </row>
    <row r="2081" spans="1:12" hidden="1">
      <c r="A2081" s="380" t="s">
        <v>5676</v>
      </c>
      <c r="B2081" s="380" t="s">
        <v>5677</v>
      </c>
      <c r="C2081" s="380" t="s">
        <v>744</v>
      </c>
      <c r="D2081" s="380" t="s">
        <v>459</v>
      </c>
      <c r="F2081" s="381" t="s">
        <v>13</v>
      </c>
      <c r="G2081" s="380" t="s">
        <v>1771</v>
      </c>
      <c r="H2081" s="380" t="s">
        <v>1771</v>
      </c>
      <c r="I2081" s="380" t="s">
        <v>1767</v>
      </c>
      <c r="J2081" s="380" t="s">
        <v>1772</v>
      </c>
      <c r="K2081" s="380" t="s">
        <v>1831</v>
      </c>
      <c r="L2081" s="382" t="s">
        <v>3703</v>
      </c>
    </row>
    <row r="2082" spans="1:12" hidden="1">
      <c r="A2082" s="380" t="s">
        <v>5678</v>
      </c>
      <c r="B2082" s="380" t="s">
        <v>5679</v>
      </c>
      <c r="C2082" s="380" t="s">
        <v>107</v>
      </c>
      <c r="D2082" s="380" t="s">
        <v>142</v>
      </c>
      <c r="F2082" s="381" t="s">
        <v>13</v>
      </c>
      <c r="G2082" s="380" t="s">
        <v>1771</v>
      </c>
      <c r="K2082" s="380" t="s">
        <v>107</v>
      </c>
    </row>
    <row r="2083" spans="1:12" hidden="1">
      <c r="A2083" s="380" t="s">
        <v>5680</v>
      </c>
      <c r="B2083" s="380" t="s">
        <v>5681</v>
      </c>
      <c r="C2083" s="380" t="s">
        <v>1438</v>
      </c>
      <c r="D2083" s="380" t="s">
        <v>142</v>
      </c>
      <c r="F2083" s="381" t="s">
        <v>13</v>
      </c>
      <c r="G2083" s="380" t="s">
        <v>1771</v>
      </c>
      <c r="H2083" s="380" t="s">
        <v>1771</v>
      </c>
      <c r="I2083" s="380" t="s">
        <v>1767</v>
      </c>
      <c r="J2083" s="380" t="s">
        <v>1772</v>
      </c>
      <c r="K2083" s="380" t="s">
        <v>1438</v>
      </c>
      <c r="L2083" s="382" t="s">
        <v>3813</v>
      </c>
    </row>
    <row r="2084" spans="1:12" hidden="1">
      <c r="A2084" s="380" t="s">
        <v>5682</v>
      </c>
      <c r="B2084" s="380" t="s">
        <v>5683</v>
      </c>
      <c r="C2084" s="380" t="s">
        <v>1224</v>
      </c>
      <c r="D2084" s="380" t="s">
        <v>5684</v>
      </c>
      <c r="F2084" s="381" t="s">
        <v>13</v>
      </c>
      <c r="G2084" s="380" t="s">
        <v>1771</v>
      </c>
      <c r="H2084" s="380" t="s">
        <v>1771</v>
      </c>
      <c r="I2084" s="380" t="s">
        <v>1767</v>
      </c>
      <c r="J2084" s="380" t="s">
        <v>1772</v>
      </c>
      <c r="K2084" s="380" t="s">
        <v>1224</v>
      </c>
      <c r="L2084" s="382" t="s">
        <v>3813</v>
      </c>
    </row>
    <row r="2085" spans="1:12" hidden="1">
      <c r="A2085" s="380" t="s">
        <v>5685</v>
      </c>
      <c r="B2085" s="380" t="s">
        <v>5686</v>
      </c>
      <c r="C2085" s="380" t="s">
        <v>1742</v>
      </c>
      <c r="D2085" s="380" t="s">
        <v>5684</v>
      </c>
      <c r="F2085" s="381" t="s">
        <v>13</v>
      </c>
      <c r="G2085" s="380" t="s">
        <v>1771</v>
      </c>
      <c r="H2085" s="380" t="s">
        <v>1771</v>
      </c>
      <c r="I2085" s="380" t="s">
        <v>1767</v>
      </c>
      <c r="J2085" s="380" t="s">
        <v>1772</v>
      </c>
      <c r="K2085" s="380" t="s">
        <v>1742</v>
      </c>
      <c r="L2085" s="382" t="s">
        <v>3813</v>
      </c>
    </row>
    <row r="2086" spans="1:12" hidden="1">
      <c r="A2086" s="380" t="s">
        <v>5687</v>
      </c>
      <c r="B2086" s="380" t="s">
        <v>5688</v>
      </c>
      <c r="C2086" s="380" t="s">
        <v>744</v>
      </c>
      <c r="D2086" s="380" t="s">
        <v>5684</v>
      </c>
      <c r="F2086" s="381" t="s">
        <v>13</v>
      </c>
      <c r="G2086" s="380" t="s">
        <v>1771</v>
      </c>
      <c r="H2086" s="380" t="s">
        <v>1771</v>
      </c>
      <c r="I2086" s="380" t="s">
        <v>1767</v>
      </c>
      <c r="J2086" s="380" t="s">
        <v>1772</v>
      </c>
      <c r="K2086" s="380" t="s">
        <v>744</v>
      </c>
      <c r="L2086" s="382" t="s">
        <v>3813</v>
      </c>
    </row>
    <row r="2087" spans="1:12" hidden="1">
      <c r="A2087" s="380" t="s">
        <v>5689</v>
      </c>
      <c r="B2087" s="380" t="s">
        <v>5690</v>
      </c>
      <c r="C2087" s="380" t="s">
        <v>1438</v>
      </c>
      <c r="D2087" s="380" t="s">
        <v>5684</v>
      </c>
      <c r="F2087" s="381" t="s">
        <v>13</v>
      </c>
      <c r="G2087" s="380" t="s">
        <v>1771</v>
      </c>
      <c r="H2087" s="380" t="s">
        <v>1771</v>
      </c>
      <c r="I2087" s="380" t="s">
        <v>1767</v>
      </c>
      <c r="J2087" s="380" t="s">
        <v>1772</v>
      </c>
      <c r="K2087" s="380" t="s">
        <v>1438</v>
      </c>
      <c r="L2087" s="382" t="s">
        <v>3813</v>
      </c>
    </row>
    <row r="2088" spans="1:12" hidden="1">
      <c r="A2088" s="380" t="s">
        <v>5691</v>
      </c>
      <c r="B2088" s="380" t="s">
        <v>5692</v>
      </c>
      <c r="C2088" s="380" t="s">
        <v>1224</v>
      </c>
      <c r="D2088" s="380" t="s">
        <v>5684</v>
      </c>
      <c r="F2088" s="381" t="s">
        <v>13</v>
      </c>
      <c r="G2088" s="380" t="s">
        <v>1771</v>
      </c>
      <c r="H2088" s="380" t="s">
        <v>1771</v>
      </c>
      <c r="I2088" s="380" t="s">
        <v>1767</v>
      </c>
      <c r="J2088" s="380" t="s">
        <v>1772</v>
      </c>
      <c r="K2088" s="380" t="s">
        <v>1224</v>
      </c>
      <c r="L2088" s="382" t="s">
        <v>5693</v>
      </c>
    </row>
    <row r="2089" spans="1:12" hidden="1">
      <c r="A2089" s="380" t="s">
        <v>5694</v>
      </c>
      <c r="B2089" s="380" t="s">
        <v>5695</v>
      </c>
      <c r="C2089" s="380" t="s">
        <v>1779</v>
      </c>
      <c r="D2089" s="380" t="s">
        <v>5684</v>
      </c>
      <c r="F2089" s="381" t="s">
        <v>13</v>
      </c>
      <c r="G2089" s="380" t="s">
        <v>1771</v>
      </c>
      <c r="H2089" s="380" t="s">
        <v>1771</v>
      </c>
      <c r="I2089" s="380" t="s">
        <v>1767</v>
      </c>
      <c r="J2089" s="380" t="s">
        <v>1772</v>
      </c>
      <c r="K2089" s="380" t="s">
        <v>1779</v>
      </c>
      <c r="L2089" s="382" t="s">
        <v>5693</v>
      </c>
    </row>
    <row r="2090" spans="1:12" hidden="1">
      <c r="A2090" s="380" t="s">
        <v>5696</v>
      </c>
      <c r="B2090" s="380" t="s">
        <v>5697</v>
      </c>
      <c r="C2090" s="380" t="s">
        <v>744</v>
      </c>
      <c r="D2090" s="380" t="s">
        <v>5684</v>
      </c>
      <c r="F2090" s="381" t="s">
        <v>13</v>
      </c>
      <c r="G2090" s="380" t="s">
        <v>1771</v>
      </c>
      <c r="H2090" s="380" t="s">
        <v>1771</v>
      </c>
      <c r="I2090" s="380" t="s">
        <v>1767</v>
      </c>
      <c r="J2090" s="380" t="s">
        <v>1772</v>
      </c>
      <c r="K2090" s="380" t="s">
        <v>744</v>
      </c>
      <c r="L2090" s="382" t="s">
        <v>5693</v>
      </c>
    </row>
    <row r="2091" spans="1:12" hidden="1">
      <c r="A2091" s="380" t="s">
        <v>5698</v>
      </c>
      <c r="B2091" s="380" t="s">
        <v>4873</v>
      </c>
      <c r="C2091" s="380" t="s">
        <v>872</v>
      </c>
      <c r="D2091" s="380" t="s">
        <v>5684</v>
      </c>
      <c r="F2091" s="381" t="s">
        <v>13</v>
      </c>
      <c r="G2091" s="380" t="s">
        <v>1771</v>
      </c>
      <c r="H2091" s="380" t="s">
        <v>1771</v>
      </c>
      <c r="I2091" s="380" t="s">
        <v>1767</v>
      </c>
      <c r="J2091" s="380" t="s">
        <v>1772</v>
      </c>
      <c r="K2091" s="380" t="s">
        <v>872</v>
      </c>
      <c r="L2091" s="382" t="s">
        <v>5693</v>
      </c>
    </row>
    <row r="2092" spans="1:12" hidden="1">
      <c r="A2092" s="380" t="s">
        <v>5699</v>
      </c>
      <c r="B2092" s="380" t="s">
        <v>4335</v>
      </c>
      <c r="C2092" s="380" t="s">
        <v>872</v>
      </c>
      <c r="D2092" s="380" t="s">
        <v>5684</v>
      </c>
      <c r="E2092" s="380" t="s">
        <v>3746</v>
      </c>
      <c r="F2092" s="381" t="s">
        <v>13</v>
      </c>
      <c r="G2092" s="380" t="s">
        <v>1771</v>
      </c>
      <c r="K2092" s="380" t="s">
        <v>1795</v>
      </c>
    </row>
    <row r="2093" spans="1:12" hidden="1">
      <c r="A2093" s="380" t="s">
        <v>5700</v>
      </c>
      <c r="B2093" s="380" t="s">
        <v>3968</v>
      </c>
      <c r="C2093" s="380" t="s">
        <v>336</v>
      </c>
      <c r="D2093" s="380" t="s">
        <v>5684</v>
      </c>
      <c r="F2093" s="381" t="s">
        <v>13</v>
      </c>
      <c r="G2093" s="380" t="s">
        <v>1771</v>
      </c>
      <c r="H2093" s="380" t="s">
        <v>1771</v>
      </c>
      <c r="I2093" s="380" t="s">
        <v>1767</v>
      </c>
      <c r="J2093" s="380" t="s">
        <v>1772</v>
      </c>
      <c r="K2093" s="380" t="s">
        <v>336</v>
      </c>
      <c r="L2093" s="382" t="s">
        <v>5701</v>
      </c>
    </row>
    <row r="2094" spans="1:12" hidden="1">
      <c r="A2094" s="380" t="s">
        <v>5702</v>
      </c>
      <c r="B2094" s="380" t="s">
        <v>5703</v>
      </c>
      <c r="C2094" s="380" t="s">
        <v>1779</v>
      </c>
      <c r="D2094" s="380" t="s">
        <v>5684</v>
      </c>
      <c r="F2094" s="381" t="s">
        <v>13</v>
      </c>
      <c r="G2094" s="380" t="s">
        <v>1771</v>
      </c>
      <c r="H2094" s="380" t="s">
        <v>1771</v>
      </c>
      <c r="I2094" s="380" t="s">
        <v>1767</v>
      </c>
      <c r="J2094" s="380" t="s">
        <v>1772</v>
      </c>
      <c r="K2094" s="380" t="s">
        <v>1779</v>
      </c>
      <c r="L2094" s="382" t="s">
        <v>5701</v>
      </c>
    </row>
    <row r="2095" spans="1:12" hidden="1">
      <c r="A2095" s="380" t="s">
        <v>5704</v>
      </c>
      <c r="B2095" s="380" t="s">
        <v>5705</v>
      </c>
      <c r="C2095" s="380" t="s">
        <v>1224</v>
      </c>
      <c r="D2095" s="380" t="s">
        <v>5684</v>
      </c>
      <c r="F2095" s="381" t="s">
        <v>13</v>
      </c>
      <c r="G2095" s="380" t="s">
        <v>1771</v>
      </c>
      <c r="H2095" s="380" t="s">
        <v>1771</v>
      </c>
      <c r="I2095" s="380" t="s">
        <v>1767</v>
      </c>
      <c r="J2095" s="380" t="s">
        <v>1772</v>
      </c>
      <c r="K2095" s="380" t="s">
        <v>1224</v>
      </c>
      <c r="L2095" s="382" t="s">
        <v>5701</v>
      </c>
    </row>
    <row r="2096" spans="1:12" hidden="1">
      <c r="A2096" s="380" t="s">
        <v>5706</v>
      </c>
      <c r="B2096" s="380" t="s">
        <v>5707</v>
      </c>
      <c r="C2096" s="380" t="s">
        <v>744</v>
      </c>
      <c r="D2096" s="380" t="s">
        <v>5684</v>
      </c>
      <c r="F2096" s="381" t="s">
        <v>13</v>
      </c>
      <c r="G2096" s="380" t="s">
        <v>1771</v>
      </c>
      <c r="H2096" s="380" t="s">
        <v>1771</v>
      </c>
      <c r="I2096" s="380" t="s">
        <v>1767</v>
      </c>
      <c r="J2096" s="380" t="s">
        <v>1772</v>
      </c>
      <c r="K2096" s="380" t="s">
        <v>744</v>
      </c>
      <c r="L2096" s="382" t="s">
        <v>5701</v>
      </c>
    </row>
    <row r="2097" spans="1:12" hidden="1">
      <c r="A2097" s="380" t="s">
        <v>5708</v>
      </c>
      <c r="B2097" s="380" t="s">
        <v>5048</v>
      </c>
      <c r="C2097" s="380" t="s">
        <v>630</v>
      </c>
      <c r="D2097" s="380" t="s">
        <v>5684</v>
      </c>
      <c r="F2097" s="381" t="s">
        <v>13</v>
      </c>
      <c r="G2097" s="380" t="s">
        <v>1771</v>
      </c>
      <c r="H2097" s="380" t="s">
        <v>1771</v>
      </c>
      <c r="I2097" s="380" t="s">
        <v>1767</v>
      </c>
      <c r="J2097" s="380" t="s">
        <v>1772</v>
      </c>
      <c r="K2097" s="380" t="s">
        <v>630</v>
      </c>
      <c r="L2097" s="382" t="s">
        <v>5701</v>
      </c>
    </row>
    <row r="2098" spans="1:12" hidden="1">
      <c r="A2098" s="380" t="s">
        <v>5709</v>
      </c>
      <c r="B2098" s="380" t="s">
        <v>5710</v>
      </c>
      <c r="C2098" s="380" t="s">
        <v>4037</v>
      </c>
      <c r="D2098" s="380" t="s">
        <v>5684</v>
      </c>
      <c r="F2098" s="381" t="s">
        <v>13</v>
      </c>
      <c r="G2098" s="380" t="s">
        <v>1771</v>
      </c>
      <c r="H2098" s="380" t="s">
        <v>1771</v>
      </c>
      <c r="I2098" s="380" t="s">
        <v>1767</v>
      </c>
      <c r="J2098" s="380" t="s">
        <v>1772</v>
      </c>
      <c r="K2098" s="380" t="s">
        <v>4037</v>
      </c>
      <c r="L2098" s="382" t="s">
        <v>3932</v>
      </c>
    </row>
    <row r="2099" spans="1:12" hidden="1">
      <c r="A2099" s="380" t="s">
        <v>5711</v>
      </c>
      <c r="B2099" s="380" t="s">
        <v>5712</v>
      </c>
      <c r="C2099" s="380" t="s">
        <v>1795</v>
      </c>
      <c r="D2099" s="380" t="s">
        <v>5684</v>
      </c>
      <c r="F2099" s="381" t="s">
        <v>13</v>
      </c>
      <c r="G2099" s="380" t="s">
        <v>1771</v>
      </c>
      <c r="H2099" s="380" t="s">
        <v>1771</v>
      </c>
      <c r="I2099" s="380" t="s">
        <v>1767</v>
      </c>
      <c r="J2099" s="380" t="s">
        <v>1772</v>
      </c>
      <c r="K2099" s="380" t="s">
        <v>1795</v>
      </c>
      <c r="L2099" s="382" t="s">
        <v>3932</v>
      </c>
    </row>
    <row r="2100" spans="1:12" hidden="1">
      <c r="A2100" s="380" t="s">
        <v>5713</v>
      </c>
      <c r="B2100" s="380" t="s">
        <v>4065</v>
      </c>
      <c r="C2100" s="380" t="s">
        <v>1764</v>
      </c>
      <c r="D2100" s="380" t="s">
        <v>5684</v>
      </c>
      <c r="F2100" s="381" t="s">
        <v>13</v>
      </c>
      <c r="G2100" s="380" t="s">
        <v>1771</v>
      </c>
      <c r="K2100" s="380" t="s">
        <v>1764</v>
      </c>
    </row>
    <row r="2101" spans="1:12" hidden="1">
      <c r="A2101" s="380" t="s">
        <v>5714</v>
      </c>
      <c r="B2101" s="380" t="s">
        <v>5715</v>
      </c>
      <c r="C2101" s="380" t="s">
        <v>1224</v>
      </c>
      <c r="D2101" s="380" t="s">
        <v>5684</v>
      </c>
      <c r="F2101" s="381" t="s">
        <v>13</v>
      </c>
      <c r="G2101" s="380" t="s">
        <v>1771</v>
      </c>
      <c r="H2101" s="380" t="s">
        <v>1771</v>
      </c>
      <c r="I2101" s="380" t="s">
        <v>1767</v>
      </c>
      <c r="J2101" s="380" t="s">
        <v>1772</v>
      </c>
      <c r="K2101" s="380" t="s">
        <v>1224</v>
      </c>
      <c r="L2101" s="382" t="s">
        <v>3932</v>
      </c>
    </row>
    <row r="2102" spans="1:12" hidden="1">
      <c r="A2102" s="380" t="s">
        <v>5716</v>
      </c>
      <c r="B2102" s="380" t="s">
        <v>5717</v>
      </c>
      <c r="C2102" s="380" t="s">
        <v>1224</v>
      </c>
      <c r="D2102" s="380" t="s">
        <v>5684</v>
      </c>
      <c r="F2102" s="381" t="s">
        <v>13</v>
      </c>
      <c r="G2102" s="380" t="s">
        <v>1771</v>
      </c>
      <c r="H2102" s="380" t="s">
        <v>1771</v>
      </c>
      <c r="I2102" s="380" t="s">
        <v>1767</v>
      </c>
      <c r="J2102" s="380" t="s">
        <v>1772</v>
      </c>
      <c r="K2102" s="380" t="s">
        <v>1224</v>
      </c>
      <c r="L2102" s="382" t="s">
        <v>3932</v>
      </c>
    </row>
    <row r="2103" spans="1:12" hidden="1">
      <c r="A2103" s="380" t="s">
        <v>5718</v>
      </c>
      <c r="B2103" s="380" t="s">
        <v>5719</v>
      </c>
      <c r="C2103" s="380" t="s">
        <v>1438</v>
      </c>
      <c r="D2103" s="380" t="s">
        <v>5684</v>
      </c>
      <c r="F2103" s="381" t="s">
        <v>13</v>
      </c>
      <c r="G2103" s="380" t="s">
        <v>1771</v>
      </c>
      <c r="H2103" s="380" t="s">
        <v>1771</v>
      </c>
      <c r="I2103" s="380" t="s">
        <v>1767</v>
      </c>
      <c r="J2103" s="380" t="s">
        <v>1772</v>
      </c>
      <c r="K2103" s="380" t="s">
        <v>1438</v>
      </c>
      <c r="L2103" s="382" t="s">
        <v>3932</v>
      </c>
    </row>
    <row r="2104" spans="1:12" hidden="1">
      <c r="A2104" s="380" t="s">
        <v>5720</v>
      </c>
      <c r="B2104" s="380" t="s">
        <v>5721</v>
      </c>
      <c r="C2104" s="380" t="s">
        <v>1807</v>
      </c>
      <c r="D2104" s="380" t="s">
        <v>5684</v>
      </c>
      <c r="F2104" s="381" t="s">
        <v>13</v>
      </c>
      <c r="G2104" s="380" t="s">
        <v>1771</v>
      </c>
      <c r="K2104" s="380" t="s">
        <v>1807</v>
      </c>
    </row>
    <row r="2105" spans="1:12" hidden="1">
      <c r="A2105" s="380" t="s">
        <v>5722</v>
      </c>
      <c r="B2105" s="380" t="s">
        <v>5723</v>
      </c>
      <c r="C2105" s="380" t="s">
        <v>395</v>
      </c>
      <c r="D2105" s="380" t="s">
        <v>5684</v>
      </c>
      <c r="F2105" s="381" t="s">
        <v>13</v>
      </c>
      <c r="G2105" s="380" t="s">
        <v>1771</v>
      </c>
      <c r="K2105" s="380" t="s">
        <v>395</v>
      </c>
    </row>
    <row r="2106" spans="1:12" hidden="1">
      <c r="A2106" s="380" t="s">
        <v>1736</v>
      </c>
      <c r="B2106" s="380" t="s">
        <v>1737</v>
      </c>
      <c r="C2106" s="380" t="s">
        <v>1438</v>
      </c>
      <c r="D2106" s="380" t="s">
        <v>5684</v>
      </c>
      <c r="F2106" s="381" t="s">
        <v>13</v>
      </c>
      <c r="G2106" s="380" t="s">
        <v>1771</v>
      </c>
      <c r="H2106" s="380" t="s">
        <v>1771</v>
      </c>
      <c r="I2106" s="380" t="s">
        <v>1767</v>
      </c>
      <c r="J2106" s="380" t="s">
        <v>1772</v>
      </c>
      <c r="K2106" s="380" t="s">
        <v>1438</v>
      </c>
      <c r="L2106" s="382" t="s">
        <v>4009</v>
      </c>
    </row>
    <row r="2107" spans="1:12" hidden="1">
      <c r="A2107" s="380" t="s">
        <v>5724</v>
      </c>
      <c r="B2107" s="380" t="s">
        <v>5725</v>
      </c>
      <c r="C2107" s="380" t="s">
        <v>1224</v>
      </c>
      <c r="D2107" s="380" t="s">
        <v>5684</v>
      </c>
      <c r="F2107" s="381" t="s">
        <v>13</v>
      </c>
      <c r="G2107" s="380" t="s">
        <v>1771</v>
      </c>
      <c r="H2107" s="380" t="s">
        <v>1771</v>
      </c>
      <c r="I2107" s="380" t="s">
        <v>1767</v>
      </c>
      <c r="J2107" s="380" t="s">
        <v>1772</v>
      </c>
      <c r="K2107" s="380" t="s">
        <v>1224</v>
      </c>
      <c r="L2107" s="382" t="s">
        <v>4009</v>
      </c>
    </row>
    <row r="2108" spans="1:12" hidden="1">
      <c r="A2108" s="380" t="s">
        <v>5726</v>
      </c>
      <c r="B2108" s="380" t="s">
        <v>5727</v>
      </c>
      <c r="C2108" s="380" t="s">
        <v>744</v>
      </c>
      <c r="D2108" s="380" t="s">
        <v>5684</v>
      </c>
      <c r="F2108" s="381" t="s">
        <v>13</v>
      </c>
      <c r="G2108" s="380" t="s">
        <v>1771</v>
      </c>
      <c r="H2108" s="380" t="s">
        <v>1771</v>
      </c>
      <c r="I2108" s="380" t="s">
        <v>1767</v>
      </c>
      <c r="J2108" s="380" t="s">
        <v>1772</v>
      </c>
      <c r="K2108" s="380" t="s">
        <v>744</v>
      </c>
      <c r="L2108" s="382" t="s">
        <v>4018</v>
      </c>
    </row>
    <row r="2109" spans="1:12" hidden="1">
      <c r="A2109" s="380" t="s">
        <v>5728</v>
      </c>
      <c r="B2109" s="380" t="s">
        <v>5729</v>
      </c>
      <c r="C2109" s="380" t="s">
        <v>1224</v>
      </c>
      <c r="D2109" s="380" t="s">
        <v>5684</v>
      </c>
      <c r="F2109" s="381" t="s">
        <v>13</v>
      </c>
      <c r="G2109" s="380" t="s">
        <v>1771</v>
      </c>
      <c r="H2109" s="380" t="s">
        <v>1771</v>
      </c>
      <c r="I2109" s="380" t="s">
        <v>1767</v>
      </c>
      <c r="J2109" s="380" t="s">
        <v>1772</v>
      </c>
      <c r="K2109" s="380" t="s">
        <v>1224</v>
      </c>
      <c r="L2109" s="382" t="s">
        <v>4018</v>
      </c>
    </row>
    <row r="2110" spans="1:12" hidden="1">
      <c r="A2110" s="380" t="s">
        <v>5730</v>
      </c>
      <c r="B2110" s="380" t="s">
        <v>5731</v>
      </c>
      <c r="C2110" s="380" t="s">
        <v>1224</v>
      </c>
      <c r="D2110" s="380" t="s">
        <v>5684</v>
      </c>
      <c r="F2110" s="381" t="s">
        <v>13</v>
      </c>
      <c r="G2110" s="380" t="s">
        <v>1771</v>
      </c>
      <c r="H2110" s="380" t="s">
        <v>1771</v>
      </c>
      <c r="I2110" s="380" t="s">
        <v>1767</v>
      </c>
      <c r="J2110" s="380" t="s">
        <v>1772</v>
      </c>
      <c r="K2110" s="380" t="s">
        <v>1224</v>
      </c>
      <c r="L2110" s="382" t="s">
        <v>4018</v>
      </c>
    </row>
    <row r="2111" spans="1:12" hidden="1">
      <c r="A2111" s="380" t="s">
        <v>5732</v>
      </c>
      <c r="B2111" s="380" t="s">
        <v>5733</v>
      </c>
      <c r="C2111" s="380" t="s">
        <v>1807</v>
      </c>
      <c r="D2111" s="380" t="s">
        <v>5684</v>
      </c>
      <c r="F2111" s="381" t="s">
        <v>13</v>
      </c>
      <c r="G2111" s="380" t="s">
        <v>1771</v>
      </c>
      <c r="H2111" s="380" t="s">
        <v>1771</v>
      </c>
      <c r="I2111" s="380" t="s">
        <v>1767</v>
      </c>
      <c r="J2111" s="380" t="s">
        <v>1772</v>
      </c>
      <c r="K2111" s="380" t="s">
        <v>1807</v>
      </c>
      <c r="L2111" s="382" t="s">
        <v>4018</v>
      </c>
    </row>
    <row r="2112" spans="1:12" hidden="1">
      <c r="A2112" s="380" t="s">
        <v>5734</v>
      </c>
      <c r="B2112" s="380" t="s">
        <v>5735</v>
      </c>
      <c r="C2112" s="380" t="s">
        <v>1224</v>
      </c>
      <c r="D2112" s="380" t="s">
        <v>5684</v>
      </c>
      <c r="F2112" s="381" t="s">
        <v>13</v>
      </c>
      <c r="G2112" s="380" t="s">
        <v>1771</v>
      </c>
      <c r="H2112" s="380" t="s">
        <v>1771</v>
      </c>
      <c r="I2112" s="380" t="s">
        <v>1767</v>
      </c>
      <c r="J2112" s="380" t="s">
        <v>1772</v>
      </c>
      <c r="K2112" s="380" t="s">
        <v>1224</v>
      </c>
      <c r="L2112" s="382" t="s">
        <v>4018</v>
      </c>
    </row>
    <row r="2113" spans="1:12" hidden="1">
      <c r="A2113" s="380" t="s">
        <v>5736</v>
      </c>
      <c r="B2113" s="380" t="s">
        <v>5737</v>
      </c>
      <c r="C2113" s="380" t="s">
        <v>1438</v>
      </c>
      <c r="D2113" s="380" t="s">
        <v>5684</v>
      </c>
      <c r="F2113" s="381" t="s">
        <v>13</v>
      </c>
      <c r="G2113" s="380" t="s">
        <v>1771</v>
      </c>
      <c r="H2113" s="380" t="s">
        <v>1771</v>
      </c>
      <c r="I2113" s="380" t="s">
        <v>1767</v>
      </c>
      <c r="J2113" s="380" t="s">
        <v>1772</v>
      </c>
      <c r="K2113" s="380" t="s">
        <v>1438</v>
      </c>
      <c r="L2113" s="382" t="s">
        <v>4018</v>
      </c>
    </row>
    <row r="2114" spans="1:12" hidden="1">
      <c r="A2114" s="380" t="s">
        <v>5738</v>
      </c>
      <c r="B2114" s="380" t="s">
        <v>5739</v>
      </c>
      <c r="C2114" s="380" t="s">
        <v>1816</v>
      </c>
      <c r="D2114" s="380" t="s">
        <v>5684</v>
      </c>
      <c r="E2114" s="380" t="s">
        <v>2274</v>
      </c>
      <c r="F2114" s="381" t="s">
        <v>13</v>
      </c>
      <c r="G2114" s="380" t="s">
        <v>1771</v>
      </c>
      <c r="H2114" s="380" t="s">
        <v>1771</v>
      </c>
      <c r="I2114" s="380" t="s">
        <v>1767</v>
      </c>
      <c r="J2114" s="380" t="s">
        <v>1772</v>
      </c>
      <c r="K2114" s="380" t="s">
        <v>1188</v>
      </c>
      <c r="L2114" s="382" t="s">
        <v>4018</v>
      </c>
    </row>
    <row r="2115" spans="1:12" hidden="1">
      <c r="A2115" s="380" t="s">
        <v>5740</v>
      </c>
      <c r="B2115" s="380" t="s">
        <v>5741</v>
      </c>
      <c r="C2115" s="380" t="s">
        <v>1779</v>
      </c>
      <c r="D2115" s="380" t="s">
        <v>5684</v>
      </c>
      <c r="F2115" s="381" t="s">
        <v>13</v>
      </c>
      <c r="G2115" s="380" t="s">
        <v>1771</v>
      </c>
      <c r="H2115" s="380" t="s">
        <v>1771</v>
      </c>
      <c r="I2115" s="380" t="s">
        <v>1767</v>
      </c>
      <c r="J2115" s="380" t="s">
        <v>1772</v>
      </c>
      <c r="K2115" s="380" t="s">
        <v>1779</v>
      </c>
      <c r="L2115" s="382" t="s">
        <v>4018</v>
      </c>
    </row>
    <row r="2116" spans="1:12" hidden="1">
      <c r="A2116" s="380" t="s">
        <v>5742</v>
      </c>
      <c r="B2116" s="380" t="s">
        <v>5743</v>
      </c>
      <c r="C2116" s="380" t="s">
        <v>1438</v>
      </c>
      <c r="D2116" s="380" t="s">
        <v>5684</v>
      </c>
      <c r="F2116" s="381" t="s">
        <v>13</v>
      </c>
      <c r="G2116" s="380" t="s">
        <v>1771</v>
      </c>
      <c r="H2116" s="380" t="s">
        <v>1771</v>
      </c>
      <c r="I2116" s="380" t="s">
        <v>1767</v>
      </c>
      <c r="J2116" s="380" t="s">
        <v>1772</v>
      </c>
      <c r="K2116" s="380" t="s">
        <v>1438</v>
      </c>
      <c r="L2116" s="382" t="s">
        <v>4018</v>
      </c>
    </row>
    <row r="2117" spans="1:12" hidden="1">
      <c r="A2117" s="380" t="s">
        <v>5744</v>
      </c>
      <c r="B2117" s="380" t="s">
        <v>5745</v>
      </c>
      <c r="C2117" s="380" t="s">
        <v>1438</v>
      </c>
      <c r="D2117" s="380" t="s">
        <v>5684</v>
      </c>
      <c r="F2117" s="381" t="s">
        <v>13</v>
      </c>
      <c r="G2117" s="380" t="s">
        <v>1771</v>
      </c>
      <c r="H2117" s="380" t="s">
        <v>1771</v>
      </c>
      <c r="I2117" s="380" t="s">
        <v>1767</v>
      </c>
      <c r="J2117" s="380" t="s">
        <v>1772</v>
      </c>
      <c r="K2117" s="380" t="s">
        <v>1438</v>
      </c>
      <c r="L2117" s="382" t="s">
        <v>4018</v>
      </c>
    </row>
    <row r="2118" spans="1:12" hidden="1">
      <c r="A2118" s="380" t="s">
        <v>5746</v>
      </c>
      <c r="B2118" s="380" t="s">
        <v>5747</v>
      </c>
      <c r="C2118" s="380" t="s">
        <v>1027</v>
      </c>
      <c r="D2118" s="380" t="s">
        <v>5684</v>
      </c>
      <c r="F2118" s="381" t="s">
        <v>13</v>
      </c>
      <c r="G2118" s="380" t="s">
        <v>1771</v>
      </c>
      <c r="H2118" s="380" t="s">
        <v>1771</v>
      </c>
      <c r="I2118" s="380" t="s">
        <v>1767</v>
      </c>
      <c r="J2118" s="380" t="s">
        <v>1772</v>
      </c>
      <c r="K2118" s="380" t="s">
        <v>1027</v>
      </c>
      <c r="L2118" s="382" t="s">
        <v>4018</v>
      </c>
    </row>
    <row r="2119" spans="1:12" hidden="1">
      <c r="A2119" s="380" t="s">
        <v>1200</v>
      </c>
      <c r="B2119" s="380" t="s">
        <v>1201</v>
      </c>
      <c r="C2119" s="380" t="s">
        <v>1816</v>
      </c>
      <c r="D2119" s="380" t="s">
        <v>5684</v>
      </c>
      <c r="E2119" s="380" t="s">
        <v>2274</v>
      </c>
      <c r="F2119" s="381" t="s">
        <v>13</v>
      </c>
      <c r="G2119" s="380" t="s">
        <v>1771</v>
      </c>
      <c r="H2119" s="380" t="s">
        <v>1771</v>
      </c>
      <c r="I2119" s="380" t="s">
        <v>1767</v>
      </c>
      <c r="J2119" s="380" t="s">
        <v>1772</v>
      </c>
      <c r="K2119" s="380" t="s">
        <v>1188</v>
      </c>
      <c r="L2119" s="382" t="s">
        <v>4018</v>
      </c>
    </row>
    <row r="2120" spans="1:12" hidden="1">
      <c r="A2120" s="380" t="s">
        <v>5748</v>
      </c>
      <c r="B2120" s="380" t="s">
        <v>5749</v>
      </c>
      <c r="C2120" s="380" t="s">
        <v>1438</v>
      </c>
      <c r="D2120" s="380" t="s">
        <v>5684</v>
      </c>
      <c r="F2120" s="381" t="s">
        <v>13</v>
      </c>
      <c r="G2120" s="380" t="s">
        <v>1771</v>
      </c>
      <c r="H2120" s="380" t="s">
        <v>1771</v>
      </c>
      <c r="I2120" s="380" t="s">
        <v>1767</v>
      </c>
      <c r="J2120" s="380" t="s">
        <v>1772</v>
      </c>
      <c r="K2120" s="380" t="s">
        <v>1438</v>
      </c>
      <c r="L2120" s="382" t="s">
        <v>4018</v>
      </c>
    </row>
    <row r="2121" spans="1:12" hidden="1">
      <c r="A2121" s="380" t="s">
        <v>5750</v>
      </c>
      <c r="B2121" s="380" t="s">
        <v>5751</v>
      </c>
      <c r="C2121" s="380" t="s">
        <v>1224</v>
      </c>
      <c r="D2121" s="380" t="s">
        <v>5684</v>
      </c>
      <c r="F2121" s="381" t="s">
        <v>13</v>
      </c>
      <c r="G2121" s="380" t="s">
        <v>1771</v>
      </c>
      <c r="H2121" s="380" t="s">
        <v>1771</v>
      </c>
      <c r="I2121" s="380" t="s">
        <v>1767</v>
      </c>
      <c r="J2121" s="380" t="s">
        <v>1772</v>
      </c>
      <c r="K2121" s="380" t="s">
        <v>1224</v>
      </c>
      <c r="L2121" s="382" t="s">
        <v>4097</v>
      </c>
    </row>
    <row r="2122" spans="1:12" hidden="1">
      <c r="A2122" s="380" t="s">
        <v>5752</v>
      </c>
      <c r="B2122" s="380" t="s">
        <v>4788</v>
      </c>
      <c r="C2122" s="380" t="s">
        <v>1438</v>
      </c>
      <c r="D2122" s="380" t="s">
        <v>5753</v>
      </c>
      <c r="F2122" s="381" t="s">
        <v>13</v>
      </c>
      <c r="G2122" s="380" t="s">
        <v>1771</v>
      </c>
      <c r="H2122" s="380" t="s">
        <v>1771</v>
      </c>
      <c r="I2122" s="380" t="s">
        <v>1767</v>
      </c>
      <c r="J2122" s="380" t="s">
        <v>1772</v>
      </c>
      <c r="K2122" s="380" t="s">
        <v>1438</v>
      </c>
      <c r="L2122" s="382" t="s">
        <v>4097</v>
      </c>
    </row>
    <row r="2123" spans="1:12" hidden="1">
      <c r="A2123" s="380" t="s">
        <v>5754</v>
      </c>
      <c r="B2123" s="380" t="s">
        <v>5755</v>
      </c>
      <c r="C2123" s="380" t="s">
        <v>630</v>
      </c>
      <c r="D2123" s="380" t="s">
        <v>5684</v>
      </c>
      <c r="F2123" s="381" t="s">
        <v>13</v>
      </c>
      <c r="G2123" s="380" t="s">
        <v>1771</v>
      </c>
      <c r="H2123" s="380" t="s">
        <v>1771</v>
      </c>
      <c r="I2123" s="380" t="s">
        <v>1767</v>
      </c>
      <c r="J2123" s="380" t="s">
        <v>1772</v>
      </c>
      <c r="K2123" s="380" t="s">
        <v>630</v>
      </c>
      <c r="L2123" s="382" t="s">
        <v>4097</v>
      </c>
    </row>
    <row r="2124" spans="1:12" hidden="1">
      <c r="A2124" s="380" t="s">
        <v>5756</v>
      </c>
      <c r="B2124" s="380" t="s">
        <v>5757</v>
      </c>
      <c r="C2124" s="380" t="s">
        <v>1779</v>
      </c>
      <c r="D2124" s="380" t="s">
        <v>5684</v>
      </c>
      <c r="F2124" s="381" t="s">
        <v>13</v>
      </c>
      <c r="G2124" s="380" t="s">
        <v>1771</v>
      </c>
      <c r="H2124" s="380" t="s">
        <v>1771</v>
      </c>
      <c r="I2124" s="380" t="s">
        <v>1767</v>
      </c>
      <c r="J2124" s="380" t="s">
        <v>1772</v>
      </c>
      <c r="K2124" s="380" t="s">
        <v>1779</v>
      </c>
      <c r="L2124" s="382" t="s">
        <v>4097</v>
      </c>
    </row>
    <row r="2125" spans="1:12" hidden="1">
      <c r="A2125" s="380" t="s">
        <v>5758</v>
      </c>
      <c r="B2125" s="380" t="s">
        <v>5759</v>
      </c>
      <c r="C2125" s="380" t="s">
        <v>395</v>
      </c>
      <c r="D2125" s="380" t="s">
        <v>5684</v>
      </c>
      <c r="F2125" s="381" t="s">
        <v>13</v>
      </c>
      <c r="G2125" s="380" t="s">
        <v>1771</v>
      </c>
      <c r="H2125" s="380" t="s">
        <v>1771</v>
      </c>
      <c r="I2125" s="380" t="s">
        <v>1767</v>
      </c>
      <c r="J2125" s="380" t="s">
        <v>1772</v>
      </c>
      <c r="K2125" s="380" t="s">
        <v>395</v>
      </c>
      <c r="L2125" s="382" t="s">
        <v>4097</v>
      </c>
    </row>
    <row r="2126" spans="1:12" hidden="1">
      <c r="A2126" s="380" t="s">
        <v>5760</v>
      </c>
      <c r="B2126" s="380" t="s">
        <v>5761</v>
      </c>
      <c r="C2126" s="380" t="s">
        <v>744</v>
      </c>
      <c r="D2126" s="380" t="s">
        <v>5684</v>
      </c>
      <c r="F2126" s="381" t="s">
        <v>13</v>
      </c>
      <c r="G2126" s="380" t="s">
        <v>1771</v>
      </c>
      <c r="H2126" s="380" t="s">
        <v>1771</v>
      </c>
      <c r="I2126" s="380" t="s">
        <v>1767</v>
      </c>
      <c r="J2126" s="380" t="s">
        <v>1772</v>
      </c>
      <c r="K2126" s="380" t="s">
        <v>744</v>
      </c>
      <c r="L2126" s="382" t="s">
        <v>4097</v>
      </c>
    </row>
    <row r="2127" spans="1:12" hidden="1">
      <c r="A2127" s="380" t="s">
        <v>5762</v>
      </c>
      <c r="B2127" s="380" t="s">
        <v>5763</v>
      </c>
      <c r="C2127" s="380" t="s">
        <v>1438</v>
      </c>
      <c r="D2127" s="380" t="s">
        <v>5684</v>
      </c>
      <c r="F2127" s="381" t="s">
        <v>13</v>
      </c>
      <c r="G2127" s="380" t="s">
        <v>1771</v>
      </c>
      <c r="H2127" s="380" t="s">
        <v>1771</v>
      </c>
      <c r="I2127" s="380" t="s">
        <v>1767</v>
      </c>
      <c r="J2127" s="380" t="s">
        <v>1772</v>
      </c>
      <c r="K2127" s="380" t="s">
        <v>1438</v>
      </c>
      <c r="L2127" s="382" t="s">
        <v>4148</v>
      </c>
    </row>
    <row r="2128" spans="1:12" hidden="1">
      <c r="A2128" s="380" t="s">
        <v>5764</v>
      </c>
      <c r="B2128" s="380" t="s">
        <v>5765</v>
      </c>
      <c r="C2128" s="380" t="s">
        <v>1816</v>
      </c>
      <c r="D2128" s="380" t="s">
        <v>5684</v>
      </c>
      <c r="E2128" s="380" t="s">
        <v>2274</v>
      </c>
      <c r="F2128" s="381" t="s">
        <v>13</v>
      </c>
      <c r="G2128" s="380" t="s">
        <v>1771</v>
      </c>
      <c r="H2128" s="380" t="s">
        <v>1771</v>
      </c>
      <c r="I2128" s="380" t="s">
        <v>1767</v>
      </c>
      <c r="J2128" s="380" t="s">
        <v>1772</v>
      </c>
      <c r="K2128" s="380" t="s">
        <v>1188</v>
      </c>
      <c r="L2128" s="382" t="s">
        <v>4148</v>
      </c>
    </row>
    <row r="2129" spans="1:12" hidden="1">
      <c r="A2129" s="380" t="s">
        <v>5766</v>
      </c>
      <c r="B2129" s="380" t="s">
        <v>5767</v>
      </c>
      <c r="C2129" s="380" t="s">
        <v>1438</v>
      </c>
      <c r="D2129" s="380" t="s">
        <v>5684</v>
      </c>
      <c r="F2129" s="381" t="s">
        <v>13</v>
      </c>
      <c r="G2129" s="380" t="s">
        <v>1771</v>
      </c>
      <c r="H2129" s="380" t="s">
        <v>1771</v>
      </c>
      <c r="I2129" s="380" t="s">
        <v>1767</v>
      </c>
      <c r="J2129" s="380" t="s">
        <v>1772</v>
      </c>
      <c r="K2129" s="380" t="s">
        <v>1438</v>
      </c>
      <c r="L2129" s="382" t="s">
        <v>4148</v>
      </c>
    </row>
    <row r="2130" spans="1:12" hidden="1">
      <c r="A2130" s="380" t="s">
        <v>5768</v>
      </c>
      <c r="B2130" s="380" t="s">
        <v>5769</v>
      </c>
      <c r="C2130" s="380" t="s">
        <v>1779</v>
      </c>
      <c r="D2130" s="380" t="s">
        <v>5684</v>
      </c>
      <c r="F2130" s="381" t="s">
        <v>13</v>
      </c>
      <c r="G2130" s="380" t="s">
        <v>1771</v>
      </c>
      <c r="H2130" s="380" t="s">
        <v>1771</v>
      </c>
      <c r="I2130" s="380" t="s">
        <v>1767</v>
      </c>
      <c r="J2130" s="380" t="s">
        <v>1772</v>
      </c>
      <c r="K2130" s="380" t="s">
        <v>1779</v>
      </c>
      <c r="L2130" s="382" t="s">
        <v>4148</v>
      </c>
    </row>
    <row r="2131" spans="1:12" hidden="1">
      <c r="A2131" s="380" t="s">
        <v>5770</v>
      </c>
      <c r="B2131" s="380" t="s">
        <v>5771</v>
      </c>
      <c r="C2131" s="380" t="s">
        <v>4178</v>
      </c>
      <c r="D2131" s="380" t="s">
        <v>5684</v>
      </c>
      <c r="F2131" s="381" t="s">
        <v>13</v>
      </c>
      <c r="G2131" s="380" t="s">
        <v>1771</v>
      </c>
      <c r="H2131" s="380" t="s">
        <v>1771</v>
      </c>
      <c r="I2131" s="380" t="s">
        <v>1767</v>
      </c>
      <c r="J2131" s="380" t="s">
        <v>1772</v>
      </c>
      <c r="K2131" s="380" t="s">
        <v>4178</v>
      </c>
      <c r="L2131" s="382" t="s">
        <v>4241</v>
      </c>
    </row>
    <row r="2132" spans="1:12" hidden="1">
      <c r="A2132" s="380" t="s">
        <v>5772</v>
      </c>
      <c r="B2132" s="380" t="s">
        <v>5773</v>
      </c>
      <c r="C2132" s="380" t="s">
        <v>1779</v>
      </c>
      <c r="D2132" s="380" t="s">
        <v>5684</v>
      </c>
      <c r="F2132" s="381" t="s">
        <v>13</v>
      </c>
      <c r="G2132" s="380" t="s">
        <v>1771</v>
      </c>
      <c r="H2132" s="380" t="s">
        <v>1771</v>
      </c>
      <c r="I2132" s="380" t="s">
        <v>1767</v>
      </c>
      <c r="J2132" s="380" t="s">
        <v>1772</v>
      </c>
      <c r="K2132" s="380" t="s">
        <v>1779</v>
      </c>
      <c r="L2132" s="382" t="s">
        <v>4241</v>
      </c>
    </row>
    <row r="2133" spans="1:12" hidden="1">
      <c r="A2133" s="380" t="s">
        <v>5774</v>
      </c>
      <c r="B2133" s="380" t="s">
        <v>5775</v>
      </c>
      <c r="C2133" s="380" t="s">
        <v>1816</v>
      </c>
      <c r="D2133" s="380" t="s">
        <v>5684</v>
      </c>
      <c r="E2133" s="380" t="s">
        <v>2274</v>
      </c>
      <c r="F2133" s="381" t="s">
        <v>13</v>
      </c>
      <c r="G2133" s="380" t="s">
        <v>1771</v>
      </c>
      <c r="H2133" s="380" t="s">
        <v>1771</v>
      </c>
      <c r="I2133" s="380" t="s">
        <v>1767</v>
      </c>
      <c r="J2133" s="380" t="s">
        <v>1772</v>
      </c>
      <c r="K2133" s="380" t="s">
        <v>1188</v>
      </c>
      <c r="L2133" s="382" t="s">
        <v>4241</v>
      </c>
    </row>
    <row r="2134" spans="1:12" hidden="1">
      <c r="A2134" s="380" t="s">
        <v>5776</v>
      </c>
      <c r="B2134" s="380" t="s">
        <v>5777</v>
      </c>
      <c r="C2134" s="380" t="s">
        <v>1779</v>
      </c>
      <c r="D2134" s="380" t="s">
        <v>5684</v>
      </c>
      <c r="F2134" s="381" t="s">
        <v>13</v>
      </c>
      <c r="G2134" s="380" t="s">
        <v>1771</v>
      </c>
      <c r="H2134" s="380" t="s">
        <v>1771</v>
      </c>
      <c r="I2134" s="380" t="s">
        <v>1767</v>
      </c>
      <c r="J2134" s="380" t="s">
        <v>1772</v>
      </c>
      <c r="K2134" s="380" t="s">
        <v>1779</v>
      </c>
      <c r="L2134" s="382" t="s">
        <v>4241</v>
      </c>
    </row>
    <row r="2135" spans="1:12" hidden="1">
      <c r="A2135" s="380" t="s">
        <v>5778</v>
      </c>
      <c r="B2135" s="380" t="s">
        <v>5779</v>
      </c>
      <c r="C2135" s="380" t="s">
        <v>1438</v>
      </c>
      <c r="D2135" s="380" t="s">
        <v>5684</v>
      </c>
      <c r="F2135" s="381" t="s">
        <v>13</v>
      </c>
      <c r="G2135" s="380" t="s">
        <v>1771</v>
      </c>
      <c r="H2135" s="380" t="s">
        <v>1771</v>
      </c>
      <c r="I2135" s="380" t="s">
        <v>1767</v>
      </c>
      <c r="J2135" s="380" t="s">
        <v>1772</v>
      </c>
      <c r="K2135" s="380" t="s">
        <v>1438</v>
      </c>
      <c r="L2135" s="382" t="s">
        <v>4241</v>
      </c>
    </row>
    <row r="2136" spans="1:12" hidden="1">
      <c r="A2136" s="380" t="s">
        <v>5780</v>
      </c>
      <c r="B2136" s="380" t="s">
        <v>5781</v>
      </c>
      <c r="C2136" s="380" t="s">
        <v>1027</v>
      </c>
      <c r="D2136" s="380" t="s">
        <v>5684</v>
      </c>
      <c r="F2136" s="381" t="s">
        <v>13</v>
      </c>
      <c r="G2136" s="380" t="s">
        <v>1771</v>
      </c>
      <c r="H2136" s="380" t="s">
        <v>1771</v>
      </c>
      <c r="I2136" s="380" t="s">
        <v>1767</v>
      </c>
      <c r="J2136" s="380" t="s">
        <v>1772</v>
      </c>
      <c r="K2136" s="380" t="s">
        <v>1027</v>
      </c>
      <c r="L2136" s="382" t="s">
        <v>4241</v>
      </c>
    </row>
    <row r="2137" spans="1:12" hidden="1">
      <c r="A2137" s="380" t="s">
        <v>5782</v>
      </c>
      <c r="B2137" s="380" t="s">
        <v>5783</v>
      </c>
      <c r="C2137" s="380" t="s">
        <v>1027</v>
      </c>
      <c r="D2137" s="380" t="s">
        <v>5684</v>
      </c>
      <c r="F2137" s="381" t="s">
        <v>13</v>
      </c>
      <c r="G2137" s="380" t="s">
        <v>1771</v>
      </c>
      <c r="H2137" s="380" t="s">
        <v>1771</v>
      </c>
      <c r="I2137" s="380" t="s">
        <v>1767</v>
      </c>
      <c r="J2137" s="380" t="s">
        <v>1772</v>
      </c>
      <c r="K2137" s="380" t="s">
        <v>1027</v>
      </c>
      <c r="L2137" s="382" t="s">
        <v>4241</v>
      </c>
    </row>
    <row r="2138" spans="1:12" hidden="1">
      <c r="A2138" s="380" t="s">
        <v>5784</v>
      </c>
      <c r="B2138" s="380" t="s">
        <v>5785</v>
      </c>
      <c r="C2138" s="380" t="s">
        <v>1438</v>
      </c>
      <c r="D2138" s="380" t="s">
        <v>5684</v>
      </c>
      <c r="F2138" s="381" t="s">
        <v>13</v>
      </c>
      <c r="G2138" s="380" t="s">
        <v>1771</v>
      </c>
      <c r="H2138" s="380" t="s">
        <v>1771</v>
      </c>
      <c r="I2138" s="380" t="s">
        <v>1767</v>
      </c>
      <c r="J2138" s="380" t="s">
        <v>1772</v>
      </c>
      <c r="K2138" s="380" t="s">
        <v>1438</v>
      </c>
      <c r="L2138" s="382" t="s">
        <v>4271</v>
      </c>
    </row>
    <row r="2139" spans="1:12" hidden="1">
      <c r="A2139" s="380" t="s">
        <v>5786</v>
      </c>
      <c r="B2139" s="380" t="s">
        <v>5787</v>
      </c>
      <c r="C2139" s="380" t="s">
        <v>1438</v>
      </c>
      <c r="D2139" s="380" t="s">
        <v>5684</v>
      </c>
      <c r="F2139" s="381" t="s">
        <v>13</v>
      </c>
      <c r="G2139" s="380" t="s">
        <v>1771</v>
      </c>
      <c r="H2139" s="380" t="s">
        <v>1771</v>
      </c>
      <c r="I2139" s="380" t="s">
        <v>1767</v>
      </c>
      <c r="J2139" s="380" t="s">
        <v>1772</v>
      </c>
      <c r="K2139" s="380" t="s">
        <v>1438</v>
      </c>
      <c r="L2139" s="382" t="s">
        <v>4271</v>
      </c>
    </row>
    <row r="2140" spans="1:12" hidden="1">
      <c r="A2140" s="380" t="s">
        <v>5788</v>
      </c>
      <c r="B2140" s="380" t="s">
        <v>5789</v>
      </c>
      <c r="C2140" s="380" t="s">
        <v>395</v>
      </c>
      <c r="D2140" s="380" t="s">
        <v>5684</v>
      </c>
      <c r="F2140" s="381" t="s">
        <v>13</v>
      </c>
      <c r="G2140" s="380" t="s">
        <v>1771</v>
      </c>
      <c r="H2140" s="380" t="s">
        <v>1771</v>
      </c>
      <c r="I2140" s="380" t="s">
        <v>1767</v>
      </c>
      <c r="J2140" s="380" t="s">
        <v>1772</v>
      </c>
      <c r="K2140" s="380" t="s">
        <v>395</v>
      </c>
      <c r="L2140" s="382" t="s">
        <v>4271</v>
      </c>
    </row>
    <row r="2141" spans="1:12" hidden="1">
      <c r="A2141" s="380" t="s">
        <v>5790</v>
      </c>
      <c r="B2141" s="380" t="s">
        <v>5791</v>
      </c>
      <c r="C2141" s="380" t="s">
        <v>1224</v>
      </c>
      <c r="D2141" s="380" t="s">
        <v>5684</v>
      </c>
      <c r="F2141" s="381" t="s">
        <v>13</v>
      </c>
      <c r="G2141" s="380" t="s">
        <v>1771</v>
      </c>
      <c r="H2141" s="380" t="s">
        <v>1771</v>
      </c>
      <c r="I2141" s="380" t="s">
        <v>1767</v>
      </c>
      <c r="J2141" s="380" t="s">
        <v>1772</v>
      </c>
      <c r="K2141" s="380" t="s">
        <v>1224</v>
      </c>
      <c r="L2141" s="382" t="s">
        <v>4271</v>
      </c>
    </row>
    <row r="2142" spans="1:12" hidden="1">
      <c r="A2142" s="380" t="s">
        <v>5792</v>
      </c>
      <c r="B2142" s="380" t="s">
        <v>5793</v>
      </c>
      <c r="C2142" s="380" t="s">
        <v>336</v>
      </c>
      <c r="D2142" s="380" t="s">
        <v>5684</v>
      </c>
      <c r="E2142" s="380" t="s">
        <v>3315</v>
      </c>
      <c r="F2142" s="381" t="s">
        <v>13</v>
      </c>
      <c r="G2142" s="380" t="s">
        <v>1771</v>
      </c>
      <c r="H2142" s="380" t="s">
        <v>1771</v>
      </c>
      <c r="I2142" s="380" t="s">
        <v>1767</v>
      </c>
      <c r="J2142" s="380" t="s">
        <v>1772</v>
      </c>
      <c r="K2142" s="380" t="s">
        <v>1795</v>
      </c>
      <c r="L2142" s="382" t="s">
        <v>4271</v>
      </c>
    </row>
    <row r="2143" spans="1:12" hidden="1">
      <c r="A2143" s="380" t="s">
        <v>5794</v>
      </c>
      <c r="B2143" s="380" t="s">
        <v>5795</v>
      </c>
      <c r="C2143" s="380" t="s">
        <v>1438</v>
      </c>
      <c r="D2143" s="380" t="s">
        <v>5684</v>
      </c>
      <c r="F2143" s="381" t="s">
        <v>13</v>
      </c>
      <c r="G2143" s="380" t="s">
        <v>1771</v>
      </c>
      <c r="H2143" s="380" t="s">
        <v>1771</v>
      </c>
      <c r="I2143" s="380" t="s">
        <v>1767</v>
      </c>
      <c r="J2143" s="380" t="s">
        <v>1772</v>
      </c>
      <c r="K2143" s="380" t="s">
        <v>1438</v>
      </c>
      <c r="L2143" s="382" t="s">
        <v>4271</v>
      </c>
    </row>
    <row r="2144" spans="1:12" hidden="1">
      <c r="A2144" s="380" t="s">
        <v>5796</v>
      </c>
      <c r="B2144" s="380" t="s">
        <v>5797</v>
      </c>
      <c r="C2144" s="380" t="s">
        <v>1816</v>
      </c>
      <c r="D2144" s="380" t="s">
        <v>5684</v>
      </c>
      <c r="E2144" s="380" t="s">
        <v>2274</v>
      </c>
      <c r="F2144" s="381" t="s">
        <v>13</v>
      </c>
      <c r="G2144" s="380" t="s">
        <v>1771</v>
      </c>
      <c r="H2144" s="380" t="s">
        <v>1771</v>
      </c>
      <c r="I2144" s="380" t="s">
        <v>1767</v>
      </c>
      <c r="J2144" s="380" t="s">
        <v>1772</v>
      </c>
      <c r="K2144" s="380" t="s">
        <v>1188</v>
      </c>
      <c r="L2144" s="382" t="s">
        <v>4272</v>
      </c>
    </row>
    <row r="2145" spans="1:12" hidden="1">
      <c r="A2145" s="380" t="s">
        <v>5798</v>
      </c>
      <c r="B2145" s="380" t="s">
        <v>5799</v>
      </c>
      <c r="C2145" s="380" t="s">
        <v>1807</v>
      </c>
      <c r="D2145" s="380" t="s">
        <v>5684</v>
      </c>
      <c r="F2145" s="381" t="s">
        <v>13</v>
      </c>
      <c r="G2145" s="380" t="s">
        <v>1771</v>
      </c>
      <c r="H2145" s="380" t="s">
        <v>1771</v>
      </c>
      <c r="I2145" s="380" t="s">
        <v>1767</v>
      </c>
      <c r="J2145" s="380" t="s">
        <v>1772</v>
      </c>
      <c r="K2145" s="380" t="s">
        <v>1807</v>
      </c>
      <c r="L2145" s="382" t="s">
        <v>4272</v>
      </c>
    </row>
    <row r="2146" spans="1:12" hidden="1">
      <c r="A2146" s="380" t="s">
        <v>5800</v>
      </c>
      <c r="B2146" s="380" t="s">
        <v>5801</v>
      </c>
      <c r="C2146" s="380" t="s">
        <v>107</v>
      </c>
      <c r="D2146" s="380" t="s">
        <v>5684</v>
      </c>
      <c r="F2146" s="381" t="s">
        <v>13</v>
      </c>
      <c r="G2146" s="380" t="s">
        <v>1771</v>
      </c>
      <c r="H2146" s="380" t="s">
        <v>1771</v>
      </c>
      <c r="I2146" s="380" t="s">
        <v>1767</v>
      </c>
      <c r="J2146" s="380" t="s">
        <v>1772</v>
      </c>
      <c r="K2146" s="380" t="s">
        <v>107</v>
      </c>
      <c r="L2146" s="382" t="s">
        <v>4272</v>
      </c>
    </row>
    <row r="2147" spans="1:12" hidden="1">
      <c r="A2147" s="380" t="s">
        <v>5802</v>
      </c>
      <c r="B2147" s="380" t="s">
        <v>5803</v>
      </c>
      <c r="C2147" s="380" t="s">
        <v>935</v>
      </c>
      <c r="D2147" s="380" t="s">
        <v>5684</v>
      </c>
      <c r="F2147" s="381" t="s">
        <v>13</v>
      </c>
      <c r="G2147" s="380" t="s">
        <v>1771</v>
      </c>
      <c r="H2147" s="380" t="s">
        <v>1771</v>
      </c>
      <c r="I2147" s="380" t="s">
        <v>1767</v>
      </c>
      <c r="J2147" s="380" t="s">
        <v>1772</v>
      </c>
      <c r="K2147" s="380" t="s">
        <v>4037</v>
      </c>
      <c r="L2147" s="382" t="s">
        <v>4272</v>
      </c>
    </row>
    <row r="2148" spans="1:12" hidden="1">
      <c r="A2148" s="380" t="s">
        <v>5804</v>
      </c>
      <c r="B2148" s="380" t="s">
        <v>5805</v>
      </c>
      <c r="C2148" s="380" t="s">
        <v>4037</v>
      </c>
      <c r="D2148" s="380" t="s">
        <v>5684</v>
      </c>
      <c r="F2148" s="381" t="s">
        <v>13</v>
      </c>
      <c r="G2148" s="380" t="s">
        <v>1771</v>
      </c>
      <c r="H2148" s="380" t="s">
        <v>1771</v>
      </c>
      <c r="I2148" s="380" t="s">
        <v>1767</v>
      </c>
      <c r="J2148" s="380" t="s">
        <v>1772</v>
      </c>
      <c r="K2148" s="380" t="s">
        <v>4037</v>
      </c>
      <c r="L2148" s="382" t="s">
        <v>4272</v>
      </c>
    </row>
    <row r="2149" spans="1:12" hidden="1">
      <c r="A2149" s="380" t="s">
        <v>5806</v>
      </c>
      <c r="B2149" s="380" t="s">
        <v>5807</v>
      </c>
      <c r="C2149" s="380" t="s">
        <v>30</v>
      </c>
      <c r="D2149" s="380" t="s">
        <v>5684</v>
      </c>
      <c r="F2149" s="381" t="s">
        <v>13</v>
      </c>
      <c r="G2149" s="380" t="s">
        <v>1771</v>
      </c>
      <c r="H2149" s="380" t="s">
        <v>1771</v>
      </c>
      <c r="I2149" s="380" t="s">
        <v>1767</v>
      </c>
      <c r="J2149" s="380" t="s">
        <v>1772</v>
      </c>
      <c r="K2149" s="380" t="s">
        <v>30</v>
      </c>
      <c r="L2149" s="382" t="s">
        <v>5808</v>
      </c>
    </row>
    <row r="2150" spans="1:12" hidden="1">
      <c r="A2150" s="380" t="s">
        <v>5809</v>
      </c>
      <c r="B2150" s="380" t="s">
        <v>5810</v>
      </c>
      <c r="C2150" s="380" t="s">
        <v>1816</v>
      </c>
      <c r="D2150" s="380" t="s">
        <v>5684</v>
      </c>
      <c r="E2150" s="380" t="s">
        <v>2274</v>
      </c>
      <c r="F2150" s="381" t="s">
        <v>13</v>
      </c>
      <c r="G2150" s="380" t="s">
        <v>1771</v>
      </c>
      <c r="H2150" s="380" t="s">
        <v>1771</v>
      </c>
      <c r="I2150" s="380" t="s">
        <v>1767</v>
      </c>
      <c r="J2150" s="380" t="s">
        <v>1772</v>
      </c>
      <c r="K2150" s="380" t="s">
        <v>1188</v>
      </c>
      <c r="L2150" s="382" t="s">
        <v>5808</v>
      </c>
    </row>
    <row r="2151" spans="1:12" hidden="1">
      <c r="A2151" s="380" t="s">
        <v>5811</v>
      </c>
      <c r="B2151" s="380" t="s">
        <v>5791</v>
      </c>
      <c r="C2151" s="380" t="s">
        <v>395</v>
      </c>
      <c r="D2151" s="380" t="s">
        <v>5684</v>
      </c>
      <c r="F2151" s="381" t="s">
        <v>13</v>
      </c>
      <c r="G2151" s="380" t="s">
        <v>1771</v>
      </c>
      <c r="H2151" s="380" t="s">
        <v>1771</v>
      </c>
      <c r="I2151" s="380" t="s">
        <v>1767</v>
      </c>
      <c r="J2151" s="380" t="s">
        <v>1772</v>
      </c>
      <c r="K2151" s="380" t="s">
        <v>395</v>
      </c>
      <c r="L2151" s="382" t="s">
        <v>5808</v>
      </c>
    </row>
    <row r="2152" spans="1:12" hidden="1">
      <c r="A2152" s="380" t="s">
        <v>5812</v>
      </c>
      <c r="B2152" s="380" t="s">
        <v>5813</v>
      </c>
      <c r="C2152" s="380" t="s">
        <v>1438</v>
      </c>
      <c r="D2152" s="380" t="s">
        <v>5684</v>
      </c>
      <c r="F2152" s="381" t="s">
        <v>13</v>
      </c>
      <c r="G2152" s="380" t="s">
        <v>1771</v>
      </c>
      <c r="H2152" s="380" t="s">
        <v>1771</v>
      </c>
      <c r="I2152" s="380" t="s">
        <v>1767</v>
      </c>
      <c r="J2152" s="380" t="s">
        <v>1772</v>
      </c>
      <c r="K2152" s="380" t="s">
        <v>1438</v>
      </c>
      <c r="L2152" s="382" t="s">
        <v>5814</v>
      </c>
    </row>
    <row r="2153" spans="1:12" hidden="1">
      <c r="A2153" s="380" t="s">
        <v>5815</v>
      </c>
      <c r="B2153" s="380" t="s">
        <v>5816</v>
      </c>
      <c r="C2153" s="380" t="s">
        <v>744</v>
      </c>
      <c r="D2153" s="380" t="s">
        <v>5684</v>
      </c>
      <c r="F2153" s="381" t="s">
        <v>13</v>
      </c>
      <c r="G2153" s="380" t="s">
        <v>1771</v>
      </c>
      <c r="H2153" s="380" t="s">
        <v>1771</v>
      </c>
      <c r="I2153" s="380" t="s">
        <v>1767</v>
      </c>
      <c r="J2153" s="380" t="s">
        <v>1768</v>
      </c>
      <c r="K2153" s="380" t="s">
        <v>1807</v>
      </c>
      <c r="L2153" s="382" t="s">
        <v>5814</v>
      </c>
    </row>
    <row r="2154" spans="1:12" hidden="1">
      <c r="A2154" s="380" t="s">
        <v>5817</v>
      </c>
      <c r="B2154" s="380" t="s">
        <v>5818</v>
      </c>
      <c r="C2154" s="380" t="s">
        <v>30</v>
      </c>
      <c r="D2154" s="380" t="s">
        <v>5684</v>
      </c>
      <c r="F2154" s="381" t="s">
        <v>13</v>
      </c>
      <c r="G2154" s="380" t="s">
        <v>1771</v>
      </c>
      <c r="H2154" s="380" t="s">
        <v>1771</v>
      </c>
      <c r="I2154" s="380" t="s">
        <v>1767</v>
      </c>
      <c r="J2154" s="380" t="s">
        <v>1772</v>
      </c>
      <c r="K2154" s="380" t="s">
        <v>30</v>
      </c>
      <c r="L2154" s="382" t="s">
        <v>5814</v>
      </c>
    </row>
    <row r="2155" spans="1:12" hidden="1">
      <c r="A2155" s="380" t="s">
        <v>5819</v>
      </c>
      <c r="B2155" s="380" t="s">
        <v>5820</v>
      </c>
      <c r="C2155" s="380" t="s">
        <v>1224</v>
      </c>
      <c r="D2155" s="380" t="s">
        <v>5684</v>
      </c>
      <c r="F2155" s="381" t="s">
        <v>13</v>
      </c>
      <c r="G2155" s="380" t="s">
        <v>1771</v>
      </c>
      <c r="H2155" s="380" t="s">
        <v>1771</v>
      </c>
      <c r="I2155" s="380" t="s">
        <v>1767</v>
      </c>
      <c r="J2155" s="380" t="s">
        <v>1772</v>
      </c>
      <c r="K2155" s="380" t="s">
        <v>1224</v>
      </c>
      <c r="L2155" s="382" t="s">
        <v>4384</v>
      </c>
    </row>
    <row r="2156" spans="1:12" hidden="1">
      <c r="A2156" s="380" t="s">
        <v>5821</v>
      </c>
      <c r="B2156" s="380" t="s">
        <v>5822</v>
      </c>
      <c r="C2156" s="380" t="s">
        <v>1438</v>
      </c>
      <c r="D2156" s="380" t="s">
        <v>5684</v>
      </c>
      <c r="F2156" s="381" t="s">
        <v>13</v>
      </c>
      <c r="G2156" s="380" t="s">
        <v>1771</v>
      </c>
      <c r="H2156" s="380" t="s">
        <v>1771</v>
      </c>
      <c r="I2156" s="380" t="s">
        <v>1767</v>
      </c>
      <c r="J2156" s="380" t="s">
        <v>1772</v>
      </c>
      <c r="K2156" s="380" t="s">
        <v>1438</v>
      </c>
      <c r="L2156" s="382" t="s">
        <v>4384</v>
      </c>
    </row>
    <row r="2157" spans="1:12" hidden="1">
      <c r="A2157" s="380" t="s">
        <v>5823</v>
      </c>
      <c r="B2157" s="380" t="s">
        <v>5824</v>
      </c>
      <c r="C2157" s="380" t="s">
        <v>1438</v>
      </c>
      <c r="D2157" s="380" t="s">
        <v>5684</v>
      </c>
      <c r="F2157" s="381" t="s">
        <v>13</v>
      </c>
      <c r="G2157" s="380" t="s">
        <v>1771</v>
      </c>
      <c r="H2157" s="380" t="s">
        <v>1771</v>
      </c>
      <c r="I2157" s="380" t="s">
        <v>1767</v>
      </c>
      <c r="J2157" s="380" t="s">
        <v>1772</v>
      </c>
      <c r="K2157" s="380" t="s">
        <v>1438</v>
      </c>
      <c r="L2157" s="382" t="s">
        <v>4384</v>
      </c>
    </row>
    <row r="2158" spans="1:12" hidden="1">
      <c r="A2158" s="380" t="s">
        <v>5825</v>
      </c>
      <c r="B2158" s="380" t="s">
        <v>5826</v>
      </c>
      <c r="C2158" s="380" t="s">
        <v>1438</v>
      </c>
      <c r="D2158" s="380" t="s">
        <v>5684</v>
      </c>
      <c r="F2158" s="381" t="s">
        <v>13</v>
      </c>
      <c r="G2158" s="380" t="s">
        <v>1771</v>
      </c>
      <c r="H2158" s="380" t="s">
        <v>1771</v>
      </c>
      <c r="I2158" s="380" t="s">
        <v>1767</v>
      </c>
      <c r="J2158" s="380" t="s">
        <v>1772</v>
      </c>
      <c r="K2158" s="380" t="s">
        <v>1438</v>
      </c>
      <c r="L2158" s="382" t="s">
        <v>4384</v>
      </c>
    </row>
    <row r="2159" spans="1:12" hidden="1">
      <c r="A2159" s="380" t="s">
        <v>5827</v>
      </c>
      <c r="B2159" s="380" t="s">
        <v>5828</v>
      </c>
      <c r="C2159" s="380" t="s">
        <v>395</v>
      </c>
      <c r="D2159" s="380" t="s">
        <v>5684</v>
      </c>
      <c r="F2159" s="381" t="s">
        <v>13</v>
      </c>
      <c r="G2159" s="380" t="s">
        <v>1771</v>
      </c>
      <c r="H2159" s="380" t="s">
        <v>1771</v>
      </c>
      <c r="I2159" s="380" t="s">
        <v>1767</v>
      </c>
      <c r="J2159" s="380" t="s">
        <v>1772</v>
      </c>
      <c r="K2159" s="380" t="s">
        <v>395</v>
      </c>
      <c r="L2159" s="382" t="s">
        <v>4384</v>
      </c>
    </row>
    <row r="2160" spans="1:12" hidden="1">
      <c r="A2160" s="380" t="s">
        <v>5829</v>
      </c>
      <c r="B2160" s="380" t="s">
        <v>5830</v>
      </c>
      <c r="C2160" s="380" t="s">
        <v>1224</v>
      </c>
      <c r="D2160" s="380" t="s">
        <v>5684</v>
      </c>
      <c r="F2160" s="381" t="s">
        <v>13</v>
      </c>
      <c r="G2160" s="380" t="s">
        <v>1771</v>
      </c>
      <c r="H2160" s="380" t="s">
        <v>1771</v>
      </c>
      <c r="I2160" s="380" t="s">
        <v>1767</v>
      </c>
      <c r="J2160" s="380" t="s">
        <v>1772</v>
      </c>
      <c r="K2160" s="380" t="s">
        <v>1224</v>
      </c>
      <c r="L2160" s="382" t="s">
        <v>4384</v>
      </c>
    </row>
    <row r="2161" spans="1:12" hidden="1">
      <c r="A2161" s="380" t="s">
        <v>5831</v>
      </c>
      <c r="B2161" s="380" t="s">
        <v>5832</v>
      </c>
      <c r="C2161" s="380" t="s">
        <v>395</v>
      </c>
      <c r="D2161" s="380" t="s">
        <v>5684</v>
      </c>
      <c r="F2161" s="381" t="s">
        <v>13</v>
      </c>
      <c r="G2161" s="380" t="s">
        <v>1771</v>
      </c>
      <c r="H2161" s="380" t="s">
        <v>1771</v>
      </c>
      <c r="I2161" s="380" t="s">
        <v>1767</v>
      </c>
      <c r="J2161" s="380" t="s">
        <v>1772</v>
      </c>
      <c r="K2161" s="380" t="s">
        <v>395</v>
      </c>
      <c r="L2161" s="382" t="s">
        <v>4384</v>
      </c>
    </row>
    <row r="2162" spans="1:12" hidden="1">
      <c r="A2162" s="380" t="s">
        <v>5833</v>
      </c>
      <c r="B2162" s="380" t="s">
        <v>5834</v>
      </c>
      <c r="C2162" s="380" t="s">
        <v>744</v>
      </c>
      <c r="D2162" s="380" t="s">
        <v>5684</v>
      </c>
      <c r="F2162" s="381" t="s">
        <v>13</v>
      </c>
      <c r="G2162" s="380" t="s">
        <v>1771</v>
      </c>
      <c r="H2162" s="380" t="s">
        <v>1771</v>
      </c>
      <c r="I2162" s="380" t="s">
        <v>1767</v>
      </c>
      <c r="J2162" s="380" t="s">
        <v>1772</v>
      </c>
      <c r="K2162" s="380" t="s">
        <v>744</v>
      </c>
      <c r="L2162" s="382" t="s">
        <v>5835</v>
      </c>
    </row>
    <row r="2163" spans="1:12" hidden="1">
      <c r="A2163" s="380" t="s">
        <v>5836</v>
      </c>
      <c r="B2163" s="380" t="s">
        <v>5837</v>
      </c>
      <c r="C2163" s="380" t="s">
        <v>1224</v>
      </c>
      <c r="D2163" s="380" t="s">
        <v>5684</v>
      </c>
      <c r="F2163" s="381" t="s">
        <v>13</v>
      </c>
      <c r="G2163" s="380" t="s">
        <v>1771</v>
      </c>
      <c r="H2163" s="380" t="s">
        <v>1771</v>
      </c>
      <c r="I2163" s="380" t="s">
        <v>1767</v>
      </c>
      <c r="J2163" s="380" t="s">
        <v>1772</v>
      </c>
      <c r="K2163" s="380" t="s">
        <v>1224</v>
      </c>
      <c r="L2163" s="382" t="s">
        <v>5835</v>
      </c>
    </row>
    <row r="2164" spans="1:12" hidden="1">
      <c r="A2164" s="380" t="s">
        <v>5838</v>
      </c>
      <c r="B2164" s="380" t="s">
        <v>5839</v>
      </c>
      <c r="C2164" s="380" t="s">
        <v>1224</v>
      </c>
      <c r="D2164" s="380" t="s">
        <v>5684</v>
      </c>
      <c r="F2164" s="381" t="s">
        <v>13</v>
      </c>
      <c r="G2164" s="380" t="s">
        <v>1771</v>
      </c>
      <c r="H2164" s="380" t="s">
        <v>1771</v>
      </c>
      <c r="I2164" s="380" t="s">
        <v>1767</v>
      </c>
      <c r="J2164" s="380" t="s">
        <v>1772</v>
      </c>
      <c r="K2164" s="380" t="s">
        <v>1224</v>
      </c>
      <c r="L2164" s="382" t="s">
        <v>5835</v>
      </c>
    </row>
    <row r="2165" spans="1:12" hidden="1">
      <c r="A2165" s="380" t="s">
        <v>5840</v>
      </c>
      <c r="B2165" s="380" t="s">
        <v>5841</v>
      </c>
      <c r="C2165" s="380" t="s">
        <v>1224</v>
      </c>
      <c r="D2165" s="380" t="s">
        <v>5684</v>
      </c>
      <c r="F2165" s="381" t="s">
        <v>13</v>
      </c>
      <c r="G2165" s="380" t="s">
        <v>1771</v>
      </c>
      <c r="H2165" s="380" t="s">
        <v>1771</v>
      </c>
      <c r="I2165" s="380" t="s">
        <v>1767</v>
      </c>
      <c r="J2165" s="380" t="s">
        <v>1772</v>
      </c>
      <c r="K2165" s="380" t="s">
        <v>1224</v>
      </c>
      <c r="L2165" s="382" t="s">
        <v>5835</v>
      </c>
    </row>
    <row r="2166" spans="1:12" hidden="1">
      <c r="A2166" s="380" t="s">
        <v>5842</v>
      </c>
      <c r="B2166" s="380" t="s">
        <v>5843</v>
      </c>
      <c r="C2166" s="380" t="s">
        <v>1224</v>
      </c>
      <c r="D2166" s="380" t="s">
        <v>5684</v>
      </c>
      <c r="F2166" s="381" t="s">
        <v>13</v>
      </c>
      <c r="G2166" s="380" t="s">
        <v>1771</v>
      </c>
      <c r="H2166" s="380" t="s">
        <v>1771</v>
      </c>
      <c r="I2166" s="380" t="s">
        <v>1767</v>
      </c>
      <c r="J2166" s="380" t="s">
        <v>1772</v>
      </c>
      <c r="K2166" s="380" t="s">
        <v>1224</v>
      </c>
      <c r="L2166" s="382" t="s">
        <v>5835</v>
      </c>
    </row>
    <row r="2167" spans="1:12" hidden="1">
      <c r="A2167" s="380" t="s">
        <v>5844</v>
      </c>
      <c r="B2167" s="380" t="s">
        <v>5845</v>
      </c>
      <c r="C2167" s="380" t="s">
        <v>1224</v>
      </c>
      <c r="D2167" s="380" t="s">
        <v>5684</v>
      </c>
      <c r="F2167" s="381" t="s">
        <v>13</v>
      </c>
      <c r="G2167" s="380" t="s">
        <v>1771</v>
      </c>
      <c r="H2167" s="380" t="s">
        <v>1771</v>
      </c>
      <c r="I2167" s="380" t="s">
        <v>1767</v>
      </c>
      <c r="J2167" s="380" t="s">
        <v>1772</v>
      </c>
      <c r="K2167" s="380" t="s">
        <v>1224</v>
      </c>
      <c r="L2167" s="382" t="s">
        <v>5835</v>
      </c>
    </row>
    <row r="2168" spans="1:12" hidden="1">
      <c r="A2168" s="380" t="s">
        <v>5846</v>
      </c>
      <c r="B2168" s="380" t="s">
        <v>5847</v>
      </c>
      <c r="C2168" s="380" t="s">
        <v>744</v>
      </c>
      <c r="D2168" s="380" t="s">
        <v>5684</v>
      </c>
      <c r="F2168" s="381" t="s">
        <v>13</v>
      </c>
      <c r="G2168" s="380" t="s">
        <v>1771</v>
      </c>
      <c r="H2168" s="380" t="s">
        <v>1771</v>
      </c>
      <c r="I2168" s="380" t="s">
        <v>1767</v>
      </c>
      <c r="J2168" s="380" t="s">
        <v>1768</v>
      </c>
      <c r="K2168" s="380" t="s">
        <v>1779</v>
      </c>
      <c r="L2168" s="382" t="s">
        <v>5848</v>
      </c>
    </row>
    <row r="2169" spans="1:12" hidden="1">
      <c r="A2169" s="380" t="s">
        <v>1431</v>
      </c>
      <c r="B2169" s="380" t="s">
        <v>5849</v>
      </c>
      <c r="C2169" s="380" t="s">
        <v>1224</v>
      </c>
      <c r="D2169" s="380" t="s">
        <v>5684</v>
      </c>
      <c r="F2169" s="381" t="s">
        <v>13</v>
      </c>
      <c r="G2169" s="380" t="s">
        <v>1771</v>
      </c>
      <c r="H2169" s="380" t="s">
        <v>1771</v>
      </c>
      <c r="I2169" s="380" t="s">
        <v>1767</v>
      </c>
      <c r="J2169" s="380" t="s">
        <v>1772</v>
      </c>
      <c r="K2169" s="380" t="s">
        <v>1224</v>
      </c>
      <c r="L2169" s="382" t="s">
        <v>5848</v>
      </c>
    </row>
    <row r="2170" spans="1:12" hidden="1">
      <c r="A2170" s="380" t="s">
        <v>5850</v>
      </c>
      <c r="B2170" s="380" t="s">
        <v>5851</v>
      </c>
      <c r="C2170" s="380" t="s">
        <v>1224</v>
      </c>
      <c r="D2170" s="380" t="s">
        <v>5684</v>
      </c>
      <c r="F2170" s="381" t="s">
        <v>13</v>
      </c>
      <c r="G2170" s="380" t="s">
        <v>1771</v>
      </c>
      <c r="H2170" s="380" t="s">
        <v>1771</v>
      </c>
      <c r="I2170" s="380" t="s">
        <v>1767</v>
      </c>
      <c r="J2170" s="380" t="s">
        <v>1772</v>
      </c>
      <c r="K2170" s="380" t="s">
        <v>1224</v>
      </c>
      <c r="L2170" s="382" t="s">
        <v>5848</v>
      </c>
    </row>
    <row r="2171" spans="1:12" hidden="1">
      <c r="A2171" s="380" t="s">
        <v>5852</v>
      </c>
      <c r="B2171" s="380" t="s">
        <v>5853</v>
      </c>
      <c r="C2171" s="380" t="s">
        <v>630</v>
      </c>
      <c r="D2171" s="380" t="s">
        <v>5684</v>
      </c>
      <c r="F2171" s="381" t="s">
        <v>13</v>
      </c>
      <c r="G2171" s="380" t="s">
        <v>1771</v>
      </c>
      <c r="H2171" s="380" t="s">
        <v>1771</v>
      </c>
      <c r="I2171" s="380" t="s">
        <v>1767</v>
      </c>
      <c r="J2171" s="380" t="s">
        <v>1772</v>
      </c>
      <c r="K2171" s="380" t="s">
        <v>630</v>
      </c>
      <c r="L2171" s="382" t="s">
        <v>5848</v>
      </c>
    </row>
    <row r="2172" spans="1:12" hidden="1">
      <c r="A2172" s="380" t="s">
        <v>5854</v>
      </c>
      <c r="B2172" s="380" t="s">
        <v>5855</v>
      </c>
      <c r="C2172" s="380" t="s">
        <v>353</v>
      </c>
      <c r="D2172" s="380" t="s">
        <v>5684</v>
      </c>
      <c r="F2172" s="381" t="s">
        <v>13</v>
      </c>
      <c r="G2172" s="380" t="s">
        <v>1771</v>
      </c>
      <c r="H2172" s="380" t="s">
        <v>1771</v>
      </c>
      <c r="I2172" s="380" t="s">
        <v>1767</v>
      </c>
      <c r="J2172" s="380" t="s">
        <v>1768</v>
      </c>
      <c r="K2172" s="380" t="s">
        <v>1807</v>
      </c>
      <c r="L2172" s="382" t="s">
        <v>5848</v>
      </c>
    </row>
    <row r="2173" spans="1:12" hidden="1">
      <c r="A2173" s="380" t="s">
        <v>5856</v>
      </c>
      <c r="B2173" s="380" t="s">
        <v>5857</v>
      </c>
      <c r="C2173" s="380" t="s">
        <v>744</v>
      </c>
      <c r="D2173" s="380" t="s">
        <v>5684</v>
      </c>
      <c r="F2173" s="381" t="s">
        <v>13</v>
      </c>
      <c r="G2173" s="380" t="s">
        <v>1771</v>
      </c>
      <c r="H2173" s="380" t="s">
        <v>1771</v>
      </c>
      <c r="I2173" s="380" t="s">
        <v>1767</v>
      </c>
      <c r="J2173" s="380" t="s">
        <v>1772</v>
      </c>
      <c r="K2173" s="380" t="s">
        <v>744</v>
      </c>
      <c r="L2173" s="382" t="s">
        <v>5858</v>
      </c>
    </row>
    <row r="2174" spans="1:12" hidden="1">
      <c r="A2174" s="380" t="s">
        <v>5859</v>
      </c>
      <c r="B2174" s="380" t="s">
        <v>5860</v>
      </c>
      <c r="C2174" s="380" t="s">
        <v>935</v>
      </c>
      <c r="D2174" s="380" t="s">
        <v>5684</v>
      </c>
      <c r="F2174" s="381" t="s">
        <v>13</v>
      </c>
      <c r="G2174" s="380" t="s">
        <v>1771</v>
      </c>
      <c r="H2174" s="380" t="s">
        <v>1771</v>
      </c>
      <c r="I2174" s="380" t="s">
        <v>1767</v>
      </c>
      <c r="J2174" s="380" t="s">
        <v>1772</v>
      </c>
      <c r="K2174" s="380" t="s">
        <v>935</v>
      </c>
      <c r="L2174" s="382" t="s">
        <v>5858</v>
      </c>
    </row>
    <row r="2175" spans="1:12" hidden="1">
      <c r="A2175" s="380" t="s">
        <v>5861</v>
      </c>
      <c r="B2175" s="380" t="s">
        <v>5862</v>
      </c>
      <c r="C2175" s="380" t="s">
        <v>1224</v>
      </c>
      <c r="D2175" s="380" t="s">
        <v>5684</v>
      </c>
      <c r="F2175" s="381" t="s">
        <v>13</v>
      </c>
      <c r="G2175" s="380" t="s">
        <v>1771</v>
      </c>
      <c r="H2175" s="380" t="s">
        <v>1771</v>
      </c>
      <c r="I2175" s="380" t="s">
        <v>1767</v>
      </c>
      <c r="J2175" s="380" t="s">
        <v>1772</v>
      </c>
      <c r="K2175" s="380" t="s">
        <v>1224</v>
      </c>
      <c r="L2175" s="382" t="s">
        <v>5858</v>
      </c>
    </row>
    <row r="2176" spans="1:12" hidden="1">
      <c r="A2176" s="380" t="s">
        <v>5863</v>
      </c>
      <c r="B2176" s="380" t="s">
        <v>5864</v>
      </c>
      <c r="C2176" s="380" t="s">
        <v>630</v>
      </c>
      <c r="D2176" s="380" t="s">
        <v>5684</v>
      </c>
      <c r="F2176" s="381" t="s">
        <v>13</v>
      </c>
      <c r="G2176" s="380" t="s">
        <v>1771</v>
      </c>
      <c r="H2176" s="380" t="s">
        <v>1771</v>
      </c>
      <c r="I2176" s="380" t="s">
        <v>1767</v>
      </c>
      <c r="J2176" s="380" t="s">
        <v>1772</v>
      </c>
      <c r="K2176" s="380" t="s">
        <v>630</v>
      </c>
      <c r="L2176" s="382" t="s">
        <v>5858</v>
      </c>
    </row>
    <row r="2177" spans="1:12" hidden="1">
      <c r="A2177" s="380" t="s">
        <v>5865</v>
      </c>
      <c r="B2177" s="380" t="s">
        <v>4818</v>
      </c>
      <c r="C2177" s="380" t="s">
        <v>744</v>
      </c>
      <c r="D2177" s="380" t="s">
        <v>5684</v>
      </c>
      <c r="F2177" s="381" t="s">
        <v>13</v>
      </c>
      <c r="G2177" s="380" t="s">
        <v>1771</v>
      </c>
      <c r="H2177" s="380" t="s">
        <v>1771</v>
      </c>
      <c r="I2177" s="380" t="s">
        <v>1767</v>
      </c>
      <c r="J2177" s="380" t="s">
        <v>1772</v>
      </c>
      <c r="K2177" s="380" t="s">
        <v>744</v>
      </c>
      <c r="L2177" s="382" t="s">
        <v>5858</v>
      </c>
    </row>
    <row r="2178" spans="1:12" hidden="1">
      <c r="A2178" s="380" t="s">
        <v>5866</v>
      </c>
      <c r="B2178" s="380" t="s">
        <v>5867</v>
      </c>
      <c r="C2178" s="380" t="s">
        <v>1438</v>
      </c>
      <c r="D2178" s="380" t="s">
        <v>5684</v>
      </c>
      <c r="F2178" s="381" t="s">
        <v>13</v>
      </c>
      <c r="G2178" s="380" t="s">
        <v>1771</v>
      </c>
      <c r="H2178" s="380" t="s">
        <v>1771</v>
      </c>
      <c r="I2178" s="380" t="s">
        <v>1767</v>
      </c>
      <c r="J2178" s="380" t="s">
        <v>1772</v>
      </c>
      <c r="K2178" s="380" t="s">
        <v>1438</v>
      </c>
      <c r="L2178" s="382" t="s">
        <v>5858</v>
      </c>
    </row>
    <row r="2179" spans="1:12" hidden="1">
      <c r="A2179" s="380" t="s">
        <v>5868</v>
      </c>
      <c r="B2179" s="380" t="s">
        <v>5869</v>
      </c>
      <c r="C2179" s="380" t="s">
        <v>744</v>
      </c>
      <c r="D2179" s="380" t="s">
        <v>5684</v>
      </c>
      <c r="F2179" s="381" t="s">
        <v>13</v>
      </c>
      <c r="G2179" s="380" t="s">
        <v>1771</v>
      </c>
      <c r="H2179" s="380" t="s">
        <v>1771</v>
      </c>
      <c r="I2179" s="380" t="s">
        <v>1767</v>
      </c>
      <c r="J2179" s="380" t="s">
        <v>1772</v>
      </c>
      <c r="K2179" s="380" t="s">
        <v>744</v>
      </c>
      <c r="L2179" s="382" t="s">
        <v>5858</v>
      </c>
    </row>
    <row r="2180" spans="1:12" hidden="1">
      <c r="A2180" s="380" t="s">
        <v>5870</v>
      </c>
      <c r="B2180" s="380" t="s">
        <v>5265</v>
      </c>
      <c r="C2180" s="380" t="s">
        <v>744</v>
      </c>
      <c r="D2180" s="380" t="s">
        <v>5684</v>
      </c>
      <c r="F2180" s="381" t="s">
        <v>13</v>
      </c>
      <c r="G2180" s="380" t="s">
        <v>1771</v>
      </c>
      <c r="H2180" s="380" t="s">
        <v>1771</v>
      </c>
      <c r="I2180" s="380" t="s">
        <v>1767</v>
      </c>
      <c r="J2180" s="380" t="s">
        <v>1772</v>
      </c>
      <c r="K2180" s="380" t="s">
        <v>744</v>
      </c>
    </row>
    <row r="2181" spans="1:12" hidden="1">
      <c r="A2181" s="380" t="s">
        <v>1435</v>
      </c>
      <c r="B2181" s="380" t="s">
        <v>5871</v>
      </c>
      <c r="C2181" s="380" t="s">
        <v>1224</v>
      </c>
      <c r="D2181" s="380" t="s">
        <v>5684</v>
      </c>
      <c r="F2181" s="381" t="s">
        <v>13</v>
      </c>
      <c r="G2181" s="380" t="s">
        <v>1771</v>
      </c>
      <c r="H2181" s="380" t="s">
        <v>1771</v>
      </c>
      <c r="I2181" s="380" t="s">
        <v>1767</v>
      </c>
      <c r="J2181" s="380" t="s">
        <v>1772</v>
      </c>
      <c r="K2181" s="380" t="s">
        <v>1224</v>
      </c>
    </row>
    <row r="2182" spans="1:12" hidden="1">
      <c r="A2182" s="380" t="s">
        <v>1739</v>
      </c>
      <c r="B2182" s="380" t="s">
        <v>5872</v>
      </c>
      <c r="C2182" s="380" t="s">
        <v>1438</v>
      </c>
      <c r="D2182" s="380" t="s">
        <v>5684</v>
      </c>
      <c r="F2182" s="381" t="s">
        <v>13</v>
      </c>
      <c r="G2182" s="380" t="s">
        <v>1771</v>
      </c>
      <c r="H2182" s="380" t="s">
        <v>1771</v>
      </c>
      <c r="I2182" s="380" t="s">
        <v>1767</v>
      </c>
      <c r="J2182" s="380" t="s">
        <v>1772</v>
      </c>
      <c r="K2182" s="380" t="s">
        <v>1438</v>
      </c>
    </row>
    <row r="2183" spans="1:12" hidden="1">
      <c r="A2183" s="380" t="s">
        <v>5873</v>
      </c>
      <c r="B2183" s="380" t="s">
        <v>5874</v>
      </c>
      <c r="C2183" s="380" t="s">
        <v>1027</v>
      </c>
      <c r="D2183" s="380" t="s">
        <v>5684</v>
      </c>
      <c r="F2183" s="381" t="s">
        <v>13</v>
      </c>
      <c r="G2183" s="380" t="s">
        <v>1771</v>
      </c>
      <c r="H2183" s="380" t="s">
        <v>1771</v>
      </c>
      <c r="I2183" s="380" t="s">
        <v>1767</v>
      </c>
      <c r="J2183" s="380" t="s">
        <v>1772</v>
      </c>
      <c r="K2183" s="380" t="s">
        <v>1027</v>
      </c>
      <c r="L2183" s="382" t="s">
        <v>5875</v>
      </c>
    </row>
    <row r="2184" spans="1:12" hidden="1">
      <c r="A2184" s="380" t="s">
        <v>5876</v>
      </c>
      <c r="B2184" s="380" t="s">
        <v>5877</v>
      </c>
      <c r="C2184" s="380" t="s">
        <v>1027</v>
      </c>
      <c r="D2184" s="380" t="s">
        <v>5684</v>
      </c>
      <c r="F2184" s="381" t="s">
        <v>13</v>
      </c>
      <c r="G2184" s="380" t="s">
        <v>1771</v>
      </c>
      <c r="H2184" s="380" t="s">
        <v>1771</v>
      </c>
      <c r="I2184" s="380" t="s">
        <v>1767</v>
      </c>
      <c r="J2184" s="380" t="s">
        <v>1772</v>
      </c>
      <c r="K2184" s="380" t="s">
        <v>1027</v>
      </c>
      <c r="L2184" s="382" t="s">
        <v>5875</v>
      </c>
    </row>
    <row r="2185" spans="1:12" hidden="1">
      <c r="A2185" s="380" t="s">
        <v>392</v>
      </c>
      <c r="B2185" s="380" t="s">
        <v>393</v>
      </c>
      <c r="C2185" s="380" t="s">
        <v>107</v>
      </c>
      <c r="D2185" s="380" t="s">
        <v>5684</v>
      </c>
      <c r="F2185" s="381" t="s">
        <v>13</v>
      </c>
      <c r="G2185" s="380" t="s">
        <v>1771</v>
      </c>
      <c r="H2185" s="380" t="s">
        <v>1771</v>
      </c>
      <c r="I2185" s="380" t="s">
        <v>1767</v>
      </c>
      <c r="J2185" s="380" t="s">
        <v>1772</v>
      </c>
      <c r="K2185" s="380" t="s">
        <v>107</v>
      </c>
    </row>
    <row r="2186" spans="1:12" hidden="1">
      <c r="A2186" s="380" t="s">
        <v>5878</v>
      </c>
      <c r="B2186" s="380" t="s">
        <v>5879</v>
      </c>
      <c r="C2186" s="380" t="s">
        <v>744</v>
      </c>
      <c r="D2186" s="380" t="s">
        <v>5684</v>
      </c>
      <c r="F2186" s="381" t="s">
        <v>13</v>
      </c>
      <c r="G2186" s="380" t="s">
        <v>1771</v>
      </c>
      <c r="H2186" s="380" t="s">
        <v>1771</v>
      </c>
      <c r="I2186" s="380" t="s">
        <v>1767</v>
      </c>
      <c r="J2186" s="380" t="s">
        <v>1768</v>
      </c>
      <c r="K2186" s="380" t="s">
        <v>1807</v>
      </c>
    </row>
    <row r="2187" spans="1:12" hidden="1">
      <c r="A2187" s="380" t="s">
        <v>5880</v>
      </c>
      <c r="B2187" s="380" t="s">
        <v>5881</v>
      </c>
      <c r="C2187" s="380" t="s">
        <v>744</v>
      </c>
      <c r="D2187" s="380" t="s">
        <v>5684</v>
      </c>
      <c r="F2187" s="381" t="s">
        <v>13</v>
      </c>
      <c r="G2187" s="380" t="s">
        <v>1771</v>
      </c>
      <c r="H2187" s="380" t="s">
        <v>1771</v>
      </c>
      <c r="I2187" s="380" t="s">
        <v>1767</v>
      </c>
      <c r="J2187" s="380" t="s">
        <v>1772</v>
      </c>
      <c r="K2187" s="380" t="s">
        <v>744</v>
      </c>
    </row>
    <row r="2188" spans="1:12" hidden="1">
      <c r="A2188" s="380" t="s">
        <v>5882</v>
      </c>
      <c r="B2188" s="380" t="s">
        <v>5883</v>
      </c>
      <c r="C2188" s="380" t="s">
        <v>1438</v>
      </c>
      <c r="D2188" s="380" t="s">
        <v>5684</v>
      </c>
      <c r="F2188" s="381" t="s">
        <v>13</v>
      </c>
      <c r="G2188" s="380" t="s">
        <v>1771</v>
      </c>
      <c r="H2188" s="380" t="s">
        <v>1771</v>
      </c>
      <c r="I2188" s="380" t="s">
        <v>1767</v>
      </c>
      <c r="J2188" s="380" t="s">
        <v>1772</v>
      </c>
      <c r="K2188" s="380" t="s">
        <v>1438</v>
      </c>
    </row>
    <row r="2189" spans="1:12" hidden="1">
      <c r="A2189" s="380" t="s">
        <v>5884</v>
      </c>
      <c r="B2189" s="380" t="s">
        <v>5885</v>
      </c>
      <c r="C2189" s="380" t="s">
        <v>1027</v>
      </c>
      <c r="D2189" s="380" t="s">
        <v>5684</v>
      </c>
      <c r="F2189" s="381" t="s">
        <v>13</v>
      </c>
      <c r="G2189" s="380" t="s">
        <v>1771</v>
      </c>
      <c r="H2189" s="380" t="s">
        <v>1771</v>
      </c>
      <c r="I2189" s="380" t="s">
        <v>1767</v>
      </c>
      <c r="J2189" s="380" t="s">
        <v>1772</v>
      </c>
      <c r="K2189" s="380" t="s">
        <v>1027</v>
      </c>
    </row>
    <row r="2190" spans="1:12" hidden="1">
      <c r="A2190" s="380" t="s">
        <v>5886</v>
      </c>
      <c r="B2190" s="380" t="s">
        <v>5887</v>
      </c>
      <c r="C2190" s="380" t="s">
        <v>1224</v>
      </c>
      <c r="D2190" s="380" t="s">
        <v>5684</v>
      </c>
      <c r="F2190" s="381" t="s">
        <v>13</v>
      </c>
      <c r="G2190" s="380" t="s">
        <v>1771</v>
      </c>
      <c r="H2190" s="380" t="s">
        <v>1771</v>
      </c>
      <c r="I2190" s="380" t="s">
        <v>1767</v>
      </c>
      <c r="J2190" s="380" t="s">
        <v>1772</v>
      </c>
      <c r="K2190" s="380" t="s">
        <v>1224</v>
      </c>
    </row>
    <row r="2191" spans="1:12" hidden="1">
      <c r="A2191" s="380" t="s">
        <v>5888</v>
      </c>
      <c r="B2191" s="380" t="s">
        <v>5889</v>
      </c>
      <c r="C2191" s="380" t="s">
        <v>744</v>
      </c>
      <c r="D2191" s="380" t="s">
        <v>5684</v>
      </c>
      <c r="F2191" s="381" t="s">
        <v>13</v>
      </c>
      <c r="G2191" s="380" t="s">
        <v>1771</v>
      </c>
      <c r="H2191" s="380" t="s">
        <v>1771</v>
      </c>
      <c r="I2191" s="380" t="s">
        <v>1767</v>
      </c>
      <c r="J2191" s="380" t="s">
        <v>1772</v>
      </c>
      <c r="K2191" s="380" t="s">
        <v>744</v>
      </c>
    </row>
    <row r="2192" spans="1:12" hidden="1">
      <c r="A2192" s="380" t="s">
        <v>5890</v>
      </c>
      <c r="B2192" s="380" t="s">
        <v>5891</v>
      </c>
      <c r="C2192" s="380" t="s">
        <v>27</v>
      </c>
      <c r="D2192" s="380" t="s">
        <v>5684</v>
      </c>
      <c r="F2192" s="381" t="s">
        <v>13</v>
      </c>
      <c r="G2192" s="380" t="s">
        <v>1771</v>
      </c>
      <c r="H2192" s="380" t="s">
        <v>1771</v>
      </c>
      <c r="I2192" s="380" t="s">
        <v>1767</v>
      </c>
      <c r="J2192" s="380" t="s">
        <v>1768</v>
      </c>
      <c r="K2192" s="380" t="s">
        <v>1779</v>
      </c>
    </row>
    <row r="2193" spans="1:11" hidden="1">
      <c r="A2193" s="380" t="s">
        <v>5892</v>
      </c>
      <c r="B2193" s="380" t="s">
        <v>5893</v>
      </c>
      <c r="C2193" s="380" t="s">
        <v>744</v>
      </c>
      <c r="D2193" s="380" t="s">
        <v>5684</v>
      </c>
      <c r="F2193" s="381" t="s">
        <v>13</v>
      </c>
      <c r="G2193" s="380" t="s">
        <v>1771</v>
      </c>
      <c r="H2193" s="380" t="s">
        <v>1771</v>
      </c>
      <c r="I2193" s="380" t="s">
        <v>1767</v>
      </c>
      <c r="J2193" s="380" t="s">
        <v>1772</v>
      </c>
      <c r="K2193" s="380" t="s">
        <v>744</v>
      </c>
    </row>
    <row r="2194" spans="1:11" hidden="1">
      <c r="A2194" s="380" t="s">
        <v>5894</v>
      </c>
      <c r="B2194" s="380" t="s">
        <v>5895</v>
      </c>
      <c r="C2194" s="380" t="s">
        <v>1027</v>
      </c>
      <c r="D2194" s="380" t="s">
        <v>5684</v>
      </c>
      <c r="F2194" s="381" t="s">
        <v>13</v>
      </c>
      <c r="G2194" s="380" t="s">
        <v>1771</v>
      </c>
      <c r="H2194" s="380" t="s">
        <v>1771</v>
      </c>
      <c r="I2194" s="380" t="s">
        <v>1767</v>
      </c>
      <c r="J2194" s="380" t="s">
        <v>1772</v>
      </c>
      <c r="K2194" s="380" t="s">
        <v>1027</v>
      </c>
    </row>
    <row r="2195" spans="1:11" hidden="1">
      <c r="A2195" s="380" t="s">
        <v>5896</v>
      </c>
      <c r="B2195" s="380" t="s">
        <v>5897</v>
      </c>
      <c r="C2195" s="380" t="s">
        <v>744</v>
      </c>
      <c r="D2195" s="380" t="s">
        <v>5684</v>
      </c>
      <c r="F2195" s="381" t="s">
        <v>13</v>
      </c>
      <c r="G2195" s="380" t="s">
        <v>1771</v>
      </c>
      <c r="K2195" s="380" t="s">
        <v>744</v>
      </c>
    </row>
    <row r="2196" spans="1:11" hidden="1">
      <c r="A2196" s="380" t="s">
        <v>619</v>
      </c>
      <c r="B2196" s="380" t="s">
        <v>620</v>
      </c>
      <c r="C2196" s="380" t="s">
        <v>30</v>
      </c>
      <c r="D2196" s="380" t="s">
        <v>5684</v>
      </c>
      <c r="F2196" s="381" t="s">
        <v>13</v>
      </c>
      <c r="G2196" s="380" t="s">
        <v>1771</v>
      </c>
      <c r="H2196" s="380" t="s">
        <v>1771</v>
      </c>
      <c r="I2196" s="380" t="s">
        <v>1767</v>
      </c>
      <c r="J2196" s="380" t="s">
        <v>1772</v>
      </c>
      <c r="K2196" s="380" t="s">
        <v>30</v>
      </c>
    </row>
    <row r="2197" spans="1:11" hidden="1">
      <c r="A2197" s="380" t="s">
        <v>5898</v>
      </c>
      <c r="B2197" s="380" t="s">
        <v>5899</v>
      </c>
      <c r="C2197" s="380" t="s">
        <v>27</v>
      </c>
      <c r="D2197" s="380" t="s">
        <v>5684</v>
      </c>
      <c r="E2197" s="380" t="s">
        <v>5900</v>
      </c>
      <c r="F2197" s="381" t="s">
        <v>19</v>
      </c>
      <c r="G2197" s="380" t="s">
        <v>1767</v>
      </c>
      <c r="H2197" s="380" t="s">
        <v>1771</v>
      </c>
      <c r="I2197" s="380" t="s">
        <v>1767</v>
      </c>
      <c r="J2197" s="380" t="s">
        <v>1768</v>
      </c>
      <c r="K2197" s="380" t="s">
        <v>27</v>
      </c>
    </row>
    <row r="2198" spans="1:11" hidden="1">
      <c r="A2198" s="380" t="s">
        <v>5901</v>
      </c>
      <c r="B2198" s="380" t="s">
        <v>5902</v>
      </c>
      <c r="C2198" s="380" t="s">
        <v>935</v>
      </c>
      <c r="D2198" s="380" t="s">
        <v>5684</v>
      </c>
      <c r="F2198" s="381" t="s">
        <v>13</v>
      </c>
      <c r="G2198" s="380" t="s">
        <v>1771</v>
      </c>
      <c r="H2198" s="380" t="s">
        <v>1771</v>
      </c>
      <c r="I2198" s="380" t="s">
        <v>1767</v>
      </c>
      <c r="J2198" s="380" t="s">
        <v>1772</v>
      </c>
      <c r="K2198" s="380" t="s">
        <v>935</v>
      </c>
    </row>
    <row r="2199" spans="1:11" hidden="1">
      <c r="A2199" s="380" t="s">
        <v>5903</v>
      </c>
      <c r="B2199" s="380" t="s">
        <v>5904</v>
      </c>
      <c r="C2199" s="380" t="s">
        <v>935</v>
      </c>
      <c r="D2199" s="380" t="s">
        <v>5684</v>
      </c>
      <c r="F2199" s="381" t="s">
        <v>13</v>
      </c>
      <c r="G2199" s="380" t="s">
        <v>1771</v>
      </c>
      <c r="H2199" s="380" t="s">
        <v>1771</v>
      </c>
      <c r="I2199" s="380" t="s">
        <v>1767</v>
      </c>
      <c r="J2199" s="380" t="s">
        <v>1772</v>
      </c>
      <c r="K2199" s="380" t="s">
        <v>935</v>
      </c>
    </row>
    <row r="2200" spans="1:11" hidden="1">
      <c r="A2200" s="380" t="s">
        <v>5905</v>
      </c>
      <c r="B2200" s="380" t="s">
        <v>5906</v>
      </c>
      <c r="C2200" s="380" t="s">
        <v>1438</v>
      </c>
      <c r="D2200" s="380" t="s">
        <v>5684</v>
      </c>
      <c r="F2200" s="381" t="s">
        <v>13</v>
      </c>
      <c r="G2200" s="380" t="s">
        <v>1771</v>
      </c>
      <c r="H2200" s="380" t="s">
        <v>1771</v>
      </c>
      <c r="I2200" s="380" t="s">
        <v>1767</v>
      </c>
      <c r="J2200" s="380" t="s">
        <v>1772</v>
      </c>
      <c r="K2200" s="380" t="s">
        <v>1438</v>
      </c>
    </row>
    <row r="2201" spans="1:11" hidden="1">
      <c r="A2201" s="380" t="s">
        <v>5907</v>
      </c>
      <c r="B2201" s="380" t="s">
        <v>5908</v>
      </c>
      <c r="C2201" s="380" t="s">
        <v>1224</v>
      </c>
      <c r="D2201" s="380" t="s">
        <v>5684</v>
      </c>
      <c r="F2201" s="381" t="s">
        <v>13</v>
      </c>
      <c r="G2201" s="380" t="s">
        <v>1771</v>
      </c>
      <c r="H2201" s="380" t="s">
        <v>1771</v>
      </c>
      <c r="I2201" s="380" t="s">
        <v>1767</v>
      </c>
      <c r="J2201" s="380" t="s">
        <v>1772</v>
      </c>
      <c r="K2201" s="380" t="s">
        <v>1224</v>
      </c>
    </row>
    <row r="2202" spans="1:11" hidden="1">
      <c r="A2202" s="380" t="s">
        <v>5909</v>
      </c>
      <c r="B2202" s="380" t="s">
        <v>5910</v>
      </c>
      <c r="C2202" s="380" t="s">
        <v>1438</v>
      </c>
      <c r="D2202" s="380" t="s">
        <v>5684</v>
      </c>
      <c r="F2202" s="381" t="s">
        <v>13</v>
      </c>
      <c r="G2202" s="380" t="s">
        <v>1771</v>
      </c>
      <c r="H2202" s="380" t="s">
        <v>1771</v>
      </c>
      <c r="I2202" s="380" t="s">
        <v>1767</v>
      </c>
      <c r="J2202" s="380" t="s">
        <v>1772</v>
      </c>
      <c r="K2202" s="380" t="s">
        <v>1438</v>
      </c>
    </row>
    <row r="2203" spans="1:11" hidden="1">
      <c r="A2203" s="380" t="s">
        <v>5911</v>
      </c>
      <c r="B2203" s="380" t="s">
        <v>5912</v>
      </c>
      <c r="C2203" s="380" t="s">
        <v>1438</v>
      </c>
      <c r="D2203" s="380" t="s">
        <v>5684</v>
      </c>
      <c r="F2203" s="381" t="s">
        <v>13</v>
      </c>
      <c r="G2203" s="380" t="s">
        <v>1771</v>
      </c>
      <c r="H2203" s="380" t="s">
        <v>1771</v>
      </c>
      <c r="I2203" s="380" t="s">
        <v>1767</v>
      </c>
      <c r="J2203" s="380" t="s">
        <v>1772</v>
      </c>
      <c r="K2203" s="380" t="s">
        <v>1438</v>
      </c>
    </row>
    <row r="2204" spans="1:11" hidden="1">
      <c r="A2204" s="380" t="s">
        <v>5913</v>
      </c>
      <c r="B2204" s="380" t="s">
        <v>5914</v>
      </c>
      <c r="C2204" s="380" t="s">
        <v>107</v>
      </c>
      <c r="D2204" s="380" t="s">
        <v>5684</v>
      </c>
      <c r="F2204" s="381" t="s">
        <v>13</v>
      </c>
      <c r="G2204" s="380" t="s">
        <v>1771</v>
      </c>
      <c r="H2204" s="380" t="s">
        <v>1771</v>
      </c>
      <c r="I2204" s="380" t="s">
        <v>1767</v>
      </c>
      <c r="J2204" s="380" t="s">
        <v>1772</v>
      </c>
      <c r="K2204" s="380" t="s">
        <v>107</v>
      </c>
    </row>
    <row r="2205" spans="1:11" hidden="1">
      <c r="A2205" s="380" t="s">
        <v>912</v>
      </c>
      <c r="B2205" s="380" t="s">
        <v>5915</v>
      </c>
      <c r="C2205" s="380" t="s">
        <v>872</v>
      </c>
      <c r="D2205" s="380" t="s">
        <v>5684</v>
      </c>
      <c r="F2205" s="381" t="s">
        <v>13</v>
      </c>
      <c r="G2205" s="380" t="s">
        <v>1771</v>
      </c>
      <c r="H2205" s="380" t="s">
        <v>1771</v>
      </c>
      <c r="I2205" s="380" t="s">
        <v>1767</v>
      </c>
      <c r="J2205" s="380" t="s">
        <v>1772</v>
      </c>
      <c r="K2205" s="380" t="s">
        <v>872</v>
      </c>
    </row>
    <row r="2206" spans="1:11" hidden="1">
      <c r="A2206" s="380" t="s">
        <v>5916</v>
      </c>
      <c r="B2206" s="380" t="s">
        <v>5917</v>
      </c>
      <c r="C2206" s="380" t="s">
        <v>1438</v>
      </c>
      <c r="D2206" s="380" t="s">
        <v>5684</v>
      </c>
      <c r="F2206" s="381" t="s">
        <v>13</v>
      </c>
      <c r="G2206" s="380" t="s">
        <v>1771</v>
      </c>
      <c r="H2206" s="380" t="s">
        <v>1771</v>
      </c>
      <c r="I2206" s="380" t="s">
        <v>1767</v>
      </c>
      <c r="J2206" s="380" t="s">
        <v>1772</v>
      </c>
      <c r="K2206" s="380" t="s">
        <v>1438</v>
      </c>
    </row>
    <row r="2207" spans="1:11" hidden="1">
      <c r="A2207" s="380" t="s">
        <v>5918</v>
      </c>
      <c r="B2207" s="380" t="s">
        <v>5919</v>
      </c>
      <c r="C2207" s="380" t="s">
        <v>1438</v>
      </c>
      <c r="D2207" s="380" t="s">
        <v>5684</v>
      </c>
      <c r="F2207" s="381" t="s">
        <v>13</v>
      </c>
      <c r="G2207" s="380" t="s">
        <v>1771</v>
      </c>
      <c r="H2207" s="380" t="s">
        <v>1771</v>
      </c>
      <c r="I2207" s="380" t="s">
        <v>1767</v>
      </c>
      <c r="J2207" s="380" t="s">
        <v>1772</v>
      </c>
      <c r="K2207" s="380" t="s">
        <v>1438</v>
      </c>
    </row>
    <row r="2208" spans="1:11" hidden="1">
      <c r="A2208" s="380" t="s">
        <v>5920</v>
      </c>
      <c r="B2208" s="380" t="s">
        <v>5921</v>
      </c>
      <c r="C2208" s="380" t="s">
        <v>1438</v>
      </c>
      <c r="D2208" s="380" t="s">
        <v>5684</v>
      </c>
      <c r="F2208" s="381" t="s">
        <v>13</v>
      </c>
      <c r="G2208" s="380" t="s">
        <v>1771</v>
      </c>
      <c r="H2208" s="380" t="s">
        <v>1771</v>
      </c>
      <c r="I2208" s="380" t="s">
        <v>1767</v>
      </c>
      <c r="J2208" s="380" t="s">
        <v>1772</v>
      </c>
      <c r="K2208" s="380" t="s">
        <v>1438</v>
      </c>
    </row>
    <row r="2209" spans="1:11" hidden="1">
      <c r="A2209" s="380" t="s">
        <v>5922</v>
      </c>
      <c r="B2209" s="380" t="s">
        <v>5199</v>
      </c>
      <c r="C2209" s="380" t="s">
        <v>1027</v>
      </c>
      <c r="D2209" s="380" t="s">
        <v>5684</v>
      </c>
      <c r="F2209" s="381" t="s">
        <v>13</v>
      </c>
      <c r="G2209" s="380" t="s">
        <v>1771</v>
      </c>
      <c r="H2209" s="380" t="s">
        <v>1771</v>
      </c>
      <c r="I2209" s="380" t="s">
        <v>1767</v>
      </c>
      <c r="J2209" s="380" t="s">
        <v>1772</v>
      </c>
      <c r="K2209" s="380" t="s">
        <v>1027</v>
      </c>
    </row>
    <row r="2210" spans="1:11" hidden="1">
      <c r="A2210" s="380" t="s">
        <v>5923</v>
      </c>
      <c r="B2210" s="380" t="s">
        <v>5924</v>
      </c>
      <c r="C2210" s="380" t="s">
        <v>27</v>
      </c>
      <c r="D2210" s="380" t="s">
        <v>5684</v>
      </c>
      <c r="F2210" s="381" t="s">
        <v>13</v>
      </c>
      <c r="G2210" s="380" t="s">
        <v>1771</v>
      </c>
      <c r="H2210" s="380" t="s">
        <v>1771</v>
      </c>
      <c r="I2210" s="380" t="s">
        <v>1767</v>
      </c>
      <c r="J2210" s="380" t="s">
        <v>1772</v>
      </c>
      <c r="K2210" s="380" t="s">
        <v>27</v>
      </c>
    </row>
    <row r="2211" spans="1:11" hidden="1">
      <c r="A2211" s="380" t="s">
        <v>5925</v>
      </c>
      <c r="B2211" s="380" t="s">
        <v>5926</v>
      </c>
      <c r="C2211" s="380" t="s">
        <v>630</v>
      </c>
      <c r="D2211" s="380" t="s">
        <v>5684</v>
      </c>
      <c r="F2211" s="381" t="s">
        <v>13</v>
      </c>
      <c r="G2211" s="380" t="s">
        <v>1771</v>
      </c>
      <c r="H2211" s="380" t="s">
        <v>1771</v>
      </c>
      <c r="I2211" s="380" t="s">
        <v>1767</v>
      </c>
      <c r="J2211" s="380" t="s">
        <v>1772</v>
      </c>
      <c r="K2211" s="380" t="s">
        <v>630</v>
      </c>
    </row>
    <row r="2212" spans="1:11" hidden="1">
      <c r="A2212" s="380" t="s">
        <v>5927</v>
      </c>
      <c r="B2212" s="380" t="s">
        <v>5928</v>
      </c>
      <c r="C2212" s="380" t="s">
        <v>1438</v>
      </c>
      <c r="D2212" s="380" t="s">
        <v>5684</v>
      </c>
      <c r="F2212" s="381" t="s">
        <v>13</v>
      </c>
      <c r="G2212" s="380" t="s">
        <v>1771</v>
      </c>
      <c r="H2212" s="380" t="s">
        <v>1771</v>
      </c>
      <c r="I2212" s="380" t="s">
        <v>1767</v>
      </c>
      <c r="J2212" s="380" t="s">
        <v>1772</v>
      </c>
      <c r="K2212" s="380" t="s">
        <v>1438</v>
      </c>
    </row>
    <row r="2213" spans="1:11" hidden="1">
      <c r="A2213" s="380" t="s">
        <v>5929</v>
      </c>
      <c r="B2213" s="380" t="s">
        <v>5930</v>
      </c>
      <c r="C2213" s="380" t="s">
        <v>1224</v>
      </c>
      <c r="D2213" s="380" t="s">
        <v>5684</v>
      </c>
      <c r="F2213" s="381" t="s">
        <v>13</v>
      </c>
      <c r="G2213" s="380" t="s">
        <v>1771</v>
      </c>
      <c r="H2213" s="380" t="s">
        <v>1771</v>
      </c>
      <c r="I2213" s="380" t="s">
        <v>1767</v>
      </c>
      <c r="J2213" s="380" t="s">
        <v>1772</v>
      </c>
      <c r="K2213" s="380" t="s">
        <v>1224</v>
      </c>
    </row>
    <row r="2214" spans="1:11" hidden="1">
      <c r="A2214" s="380" t="s">
        <v>5931</v>
      </c>
      <c r="B2214" s="380" t="s">
        <v>5932</v>
      </c>
      <c r="C2214" s="380" t="s">
        <v>15</v>
      </c>
      <c r="D2214" s="380" t="s">
        <v>5684</v>
      </c>
      <c r="F2214" s="381" t="s">
        <v>13</v>
      </c>
      <c r="G2214" s="380" t="s">
        <v>1771</v>
      </c>
      <c r="H2214" s="380" t="s">
        <v>1771</v>
      </c>
      <c r="I2214" s="380" t="s">
        <v>1767</v>
      </c>
      <c r="J2214" s="380" t="s">
        <v>1772</v>
      </c>
      <c r="K2214" s="380" t="s">
        <v>15</v>
      </c>
    </row>
    <row r="2215" spans="1:11" hidden="1">
      <c r="A2215" s="380" t="s">
        <v>5933</v>
      </c>
      <c r="B2215" s="380" t="s">
        <v>5934</v>
      </c>
      <c r="C2215" s="380" t="s">
        <v>1224</v>
      </c>
      <c r="D2215" s="380" t="s">
        <v>5684</v>
      </c>
      <c r="F2215" s="381" t="s">
        <v>13</v>
      </c>
      <c r="G2215" s="380" t="s">
        <v>1771</v>
      </c>
      <c r="H2215" s="380" t="s">
        <v>1771</v>
      </c>
      <c r="I2215" s="380" t="s">
        <v>1767</v>
      </c>
      <c r="J2215" s="380" t="s">
        <v>1772</v>
      </c>
      <c r="K2215" s="380" t="s">
        <v>1224</v>
      </c>
    </row>
    <row r="2216" spans="1:11" hidden="1">
      <c r="A2216" s="380" t="s">
        <v>1101</v>
      </c>
      <c r="B2216" s="380" t="s">
        <v>5935</v>
      </c>
      <c r="C2216" s="380" t="s">
        <v>1027</v>
      </c>
      <c r="D2216" s="380" t="s">
        <v>5684</v>
      </c>
      <c r="F2216" s="381" t="s">
        <v>13</v>
      </c>
      <c r="G2216" s="380" t="s">
        <v>1771</v>
      </c>
      <c r="H2216" s="380" t="s">
        <v>1771</v>
      </c>
      <c r="I2216" s="380" t="s">
        <v>1767</v>
      </c>
      <c r="J2216" s="380" t="s">
        <v>1772</v>
      </c>
      <c r="K2216" s="380" t="s">
        <v>1027</v>
      </c>
    </row>
    <row r="2217" spans="1:11" hidden="1">
      <c r="A2217" s="380" t="s">
        <v>5936</v>
      </c>
      <c r="B2217" s="380" t="s">
        <v>5937</v>
      </c>
      <c r="C2217" s="380" t="s">
        <v>27</v>
      </c>
      <c r="D2217" s="380" t="s">
        <v>5684</v>
      </c>
      <c r="F2217" s="381" t="s">
        <v>13</v>
      </c>
      <c r="G2217" s="380" t="s">
        <v>1771</v>
      </c>
      <c r="H2217" s="380" t="s">
        <v>1771</v>
      </c>
      <c r="I2217" s="380" t="s">
        <v>1767</v>
      </c>
      <c r="J2217" s="380" t="s">
        <v>1772</v>
      </c>
      <c r="K2217" s="380" t="s">
        <v>27</v>
      </c>
    </row>
    <row r="2218" spans="1:11" hidden="1">
      <c r="A2218" s="380" t="s">
        <v>1106</v>
      </c>
      <c r="B2218" s="380" t="s">
        <v>5938</v>
      </c>
      <c r="C2218" s="380" t="s">
        <v>1027</v>
      </c>
      <c r="D2218" s="380" t="s">
        <v>5684</v>
      </c>
      <c r="F2218" s="381" t="s">
        <v>13</v>
      </c>
      <c r="G2218" s="380" t="s">
        <v>1771</v>
      </c>
      <c r="H2218" s="380" t="s">
        <v>1771</v>
      </c>
      <c r="I2218" s="380" t="s">
        <v>1767</v>
      </c>
      <c r="J2218" s="380" t="s">
        <v>1772</v>
      </c>
      <c r="K2218" s="380" t="s">
        <v>1027</v>
      </c>
    </row>
    <row r="2219" spans="1:11">
      <c r="A2219" s="380" t="s">
        <v>1214</v>
      </c>
      <c r="B2219" s="380" t="s">
        <v>5939</v>
      </c>
      <c r="C2219" s="380" t="s">
        <v>27</v>
      </c>
      <c r="D2219" s="380" t="s">
        <v>5684</v>
      </c>
      <c r="E2219" s="380" t="s">
        <v>1892</v>
      </c>
      <c r="F2219" s="381">
        <v>0.01</v>
      </c>
      <c r="G2219" s="380" t="s">
        <v>1767</v>
      </c>
      <c r="H2219" s="380" t="s">
        <v>1767</v>
      </c>
      <c r="I2219" s="380" t="s">
        <v>1767</v>
      </c>
      <c r="J2219" s="380" t="s">
        <v>1787</v>
      </c>
      <c r="K2219" s="380" t="s">
        <v>27</v>
      </c>
    </row>
    <row r="2220" spans="1:11" hidden="1">
      <c r="A2220" s="380" t="s">
        <v>1219</v>
      </c>
      <c r="B2220" s="380" t="s">
        <v>5940</v>
      </c>
      <c r="C2220" s="380" t="s">
        <v>27</v>
      </c>
      <c r="D2220" s="380" t="s">
        <v>5684</v>
      </c>
      <c r="F2220" s="381" t="s">
        <v>13</v>
      </c>
      <c r="G2220" s="380" t="s">
        <v>1771</v>
      </c>
      <c r="H2220" s="380" t="s">
        <v>1771</v>
      </c>
      <c r="I2220" s="380" t="s">
        <v>1767</v>
      </c>
      <c r="J2220" s="380" t="s">
        <v>1772</v>
      </c>
      <c r="K2220" s="380" t="s">
        <v>27</v>
      </c>
    </row>
    <row r="2221" spans="1:11" hidden="1">
      <c r="A2221" s="380" t="s">
        <v>5941</v>
      </c>
      <c r="B2221" s="380" t="s">
        <v>5942</v>
      </c>
      <c r="C2221" s="380" t="s">
        <v>1438</v>
      </c>
      <c r="D2221" s="380" t="s">
        <v>5684</v>
      </c>
      <c r="F2221" s="381" t="s">
        <v>13</v>
      </c>
      <c r="G2221" s="380" t="s">
        <v>1771</v>
      </c>
      <c r="H2221" s="380" t="s">
        <v>1771</v>
      </c>
      <c r="I2221" s="380" t="s">
        <v>1767</v>
      </c>
      <c r="J2221" s="380" t="s">
        <v>1772</v>
      </c>
      <c r="K2221" s="380" t="s">
        <v>1438</v>
      </c>
    </row>
    <row r="2222" spans="1:11" hidden="1">
      <c r="A2222" s="380" t="s">
        <v>5943</v>
      </c>
      <c r="B2222" s="380" t="s">
        <v>5944</v>
      </c>
      <c r="C2222" s="380" t="s">
        <v>744</v>
      </c>
      <c r="D2222" s="380" t="s">
        <v>5684</v>
      </c>
      <c r="F2222" s="381" t="s">
        <v>13</v>
      </c>
      <c r="G2222" s="380" t="s">
        <v>1771</v>
      </c>
      <c r="H2222" s="380" t="s">
        <v>1771</v>
      </c>
      <c r="I2222" s="380" t="s">
        <v>1767</v>
      </c>
      <c r="J2222" s="380" t="s">
        <v>1772</v>
      </c>
      <c r="K2222" s="380" t="s">
        <v>744</v>
      </c>
    </row>
    <row r="2223" spans="1:11" hidden="1">
      <c r="A2223" s="380" t="s">
        <v>5945</v>
      </c>
      <c r="B2223" s="380" t="s">
        <v>5887</v>
      </c>
      <c r="C2223" s="380" t="s">
        <v>15</v>
      </c>
      <c r="D2223" s="380" t="s">
        <v>5684</v>
      </c>
      <c r="F2223" s="381" t="s">
        <v>13</v>
      </c>
      <c r="G2223" s="380" t="s">
        <v>1771</v>
      </c>
      <c r="H2223" s="380" t="s">
        <v>1771</v>
      </c>
      <c r="I2223" s="380" t="s">
        <v>1767</v>
      </c>
      <c r="J2223" s="380" t="s">
        <v>1772</v>
      </c>
      <c r="K2223" s="380" t="s">
        <v>15</v>
      </c>
    </row>
    <row r="2224" spans="1:11">
      <c r="A2224" s="380" t="s">
        <v>5946</v>
      </c>
      <c r="B2224" s="380" t="s">
        <v>5947</v>
      </c>
      <c r="C2224" s="380" t="s">
        <v>27</v>
      </c>
      <c r="D2224" s="380" t="s">
        <v>5684</v>
      </c>
      <c r="E2224" s="380" t="s">
        <v>1892</v>
      </c>
      <c r="F2224" s="381">
        <v>0.01</v>
      </c>
      <c r="G2224" s="380" t="s">
        <v>1767</v>
      </c>
      <c r="H2224" s="380" t="s">
        <v>1767</v>
      </c>
      <c r="I2224" s="380" t="s">
        <v>1767</v>
      </c>
      <c r="J2224" s="380" t="s">
        <v>1787</v>
      </c>
      <c r="K2224" s="380" t="s">
        <v>27</v>
      </c>
    </row>
    <row r="2225" spans="1:11" hidden="1">
      <c r="A2225" s="380" t="s">
        <v>5948</v>
      </c>
      <c r="B2225" s="380" t="s">
        <v>5949</v>
      </c>
      <c r="C2225" s="380" t="s">
        <v>353</v>
      </c>
      <c r="D2225" s="380" t="s">
        <v>5684</v>
      </c>
      <c r="F2225" s="381" t="s">
        <v>13</v>
      </c>
      <c r="G2225" s="380" t="s">
        <v>1771</v>
      </c>
      <c r="H2225" s="380" t="s">
        <v>1771</v>
      </c>
      <c r="I2225" s="380" t="s">
        <v>1767</v>
      </c>
      <c r="J2225" s="380" t="s">
        <v>1772</v>
      </c>
      <c r="K2225" s="380" t="s">
        <v>353</v>
      </c>
    </row>
    <row r="2226" spans="1:11" hidden="1">
      <c r="A2226" s="380" t="s">
        <v>5950</v>
      </c>
      <c r="B2226" s="380" t="s">
        <v>5951</v>
      </c>
      <c r="C2226" s="380" t="s">
        <v>935</v>
      </c>
      <c r="D2226" s="380" t="s">
        <v>5684</v>
      </c>
      <c r="F2226" s="381" t="s">
        <v>13</v>
      </c>
      <c r="G2226" s="380" t="s">
        <v>1771</v>
      </c>
      <c r="H2226" s="380" t="s">
        <v>1771</v>
      </c>
      <c r="I2226" s="380" t="s">
        <v>1767</v>
      </c>
      <c r="J2226" s="380" t="s">
        <v>1772</v>
      </c>
      <c r="K2226" s="380" t="s">
        <v>935</v>
      </c>
    </row>
  </sheetData>
  <autoFilter ref="A1:M2226">
    <filterColumn colId="5">
      <filters>
        <filter val="1%"/>
        <filter val="大客户1%"/>
      </filters>
    </filterColumn>
  </autoFilter>
  <phoneticPr fontId="57" type="noConversion"/>
  <pageMargins left="0.69930555555555596" right="0.69930555555555596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40"/>
  </sheetPr>
  <dimension ref="A1:HC344"/>
  <sheetViews>
    <sheetView zoomScale="90" zoomScaleNormal="90" workbookViewId="0">
      <pane ySplit="2" topLeftCell="A273" activePane="bottomLeft" state="frozen"/>
      <selection pane="bottomLeft" activeCell="N300" sqref="N300"/>
    </sheetView>
  </sheetViews>
  <sheetFormatPr defaultColWidth="10.8984375" defaultRowHeight="18.75" customHeight="1"/>
  <cols>
    <col min="1" max="1" width="13" style="306" customWidth="1"/>
    <col min="2" max="2" width="21.8984375" style="307" customWidth="1"/>
    <col min="3" max="3" width="17.09765625" style="307" customWidth="1"/>
    <col min="4" max="4" width="8.09765625" style="307" customWidth="1"/>
    <col min="5" max="5" width="16.69921875" style="308" customWidth="1"/>
    <col min="6" max="6" width="18.5" style="307" customWidth="1"/>
    <col min="7" max="7" width="15.8984375" style="307" customWidth="1"/>
    <col min="8" max="9" width="10.5" style="309" customWidth="1"/>
    <col min="10" max="10" width="13" style="310" customWidth="1"/>
    <col min="11" max="11" width="11.8984375" style="310" customWidth="1"/>
    <col min="12" max="12" width="32.8984375" style="307" customWidth="1"/>
    <col min="13" max="13" width="15.796875" style="302" customWidth="1"/>
    <col min="14" max="14" width="15.09765625" style="302" customWidth="1"/>
    <col min="15" max="210" width="10.8984375" style="302"/>
    <col min="211" max="211" width="10.8984375" style="303"/>
    <col min="212" max="16384" width="10.8984375" style="311"/>
  </cols>
  <sheetData>
    <row r="1" spans="1:31" s="302" customFormat="1" ht="36.75" customHeight="1">
      <c r="A1" s="312" t="s">
        <v>5952</v>
      </c>
      <c r="B1" s="313" t="s">
        <v>94</v>
      </c>
      <c r="C1" s="313" t="s">
        <v>5953</v>
      </c>
      <c r="D1" s="313" t="s">
        <v>5954</v>
      </c>
      <c r="E1" s="314" t="s">
        <v>5955</v>
      </c>
      <c r="F1" s="315" t="s">
        <v>5956</v>
      </c>
      <c r="G1" s="316" t="s">
        <v>5957</v>
      </c>
      <c r="H1" s="317" t="s">
        <v>5958</v>
      </c>
      <c r="I1" s="317" t="s">
        <v>5959</v>
      </c>
      <c r="J1" s="341" t="s">
        <v>5960</v>
      </c>
      <c r="K1" s="342" t="s">
        <v>5961</v>
      </c>
      <c r="L1" s="343" t="s">
        <v>1761</v>
      </c>
      <c r="M1" s="344" t="s">
        <v>44</v>
      </c>
      <c r="N1" s="344" t="s">
        <v>45</v>
      </c>
      <c r="O1" s="345"/>
      <c r="P1" s="345"/>
      <c r="Q1" s="345"/>
      <c r="R1" s="345"/>
      <c r="S1" s="345"/>
      <c r="T1" s="345"/>
      <c r="U1" s="345"/>
      <c r="V1" s="345"/>
      <c r="W1" s="345"/>
      <c r="X1" s="345"/>
      <c r="Y1" s="345"/>
      <c r="Z1" s="345"/>
      <c r="AA1" s="345"/>
      <c r="AB1" s="345"/>
      <c r="AC1" s="345"/>
      <c r="AD1" s="345"/>
      <c r="AE1" s="345"/>
    </row>
    <row r="2" spans="1:31" ht="18.75" customHeight="1">
      <c r="A2" s="318" t="s">
        <v>137</v>
      </c>
      <c r="B2" s="319" t="s">
        <v>334</v>
      </c>
      <c r="C2" s="319" t="s">
        <v>136</v>
      </c>
      <c r="D2" s="319">
        <v>170</v>
      </c>
      <c r="E2" s="320">
        <v>3000</v>
      </c>
      <c r="F2" s="321">
        <v>3300</v>
      </c>
      <c r="G2" s="322">
        <v>16.5913</v>
      </c>
      <c r="H2" s="323">
        <v>360</v>
      </c>
      <c r="I2" s="323">
        <v>330</v>
      </c>
      <c r="J2" s="346">
        <v>2970</v>
      </c>
      <c r="K2" s="346">
        <v>327</v>
      </c>
      <c r="L2" s="347"/>
      <c r="M2" s="348">
        <v>42491</v>
      </c>
      <c r="N2" s="348">
        <v>43312</v>
      </c>
      <c r="O2" s="345"/>
      <c r="P2" s="345"/>
      <c r="Q2" s="345"/>
      <c r="R2" s="345"/>
      <c r="S2" s="345"/>
      <c r="T2" s="345"/>
      <c r="U2" s="345"/>
      <c r="V2" s="345"/>
      <c r="W2" s="345"/>
      <c r="X2" s="345"/>
      <c r="Y2" s="345"/>
      <c r="Z2" s="345"/>
      <c r="AA2" s="345"/>
      <c r="AB2" s="345"/>
      <c r="AC2" s="345"/>
      <c r="AD2" s="345"/>
      <c r="AE2" s="345"/>
    </row>
    <row r="3" spans="1:31" ht="18.75" customHeight="1">
      <c r="A3" s="318" t="s">
        <v>207</v>
      </c>
      <c r="B3" s="319" t="s">
        <v>5962</v>
      </c>
      <c r="C3" s="319" t="s">
        <v>206</v>
      </c>
      <c r="D3" s="319">
        <v>170</v>
      </c>
      <c r="E3" s="320">
        <v>2800</v>
      </c>
      <c r="F3" s="321">
        <v>3100</v>
      </c>
      <c r="G3" s="322">
        <v>15.585699999999999</v>
      </c>
      <c r="H3" s="323">
        <v>340</v>
      </c>
      <c r="I3" s="323">
        <v>310</v>
      </c>
      <c r="J3" s="346">
        <v>2790</v>
      </c>
      <c r="K3" s="346">
        <v>309</v>
      </c>
      <c r="L3" s="347"/>
      <c r="M3" s="348">
        <v>42491</v>
      </c>
      <c r="N3" s="348">
        <v>43312</v>
      </c>
      <c r="O3" s="345"/>
      <c r="P3" s="345"/>
      <c r="Q3" s="345"/>
      <c r="R3" s="345"/>
      <c r="S3" s="345"/>
      <c r="T3" s="345"/>
      <c r="U3" s="345"/>
      <c r="V3" s="345"/>
      <c r="W3" s="345"/>
      <c r="X3" s="345"/>
      <c r="Y3" s="345"/>
      <c r="Z3" s="345"/>
      <c r="AA3" s="345"/>
      <c r="AB3" s="345"/>
      <c r="AC3" s="345"/>
      <c r="AD3" s="345"/>
      <c r="AE3" s="345"/>
    </row>
    <row r="4" spans="1:31" ht="18.75" customHeight="1">
      <c r="A4" s="318" t="s">
        <v>1047</v>
      </c>
      <c r="B4" s="319" t="s">
        <v>334</v>
      </c>
      <c r="C4" s="319" t="s">
        <v>1046</v>
      </c>
      <c r="D4" s="319">
        <v>170</v>
      </c>
      <c r="E4" s="320">
        <v>2400</v>
      </c>
      <c r="F4" s="321">
        <v>2700</v>
      </c>
      <c r="G4" s="322">
        <v>13.5747</v>
      </c>
      <c r="H4" s="323">
        <v>300</v>
      </c>
      <c r="I4" s="323">
        <v>270</v>
      </c>
      <c r="J4" s="346">
        <v>2430</v>
      </c>
      <c r="K4" s="346">
        <v>273</v>
      </c>
      <c r="L4" s="347"/>
      <c r="M4" s="348">
        <v>42491</v>
      </c>
      <c r="N4" s="348">
        <v>43312</v>
      </c>
      <c r="O4" s="345"/>
      <c r="P4" s="345"/>
      <c r="Q4" s="345"/>
      <c r="R4" s="345"/>
      <c r="S4" s="345"/>
      <c r="T4" s="345"/>
      <c r="U4" s="345"/>
      <c r="V4" s="345"/>
      <c r="W4" s="345"/>
      <c r="X4" s="345"/>
      <c r="Y4" s="345"/>
      <c r="Z4" s="345"/>
      <c r="AA4" s="345"/>
      <c r="AB4" s="345"/>
      <c r="AC4" s="345"/>
      <c r="AD4" s="345"/>
      <c r="AE4" s="345"/>
    </row>
    <row r="5" spans="1:31" ht="18.75" customHeight="1">
      <c r="A5" s="318" t="s">
        <v>335</v>
      </c>
      <c r="B5" s="319" t="s">
        <v>334</v>
      </c>
      <c r="C5" s="319" t="s">
        <v>195</v>
      </c>
      <c r="D5" s="319">
        <v>170</v>
      </c>
      <c r="E5" s="320">
        <v>2200</v>
      </c>
      <c r="F5" s="321">
        <v>2500</v>
      </c>
      <c r="G5" s="322">
        <v>12.569100000000001</v>
      </c>
      <c r="H5" s="323">
        <v>280</v>
      </c>
      <c r="I5" s="323">
        <v>250</v>
      </c>
      <c r="J5" s="346">
        <v>2250</v>
      </c>
      <c r="K5" s="346">
        <v>255</v>
      </c>
      <c r="L5" s="347"/>
      <c r="M5" s="348">
        <v>42491</v>
      </c>
      <c r="N5" s="348">
        <v>43312</v>
      </c>
      <c r="O5" s="345"/>
      <c r="P5" s="345"/>
      <c r="Q5" s="345"/>
      <c r="R5" s="345"/>
      <c r="S5" s="345"/>
      <c r="T5" s="345"/>
      <c r="U5" s="345"/>
      <c r="V5" s="345"/>
      <c r="W5" s="345"/>
      <c r="X5" s="345"/>
      <c r="Y5" s="345"/>
      <c r="Z5" s="345"/>
      <c r="AA5" s="345"/>
      <c r="AB5" s="345"/>
      <c r="AC5" s="345"/>
      <c r="AD5" s="345"/>
      <c r="AE5" s="345"/>
    </row>
    <row r="6" spans="1:31" ht="18.75" customHeight="1">
      <c r="A6" s="318" t="s">
        <v>5963</v>
      </c>
      <c r="B6" s="319" t="s">
        <v>334</v>
      </c>
      <c r="C6" s="319" t="s">
        <v>5964</v>
      </c>
      <c r="D6" s="319">
        <v>170</v>
      </c>
      <c r="E6" s="320">
        <v>2600</v>
      </c>
      <c r="F6" s="321">
        <v>2900</v>
      </c>
      <c r="G6" s="322">
        <v>14.5802</v>
      </c>
      <c r="H6" s="323">
        <v>320</v>
      </c>
      <c r="I6" s="323">
        <v>290</v>
      </c>
      <c r="J6" s="346">
        <v>2610</v>
      </c>
      <c r="K6" s="346">
        <v>291</v>
      </c>
      <c r="L6" s="347"/>
      <c r="M6" s="348">
        <v>42491</v>
      </c>
      <c r="N6" s="348">
        <v>43312</v>
      </c>
      <c r="O6" s="345"/>
      <c r="P6" s="345"/>
      <c r="Q6" s="345"/>
      <c r="R6" s="345"/>
      <c r="S6" s="345"/>
      <c r="T6" s="345"/>
      <c r="U6" s="345"/>
      <c r="V6" s="345"/>
      <c r="W6" s="345"/>
      <c r="X6" s="345"/>
      <c r="Y6" s="345"/>
      <c r="Z6" s="345"/>
      <c r="AA6" s="345"/>
      <c r="AB6" s="345"/>
      <c r="AC6" s="345"/>
      <c r="AD6" s="345"/>
      <c r="AE6" s="345"/>
    </row>
    <row r="7" spans="1:31" s="302" customFormat="1" ht="18.75" customHeight="1">
      <c r="A7" s="318" t="s">
        <v>196</v>
      </c>
      <c r="B7" s="319" t="s">
        <v>5962</v>
      </c>
      <c r="C7" s="319" t="s">
        <v>1269</v>
      </c>
      <c r="D7" s="319">
        <v>170</v>
      </c>
      <c r="E7" s="320">
        <v>2300</v>
      </c>
      <c r="F7" s="321">
        <v>2600</v>
      </c>
      <c r="G7" s="322">
        <v>13.071899999999999</v>
      </c>
      <c r="H7" s="323">
        <v>290</v>
      </c>
      <c r="I7" s="323">
        <v>260</v>
      </c>
      <c r="J7" s="346">
        <v>2340</v>
      </c>
      <c r="K7" s="346">
        <v>264</v>
      </c>
      <c r="L7" s="347"/>
      <c r="M7" s="348">
        <v>42491</v>
      </c>
      <c r="N7" s="348">
        <v>43312</v>
      </c>
      <c r="O7" s="345"/>
      <c r="P7" s="345"/>
      <c r="Q7" s="345"/>
      <c r="R7" s="345"/>
      <c r="S7" s="345"/>
      <c r="T7" s="345"/>
      <c r="U7" s="345"/>
      <c r="V7" s="345"/>
      <c r="W7" s="345"/>
      <c r="X7" s="345"/>
      <c r="Y7" s="345"/>
      <c r="Z7" s="345"/>
      <c r="AA7" s="345"/>
      <c r="AB7" s="345"/>
      <c r="AC7" s="345"/>
      <c r="AD7" s="345"/>
      <c r="AE7" s="345"/>
    </row>
    <row r="8" spans="1:31" ht="18.75" customHeight="1">
      <c r="A8" s="318" t="s">
        <v>1275</v>
      </c>
      <c r="B8" s="319" t="s">
        <v>334</v>
      </c>
      <c r="C8" s="319" t="s">
        <v>5965</v>
      </c>
      <c r="D8" s="319">
        <v>170</v>
      </c>
      <c r="E8" s="320">
        <v>1900</v>
      </c>
      <c r="F8" s="321">
        <v>2200</v>
      </c>
      <c r="G8" s="322">
        <v>11.0608</v>
      </c>
      <c r="H8" s="323">
        <v>250</v>
      </c>
      <c r="I8" s="323">
        <v>220</v>
      </c>
      <c r="J8" s="346">
        <v>1980</v>
      </c>
      <c r="K8" s="346">
        <v>228</v>
      </c>
      <c r="L8" s="347"/>
      <c r="M8" s="348">
        <v>42491</v>
      </c>
      <c r="N8" s="348">
        <v>43312</v>
      </c>
      <c r="O8" s="345"/>
      <c r="P8" s="345"/>
      <c r="Q8" s="345"/>
      <c r="R8" s="345"/>
      <c r="S8" s="345"/>
      <c r="T8" s="345"/>
      <c r="U8" s="345"/>
      <c r="V8" s="345"/>
      <c r="W8" s="345"/>
      <c r="X8" s="345"/>
      <c r="Y8" s="345"/>
      <c r="Z8" s="345"/>
      <c r="AA8" s="345"/>
      <c r="AB8" s="345"/>
      <c r="AC8" s="345"/>
      <c r="AD8" s="345"/>
      <c r="AE8" s="345"/>
    </row>
    <row r="9" spans="1:31" s="302" customFormat="1" ht="18.75" customHeight="1">
      <c r="A9" s="324" t="s">
        <v>5966</v>
      </c>
      <c r="B9" s="319" t="s">
        <v>334</v>
      </c>
      <c r="C9" s="319" t="s">
        <v>5967</v>
      </c>
      <c r="D9" s="325">
        <v>170</v>
      </c>
      <c r="E9" s="320">
        <v>3500</v>
      </c>
      <c r="F9" s="321">
        <v>3800</v>
      </c>
      <c r="G9" s="322">
        <v>19.1051</v>
      </c>
      <c r="H9" s="323">
        <v>410</v>
      </c>
      <c r="I9" s="323">
        <v>380</v>
      </c>
      <c r="J9" s="346">
        <v>3420</v>
      </c>
      <c r="K9" s="346">
        <v>372</v>
      </c>
      <c r="L9" s="347"/>
      <c r="M9" s="348">
        <v>42491</v>
      </c>
      <c r="N9" s="348">
        <v>43312</v>
      </c>
      <c r="O9" s="345"/>
      <c r="P9" s="345"/>
      <c r="Q9" s="345"/>
      <c r="R9" s="345"/>
      <c r="S9" s="345"/>
      <c r="T9" s="345"/>
      <c r="U9" s="345"/>
      <c r="V9" s="345"/>
      <c r="W9" s="345"/>
      <c r="X9" s="345"/>
      <c r="Y9" s="345"/>
      <c r="Z9" s="345"/>
      <c r="AA9" s="345"/>
      <c r="AB9" s="345"/>
      <c r="AC9" s="345"/>
      <c r="AD9" s="345"/>
      <c r="AE9" s="345"/>
    </row>
    <row r="10" spans="1:31" s="302" customFormat="1" ht="18.75" customHeight="1">
      <c r="A10" s="326" t="s">
        <v>669</v>
      </c>
      <c r="B10" s="319" t="s">
        <v>1629</v>
      </c>
      <c r="C10" s="319" t="s">
        <v>668</v>
      </c>
      <c r="D10" s="327">
        <v>170</v>
      </c>
      <c r="E10" s="320">
        <v>2700</v>
      </c>
      <c r="F10" s="321">
        <v>3000</v>
      </c>
      <c r="G10" s="322">
        <v>15.083</v>
      </c>
      <c r="H10" s="323">
        <v>330</v>
      </c>
      <c r="I10" s="323">
        <v>300</v>
      </c>
      <c r="J10" s="346">
        <v>2700</v>
      </c>
      <c r="K10" s="346">
        <v>300</v>
      </c>
      <c r="L10" s="347"/>
      <c r="M10" s="348">
        <v>42491</v>
      </c>
      <c r="N10" s="348">
        <v>43312</v>
      </c>
      <c r="O10" s="345"/>
      <c r="P10" s="345"/>
      <c r="Q10" s="345"/>
      <c r="R10" s="345"/>
      <c r="S10" s="345"/>
      <c r="T10" s="345"/>
      <c r="U10" s="345"/>
      <c r="V10" s="345"/>
      <c r="W10" s="345"/>
      <c r="X10" s="345"/>
      <c r="Y10" s="345"/>
      <c r="Z10" s="345"/>
      <c r="AA10" s="345"/>
      <c r="AB10" s="345"/>
      <c r="AC10" s="345"/>
      <c r="AD10" s="345"/>
      <c r="AE10" s="345"/>
    </row>
    <row r="11" spans="1:31" s="302" customFormat="1" ht="18.75" customHeight="1">
      <c r="A11" s="328" t="s">
        <v>5968</v>
      </c>
      <c r="B11" s="319" t="s">
        <v>1629</v>
      </c>
      <c r="C11" s="319" t="s">
        <v>5969</v>
      </c>
      <c r="D11" s="319">
        <v>180</v>
      </c>
      <c r="E11" s="320">
        <v>2200</v>
      </c>
      <c r="F11" s="321">
        <v>2500</v>
      </c>
      <c r="G11" s="322">
        <v>11.870900000000001</v>
      </c>
      <c r="H11" s="323">
        <v>280</v>
      </c>
      <c r="I11" s="323">
        <v>250</v>
      </c>
      <c r="J11" s="346">
        <v>2250</v>
      </c>
      <c r="K11" s="346">
        <v>255</v>
      </c>
      <c r="L11" s="347"/>
      <c r="M11" s="348">
        <v>42491</v>
      </c>
      <c r="N11" s="348">
        <v>43312</v>
      </c>
      <c r="O11" s="345"/>
      <c r="P11" s="345"/>
      <c r="Q11" s="345"/>
      <c r="R11" s="345"/>
      <c r="S11" s="345"/>
      <c r="T11" s="345"/>
      <c r="U11" s="345"/>
      <c r="V11" s="345"/>
      <c r="W11" s="345"/>
      <c r="X11" s="345"/>
      <c r="Y11" s="345"/>
      <c r="Z11" s="345"/>
      <c r="AA11" s="345"/>
      <c r="AB11" s="345"/>
      <c r="AC11" s="345"/>
      <c r="AD11" s="345"/>
      <c r="AE11" s="345"/>
    </row>
    <row r="12" spans="1:31" ht="18.75" customHeight="1">
      <c r="A12" s="318" t="s">
        <v>1631</v>
      </c>
      <c r="B12" s="319" t="s">
        <v>1629</v>
      </c>
      <c r="C12" s="319" t="s">
        <v>1630</v>
      </c>
      <c r="D12" s="319">
        <v>170</v>
      </c>
      <c r="E12" s="320">
        <v>2500</v>
      </c>
      <c r="F12" s="321">
        <v>2800</v>
      </c>
      <c r="G12" s="322">
        <v>14.077400000000001</v>
      </c>
      <c r="H12" s="323">
        <v>310</v>
      </c>
      <c r="I12" s="323">
        <v>280</v>
      </c>
      <c r="J12" s="346">
        <v>2520</v>
      </c>
      <c r="K12" s="346">
        <v>282</v>
      </c>
      <c r="L12" s="347"/>
      <c r="M12" s="348">
        <v>42491</v>
      </c>
      <c r="N12" s="348">
        <v>43312</v>
      </c>
      <c r="O12" s="345"/>
      <c r="P12" s="345"/>
      <c r="Q12" s="345"/>
      <c r="R12" s="345"/>
      <c r="S12" s="345"/>
      <c r="T12" s="345"/>
      <c r="U12" s="345"/>
      <c r="V12" s="345"/>
      <c r="W12" s="345"/>
      <c r="X12" s="345"/>
      <c r="Y12" s="345"/>
      <c r="Z12" s="345"/>
      <c r="AA12" s="345"/>
      <c r="AB12" s="345"/>
      <c r="AC12" s="345"/>
      <c r="AD12" s="345"/>
      <c r="AE12" s="345"/>
    </row>
    <row r="13" spans="1:31" ht="18.75" customHeight="1">
      <c r="A13" s="318" t="s">
        <v>740</v>
      </c>
      <c r="B13" s="319" t="s">
        <v>334</v>
      </c>
      <c r="C13" s="319" t="s">
        <v>384</v>
      </c>
      <c r="D13" s="319">
        <v>170</v>
      </c>
      <c r="E13" s="320">
        <v>2600</v>
      </c>
      <c r="F13" s="321">
        <v>2900</v>
      </c>
      <c r="G13" s="322">
        <v>14.5802</v>
      </c>
      <c r="H13" s="323">
        <v>320</v>
      </c>
      <c r="I13" s="323">
        <v>290</v>
      </c>
      <c r="J13" s="346">
        <v>2610</v>
      </c>
      <c r="K13" s="346">
        <v>291</v>
      </c>
      <c r="L13" s="347"/>
      <c r="M13" s="348">
        <v>42491</v>
      </c>
      <c r="N13" s="348">
        <v>43312</v>
      </c>
      <c r="O13" s="345"/>
      <c r="P13" s="345"/>
      <c r="Q13" s="345"/>
      <c r="R13" s="345"/>
      <c r="S13" s="345"/>
      <c r="T13" s="345"/>
      <c r="U13" s="345"/>
      <c r="V13" s="345"/>
      <c r="W13" s="345"/>
      <c r="X13" s="345"/>
      <c r="Y13" s="345"/>
      <c r="Z13" s="345"/>
      <c r="AA13" s="345"/>
      <c r="AB13" s="345"/>
      <c r="AC13" s="345"/>
      <c r="AD13" s="345"/>
      <c r="AE13" s="345"/>
    </row>
    <row r="14" spans="1:31" ht="18.75" customHeight="1">
      <c r="A14" s="318" t="s">
        <v>1234</v>
      </c>
      <c r="B14" s="319" t="s">
        <v>334</v>
      </c>
      <c r="C14" s="319" t="s">
        <v>5970</v>
      </c>
      <c r="D14" s="319">
        <v>170</v>
      </c>
      <c r="E14" s="320">
        <v>2200</v>
      </c>
      <c r="F14" s="321">
        <v>2500</v>
      </c>
      <c r="G14" s="322">
        <v>12.569100000000001</v>
      </c>
      <c r="H14" s="323">
        <v>280</v>
      </c>
      <c r="I14" s="323">
        <v>250</v>
      </c>
      <c r="J14" s="346">
        <v>2250</v>
      </c>
      <c r="K14" s="346">
        <v>255</v>
      </c>
      <c r="L14" s="347"/>
      <c r="M14" s="348">
        <v>42491</v>
      </c>
      <c r="N14" s="348">
        <v>43312</v>
      </c>
      <c r="O14" s="345"/>
      <c r="P14" s="345"/>
      <c r="Q14" s="345"/>
      <c r="R14" s="345"/>
      <c r="S14" s="345"/>
      <c r="T14" s="345"/>
      <c r="U14" s="345"/>
      <c r="V14" s="345"/>
      <c r="W14" s="345"/>
      <c r="X14" s="345"/>
      <c r="Y14" s="345"/>
      <c r="Z14" s="345"/>
      <c r="AA14" s="345"/>
      <c r="AB14" s="345"/>
      <c r="AC14" s="345"/>
      <c r="AD14" s="345"/>
      <c r="AE14" s="345"/>
    </row>
    <row r="15" spans="1:31" ht="18.75" customHeight="1">
      <c r="A15" s="324" t="s">
        <v>5971</v>
      </c>
      <c r="B15" s="319" t="s">
        <v>334</v>
      </c>
      <c r="C15" s="319" t="s">
        <v>5972</v>
      </c>
      <c r="D15" s="325">
        <v>170</v>
      </c>
      <c r="E15" s="320">
        <v>2400</v>
      </c>
      <c r="F15" s="321">
        <v>2700</v>
      </c>
      <c r="G15" s="322">
        <v>13.5747</v>
      </c>
      <c r="H15" s="323">
        <v>300</v>
      </c>
      <c r="I15" s="323">
        <v>270</v>
      </c>
      <c r="J15" s="346">
        <v>2430</v>
      </c>
      <c r="K15" s="346">
        <v>273</v>
      </c>
      <c r="L15" s="347"/>
      <c r="M15" s="348">
        <v>42491</v>
      </c>
      <c r="N15" s="348">
        <v>43312</v>
      </c>
      <c r="O15" s="345"/>
      <c r="P15" s="345"/>
      <c r="Q15" s="345"/>
      <c r="R15" s="345"/>
      <c r="S15" s="345"/>
      <c r="T15" s="345"/>
      <c r="U15" s="345"/>
      <c r="V15" s="345"/>
      <c r="W15" s="345"/>
      <c r="X15" s="345"/>
      <c r="Y15" s="345"/>
      <c r="Z15" s="345"/>
      <c r="AA15" s="345"/>
      <c r="AB15" s="345"/>
      <c r="AC15" s="345"/>
      <c r="AD15" s="345"/>
      <c r="AE15" s="345"/>
    </row>
    <row r="16" spans="1:31" ht="18.75" customHeight="1">
      <c r="A16" s="326" t="s">
        <v>5973</v>
      </c>
      <c r="B16" s="329" t="s">
        <v>334</v>
      </c>
      <c r="C16" s="319" t="s">
        <v>5974</v>
      </c>
      <c r="D16" s="330">
        <v>170</v>
      </c>
      <c r="E16" s="320">
        <v>2500</v>
      </c>
      <c r="F16" s="321">
        <v>2800</v>
      </c>
      <c r="G16" s="322">
        <v>14.077400000000001</v>
      </c>
      <c r="H16" s="323">
        <v>310</v>
      </c>
      <c r="I16" s="323">
        <v>280</v>
      </c>
      <c r="J16" s="346">
        <v>2520</v>
      </c>
      <c r="K16" s="346">
        <v>282</v>
      </c>
      <c r="L16" s="347"/>
      <c r="M16" s="348">
        <v>42491</v>
      </c>
      <c r="N16" s="348">
        <v>43312</v>
      </c>
      <c r="O16" s="345"/>
      <c r="P16" s="345"/>
      <c r="Q16" s="345"/>
      <c r="R16" s="345"/>
      <c r="S16" s="345"/>
      <c r="T16" s="345"/>
      <c r="U16" s="345"/>
      <c r="V16" s="345"/>
      <c r="W16" s="345"/>
      <c r="X16" s="345"/>
      <c r="Y16" s="345"/>
      <c r="Z16" s="345"/>
      <c r="AA16" s="345"/>
      <c r="AB16" s="345"/>
      <c r="AC16" s="345"/>
      <c r="AD16" s="345"/>
      <c r="AE16" s="345"/>
    </row>
    <row r="17" spans="1:31" s="302" customFormat="1" ht="18.75" customHeight="1">
      <c r="A17" s="328" t="s">
        <v>5975</v>
      </c>
      <c r="B17" s="329" t="s">
        <v>334</v>
      </c>
      <c r="C17" s="319" t="s">
        <v>5976</v>
      </c>
      <c r="D17" s="327">
        <v>170</v>
      </c>
      <c r="E17" s="320">
        <v>3900</v>
      </c>
      <c r="F17" s="321">
        <v>4200</v>
      </c>
      <c r="G17" s="322">
        <v>21.116099999999999</v>
      </c>
      <c r="H17" s="323">
        <v>450</v>
      </c>
      <c r="I17" s="323">
        <v>420</v>
      </c>
      <c r="J17" s="346">
        <v>3780</v>
      </c>
      <c r="K17" s="346">
        <v>408</v>
      </c>
      <c r="L17" s="347"/>
      <c r="M17" s="348">
        <v>42491</v>
      </c>
      <c r="N17" s="348">
        <v>43312</v>
      </c>
      <c r="O17" s="345"/>
      <c r="P17" s="345"/>
      <c r="Q17" s="345"/>
      <c r="R17" s="345"/>
      <c r="S17" s="345"/>
      <c r="T17" s="345"/>
      <c r="U17" s="345"/>
      <c r="V17" s="345"/>
      <c r="W17" s="345"/>
      <c r="X17" s="345"/>
      <c r="Y17" s="345"/>
      <c r="Z17" s="345"/>
      <c r="AA17" s="345"/>
      <c r="AB17" s="345"/>
      <c r="AC17" s="345"/>
      <c r="AD17" s="345"/>
      <c r="AE17" s="345"/>
    </row>
    <row r="18" spans="1:31" s="302" customFormat="1" ht="18.75" customHeight="1">
      <c r="A18" s="318" t="s">
        <v>5977</v>
      </c>
      <c r="B18" s="329" t="s">
        <v>5962</v>
      </c>
      <c r="C18" s="319" t="s">
        <v>5978</v>
      </c>
      <c r="D18" s="319">
        <v>170</v>
      </c>
      <c r="E18" s="320">
        <v>2650</v>
      </c>
      <c r="F18" s="321">
        <v>3100</v>
      </c>
      <c r="G18" s="322">
        <v>15.585699999999999</v>
      </c>
      <c r="H18" s="323">
        <v>340</v>
      </c>
      <c r="I18" s="323">
        <v>295</v>
      </c>
      <c r="J18" s="346">
        <v>2790</v>
      </c>
      <c r="K18" s="346">
        <v>309</v>
      </c>
      <c r="L18" s="347"/>
      <c r="M18" s="348">
        <v>42491</v>
      </c>
      <c r="N18" s="348">
        <v>43312</v>
      </c>
      <c r="O18" s="345"/>
      <c r="P18" s="345"/>
      <c r="Q18" s="345"/>
      <c r="R18" s="345"/>
      <c r="S18" s="345"/>
      <c r="T18" s="345"/>
      <c r="U18" s="345"/>
      <c r="V18" s="345"/>
      <c r="W18" s="345"/>
      <c r="X18" s="345"/>
      <c r="Y18" s="345"/>
      <c r="Z18" s="345"/>
      <c r="AA18" s="345"/>
      <c r="AB18" s="345"/>
      <c r="AC18" s="345"/>
      <c r="AD18" s="345"/>
      <c r="AE18" s="345"/>
    </row>
    <row r="19" spans="1:31" ht="21" customHeight="1">
      <c r="A19" s="318" t="s">
        <v>5979</v>
      </c>
      <c r="B19" s="329" t="s">
        <v>334</v>
      </c>
      <c r="C19" s="319" t="s">
        <v>5980</v>
      </c>
      <c r="D19" s="319">
        <v>170</v>
      </c>
      <c r="E19" s="320">
        <v>2100</v>
      </c>
      <c r="F19" s="321">
        <v>2500</v>
      </c>
      <c r="G19" s="322">
        <v>12.569100000000001</v>
      </c>
      <c r="H19" s="323">
        <v>280</v>
      </c>
      <c r="I19" s="323">
        <v>240</v>
      </c>
      <c r="J19" s="346">
        <v>2250</v>
      </c>
      <c r="K19" s="346">
        <v>255</v>
      </c>
      <c r="L19" s="347"/>
      <c r="M19" s="348">
        <v>42491</v>
      </c>
      <c r="N19" s="348">
        <v>43312</v>
      </c>
      <c r="O19" s="345"/>
      <c r="P19" s="345"/>
      <c r="Q19" s="345"/>
      <c r="R19" s="345"/>
      <c r="S19" s="345"/>
      <c r="T19" s="345"/>
      <c r="U19" s="345"/>
      <c r="V19" s="345"/>
      <c r="W19" s="345"/>
      <c r="X19" s="345"/>
      <c r="Y19" s="345"/>
      <c r="Z19" s="345"/>
      <c r="AA19" s="345"/>
      <c r="AB19" s="345"/>
      <c r="AC19" s="345"/>
      <c r="AD19" s="345"/>
      <c r="AE19" s="345"/>
    </row>
    <row r="20" spans="1:31" s="302" customFormat="1" ht="18.75" customHeight="1">
      <c r="A20" s="318" t="s">
        <v>1134</v>
      </c>
      <c r="B20" s="319" t="s">
        <v>5981</v>
      </c>
      <c r="C20" s="319" t="s">
        <v>5982</v>
      </c>
      <c r="D20" s="319">
        <v>170</v>
      </c>
      <c r="E20" s="320">
        <v>3200</v>
      </c>
      <c r="F20" s="321">
        <v>3500</v>
      </c>
      <c r="G20" s="322">
        <v>17.596800000000002</v>
      </c>
      <c r="H20" s="323">
        <v>380</v>
      </c>
      <c r="I20" s="323">
        <v>350</v>
      </c>
      <c r="J20" s="346">
        <v>3150</v>
      </c>
      <c r="K20" s="346">
        <v>345</v>
      </c>
      <c r="L20" s="347"/>
      <c r="M20" s="348">
        <v>42491</v>
      </c>
      <c r="N20" s="348">
        <v>43312</v>
      </c>
      <c r="O20" s="345"/>
      <c r="P20" s="345"/>
      <c r="Q20" s="345"/>
      <c r="R20" s="345"/>
      <c r="S20" s="345"/>
      <c r="T20" s="345"/>
      <c r="U20" s="345"/>
      <c r="V20" s="345"/>
      <c r="W20" s="345"/>
      <c r="X20" s="345"/>
      <c r="Y20" s="345"/>
      <c r="Z20" s="345"/>
      <c r="AA20" s="345"/>
      <c r="AB20" s="345"/>
      <c r="AC20" s="345"/>
      <c r="AD20" s="345"/>
      <c r="AE20" s="345"/>
    </row>
    <row r="21" spans="1:31" s="303" customFormat="1" ht="18.75" customHeight="1">
      <c r="A21" s="318" t="s">
        <v>1252</v>
      </c>
      <c r="B21" s="319" t="s">
        <v>5981</v>
      </c>
      <c r="C21" s="319" t="s">
        <v>5983</v>
      </c>
      <c r="D21" s="319">
        <v>170</v>
      </c>
      <c r="E21" s="320">
        <v>2000</v>
      </c>
      <c r="F21" s="321">
        <v>2300</v>
      </c>
      <c r="G21" s="322">
        <v>11.563599999999999</v>
      </c>
      <c r="H21" s="323">
        <v>260</v>
      </c>
      <c r="I21" s="323">
        <v>230</v>
      </c>
      <c r="J21" s="346">
        <v>2070</v>
      </c>
      <c r="K21" s="346">
        <v>237</v>
      </c>
      <c r="L21" s="347"/>
      <c r="M21" s="348">
        <v>42491</v>
      </c>
      <c r="N21" s="348">
        <v>43312</v>
      </c>
      <c r="O21" s="345"/>
      <c r="P21" s="345"/>
      <c r="Q21" s="345"/>
      <c r="R21" s="345"/>
      <c r="S21" s="345"/>
      <c r="T21" s="345"/>
      <c r="U21" s="345"/>
      <c r="V21" s="345"/>
      <c r="W21" s="345"/>
      <c r="X21" s="345"/>
      <c r="Y21" s="345"/>
      <c r="Z21" s="345"/>
      <c r="AA21" s="345"/>
      <c r="AB21" s="345"/>
      <c r="AC21" s="345"/>
      <c r="AD21" s="345"/>
      <c r="AE21" s="345"/>
    </row>
    <row r="22" spans="1:31" ht="18.75" customHeight="1">
      <c r="A22" s="318" t="s">
        <v>463</v>
      </c>
      <c r="B22" s="319" t="s">
        <v>5984</v>
      </c>
      <c r="C22" s="319" t="s">
        <v>5985</v>
      </c>
      <c r="D22" s="319">
        <v>180</v>
      </c>
      <c r="E22" s="320">
        <v>3700</v>
      </c>
      <c r="F22" s="321">
        <v>4000</v>
      </c>
      <c r="G22" s="322">
        <v>18.993400000000001</v>
      </c>
      <c r="H22" s="323">
        <v>430</v>
      </c>
      <c r="I22" s="323">
        <v>400</v>
      </c>
      <c r="J22" s="346">
        <v>3600</v>
      </c>
      <c r="K22" s="346">
        <v>390</v>
      </c>
      <c r="L22" s="347"/>
      <c r="M22" s="348">
        <v>42491</v>
      </c>
      <c r="N22" s="348">
        <v>43312</v>
      </c>
      <c r="O22" s="345"/>
      <c r="P22" s="345"/>
      <c r="Q22" s="345"/>
      <c r="R22" s="345"/>
      <c r="S22" s="345"/>
      <c r="T22" s="345"/>
      <c r="U22" s="345"/>
      <c r="V22" s="345"/>
      <c r="W22" s="345"/>
      <c r="X22" s="345"/>
      <c r="Y22" s="345"/>
      <c r="Z22" s="345"/>
      <c r="AA22" s="345"/>
      <c r="AB22" s="345"/>
      <c r="AC22" s="345"/>
      <c r="AD22" s="345"/>
      <c r="AE22" s="345"/>
    </row>
    <row r="23" spans="1:31" s="304" customFormat="1" ht="18.75" customHeight="1">
      <c r="A23" s="318" t="s">
        <v>5986</v>
      </c>
      <c r="B23" s="319" t="s">
        <v>5987</v>
      </c>
      <c r="C23" s="319" t="s">
        <v>5988</v>
      </c>
      <c r="D23" s="319">
        <v>200</v>
      </c>
      <c r="E23" s="320">
        <v>1600</v>
      </c>
      <c r="F23" s="321">
        <v>1900</v>
      </c>
      <c r="G23" s="322">
        <v>8.1196999999999999</v>
      </c>
      <c r="H23" s="323">
        <v>220</v>
      </c>
      <c r="I23" s="323">
        <v>190</v>
      </c>
      <c r="J23" s="346">
        <v>1710</v>
      </c>
      <c r="K23" s="346">
        <v>201</v>
      </c>
      <c r="L23" s="347"/>
      <c r="M23" s="348">
        <v>42491</v>
      </c>
      <c r="N23" s="348">
        <v>43312</v>
      </c>
      <c r="O23" s="345"/>
      <c r="P23" s="345"/>
      <c r="Q23" s="345"/>
      <c r="R23" s="345"/>
      <c r="S23" s="345"/>
      <c r="T23" s="345"/>
      <c r="U23" s="345"/>
      <c r="V23" s="345"/>
      <c r="W23" s="345"/>
      <c r="X23" s="345"/>
      <c r="Y23" s="345"/>
      <c r="Z23" s="345"/>
      <c r="AA23" s="345"/>
      <c r="AB23" s="345"/>
      <c r="AC23" s="345"/>
      <c r="AD23" s="345"/>
      <c r="AE23" s="345"/>
    </row>
    <row r="24" spans="1:31" s="303" customFormat="1" ht="18.75" customHeight="1">
      <c r="A24" s="318" t="s">
        <v>578</v>
      </c>
      <c r="B24" s="319" t="s">
        <v>5989</v>
      </c>
      <c r="C24" s="319" t="s">
        <v>577</v>
      </c>
      <c r="D24" s="319">
        <v>180</v>
      </c>
      <c r="E24" s="320">
        <v>2800</v>
      </c>
      <c r="F24" s="321">
        <v>3100</v>
      </c>
      <c r="G24" s="322">
        <v>14.719900000000001</v>
      </c>
      <c r="H24" s="323">
        <v>340</v>
      </c>
      <c r="I24" s="323">
        <v>310</v>
      </c>
      <c r="J24" s="346">
        <v>2790</v>
      </c>
      <c r="K24" s="346">
        <v>309</v>
      </c>
      <c r="L24" s="349"/>
      <c r="M24" s="348">
        <v>42491</v>
      </c>
      <c r="N24" s="348">
        <v>43312</v>
      </c>
      <c r="O24" s="345"/>
      <c r="P24" s="345"/>
      <c r="Q24" s="345"/>
      <c r="R24" s="345"/>
      <c r="S24" s="345"/>
      <c r="T24" s="345"/>
      <c r="U24" s="345"/>
      <c r="V24" s="345"/>
      <c r="W24" s="345"/>
      <c r="X24" s="345"/>
      <c r="Y24" s="345"/>
      <c r="Z24" s="345"/>
      <c r="AA24" s="345"/>
      <c r="AB24" s="345"/>
      <c r="AC24" s="345"/>
      <c r="AD24" s="345"/>
      <c r="AE24" s="345"/>
    </row>
    <row r="25" spans="1:31" s="303" customFormat="1" ht="18.75" customHeight="1">
      <c r="A25" s="324" t="s">
        <v>5990</v>
      </c>
      <c r="B25" s="319" t="s">
        <v>5989</v>
      </c>
      <c r="C25" s="319" t="s">
        <v>5991</v>
      </c>
      <c r="D25" s="325">
        <v>180</v>
      </c>
      <c r="E25" s="320">
        <v>2600</v>
      </c>
      <c r="F25" s="321">
        <v>2900</v>
      </c>
      <c r="G25" s="322">
        <v>13.770200000000001</v>
      </c>
      <c r="H25" s="323">
        <v>320</v>
      </c>
      <c r="I25" s="323">
        <v>290</v>
      </c>
      <c r="J25" s="346">
        <v>2610</v>
      </c>
      <c r="K25" s="346">
        <v>291</v>
      </c>
      <c r="L25" s="347"/>
      <c r="M25" s="348">
        <v>42491</v>
      </c>
      <c r="N25" s="348">
        <v>43312</v>
      </c>
      <c r="O25" s="345"/>
      <c r="P25" s="345"/>
      <c r="Q25" s="345"/>
      <c r="R25" s="345"/>
      <c r="S25" s="345"/>
      <c r="T25" s="345"/>
      <c r="U25" s="345"/>
      <c r="V25" s="345"/>
      <c r="W25" s="345"/>
      <c r="X25" s="345"/>
      <c r="Y25" s="345"/>
      <c r="Z25" s="345"/>
      <c r="AA25" s="345"/>
      <c r="AB25" s="345"/>
      <c r="AC25" s="345"/>
      <c r="AD25" s="345"/>
      <c r="AE25" s="345"/>
    </row>
    <row r="26" spans="1:31" s="302" customFormat="1" ht="18.75" customHeight="1">
      <c r="A26" s="328" t="s">
        <v>675</v>
      </c>
      <c r="B26" s="319" t="s">
        <v>5992</v>
      </c>
      <c r="C26" s="319" t="s">
        <v>674</v>
      </c>
      <c r="D26" s="327">
        <v>200</v>
      </c>
      <c r="E26" s="320">
        <v>2900</v>
      </c>
      <c r="F26" s="321">
        <v>3200</v>
      </c>
      <c r="G26" s="322">
        <v>13.6752</v>
      </c>
      <c r="H26" s="323">
        <v>350</v>
      </c>
      <c r="I26" s="323">
        <v>320</v>
      </c>
      <c r="J26" s="346">
        <v>2880</v>
      </c>
      <c r="K26" s="346">
        <v>318</v>
      </c>
      <c r="L26" s="347"/>
      <c r="M26" s="348">
        <v>42491</v>
      </c>
      <c r="N26" s="348">
        <v>43312</v>
      </c>
      <c r="O26" s="345"/>
      <c r="P26" s="345"/>
      <c r="Q26" s="345"/>
      <c r="R26" s="345"/>
      <c r="S26" s="345"/>
      <c r="T26" s="345"/>
      <c r="U26" s="345"/>
      <c r="V26" s="345"/>
      <c r="W26" s="345"/>
      <c r="X26" s="345"/>
      <c r="Y26" s="345"/>
      <c r="Z26" s="345"/>
      <c r="AA26" s="345"/>
      <c r="AB26" s="345"/>
      <c r="AC26" s="345"/>
      <c r="AD26" s="345"/>
      <c r="AE26" s="345"/>
    </row>
    <row r="27" spans="1:31" s="303" customFormat="1" ht="18.75" customHeight="1">
      <c r="A27" s="318" t="s">
        <v>145</v>
      </c>
      <c r="B27" s="319" t="s">
        <v>143</v>
      </c>
      <c r="C27" s="319" t="s">
        <v>144</v>
      </c>
      <c r="D27" s="319">
        <v>180</v>
      </c>
      <c r="E27" s="320">
        <v>1800</v>
      </c>
      <c r="F27" s="321">
        <v>2100</v>
      </c>
      <c r="G27" s="322">
        <v>9.9715000000000007</v>
      </c>
      <c r="H27" s="323">
        <v>240</v>
      </c>
      <c r="I27" s="323">
        <v>210</v>
      </c>
      <c r="J27" s="346">
        <v>1890</v>
      </c>
      <c r="K27" s="346">
        <v>219</v>
      </c>
      <c r="L27" s="347"/>
      <c r="M27" s="348">
        <v>42491</v>
      </c>
      <c r="N27" s="348">
        <v>43312</v>
      </c>
      <c r="O27" s="345"/>
      <c r="P27" s="345"/>
      <c r="Q27" s="345"/>
      <c r="R27" s="345"/>
      <c r="S27" s="345"/>
      <c r="T27" s="345"/>
      <c r="U27" s="345"/>
      <c r="V27" s="345"/>
      <c r="W27" s="345"/>
      <c r="X27" s="345"/>
      <c r="Y27" s="345"/>
      <c r="Z27" s="345"/>
      <c r="AA27" s="345"/>
      <c r="AB27" s="345"/>
      <c r="AC27" s="345"/>
      <c r="AD27" s="345"/>
      <c r="AE27" s="345"/>
    </row>
    <row r="28" spans="1:31" s="302" customFormat="1" ht="18.75" customHeight="1">
      <c r="A28" s="318" t="s">
        <v>359</v>
      </c>
      <c r="B28" s="319" t="s">
        <v>143</v>
      </c>
      <c r="C28" s="319" t="s">
        <v>1216</v>
      </c>
      <c r="D28" s="319">
        <v>180</v>
      </c>
      <c r="E28" s="320">
        <v>1800</v>
      </c>
      <c r="F28" s="321">
        <v>2100</v>
      </c>
      <c r="G28" s="322">
        <v>9.9715000000000007</v>
      </c>
      <c r="H28" s="323">
        <v>240</v>
      </c>
      <c r="I28" s="323">
        <v>210</v>
      </c>
      <c r="J28" s="346">
        <v>1890</v>
      </c>
      <c r="K28" s="346">
        <v>219</v>
      </c>
      <c r="L28" s="347"/>
      <c r="M28" s="348">
        <v>42491</v>
      </c>
      <c r="N28" s="348">
        <v>43312</v>
      </c>
      <c r="O28" s="345"/>
      <c r="P28" s="345"/>
      <c r="Q28" s="345"/>
      <c r="R28" s="345"/>
      <c r="S28" s="345"/>
      <c r="T28" s="345"/>
      <c r="U28" s="345"/>
      <c r="V28" s="345"/>
      <c r="W28" s="345"/>
      <c r="X28" s="345"/>
      <c r="Y28" s="345"/>
      <c r="Z28" s="345"/>
      <c r="AA28" s="345"/>
      <c r="AB28" s="345"/>
      <c r="AC28" s="345"/>
      <c r="AD28" s="345"/>
      <c r="AE28" s="345"/>
    </row>
    <row r="29" spans="1:31" s="302" customFormat="1" ht="18.75" customHeight="1">
      <c r="A29" s="318" t="s">
        <v>712</v>
      </c>
      <c r="B29" s="319" t="s">
        <v>5992</v>
      </c>
      <c r="C29" s="319" t="s">
        <v>5993</v>
      </c>
      <c r="D29" s="319">
        <v>180</v>
      </c>
      <c r="E29" s="320">
        <v>2300</v>
      </c>
      <c r="F29" s="321">
        <v>2600</v>
      </c>
      <c r="G29" s="322">
        <v>12.345700000000001</v>
      </c>
      <c r="H29" s="323">
        <v>290</v>
      </c>
      <c r="I29" s="323">
        <v>260</v>
      </c>
      <c r="J29" s="346">
        <v>2340</v>
      </c>
      <c r="K29" s="346">
        <v>264</v>
      </c>
      <c r="L29" s="347"/>
      <c r="M29" s="348">
        <v>42491</v>
      </c>
      <c r="N29" s="348">
        <v>43312</v>
      </c>
      <c r="O29" s="345"/>
      <c r="P29" s="345"/>
      <c r="Q29" s="345"/>
      <c r="R29" s="345"/>
      <c r="S29" s="345"/>
      <c r="T29" s="345"/>
      <c r="U29" s="345"/>
      <c r="V29" s="345"/>
      <c r="W29" s="345"/>
      <c r="X29" s="345"/>
      <c r="Y29" s="345"/>
      <c r="Z29" s="345"/>
      <c r="AA29" s="345"/>
      <c r="AB29" s="345"/>
      <c r="AC29" s="345"/>
      <c r="AD29" s="345"/>
      <c r="AE29" s="345"/>
    </row>
    <row r="30" spans="1:31" s="303" customFormat="1" ht="18.75" customHeight="1">
      <c r="A30" s="318" t="s">
        <v>314</v>
      </c>
      <c r="B30" s="319" t="s">
        <v>5994</v>
      </c>
      <c r="C30" s="319" t="s">
        <v>313</v>
      </c>
      <c r="D30" s="319">
        <v>180</v>
      </c>
      <c r="E30" s="320">
        <v>3400</v>
      </c>
      <c r="F30" s="321">
        <v>3700</v>
      </c>
      <c r="G30" s="322">
        <v>17.568899999999999</v>
      </c>
      <c r="H30" s="323">
        <v>400</v>
      </c>
      <c r="I30" s="323">
        <v>370</v>
      </c>
      <c r="J30" s="346">
        <v>3330</v>
      </c>
      <c r="K30" s="346">
        <v>363</v>
      </c>
      <c r="L30" s="347"/>
      <c r="M30" s="348">
        <v>42491</v>
      </c>
      <c r="N30" s="348">
        <v>43312</v>
      </c>
      <c r="O30" s="345"/>
      <c r="P30" s="345"/>
      <c r="Q30" s="345"/>
      <c r="R30" s="345"/>
      <c r="S30" s="345"/>
      <c r="T30" s="345"/>
      <c r="U30" s="345"/>
      <c r="V30" s="345"/>
      <c r="W30" s="345"/>
      <c r="X30" s="345"/>
      <c r="Y30" s="345"/>
      <c r="Z30" s="345"/>
      <c r="AA30" s="345"/>
      <c r="AB30" s="345"/>
      <c r="AC30" s="345"/>
      <c r="AD30" s="345"/>
      <c r="AE30" s="345"/>
    </row>
    <row r="31" spans="1:31" s="302" customFormat="1" ht="18.75" customHeight="1">
      <c r="A31" s="318" t="s">
        <v>5995</v>
      </c>
      <c r="B31" s="319" t="s">
        <v>5996</v>
      </c>
      <c r="C31" s="319" t="s">
        <v>5997</v>
      </c>
      <c r="D31" s="319">
        <v>200</v>
      </c>
      <c r="E31" s="320">
        <v>2000</v>
      </c>
      <c r="F31" s="321">
        <v>2300</v>
      </c>
      <c r="G31" s="322">
        <v>9.8291000000000004</v>
      </c>
      <c r="H31" s="323">
        <v>260</v>
      </c>
      <c r="I31" s="323">
        <v>230</v>
      </c>
      <c r="J31" s="346">
        <v>2070</v>
      </c>
      <c r="K31" s="346">
        <v>237</v>
      </c>
      <c r="L31" s="347"/>
      <c r="M31" s="348">
        <v>42491</v>
      </c>
      <c r="N31" s="348">
        <v>43312</v>
      </c>
      <c r="O31" s="345"/>
      <c r="P31" s="345"/>
      <c r="Q31" s="345"/>
      <c r="R31" s="345"/>
      <c r="S31" s="345"/>
      <c r="T31" s="345"/>
      <c r="U31" s="345"/>
      <c r="V31" s="345"/>
      <c r="W31" s="345"/>
      <c r="X31" s="345"/>
      <c r="Y31" s="345"/>
      <c r="Z31" s="345"/>
      <c r="AA31" s="345"/>
      <c r="AB31" s="345"/>
      <c r="AC31" s="345"/>
      <c r="AD31" s="345"/>
      <c r="AE31" s="345"/>
    </row>
    <row r="32" spans="1:31" s="302" customFormat="1" ht="18.75" customHeight="1">
      <c r="A32" s="318" t="s">
        <v>5998</v>
      </c>
      <c r="B32" s="319" t="s">
        <v>597</v>
      </c>
      <c r="C32" s="319" t="s">
        <v>5999</v>
      </c>
      <c r="D32" s="319">
        <v>180</v>
      </c>
      <c r="E32" s="320">
        <v>4700</v>
      </c>
      <c r="F32" s="321">
        <v>5000</v>
      </c>
      <c r="G32" s="322">
        <v>23.741700000000002</v>
      </c>
      <c r="H32" s="323">
        <v>530</v>
      </c>
      <c r="I32" s="323">
        <v>500</v>
      </c>
      <c r="J32" s="346">
        <v>4500</v>
      </c>
      <c r="K32" s="346">
        <v>480</v>
      </c>
      <c r="L32" s="347"/>
      <c r="M32" s="348">
        <v>42491</v>
      </c>
      <c r="N32" s="348">
        <v>43312</v>
      </c>
      <c r="O32" s="345"/>
      <c r="P32" s="345"/>
      <c r="Q32" s="345"/>
      <c r="R32" s="345"/>
      <c r="S32" s="345"/>
      <c r="T32" s="345"/>
      <c r="U32" s="345"/>
      <c r="V32" s="345"/>
      <c r="W32" s="345"/>
      <c r="X32" s="345"/>
      <c r="Y32" s="345"/>
      <c r="Z32" s="345"/>
      <c r="AA32" s="345"/>
      <c r="AB32" s="345"/>
      <c r="AC32" s="345"/>
      <c r="AD32" s="345"/>
      <c r="AE32" s="345"/>
    </row>
    <row r="33" spans="1:31" ht="18.75" customHeight="1">
      <c r="A33" s="318" t="s">
        <v>6000</v>
      </c>
      <c r="B33" s="319" t="s">
        <v>5996</v>
      </c>
      <c r="C33" s="319" t="s">
        <v>6001</v>
      </c>
      <c r="D33" s="319">
        <v>200</v>
      </c>
      <c r="E33" s="320">
        <v>2000</v>
      </c>
      <c r="F33" s="321">
        <v>2300</v>
      </c>
      <c r="G33" s="322">
        <v>9.8291000000000004</v>
      </c>
      <c r="H33" s="323">
        <v>260</v>
      </c>
      <c r="I33" s="323">
        <v>230</v>
      </c>
      <c r="J33" s="346">
        <v>2070</v>
      </c>
      <c r="K33" s="346">
        <v>237</v>
      </c>
      <c r="L33" s="347"/>
      <c r="M33" s="348">
        <v>42491</v>
      </c>
      <c r="N33" s="348">
        <v>43312</v>
      </c>
      <c r="O33" s="345"/>
      <c r="P33" s="345"/>
      <c r="Q33" s="345"/>
      <c r="R33" s="345"/>
      <c r="S33" s="345"/>
      <c r="T33" s="345"/>
      <c r="U33" s="345"/>
      <c r="V33" s="345"/>
      <c r="W33" s="345"/>
      <c r="X33" s="345"/>
      <c r="Y33" s="345"/>
      <c r="Z33" s="345"/>
      <c r="AA33" s="345"/>
      <c r="AB33" s="345"/>
      <c r="AC33" s="345"/>
      <c r="AD33" s="345"/>
      <c r="AE33" s="345"/>
    </row>
    <row r="34" spans="1:31" ht="18.75" customHeight="1">
      <c r="A34" s="318" t="s">
        <v>548</v>
      </c>
      <c r="B34" s="319" t="s">
        <v>597</v>
      </c>
      <c r="C34" s="319" t="s">
        <v>547</v>
      </c>
      <c r="D34" s="319">
        <v>180</v>
      </c>
      <c r="E34" s="320">
        <v>3900</v>
      </c>
      <c r="F34" s="321">
        <v>4200</v>
      </c>
      <c r="G34" s="322">
        <v>19.943000000000001</v>
      </c>
      <c r="H34" s="323">
        <v>450</v>
      </c>
      <c r="I34" s="323">
        <v>420</v>
      </c>
      <c r="J34" s="346">
        <v>3780</v>
      </c>
      <c r="K34" s="346">
        <v>408</v>
      </c>
      <c r="L34" s="347"/>
      <c r="M34" s="348">
        <v>42491</v>
      </c>
      <c r="N34" s="348">
        <v>43312</v>
      </c>
      <c r="O34" s="345"/>
      <c r="P34" s="345"/>
      <c r="Q34" s="345"/>
      <c r="R34" s="345"/>
      <c r="S34" s="345"/>
      <c r="T34" s="345"/>
      <c r="U34" s="345"/>
      <c r="V34" s="345"/>
      <c r="W34" s="345"/>
      <c r="X34" s="345"/>
      <c r="Y34" s="345"/>
      <c r="Z34" s="345"/>
      <c r="AA34" s="345"/>
      <c r="AB34" s="345"/>
      <c r="AC34" s="345"/>
      <c r="AD34" s="345"/>
      <c r="AE34" s="345"/>
    </row>
    <row r="35" spans="1:31" ht="18.75" customHeight="1">
      <c r="A35" s="318" t="s">
        <v>6002</v>
      </c>
      <c r="B35" s="319" t="s">
        <v>5992</v>
      </c>
      <c r="C35" s="319" t="s">
        <v>6003</v>
      </c>
      <c r="D35" s="319">
        <v>180</v>
      </c>
      <c r="E35" s="320">
        <v>2700</v>
      </c>
      <c r="F35" s="321">
        <v>3000</v>
      </c>
      <c r="G35" s="322">
        <v>14.244999999999999</v>
      </c>
      <c r="H35" s="323">
        <v>330</v>
      </c>
      <c r="I35" s="323">
        <v>300</v>
      </c>
      <c r="J35" s="346">
        <v>2700</v>
      </c>
      <c r="K35" s="346">
        <v>300</v>
      </c>
      <c r="L35" s="350" t="s">
        <v>6004</v>
      </c>
      <c r="M35" s="348">
        <v>42491</v>
      </c>
      <c r="N35" s="348">
        <v>43312</v>
      </c>
      <c r="O35" s="345"/>
      <c r="P35" s="345"/>
      <c r="Q35" s="345"/>
      <c r="R35" s="345"/>
      <c r="S35" s="345"/>
      <c r="T35" s="345"/>
      <c r="U35" s="345"/>
      <c r="V35" s="345"/>
      <c r="W35" s="345"/>
      <c r="X35" s="345"/>
      <c r="Y35" s="345"/>
      <c r="Z35" s="345"/>
      <c r="AA35" s="345"/>
      <c r="AB35" s="345"/>
      <c r="AC35" s="345"/>
      <c r="AD35" s="345"/>
      <c r="AE35" s="345"/>
    </row>
    <row r="36" spans="1:31" ht="18.75" customHeight="1">
      <c r="A36" s="318" t="s">
        <v>556</v>
      </c>
      <c r="B36" s="329" t="s">
        <v>597</v>
      </c>
      <c r="C36" s="319" t="s">
        <v>555</v>
      </c>
      <c r="D36" s="319">
        <v>170</v>
      </c>
      <c r="E36" s="320">
        <v>3000</v>
      </c>
      <c r="F36" s="321">
        <v>3400</v>
      </c>
      <c r="G36" s="322">
        <v>17.094000000000001</v>
      </c>
      <c r="H36" s="323">
        <v>370</v>
      </c>
      <c r="I36" s="323">
        <v>330</v>
      </c>
      <c r="J36" s="346">
        <v>3060</v>
      </c>
      <c r="K36" s="346">
        <v>336</v>
      </c>
      <c r="L36" s="347" t="s">
        <v>6005</v>
      </c>
      <c r="M36" s="348">
        <v>42491</v>
      </c>
      <c r="N36" s="348">
        <v>43312</v>
      </c>
      <c r="O36" s="345"/>
      <c r="P36" s="345"/>
      <c r="Q36" s="345"/>
      <c r="R36" s="345"/>
      <c r="S36" s="345"/>
      <c r="T36" s="345"/>
      <c r="U36" s="345"/>
      <c r="V36" s="345"/>
      <c r="W36" s="345"/>
      <c r="X36" s="345"/>
      <c r="Y36" s="345"/>
      <c r="Z36" s="345"/>
      <c r="AA36" s="345"/>
      <c r="AB36" s="345"/>
      <c r="AC36" s="345"/>
      <c r="AD36" s="345"/>
      <c r="AE36" s="345"/>
    </row>
    <row r="37" spans="1:31" ht="18.75" customHeight="1">
      <c r="A37" s="318" t="s">
        <v>430</v>
      </c>
      <c r="B37" s="319" t="s">
        <v>5992</v>
      </c>
      <c r="C37" s="319" t="s">
        <v>429</v>
      </c>
      <c r="D37" s="319">
        <v>180</v>
      </c>
      <c r="E37" s="320">
        <v>2200</v>
      </c>
      <c r="F37" s="321">
        <v>2500</v>
      </c>
      <c r="G37" s="322">
        <v>11.870900000000001</v>
      </c>
      <c r="H37" s="323">
        <v>280</v>
      </c>
      <c r="I37" s="323">
        <v>250</v>
      </c>
      <c r="J37" s="346">
        <v>2250</v>
      </c>
      <c r="K37" s="346">
        <v>255</v>
      </c>
      <c r="L37" s="347"/>
      <c r="M37" s="348">
        <v>42491</v>
      </c>
      <c r="N37" s="348">
        <v>43312</v>
      </c>
      <c r="O37" s="345"/>
      <c r="P37" s="345"/>
      <c r="Q37" s="345"/>
      <c r="R37" s="345"/>
      <c r="S37" s="345"/>
      <c r="T37" s="345"/>
      <c r="U37" s="345"/>
      <c r="V37" s="345"/>
      <c r="W37" s="345"/>
      <c r="X37" s="345"/>
      <c r="Y37" s="345"/>
      <c r="Z37" s="345"/>
      <c r="AA37" s="345"/>
      <c r="AB37" s="345"/>
      <c r="AC37" s="345"/>
      <c r="AD37" s="345"/>
      <c r="AE37" s="345"/>
    </row>
    <row r="38" spans="1:31" ht="18.75" customHeight="1">
      <c r="A38" s="318" t="s">
        <v>649</v>
      </c>
      <c r="B38" s="319" t="s">
        <v>6006</v>
      </c>
      <c r="C38" s="319" t="s">
        <v>648</v>
      </c>
      <c r="D38" s="319">
        <v>180</v>
      </c>
      <c r="E38" s="320">
        <v>2300</v>
      </c>
      <c r="F38" s="321">
        <v>2600</v>
      </c>
      <c r="G38" s="322">
        <v>12.345700000000001</v>
      </c>
      <c r="H38" s="323">
        <v>290</v>
      </c>
      <c r="I38" s="323">
        <v>260</v>
      </c>
      <c r="J38" s="346">
        <v>2340</v>
      </c>
      <c r="K38" s="346">
        <v>264</v>
      </c>
      <c r="L38" s="347"/>
      <c r="M38" s="348">
        <v>42491</v>
      </c>
      <c r="N38" s="348">
        <v>43312</v>
      </c>
      <c r="O38" s="345"/>
      <c r="P38" s="345"/>
      <c r="Q38" s="345"/>
      <c r="R38" s="345"/>
      <c r="S38" s="345"/>
      <c r="T38" s="345"/>
      <c r="U38" s="345"/>
      <c r="V38" s="345"/>
      <c r="W38" s="345"/>
      <c r="X38" s="345"/>
      <c r="Y38" s="345"/>
      <c r="Z38" s="345"/>
      <c r="AA38" s="345"/>
      <c r="AB38" s="345"/>
      <c r="AC38" s="345"/>
      <c r="AD38" s="345"/>
      <c r="AE38" s="345"/>
    </row>
    <row r="39" spans="1:31" ht="35.25" customHeight="1">
      <c r="A39" s="318" t="s">
        <v>6007</v>
      </c>
      <c r="B39" s="319" t="s">
        <v>5992</v>
      </c>
      <c r="C39" s="319" t="s">
        <v>6008</v>
      </c>
      <c r="D39" s="319">
        <v>170</v>
      </c>
      <c r="E39" s="320">
        <v>2000</v>
      </c>
      <c r="F39" s="321">
        <v>2300</v>
      </c>
      <c r="G39" s="322">
        <v>11.563599999999999</v>
      </c>
      <c r="H39" s="323">
        <v>260</v>
      </c>
      <c r="I39" s="323">
        <v>230</v>
      </c>
      <c r="J39" s="346">
        <v>2070</v>
      </c>
      <c r="K39" s="346">
        <v>237</v>
      </c>
      <c r="L39" s="347"/>
      <c r="M39" s="348">
        <v>42491</v>
      </c>
      <c r="N39" s="348">
        <v>43312</v>
      </c>
      <c r="O39" s="345"/>
      <c r="P39" s="345"/>
      <c r="Q39" s="345"/>
      <c r="R39" s="345"/>
      <c r="S39" s="345"/>
      <c r="T39" s="345"/>
      <c r="U39" s="345"/>
      <c r="V39" s="345"/>
      <c r="W39" s="345"/>
      <c r="X39" s="345"/>
      <c r="Y39" s="345"/>
      <c r="Z39" s="345"/>
      <c r="AA39" s="345"/>
      <c r="AB39" s="345"/>
      <c r="AC39" s="345"/>
      <c r="AD39" s="345"/>
      <c r="AE39" s="345"/>
    </row>
    <row r="40" spans="1:31" ht="18.75" customHeight="1">
      <c r="A40" s="318" t="s">
        <v>6009</v>
      </c>
      <c r="B40" s="319" t="s">
        <v>6010</v>
      </c>
      <c r="C40" s="319" t="s">
        <v>6011</v>
      </c>
      <c r="D40" s="319">
        <v>200</v>
      </c>
      <c r="E40" s="320">
        <v>3800</v>
      </c>
      <c r="F40" s="321">
        <v>4400</v>
      </c>
      <c r="G40" s="322">
        <v>18.8034</v>
      </c>
      <c r="H40" s="323">
        <v>470</v>
      </c>
      <c r="I40" s="323">
        <v>410</v>
      </c>
      <c r="J40" s="346">
        <v>3960</v>
      </c>
      <c r="K40" s="346">
        <v>426</v>
      </c>
      <c r="L40" s="347"/>
      <c r="M40" s="348">
        <v>42491</v>
      </c>
      <c r="N40" s="348">
        <v>43312</v>
      </c>
      <c r="O40" s="345"/>
      <c r="P40" s="345"/>
      <c r="Q40" s="345"/>
      <c r="R40" s="345"/>
      <c r="S40" s="345"/>
      <c r="T40" s="345"/>
      <c r="U40" s="345"/>
      <c r="V40" s="345"/>
      <c r="W40" s="345"/>
      <c r="X40" s="345"/>
      <c r="Y40" s="345"/>
      <c r="Z40" s="345"/>
      <c r="AA40" s="345"/>
      <c r="AB40" s="345"/>
      <c r="AC40" s="345"/>
      <c r="AD40" s="345"/>
      <c r="AE40" s="345"/>
    </row>
    <row r="41" spans="1:31" s="302" customFormat="1" ht="18.75" customHeight="1">
      <c r="A41" s="318" t="s">
        <v>6012</v>
      </c>
      <c r="B41" s="319" t="s">
        <v>5992</v>
      </c>
      <c r="C41" s="319" t="s">
        <v>6013</v>
      </c>
      <c r="D41" s="319">
        <v>170</v>
      </c>
      <c r="E41" s="320">
        <v>2380</v>
      </c>
      <c r="F41" s="321">
        <v>2800</v>
      </c>
      <c r="G41" s="322">
        <v>14.077400000000001</v>
      </c>
      <c r="H41" s="323">
        <v>310</v>
      </c>
      <c r="I41" s="323">
        <v>268</v>
      </c>
      <c r="J41" s="346">
        <v>2520</v>
      </c>
      <c r="K41" s="346">
        <v>282</v>
      </c>
      <c r="L41" s="347"/>
      <c r="M41" s="348">
        <v>42491</v>
      </c>
      <c r="N41" s="348">
        <v>43312</v>
      </c>
      <c r="O41" s="345"/>
      <c r="P41" s="345"/>
      <c r="Q41" s="345"/>
      <c r="R41" s="345"/>
      <c r="S41" s="345"/>
      <c r="T41" s="345"/>
      <c r="U41" s="345"/>
      <c r="V41" s="345"/>
      <c r="W41" s="345"/>
      <c r="X41" s="345"/>
      <c r="Y41" s="345"/>
      <c r="Z41" s="345"/>
      <c r="AA41" s="345"/>
      <c r="AB41" s="345"/>
      <c r="AC41" s="345"/>
      <c r="AD41" s="345"/>
      <c r="AE41" s="345"/>
    </row>
    <row r="42" spans="1:31" s="302" customFormat="1" ht="18.75" customHeight="1">
      <c r="A42" s="318" t="s">
        <v>6014</v>
      </c>
      <c r="B42" s="319" t="s">
        <v>597</v>
      </c>
      <c r="C42" s="319" t="s">
        <v>6015</v>
      </c>
      <c r="D42" s="319">
        <v>180</v>
      </c>
      <c r="E42" s="320">
        <v>3900</v>
      </c>
      <c r="F42" s="321">
        <v>4200</v>
      </c>
      <c r="G42" s="322">
        <v>19.943000000000001</v>
      </c>
      <c r="H42" s="323">
        <v>450</v>
      </c>
      <c r="I42" s="323">
        <v>420</v>
      </c>
      <c r="J42" s="346">
        <v>3780</v>
      </c>
      <c r="K42" s="346">
        <v>408</v>
      </c>
      <c r="L42" s="347"/>
      <c r="M42" s="348">
        <v>42491</v>
      </c>
      <c r="N42" s="348">
        <v>43312</v>
      </c>
      <c r="O42" s="345"/>
      <c r="P42" s="345"/>
      <c r="Q42" s="345"/>
      <c r="R42" s="345"/>
      <c r="S42" s="345"/>
      <c r="T42" s="345"/>
      <c r="U42" s="345"/>
      <c r="V42" s="345"/>
      <c r="W42" s="345"/>
      <c r="X42" s="345"/>
      <c r="Y42" s="345"/>
      <c r="Z42" s="345"/>
      <c r="AA42" s="345"/>
      <c r="AB42" s="345"/>
      <c r="AC42" s="345"/>
      <c r="AD42" s="345"/>
      <c r="AE42" s="345"/>
    </row>
    <row r="43" spans="1:31" ht="18.75" customHeight="1">
      <c r="A43" s="318" t="s">
        <v>6016</v>
      </c>
      <c r="B43" s="319" t="s">
        <v>6017</v>
      </c>
      <c r="C43" s="319" t="s">
        <v>6018</v>
      </c>
      <c r="D43" s="319">
        <v>170</v>
      </c>
      <c r="E43" s="320">
        <v>2300</v>
      </c>
      <c r="F43" s="321">
        <v>2600</v>
      </c>
      <c r="G43" s="322">
        <v>13.071899999999999</v>
      </c>
      <c r="H43" s="323">
        <v>290</v>
      </c>
      <c r="I43" s="323">
        <v>260</v>
      </c>
      <c r="J43" s="346">
        <v>2340</v>
      </c>
      <c r="K43" s="346">
        <v>264</v>
      </c>
      <c r="L43" s="347"/>
      <c r="M43" s="348">
        <v>42491</v>
      </c>
      <c r="N43" s="348">
        <v>43312</v>
      </c>
      <c r="O43" s="345"/>
      <c r="P43" s="345"/>
      <c r="Q43" s="345"/>
      <c r="R43" s="345"/>
      <c r="S43" s="345"/>
      <c r="T43" s="345"/>
      <c r="U43" s="345"/>
      <c r="V43" s="345"/>
      <c r="W43" s="345"/>
      <c r="X43" s="345"/>
      <c r="Y43" s="345"/>
      <c r="Z43" s="345"/>
      <c r="AA43" s="345"/>
      <c r="AB43" s="345"/>
      <c r="AC43" s="345"/>
      <c r="AD43" s="345"/>
      <c r="AE43" s="345"/>
    </row>
    <row r="44" spans="1:31" s="302" customFormat="1" ht="18.75" customHeight="1">
      <c r="A44" s="318" t="s">
        <v>1155</v>
      </c>
      <c r="B44" s="329" t="s">
        <v>6019</v>
      </c>
      <c r="C44" s="319" t="s">
        <v>1154</v>
      </c>
      <c r="D44" s="319">
        <v>170</v>
      </c>
      <c r="E44" s="320">
        <v>3300</v>
      </c>
      <c r="F44" s="321">
        <v>3800</v>
      </c>
      <c r="G44" s="322">
        <v>19.1051</v>
      </c>
      <c r="H44" s="323">
        <v>410</v>
      </c>
      <c r="I44" s="323">
        <v>360</v>
      </c>
      <c r="J44" s="346">
        <v>3420</v>
      </c>
      <c r="K44" s="346">
        <v>372</v>
      </c>
      <c r="L44" s="347" t="s">
        <v>6020</v>
      </c>
      <c r="M44" s="348">
        <v>42491</v>
      </c>
      <c r="N44" s="348">
        <v>43312</v>
      </c>
      <c r="O44" s="345"/>
      <c r="P44" s="345"/>
      <c r="Q44" s="345"/>
      <c r="R44" s="345"/>
      <c r="S44" s="345"/>
      <c r="T44" s="345"/>
      <c r="U44" s="345"/>
      <c r="V44" s="345"/>
      <c r="W44" s="345"/>
      <c r="X44" s="345"/>
      <c r="Y44" s="345"/>
      <c r="Z44" s="345"/>
      <c r="AA44" s="345"/>
      <c r="AB44" s="345"/>
      <c r="AC44" s="345"/>
      <c r="AD44" s="345"/>
      <c r="AE44" s="345"/>
    </row>
    <row r="45" spans="1:31" ht="18.75" customHeight="1">
      <c r="A45" s="318" t="s">
        <v>793</v>
      </c>
      <c r="B45" s="319" t="s">
        <v>6019</v>
      </c>
      <c r="C45" s="319" t="s">
        <v>792</v>
      </c>
      <c r="D45" s="319">
        <v>170</v>
      </c>
      <c r="E45" s="320">
        <v>2800</v>
      </c>
      <c r="F45" s="321">
        <v>3200</v>
      </c>
      <c r="G45" s="322">
        <v>16.0885</v>
      </c>
      <c r="H45" s="323">
        <v>350</v>
      </c>
      <c r="I45" s="323">
        <v>310</v>
      </c>
      <c r="J45" s="346">
        <v>2880</v>
      </c>
      <c r="K45" s="346">
        <v>318</v>
      </c>
      <c r="L45" s="347" t="s">
        <v>6021</v>
      </c>
      <c r="M45" s="348">
        <v>42491</v>
      </c>
      <c r="N45" s="348">
        <v>43312</v>
      </c>
      <c r="O45" s="345"/>
      <c r="P45" s="345"/>
      <c r="Q45" s="345"/>
      <c r="R45" s="345"/>
      <c r="S45" s="345"/>
      <c r="T45" s="345"/>
      <c r="U45" s="345"/>
      <c r="V45" s="345"/>
      <c r="W45" s="345"/>
      <c r="X45" s="345"/>
      <c r="Y45" s="345"/>
      <c r="Z45" s="345"/>
      <c r="AA45" s="345"/>
      <c r="AB45" s="345"/>
      <c r="AC45" s="345"/>
      <c r="AD45" s="345"/>
      <c r="AE45" s="345"/>
    </row>
    <row r="46" spans="1:31" ht="18.75" customHeight="1">
      <c r="A46" s="318" t="s">
        <v>484</v>
      </c>
      <c r="B46" s="319" t="s">
        <v>6022</v>
      </c>
      <c r="C46" s="319" t="s">
        <v>6023</v>
      </c>
      <c r="D46" s="319">
        <v>170</v>
      </c>
      <c r="E46" s="320">
        <v>2600</v>
      </c>
      <c r="F46" s="321">
        <v>2900</v>
      </c>
      <c r="G46" s="322">
        <v>14.5802</v>
      </c>
      <c r="H46" s="323">
        <v>320</v>
      </c>
      <c r="I46" s="323">
        <v>290</v>
      </c>
      <c r="J46" s="346">
        <v>2610</v>
      </c>
      <c r="K46" s="346">
        <v>291</v>
      </c>
      <c r="L46" s="347"/>
      <c r="M46" s="348">
        <v>42491</v>
      </c>
      <c r="N46" s="348">
        <v>43312</v>
      </c>
      <c r="O46" s="345"/>
      <c r="P46" s="345"/>
      <c r="Q46" s="345"/>
      <c r="R46" s="345"/>
      <c r="S46" s="345"/>
      <c r="T46" s="345"/>
      <c r="U46" s="345"/>
      <c r="V46" s="345"/>
      <c r="W46" s="345"/>
      <c r="X46" s="345"/>
      <c r="Y46" s="345"/>
      <c r="Z46" s="345"/>
      <c r="AA46" s="345"/>
      <c r="AB46" s="345"/>
      <c r="AC46" s="345"/>
      <c r="AD46" s="345"/>
      <c r="AE46" s="345"/>
    </row>
    <row r="47" spans="1:31" ht="18.75" customHeight="1">
      <c r="A47" s="318" t="s">
        <v>834</v>
      </c>
      <c r="B47" s="319" t="s">
        <v>147</v>
      </c>
      <c r="C47" s="319" t="s">
        <v>833</v>
      </c>
      <c r="D47" s="319">
        <v>170</v>
      </c>
      <c r="E47" s="320">
        <v>4000</v>
      </c>
      <c r="F47" s="321">
        <v>4300</v>
      </c>
      <c r="G47" s="322">
        <v>21.6189</v>
      </c>
      <c r="H47" s="323">
        <v>460</v>
      </c>
      <c r="I47" s="323">
        <v>430</v>
      </c>
      <c r="J47" s="346">
        <v>3870</v>
      </c>
      <c r="K47" s="346">
        <v>417</v>
      </c>
      <c r="L47" s="347"/>
      <c r="M47" s="348">
        <v>42491</v>
      </c>
      <c r="N47" s="348">
        <v>43312</v>
      </c>
      <c r="O47" s="345"/>
      <c r="P47" s="345"/>
      <c r="Q47" s="345"/>
      <c r="R47" s="345"/>
      <c r="S47" s="345"/>
      <c r="T47" s="345"/>
      <c r="U47" s="345"/>
      <c r="V47" s="345"/>
      <c r="W47" s="345"/>
      <c r="X47" s="345"/>
      <c r="Y47" s="345"/>
      <c r="Z47" s="345"/>
      <c r="AA47" s="345"/>
      <c r="AB47" s="345"/>
      <c r="AC47" s="345"/>
      <c r="AD47" s="345"/>
      <c r="AE47" s="345"/>
    </row>
    <row r="48" spans="1:31" s="302" customFormat="1" ht="18.75" customHeight="1">
      <c r="A48" s="318" t="s">
        <v>704</v>
      </c>
      <c r="B48" s="319" t="s">
        <v>6024</v>
      </c>
      <c r="C48" s="319" t="s">
        <v>6025</v>
      </c>
      <c r="D48" s="319">
        <v>170</v>
      </c>
      <c r="E48" s="320">
        <v>3600</v>
      </c>
      <c r="F48" s="321">
        <v>3900</v>
      </c>
      <c r="G48" s="322">
        <v>19.607800000000001</v>
      </c>
      <c r="H48" s="323">
        <v>420</v>
      </c>
      <c r="I48" s="323">
        <v>390</v>
      </c>
      <c r="J48" s="346">
        <v>3510</v>
      </c>
      <c r="K48" s="346">
        <v>381</v>
      </c>
      <c r="L48" s="347"/>
      <c r="M48" s="348">
        <v>42491</v>
      </c>
      <c r="N48" s="348">
        <v>43312</v>
      </c>
      <c r="O48" s="345"/>
      <c r="P48" s="345"/>
      <c r="Q48" s="345"/>
      <c r="R48" s="345"/>
      <c r="S48" s="345"/>
      <c r="T48" s="345"/>
      <c r="U48" s="345"/>
      <c r="V48" s="345"/>
      <c r="W48" s="345"/>
      <c r="X48" s="345"/>
      <c r="Y48" s="345"/>
      <c r="Z48" s="345"/>
      <c r="AA48" s="345"/>
      <c r="AB48" s="345"/>
      <c r="AC48" s="345"/>
      <c r="AD48" s="345"/>
      <c r="AE48" s="345"/>
    </row>
    <row r="49" spans="1:31" s="303" customFormat="1" ht="18.75" customHeight="1">
      <c r="A49" s="318" t="s">
        <v>6026</v>
      </c>
      <c r="B49" s="319" t="s">
        <v>6027</v>
      </c>
      <c r="C49" s="319" t="s">
        <v>6028</v>
      </c>
      <c r="D49" s="319">
        <v>170</v>
      </c>
      <c r="E49" s="320">
        <v>4200</v>
      </c>
      <c r="F49" s="321">
        <v>4500</v>
      </c>
      <c r="G49" s="322">
        <v>22.624400000000001</v>
      </c>
      <c r="H49" s="323">
        <v>480</v>
      </c>
      <c r="I49" s="323">
        <v>450</v>
      </c>
      <c r="J49" s="346">
        <v>4050</v>
      </c>
      <c r="K49" s="346">
        <v>435</v>
      </c>
      <c r="L49" s="347"/>
      <c r="M49" s="348">
        <v>42491</v>
      </c>
      <c r="N49" s="348">
        <v>43312</v>
      </c>
      <c r="O49" s="345"/>
      <c r="P49" s="345"/>
      <c r="Q49" s="345"/>
      <c r="R49" s="345"/>
      <c r="S49" s="345"/>
      <c r="T49" s="345"/>
      <c r="U49" s="345"/>
      <c r="V49" s="345"/>
      <c r="W49" s="345"/>
      <c r="X49" s="345"/>
      <c r="Y49" s="345"/>
      <c r="Z49" s="345"/>
      <c r="AA49" s="345"/>
      <c r="AB49" s="345"/>
      <c r="AC49" s="345"/>
      <c r="AD49" s="345"/>
      <c r="AE49" s="345"/>
    </row>
    <row r="50" spans="1:31" s="305" customFormat="1" ht="18.75" customHeight="1">
      <c r="A50" s="324" t="s">
        <v>750</v>
      </c>
      <c r="B50" s="319" t="s">
        <v>6029</v>
      </c>
      <c r="C50" s="319" t="s">
        <v>749</v>
      </c>
      <c r="D50" s="325">
        <v>170</v>
      </c>
      <c r="E50" s="320">
        <v>2900</v>
      </c>
      <c r="F50" s="321">
        <v>3200</v>
      </c>
      <c r="G50" s="322">
        <v>16.0885</v>
      </c>
      <c r="H50" s="323">
        <v>350</v>
      </c>
      <c r="I50" s="323">
        <v>320</v>
      </c>
      <c r="J50" s="346">
        <v>2880</v>
      </c>
      <c r="K50" s="346">
        <v>318</v>
      </c>
      <c r="L50" s="347"/>
      <c r="M50" s="348">
        <v>42491</v>
      </c>
      <c r="N50" s="348">
        <v>43312</v>
      </c>
      <c r="O50" s="345"/>
      <c r="P50" s="345"/>
      <c r="Q50" s="345"/>
      <c r="R50" s="345"/>
      <c r="S50" s="345"/>
      <c r="T50" s="345"/>
      <c r="U50" s="345"/>
      <c r="V50" s="345"/>
      <c r="W50" s="345"/>
      <c r="X50" s="345"/>
      <c r="Y50" s="345"/>
      <c r="Z50" s="345"/>
      <c r="AA50" s="345"/>
      <c r="AB50" s="345"/>
      <c r="AC50" s="345"/>
      <c r="AD50" s="345"/>
      <c r="AE50" s="345"/>
    </row>
    <row r="51" spans="1:31" s="305" customFormat="1" ht="18.75" customHeight="1">
      <c r="A51" s="328" t="s">
        <v>6030</v>
      </c>
      <c r="B51" s="319" t="s">
        <v>6031</v>
      </c>
      <c r="C51" s="319" t="s">
        <v>6032</v>
      </c>
      <c r="D51" s="327">
        <v>170</v>
      </c>
      <c r="E51" s="320">
        <v>5000</v>
      </c>
      <c r="F51" s="321">
        <v>5300</v>
      </c>
      <c r="G51" s="322">
        <v>26.646599999999999</v>
      </c>
      <c r="H51" s="323">
        <v>560</v>
      </c>
      <c r="I51" s="323">
        <v>530</v>
      </c>
      <c r="J51" s="346">
        <v>4770</v>
      </c>
      <c r="K51" s="346">
        <v>507</v>
      </c>
      <c r="L51" s="347"/>
      <c r="M51" s="348">
        <v>42491</v>
      </c>
      <c r="N51" s="348">
        <v>43312</v>
      </c>
      <c r="O51" s="345"/>
      <c r="P51" s="345"/>
      <c r="Q51" s="345"/>
      <c r="R51" s="345"/>
      <c r="S51" s="345"/>
      <c r="T51" s="345"/>
      <c r="U51" s="345"/>
      <c r="V51" s="345"/>
      <c r="W51" s="345"/>
      <c r="X51" s="345"/>
      <c r="Y51" s="345"/>
      <c r="Z51" s="345"/>
      <c r="AA51" s="345"/>
      <c r="AB51" s="345"/>
      <c r="AC51" s="345"/>
      <c r="AD51" s="345"/>
      <c r="AE51" s="345"/>
    </row>
    <row r="52" spans="1:31" s="305" customFormat="1" ht="18.75" customHeight="1">
      <c r="A52" s="331" t="s">
        <v>6033</v>
      </c>
      <c r="B52" s="332" t="s">
        <v>6034</v>
      </c>
      <c r="C52" s="332" t="s">
        <v>908</v>
      </c>
      <c r="D52" s="332">
        <v>180</v>
      </c>
      <c r="E52" s="333">
        <v>4000</v>
      </c>
      <c r="F52" s="334">
        <v>4300</v>
      </c>
      <c r="G52" s="322">
        <v>20.417899999999999</v>
      </c>
      <c r="H52" s="323">
        <v>460</v>
      </c>
      <c r="I52" s="323">
        <v>430</v>
      </c>
      <c r="J52" s="346">
        <v>3870</v>
      </c>
      <c r="K52" s="346">
        <v>417</v>
      </c>
      <c r="L52" s="351"/>
      <c r="M52" s="348">
        <v>42491</v>
      </c>
      <c r="N52" s="348">
        <v>43312</v>
      </c>
      <c r="O52" s="352"/>
      <c r="P52" s="352"/>
      <c r="Q52" s="352"/>
      <c r="R52" s="352"/>
      <c r="S52" s="352"/>
      <c r="T52" s="352"/>
      <c r="U52" s="352"/>
      <c r="V52" s="352"/>
      <c r="W52" s="352"/>
      <c r="X52" s="352"/>
      <c r="Y52" s="352"/>
      <c r="Z52" s="352"/>
      <c r="AA52" s="352"/>
      <c r="AB52" s="352"/>
      <c r="AC52" s="352"/>
      <c r="AD52" s="352"/>
      <c r="AE52" s="352"/>
    </row>
    <row r="53" spans="1:31" s="305" customFormat="1" ht="18.75" customHeight="1">
      <c r="A53" s="331" t="s">
        <v>6035</v>
      </c>
      <c r="B53" s="332" t="s">
        <v>6034</v>
      </c>
      <c r="C53" s="332" t="s">
        <v>908</v>
      </c>
      <c r="D53" s="332">
        <v>180</v>
      </c>
      <c r="E53" s="333">
        <v>4000</v>
      </c>
      <c r="F53" s="334">
        <v>4300</v>
      </c>
      <c r="G53" s="322">
        <v>20.417899999999999</v>
      </c>
      <c r="H53" s="323">
        <v>460</v>
      </c>
      <c r="I53" s="323">
        <v>430</v>
      </c>
      <c r="J53" s="346">
        <v>3870</v>
      </c>
      <c r="K53" s="346">
        <v>417</v>
      </c>
      <c r="L53" s="351"/>
      <c r="M53" s="348">
        <v>42491</v>
      </c>
      <c r="N53" s="348">
        <v>43312</v>
      </c>
      <c r="O53" s="352"/>
      <c r="P53" s="352"/>
      <c r="Q53" s="352"/>
      <c r="R53" s="352"/>
      <c r="S53" s="352"/>
      <c r="T53" s="352"/>
      <c r="U53" s="352"/>
      <c r="V53" s="352"/>
      <c r="W53" s="352"/>
      <c r="X53" s="352"/>
      <c r="Y53" s="352"/>
      <c r="Z53" s="352"/>
      <c r="AA53" s="352"/>
      <c r="AB53" s="352"/>
      <c r="AC53" s="352"/>
      <c r="AD53" s="352"/>
      <c r="AE53" s="352"/>
    </row>
    <row r="54" spans="1:31" s="305" customFormat="1" ht="18.75" customHeight="1">
      <c r="A54" s="335" t="s">
        <v>6036</v>
      </c>
      <c r="B54" s="332" t="s">
        <v>6034</v>
      </c>
      <c r="C54" s="332" t="s">
        <v>908</v>
      </c>
      <c r="D54" s="332">
        <v>180</v>
      </c>
      <c r="E54" s="333">
        <v>4000</v>
      </c>
      <c r="F54" s="334">
        <v>4300</v>
      </c>
      <c r="G54" s="322">
        <v>20.417899999999999</v>
      </c>
      <c r="H54" s="323">
        <v>460</v>
      </c>
      <c r="I54" s="323">
        <v>430</v>
      </c>
      <c r="J54" s="346">
        <v>3870</v>
      </c>
      <c r="K54" s="346">
        <v>417</v>
      </c>
      <c r="L54" s="351"/>
      <c r="M54" s="348">
        <v>42491</v>
      </c>
      <c r="N54" s="348">
        <v>43312</v>
      </c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</row>
    <row r="55" spans="1:31" s="303" customFormat="1" ht="18.75" customHeight="1">
      <c r="A55" s="336" t="s">
        <v>6037</v>
      </c>
      <c r="B55" s="332" t="s">
        <v>6034</v>
      </c>
      <c r="C55" s="332" t="s">
        <v>908</v>
      </c>
      <c r="D55" s="332">
        <v>180</v>
      </c>
      <c r="E55" s="333">
        <v>4000</v>
      </c>
      <c r="F55" s="334">
        <v>4300</v>
      </c>
      <c r="G55" s="322">
        <v>20.417899999999999</v>
      </c>
      <c r="H55" s="323">
        <v>460</v>
      </c>
      <c r="I55" s="323">
        <v>430</v>
      </c>
      <c r="J55" s="346">
        <v>3870</v>
      </c>
      <c r="K55" s="346">
        <v>417</v>
      </c>
      <c r="L55" s="351"/>
      <c r="M55" s="348">
        <v>42491</v>
      </c>
      <c r="N55" s="348">
        <v>43312</v>
      </c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</row>
    <row r="56" spans="1:31" s="303" customFormat="1" ht="18.75" customHeight="1">
      <c r="A56" s="326" t="s">
        <v>6038</v>
      </c>
      <c r="B56" s="319" t="s">
        <v>112</v>
      </c>
      <c r="C56" s="319" t="s">
        <v>6039</v>
      </c>
      <c r="D56" s="325">
        <v>170</v>
      </c>
      <c r="E56" s="320">
        <v>2800</v>
      </c>
      <c r="F56" s="321">
        <v>3100</v>
      </c>
      <c r="G56" s="322">
        <v>15.585699999999999</v>
      </c>
      <c r="H56" s="323">
        <v>340</v>
      </c>
      <c r="I56" s="323">
        <v>310</v>
      </c>
      <c r="J56" s="346">
        <v>2790</v>
      </c>
      <c r="K56" s="346">
        <v>309</v>
      </c>
      <c r="L56" s="347"/>
      <c r="M56" s="348">
        <v>42491</v>
      </c>
      <c r="N56" s="348">
        <v>43312</v>
      </c>
      <c r="O56" s="345"/>
      <c r="P56" s="345"/>
      <c r="Q56" s="345"/>
      <c r="R56" s="345"/>
      <c r="S56" s="345"/>
      <c r="T56" s="345"/>
      <c r="U56" s="345"/>
      <c r="V56" s="345"/>
      <c r="W56" s="345"/>
      <c r="X56" s="345"/>
      <c r="Y56" s="345"/>
      <c r="Z56" s="345"/>
      <c r="AA56" s="345"/>
      <c r="AB56" s="345"/>
      <c r="AC56" s="345"/>
      <c r="AD56" s="345"/>
      <c r="AE56" s="345"/>
    </row>
    <row r="57" spans="1:31" s="303" customFormat="1" ht="18.75" customHeight="1">
      <c r="A57" s="328" t="s">
        <v>115</v>
      </c>
      <c r="B57" s="319" t="s">
        <v>112</v>
      </c>
      <c r="C57" s="319" t="s">
        <v>637</v>
      </c>
      <c r="D57" s="327">
        <v>170</v>
      </c>
      <c r="E57" s="320">
        <v>2900</v>
      </c>
      <c r="F57" s="321">
        <v>3300</v>
      </c>
      <c r="G57" s="322">
        <v>16.5913</v>
      </c>
      <c r="H57" s="323">
        <v>360</v>
      </c>
      <c r="I57" s="323">
        <v>320</v>
      </c>
      <c r="J57" s="346">
        <v>2970</v>
      </c>
      <c r="K57" s="346">
        <v>327</v>
      </c>
      <c r="L57" s="347" t="s">
        <v>6040</v>
      </c>
      <c r="M57" s="348">
        <v>42491</v>
      </c>
      <c r="N57" s="348">
        <v>43312</v>
      </c>
      <c r="O57" s="345"/>
      <c r="P57" s="345"/>
      <c r="Q57" s="345"/>
      <c r="R57" s="345"/>
      <c r="S57" s="345"/>
      <c r="T57" s="345"/>
      <c r="U57" s="345"/>
      <c r="V57" s="345"/>
      <c r="W57" s="345"/>
      <c r="X57" s="345"/>
      <c r="Y57" s="345"/>
      <c r="Z57" s="345"/>
      <c r="AA57" s="345"/>
      <c r="AB57" s="345"/>
      <c r="AC57" s="345"/>
      <c r="AD57" s="345"/>
      <c r="AE57" s="345"/>
    </row>
    <row r="58" spans="1:31" s="302" customFormat="1" ht="18.75" customHeight="1">
      <c r="A58" s="318" t="s">
        <v>1104</v>
      </c>
      <c r="B58" s="319" t="s">
        <v>112</v>
      </c>
      <c r="C58" s="319" t="s">
        <v>1103</v>
      </c>
      <c r="D58" s="319">
        <v>170</v>
      </c>
      <c r="E58" s="320">
        <v>2700</v>
      </c>
      <c r="F58" s="321">
        <v>3000</v>
      </c>
      <c r="G58" s="322">
        <v>15.083</v>
      </c>
      <c r="H58" s="323">
        <v>330</v>
      </c>
      <c r="I58" s="323">
        <v>300</v>
      </c>
      <c r="J58" s="346">
        <v>2700</v>
      </c>
      <c r="K58" s="346">
        <v>300</v>
      </c>
      <c r="L58" s="347"/>
      <c r="M58" s="348">
        <v>42491</v>
      </c>
      <c r="N58" s="348">
        <v>43312</v>
      </c>
      <c r="O58" s="345"/>
      <c r="P58" s="345"/>
      <c r="Q58" s="345"/>
      <c r="R58" s="345"/>
      <c r="S58" s="345"/>
      <c r="T58" s="345"/>
      <c r="U58" s="345"/>
      <c r="V58" s="345"/>
      <c r="W58" s="345"/>
      <c r="X58" s="345"/>
      <c r="Y58" s="345"/>
      <c r="Z58" s="345"/>
      <c r="AA58" s="345"/>
      <c r="AB58" s="345"/>
      <c r="AC58" s="345"/>
      <c r="AD58" s="345"/>
      <c r="AE58" s="345"/>
    </row>
    <row r="59" spans="1:31" s="302" customFormat="1" ht="18.75" customHeight="1">
      <c r="A59" s="324" t="s">
        <v>6041</v>
      </c>
      <c r="B59" s="319" t="s">
        <v>6042</v>
      </c>
      <c r="C59" s="319" t="s">
        <v>6043</v>
      </c>
      <c r="D59" s="325">
        <v>170</v>
      </c>
      <c r="E59" s="320">
        <v>2900</v>
      </c>
      <c r="F59" s="321">
        <v>3200</v>
      </c>
      <c r="G59" s="322">
        <v>16.0885</v>
      </c>
      <c r="H59" s="323">
        <v>350</v>
      </c>
      <c r="I59" s="323">
        <v>320</v>
      </c>
      <c r="J59" s="346">
        <v>2880</v>
      </c>
      <c r="K59" s="346">
        <v>318</v>
      </c>
      <c r="L59" s="347"/>
      <c r="M59" s="348">
        <v>42491</v>
      </c>
      <c r="N59" s="348">
        <v>43312</v>
      </c>
      <c r="O59" s="345"/>
      <c r="P59" s="345"/>
      <c r="Q59" s="345"/>
      <c r="R59" s="345"/>
      <c r="S59" s="345"/>
      <c r="T59" s="345"/>
      <c r="U59" s="345"/>
      <c r="V59" s="345"/>
      <c r="W59" s="345"/>
      <c r="X59" s="345"/>
      <c r="Y59" s="345"/>
      <c r="Z59" s="345"/>
      <c r="AA59" s="345"/>
      <c r="AB59" s="345"/>
      <c r="AC59" s="345"/>
      <c r="AD59" s="345"/>
      <c r="AE59" s="345"/>
    </row>
    <row r="60" spans="1:31" s="302" customFormat="1" ht="18.75" customHeight="1">
      <c r="A60" s="328" t="s">
        <v>6044</v>
      </c>
      <c r="B60" s="319" t="s">
        <v>6042</v>
      </c>
      <c r="C60" s="319" t="s">
        <v>6045</v>
      </c>
      <c r="D60" s="327">
        <v>170</v>
      </c>
      <c r="E60" s="320">
        <v>2400</v>
      </c>
      <c r="F60" s="321">
        <v>2700</v>
      </c>
      <c r="G60" s="322">
        <v>13.5747</v>
      </c>
      <c r="H60" s="323">
        <v>300</v>
      </c>
      <c r="I60" s="323">
        <v>270</v>
      </c>
      <c r="J60" s="346">
        <v>2430</v>
      </c>
      <c r="K60" s="346">
        <v>273</v>
      </c>
      <c r="L60" s="347"/>
      <c r="M60" s="348">
        <v>42491</v>
      </c>
      <c r="N60" s="348">
        <v>43312</v>
      </c>
      <c r="O60" s="345"/>
      <c r="P60" s="345"/>
      <c r="Q60" s="345"/>
      <c r="R60" s="345"/>
      <c r="S60" s="345"/>
      <c r="T60" s="345"/>
      <c r="U60" s="345"/>
      <c r="V60" s="345"/>
      <c r="W60" s="345"/>
      <c r="X60" s="345"/>
      <c r="Y60" s="345"/>
      <c r="Z60" s="345"/>
      <c r="AA60" s="345"/>
      <c r="AB60" s="345"/>
      <c r="AC60" s="345"/>
      <c r="AD60" s="345"/>
      <c r="AE60" s="345"/>
    </row>
    <row r="61" spans="1:31" s="303" customFormat="1" ht="18.75" customHeight="1">
      <c r="A61" s="318" t="s">
        <v>6046</v>
      </c>
      <c r="B61" s="319" t="s">
        <v>6042</v>
      </c>
      <c r="C61" s="319" t="s">
        <v>6047</v>
      </c>
      <c r="D61" s="319">
        <v>170</v>
      </c>
      <c r="E61" s="320">
        <v>2900</v>
      </c>
      <c r="F61" s="321">
        <v>3200</v>
      </c>
      <c r="G61" s="322">
        <v>16.0885</v>
      </c>
      <c r="H61" s="323">
        <v>350</v>
      </c>
      <c r="I61" s="323">
        <v>320</v>
      </c>
      <c r="J61" s="346">
        <v>2880</v>
      </c>
      <c r="K61" s="346">
        <v>318</v>
      </c>
      <c r="L61" s="347"/>
      <c r="M61" s="348">
        <v>42491</v>
      </c>
      <c r="N61" s="348">
        <v>43312</v>
      </c>
      <c r="O61" s="345"/>
      <c r="P61" s="345"/>
      <c r="Q61" s="345"/>
      <c r="R61" s="345"/>
      <c r="S61" s="345"/>
      <c r="T61" s="345"/>
      <c r="U61" s="345"/>
      <c r="V61" s="345"/>
      <c r="W61" s="345"/>
      <c r="X61" s="345"/>
      <c r="Y61" s="345"/>
      <c r="Z61" s="345"/>
      <c r="AA61" s="345"/>
      <c r="AB61" s="345"/>
      <c r="AC61" s="345"/>
      <c r="AD61" s="345"/>
      <c r="AE61" s="345"/>
    </row>
    <row r="62" spans="1:31" ht="39.75" customHeight="1">
      <c r="A62" s="318" t="s">
        <v>421</v>
      </c>
      <c r="B62" s="329" t="s">
        <v>6034</v>
      </c>
      <c r="C62" s="319" t="s">
        <v>390</v>
      </c>
      <c r="D62" s="319">
        <v>180</v>
      </c>
      <c r="E62" s="320">
        <v>3300</v>
      </c>
      <c r="F62" s="321">
        <v>3700</v>
      </c>
      <c r="G62" s="322">
        <v>17.568899999999999</v>
      </c>
      <c r="H62" s="323">
        <v>400</v>
      </c>
      <c r="I62" s="323">
        <v>360</v>
      </c>
      <c r="J62" s="346">
        <v>3330</v>
      </c>
      <c r="K62" s="346">
        <v>363</v>
      </c>
      <c r="L62" s="347" t="s">
        <v>6048</v>
      </c>
      <c r="M62" s="348">
        <v>42491</v>
      </c>
      <c r="N62" s="348">
        <v>43312</v>
      </c>
      <c r="O62" s="345"/>
      <c r="P62" s="345"/>
      <c r="Q62" s="345"/>
      <c r="R62" s="345"/>
      <c r="S62" s="345"/>
      <c r="T62" s="345"/>
      <c r="U62" s="345"/>
      <c r="V62" s="345"/>
      <c r="W62" s="345"/>
      <c r="X62" s="345"/>
      <c r="Y62" s="345"/>
      <c r="Z62" s="345"/>
      <c r="AA62" s="345"/>
      <c r="AB62" s="345"/>
      <c r="AC62" s="345"/>
      <c r="AD62" s="345"/>
      <c r="AE62" s="345"/>
    </row>
    <row r="63" spans="1:31" ht="18.75" customHeight="1">
      <c r="A63" s="318" t="s">
        <v>6049</v>
      </c>
      <c r="B63" s="329" t="s">
        <v>6034</v>
      </c>
      <c r="C63" s="319" t="s">
        <v>6050</v>
      </c>
      <c r="D63" s="319">
        <v>180</v>
      </c>
      <c r="E63" s="320">
        <v>3000</v>
      </c>
      <c r="F63" s="321">
        <v>3500</v>
      </c>
      <c r="G63" s="322">
        <v>16.619199999999999</v>
      </c>
      <c r="H63" s="323">
        <v>380</v>
      </c>
      <c r="I63" s="323">
        <v>330</v>
      </c>
      <c r="J63" s="346">
        <v>3150</v>
      </c>
      <c r="K63" s="346">
        <v>345</v>
      </c>
      <c r="L63" s="347"/>
      <c r="M63" s="348">
        <v>42491</v>
      </c>
      <c r="N63" s="348">
        <v>43312</v>
      </c>
      <c r="O63" s="345"/>
      <c r="P63" s="345"/>
      <c r="Q63" s="345"/>
      <c r="R63" s="345"/>
      <c r="S63" s="345"/>
      <c r="T63" s="345"/>
      <c r="U63" s="345"/>
      <c r="V63" s="345"/>
      <c r="W63" s="345"/>
      <c r="X63" s="345"/>
      <c r="Y63" s="345"/>
      <c r="Z63" s="345"/>
      <c r="AA63" s="345"/>
      <c r="AB63" s="345"/>
      <c r="AC63" s="345"/>
      <c r="AD63" s="345"/>
      <c r="AE63" s="345"/>
    </row>
    <row r="64" spans="1:31" s="302" customFormat="1" ht="18.75" customHeight="1">
      <c r="A64" s="337" t="s">
        <v>247</v>
      </c>
      <c r="B64" s="338" t="s">
        <v>112</v>
      </c>
      <c r="C64" s="338" t="s">
        <v>6051</v>
      </c>
      <c r="D64" s="338">
        <v>170</v>
      </c>
      <c r="E64" s="339">
        <v>3000</v>
      </c>
      <c r="F64" s="340">
        <v>3400</v>
      </c>
      <c r="G64" s="322">
        <v>17.094000000000001</v>
      </c>
      <c r="H64" s="323">
        <v>370</v>
      </c>
      <c r="I64" s="323">
        <v>330</v>
      </c>
      <c r="J64" s="346">
        <v>3060</v>
      </c>
      <c r="K64" s="346">
        <v>336</v>
      </c>
      <c r="L64" s="347" t="s">
        <v>6052</v>
      </c>
      <c r="M64" s="348">
        <v>42491</v>
      </c>
      <c r="N64" s="348">
        <v>43312</v>
      </c>
      <c r="O64" s="345"/>
      <c r="P64" s="345"/>
      <c r="Q64" s="345"/>
      <c r="R64" s="345"/>
      <c r="S64" s="345"/>
      <c r="T64" s="345"/>
      <c r="U64" s="345"/>
      <c r="V64" s="345"/>
      <c r="W64" s="345"/>
      <c r="X64" s="345"/>
      <c r="Y64" s="345"/>
      <c r="Z64" s="345"/>
      <c r="AA64" s="345"/>
      <c r="AB64" s="345"/>
      <c r="AC64" s="345"/>
      <c r="AD64" s="345"/>
      <c r="AE64" s="345"/>
    </row>
    <row r="65" spans="1:31" ht="18.75" customHeight="1">
      <c r="A65" s="353" t="s">
        <v>6053</v>
      </c>
      <c r="B65" s="338" t="s">
        <v>6054</v>
      </c>
      <c r="C65" s="338" t="s">
        <v>6055</v>
      </c>
      <c r="D65" s="354">
        <v>170</v>
      </c>
      <c r="E65" s="339">
        <v>5750</v>
      </c>
      <c r="F65" s="340">
        <v>6700</v>
      </c>
      <c r="G65" s="322">
        <v>33.685299999999998</v>
      </c>
      <c r="H65" s="323">
        <v>700</v>
      </c>
      <c r="I65" s="323">
        <v>605</v>
      </c>
      <c r="J65" s="346">
        <v>6030</v>
      </c>
      <c r="K65" s="346">
        <v>633</v>
      </c>
      <c r="L65" s="347"/>
      <c r="M65" s="348">
        <v>42491</v>
      </c>
      <c r="N65" s="348">
        <v>43312</v>
      </c>
      <c r="O65" s="345"/>
      <c r="P65" s="345"/>
      <c r="Q65" s="345"/>
      <c r="R65" s="345"/>
      <c r="S65" s="345"/>
      <c r="T65" s="345"/>
      <c r="U65" s="345"/>
      <c r="V65" s="345"/>
      <c r="W65" s="345"/>
      <c r="X65" s="345"/>
      <c r="Y65" s="345"/>
      <c r="Z65" s="345"/>
      <c r="AA65" s="345"/>
      <c r="AB65" s="345"/>
      <c r="AC65" s="345"/>
      <c r="AD65" s="345"/>
      <c r="AE65" s="345"/>
    </row>
    <row r="66" spans="1:31" ht="18.75" customHeight="1">
      <c r="A66" s="318" t="s">
        <v>6056</v>
      </c>
      <c r="B66" s="319" t="s">
        <v>291</v>
      </c>
      <c r="C66" s="319" t="s">
        <v>128</v>
      </c>
      <c r="D66" s="319">
        <v>170</v>
      </c>
      <c r="E66" s="320">
        <v>2000</v>
      </c>
      <c r="F66" s="321">
        <v>2200</v>
      </c>
      <c r="G66" s="322">
        <v>11.0608</v>
      </c>
      <c r="H66" s="323">
        <v>250</v>
      </c>
      <c r="I66" s="323">
        <v>230</v>
      </c>
      <c r="J66" s="346">
        <v>1980</v>
      </c>
      <c r="K66" s="346">
        <v>228</v>
      </c>
      <c r="L66" s="345"/>
      <c r="M66" s="348">
        <v>42491</v>
      </c>
      <c r="N66" s="348">
        <v>43312</v>
      </c>
      <c r="O66" s="345"/>
      <c r="P66" s="345"/>
      <c r="Q66" s="345"/>
      <c r="R66" s="345"/>
      <c r="S66" s="345"/>
      <c r="T66" s="345"/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  <c r="AE66" s="345"/>
    </row>
    <row r="67" spans="1:31" ht="18.75" customHeight="1">
      <c r="A67" s="318" t="s">
        <v>769</v>
      </c>
      <c r="B67" s="319" t="s">
        <v>6057</v>
      </c>
      <c r="C67" s="319" t="s">
        <v>768</v>
      </c>
      <c r="D67" s="319">
        <v>170</v>
      </c>
      <c r="E67" s="320">
        <v>3000</v>
      </c>
      <c r="F67" s="321">
        <v>3800</v>
      </c>
      <c r="G67" s="322">
        <v>19.1051</v>
      </c>
      <c r="H67" s="323">
        <v>410</v>
      </c>
      <c r="I67" s="323">
        <v>330</v>
      </c>
      <c r="J67" s="346">
        <v>3420</v>
      </c>
      <c r="K67" s="346">
        <v>372</v>
      </c>
      <c r="L67" s="345"/>
      <c r="M67" s="348">
        <v>42491</v>
      </c>
      <c r="N67" s="348">
        <v>43312</v>
      </c>
      <c r="O67" s="345"/>
      <c r="P67" s="345"/>
      <c r="Q67" s="345"/>
      <c r="R67" s="345"/>
      <c r="S67" s="345"/>
      <c r="T67" s="345"/>
      <c r="U67" s="345"/>
      <c r="V67" s="345"/>
      <c r="W67" s="345"/>
      <c r="X67" s="345"/>
      <c r="Y67" s="345"/>
      <c r="Z67" s="345"/>
      <c r="AA67" s="345"/>
      <c r="AB67" s="345"/>
      <c r="AC67" s="345"/>
      <c r="AD67" s="345"/>
      <c r="AE67" s="345"/>
    </row>
    <row r="68" spans="1:31" ht="18.75" customHeight="1">
      <c r="A68" s="324" t="s">
        <v>6058</v>
      </c>
      <c r="B68" s="319" t="s">
        <v>6059</v>
      </c>
      <c r="C68" s="319" t="s">
        <v>6060</v>
      </c>
      <c r="D68" s="325">
        <v>170</v>
      </c>
      <c r="E68" s="320">
        <v>2500</v>
      </c>
      <c r="F68" s="321">
        <v>2800</v>
      </c>
      <c r="G68" s="322">
        <v>14.077400000000001</v>
      </c>
      <c r="H68" s="323">
        <v>310</v>
      </c>
      <c r="I68" s="323">
        <v>280</v>
      </c>
      <c r="J68" s="346">
        <v>2520</v>
      </c>
      <c r="K68" s="346">
        <v>282</v>
      </c>
      <c r="L68" s="345"/>
      <c r="M68" s="348">
        <v>42491</v>
      </c>
      <c r="N68" s="348">
        <v>43312</v>
      </c>
      <c r="O68" s="345"/>
      <c r="P68" s="345"/>
      <c r="Q68" s="345"/>
      <c r="R68" s="345"/>
      <c r="S68" s="345"/>
      <c r="T68" s="345"/>
      <c r="U68" s="345"/>
      <c r="V68" s="345"/>
      <c r="W68" s="345"/>
      <c r="X68" s="345"/>
      <c r="Y68" s="345"/>
      <c r="Z68" s="345"/>
      <c r="AA68" s="345"/>
      <c r="AB68" s="345"/>
      <c r="AC68" s="345"/>
      <c r="AD68" s="345"/>
      <c r="AE68" s="345"/>
    </row>
    <row r="69" spans="1:31" ht="18.75" customHeight="1">
      <c r="A69" s="328" t="s">
        <v>6061</v>
      </c>
      <c r="B69" s="319" t="s">
        <v>269</v>
      </c>
      <c r="C69" s="319" t="s">
        <v>6062</v>
      </c>
      <c r="D69" s="327">
        <v>170</v>
      </c>
      <c r="E69" s="320">
        <v>2150</v>
      </c>
      <c r="F69" s="321">
        <v>2500</v>
      </c>
      <c r="G69" s="322">
        <v>12.569100000000001</v>
      </c>
      <c r="H69" s="323">
        <v>280</v>
      </c>
      <c r="I69" s="323">
        <v>245</v>
      </c>
      <c r="J69" s="346">
        <v>2250</v>
      </c>
      <c r="K69" s="346">
        <v>255</v>
      </c>
      <c r="L69" s="345"/>
      <c r="M69" s="348">
        <v>42491</v>
      </c>
      <c r="N69" s="348">
        <v>43312</v>
      </c>
      <c r="O69" s="345"/>
      <c r="P69" s="345"/>
      <c r="Q69" s="345"/>
      <c r="R69" s="345"/>
      <c r="S69" s="345"/>
      <c r="T69" s="345"/>
      <c r="U69" s="345"/>
      <c r="V69" s="345"/>
      <c r="W69" s="345"/>
      <c r="X69" s="345"/>
      <c r="Y69" s="345"/>
      <c r="Z69" s="345"/>
      <c r="AA69" s="345"/>
      <c r="AB69" s="345"/>
      <c r="AC69" s="345"/>
      <c r="AD69" s="345"/>
      <c r="AE69" s="345"/>
    </row>
    <row r="70" spans="1:31" ht="18.75" customHeight="1">
      <c r="A70" s="318" t="s">
        <v>6063</v>
      </c>
      <c r="B70" s="319" t="s">
        <v>6064</v>
      </c>
      <c r="C70" s="319" t="s">
        <v>6065</v>
      </c>
      <c r="D70" s="319">
        <v>170</v>
      </c>
      <c r="E70" s="320">
        <v>2400</v>
      </c>
      <c r="F70" s="321">
        <v>2700</v>
      </c>
      <c r="G70" s="322">
        <v>13.5747</v>
      </c>
      <c r="H70" s="323">
        <v>300</v>
      </c>
      <c r="I70" s="323">
        <v>270</v>
      </c>
      <c r="J70" s="346">
        <v>2430</v>
      </c>
      <c r="K70" s="346">
        <v>273</v>
      </c>
      <c r="L70" s="345"/>
      <c r="M70" s="348">
        <v>42491</v>
      </c>
      <c r="N70" s="348">
        <v>43312</v>
      </c>
      <c r="O70" s="345"/>
      <c r="P70" s="345"/>
      <c r="Q70" s="345"/>
      <c r="R70" s="345"/>
      <c r="S70" s="345"/>
      <c r="T70" s="345"/>
      <c r="U70" s="345"/>
      <c r="V70" s="345"/>
      <c r="W70" s="345"/>
      <c r="X70" s="345"/>
      <c r="Y70" s="345"/>
      <c r="Z70" s="345"/>
      <c r="AA70" s="345"/>
      <c r="AB70" s="345"/>
      <c r="AC70" s="345"/>
      <c r="AD70" s="345"/>
      <c r="AE70" s="345"/>
    </row>
    <row r="71" spans="1:31" ht="18.75" customHeight="1">
      <c r="A71" s="318" t="s">
        <v>6066</v>
      </c>
      <c r="B71" s="319" t="s">
        <v>291</v>
      </c>
      <c r="C71" s="319" t="s">
        <v>512</v>
      </c>
      <c r="D71" s="319">
        <v>170</v>
      </c>
      <c r="E71" s="320">
        <v>2000</v>
      </c>
      <c r="F71" s="321">
        <v>2200</v>
      </c>
      <c r="G71" s="322">
        <v>11.0608</v>
      </c>
      <c r="H71" s="323">
        <v>250</v>
      </c>
      <c r="I71" s="323">
        <v>230</v>
      </c>
      <c r="J71" s="346">
        <v>1980</v>
      </c>
      <c r="K71" s="346">
        <v>228</v>
      </c>
      <c r="L71" s="345"/>
      <c r="M71" s="348">
        <v>42491</v>
      </c>
      <c r="N71" s="348">
        <v>43312</v>
      </c>
      <c r="O71" s="345"/>
      <c r="P71" s="345"/>
      <c r="Q71" s="345"/>
      <c r="R71" s="345"/>
      <c r="S71" s="345"/>
      <c r="T71" s="345"/>
      <c r="U71" s="345"/>
      <c r="V71" s="345"/>
      <c r="W71" s="345"/>
      <c r="X71" s="345"/>
      <c r="Y71" s="345"/>
      <c r="Z71" s="345"/>
      <c r="AA71" s="345"/>
      <c r="AB71" s="345"/>
      <c r="AC71" s="345"/>
      <c r="AD71" s="345"/>
      <c r="AE71" s="345"/>
    </row>
    <row r="72" spans="1:31" ht="18.75" customHeight="1">
      <c r="A72" s="318" t="s">
        <v>153</v>
      </c>
      <c r="B72" s="319" t="s">
        <v>1386</v>
      </c>
      <c r="C72" s="319" t="s">
        <v>152</v>
      </c>
      <c r="D72" s="319">
        <v>170</v>
      </c>
      <c r="E72" s="320">
        <v>2050</v>
      </c>
      <c r="F72" s="321">
        <v>2250</v>
      </c>
      <c r="G72" s="322">
        <v>11.312200000000001</v>
      </c>
      <c r="H72" s="323">
        <v>255</v>
      </c>
      <c r="I72" s="323">
        <v>235</v>
      </c>
      <c r="J72" s="346">
        <v>2025</v>
      </c>
      <c r="K72" s="346">
        <v>232.5</v>
      </c>
      <c r="L72" s="345"/>
      <c r="M72" s="348">
        <v>42491</v>
      </c>
      <c r="N72" s="348">
        <v>43312</v>
      </c>
      <c r="O72" s="345"/>
      <c r="P72" s="345"/>
      <c r="Q72" s="345"/>
      <c r="R72" s="345"/>
      <c r="S72" s="345"/>
      <c r="T72" s="345"/>
      <c r="U72" s="345"/>
      <c r="V72" s="345"/>
      <c r="W72" s="345"/>
      <c r="X72" s="345"/>
      <c r="Y72" s="345"/>
      <c r="Z72" s="345"/>
      <c r="AA72" s="345"/>
      <c r="AB72" s="345"/>
      <c r="AC72" s="345"/>
      <c r="AD72" s="345"/>
      <c r="AE72" s="345"/>
    </row>
    <row r="73" spans="1:31" ht="18.75" customHeight="1">
      <c r="A73" s="324" t="s">
        <v>689</v>
      </c>
      <c r="B73" s="319" t="s">
        <v>6067</v>
      </c>
      <c r="C73" s="319" t="s">
        <v>688</v>
      </c>
      <c r="D73" s="325">
        <v>170</v>
      </c>
      <c r="E73" s="320">
        <v>2000</v>
      </c>
      <c r="F73" s="321">
        <v>2200</v>
      </c>
      <c r="G73" s="322">
        <v>11.0608</v>
      </c>
      <c r="H73" s="323">
        <v>250</v>
      </c>
      <c r="I73" s="323">
        <v>230</v>
      </c>
      <c r="J73" s="346">
        <v>1980</v>
      </c>
      <c r="K73" s="346">
        <v>228</v>
      </c>
      <c r="L73" s="345"/>
      <c r="M73" s="348">
        <v>42491</v>
      </c>
      <c r="N73" s="348">
        <v>43312</v>
      </c>
      <c r="O73" s="345"/>
      <c r="P73" s="345"/>
      <c r="Q73" s="345"/>
      <c r="R73" s="345"/>
      <c r="S73" s="345"/>
      <c r="T73" s="345"/>
      <c r="U73" s="345"/>
      <c r="V73" s="345"/>
      <c r="W73" s="345"/>
      <c r="X73" s="345"/>
      <c r="Y73" s="345"/>
      <c r="Z73" s="345"/>
      <c r="AA73" s="345"/>
      <c r="AB73" s="345"/>
      <c r="AC73" s="345"/>
      <c r="AD73" s="345"/>
      <c r="AE73" s="345"/>
    </row>
    <row r="74" spans="1:31" ht="18.75" customHeight="1">
      <c r="A74" s="328" t="s">
        <v>177</v>
      </c>
      <c r="B74" s="319" t="s">
        <v>6068</v>
      </c>
      <c r="C74" s="319" t="s">
        <v>6069</v>
      </c>
      <c r="D74" s="327">
        <v>170</v>
      </c>
      <c r="E74" s="320">
        <v>2000</v>
      </c>
      <c r="F74" s="321">
        <v>2200</v>
      </c>
      <c r="G74" s="322">
        <v>11.0608</v>
      </c>
      <c r="H74" s="323">
        <v>250</v>
      </c>
      <c r="I74" s="323">
        <v>230</v>
      </c>
      <c r="J74" s="346">
        <v>1980</v>
      </c>
      <c r="K74" s="346">
        <v>228</v>
      </c>
      <c r="L74" s="345"/>
      <c r="M74" s="348">
        <v>42491</v>
      </c>
      <c r="N74" s="348">
        <v>43312</v>
      </c>
      <c r="O74" s="345"/>
      <c r="P74" s="345"/>
      <c r="Q74" s="345"/>
      <c r="R74" s="345"/>
      <c r="S74" s="345"/>
      <c r="T74" s="345"/>
      <c r="U74" s="345"/>
      <c r="V74" s="345"/>
      <c r="W74" s="345"/>
      <c r="X74" s="345"/>
      <c r="Y74" s="345"/>
      <c r="Z74" s="345"/>
      <c r="AA74" s="345"/>
      <c r="AB74" s="345"/>
      <c r="AC74" s="345"/>
      <c r="AD74" s="345"/>
      <c r="AE74" s="345"/>
    </row>
    <row r="75" spans="1:31" ht="18.75" customHeight="1">
      <c r="A75" s="318" t="s">
        <v>6070</v>
      </c>
      <c r="B75" s="319" t="s">
        <v>6071</v>
      </c>
      <c r="C75" s="319" t="s">
        <v>6072</v>
      </c>
      <c r="D75" s="319">
        <v>170</v>
      </c>
      <c r="E75" s="320">
        <v>2500</v>
      </c>
      <c r="F75" s="321">
        <v>2900</v>
      </c>
      <c r="G75" s="322">
        <v>14.5802</v>
      </c>
      <c r="H75" s="323">
        <v>320</v>
      </c>
      <c r="I75" s="323">
        <v>280</v>
      </c>
      <c r="J75" s="346">
        <v>2610</v>
      </c>
      <c r="K75" s="346">
        <v>291</v>
      </c>
      <c r="L75" s="345"/>
      <c r="M75" s="348">
        <v>42491</v>
      </c>
      <c r="N75" s="348">
        <v>43312</v>
      </c>
      <c r="O75" s="345"/>
      <c r="P75" s="345"/>
      <c r="Q75" s="345"/>
      <c r="R75" s="345"/>
      <c r="S75" s="345"/>
      <c r="T75" s="345"/>
      <c r="U75" s="345"/>
      <c r="V75" s="345"/>
      <c r="W75" s="345"/>
      <c r="X75" s="345"/>
      <c r="Y75" s="345"/>
      <c r="Z75" s="345"/>
      <c r="AA75" s="345"/>
      <c r="AB75" s="345"/>
      <c r="AC75" s="345"/>
      <c r="AD75" s="345"/>
      <c r="AE75" s="345"/>
    </row>
    <row r="76" spans="1:31" ht="18.75" customHeight="1">
      <c r="A76" s="318" t="s">
        <v>6073</v>
      </c>
      <c r="B76" s="319" t="s">
        <v>269</v>
      </c>
      <c r="C76" s="319" t="s">
        <v>6074</v>
      </c>
      <c r="D76" s="319">
        <v>170</v>
      </c>
      <c r="E76" s="320">
        <v>2350</v>
      </c>
      <c r="F76" s="321">
        <v>2700</v>
      </c>
      <c r="G76" s="322">
        <v>13.5747</v>
      </c>
      <c r="H76" s="323">
        <v>300</v>
      </c>
      <c r="I76" s="323">
        <v>265</v>
      </c>
      <c r="J76" s="346">
        <v>2430</v>
      </c>
      <c r="K76" s="346">
        <v>273</v>
      </c>
      <c r="L76" s="345"/>
      <c r="M76" s="348">
        <v>42491</v>
      </c>
      <c r="N76" s="348">
        <v>43312</v>
      </c>
      <c r="O76" s="345"/>
      <c r="P76" s="345"/>
      <c r="Q76" s="345"/>
      <c r="R76" s="345"/>
      <c r="S76" s="345"/>
      <c r="T76" s="345"/>
      <c r="U76" s="345"/>
      <c r="V76" s="345"/>
      <c r="W76" s="345"/>
      <c r="X76" s="345"/>
      <c r="Y76" s="345"/>
      <c r="Z76" s="345"/>
      <c r="AA76" s="345"/>
      <c r="AB76" s="345"/>
      <c r="AC76" s="345"/>
      <c r="AD76" s="345"/>
      <c r="AE76" s="345"/>
    </row>
    <row r="77" spans="1:31" ht="18.75" customHeight="1">
      <c r="A77" s="318" t="s">
        <v>167</v>
      </c>
      <c r="B77" s="319" t="s">
        <v>269</v>
      </c>
      <c r="C77" s="319" t="s">
        <v>270</v>
      </c>
      <c r="D77" s="319">
        <v>170</v>
      </c>
      <c r="E77" s="320">
        <v>2400</v>
      </c>
      <c r="F77" s="321">
        <v>2600</v>
      </c>
      <c r="G77" s="322">
        <v>13.071899999999999</v>
      </c>
      <c r="H77" s="323">
        <v>290</v>
      </c>
      <c r="I77" s="323">
        <v>270</v>
      </c>
      <c r="J77" s="346">
        <v>2340</v>
      </c>
      <c r="K77" s="346">
        <v>264</v>
      </c>
      <c r="L77" s="345"/>
      <c r="M77" s="348">
        <v>42491</v>
      </c>
      <c r="N77" s="348">
        <v>43312</v>
      </c>
      <c r="O77" s="345"/>
      <c r="P77" s="345"/>
      <c r="Q77" s="345"/>
      <c r="R77" s="345"/>
      <c r="S77" s="345"/>
      <c r="T77" s="345"/>
      <c r="U77" s="345"/>
      <c r="V77" s="345"/>
      <c r="W77" s="345"/>
      <c r="X77" s="345"/>
      <c r="Y77" s="345"/>
      <c r="Z77" s="345"/>
      <c r="AA77" s="345"/>
      <c r="AB77" s="345"/>
      <c r="AC77" s="345"/>
      <c r="AD77" s="345"/>
      <c r="AE77" s="345"/>
    </row>
    <row r="78" spans="1:31" ht="18.75" customHeight="1">
      <c r="A78" s="318" t="s">
        <v>6075</v>
      </c>
      <c r="B78" s="319" t="s">
        <v>6076</v>
      </c>
      <c r="C78" s="319" t="s">
        <v>6077</v>
      </c>
      <c r="D78" s="319">
        <v>170</v>
      </c>
      <c r="E78" s="320">
        <v>3400</v>
      </c>
      <c r="F78" s="321">
        <v>3900</v>
      </c>
      <c r="G78" s="322">
        <v>19.607800000000001</v>
      </c>
      <c r="H78" s="323">
        <v>420</v>
      </c>
      <c r="I78" s="323">
        <v>370</v>
      </c>
      <c r="J78" s="346">
        <v>3510</v>
      </c>
      <c r="K78" s="346">
        <v>381</v>
      </c>
      <c r="L78" s="345"/>
      <c r="M78" s="348">
        <v>42491</v>
      </c>
      <c r="N78" s="348">
        <v>43312</v>
      </c>
      <c r="O78" s="345"/>
      <c r="P78" s="345"/>
      <c r="Q78" s="345"/>
      <c r="R78" s="345"/>
      <c r="S78" s="345"/>
      <c r="T78" s="345"/>
      <c r="U78" s="345"/>
      <c r="V78" s="345"/>
      <c r="W78" s="345"/>
      <c r="X78" s="345"/>
      <c r="Y78" s="345"/>
      <c r="Z78" s="345"/>
      <c r="AA78" s="345"/>
      <c r="AB78" s="345"/>
      <c r="AC78" s="345"/>
      <c r="AD78" s="345"/>
      <c r="AE78" s="345"/>
    </row>
    <row r="79" spans="1:31" ht="18.75" customHeight="1">
      <c r="A79" s="324" t="s">
        <v>6078</v>
      </c>
      <c r="B79" s="319" t="s">
        <v>6079</v>
      </c>
      <c r="C79" s="319" t="s">
        <v>6080</v>
      </c>
      <c r="D79" s="325">
        <v>170</v>
      </c>
      <c r="E79" s="320">
        <v>2000</v>
      </c>
      <c r="F79" s="321">
        <v>2300</v>
      </c>
      <c r="G79" s="322">
        <v>11.563599999999999</v>
      </c>
      <c r="H79" s="323">
        <v>260</v>
      </c>
      <c r="I79" s="323">
        <v>230</v>
      </c>
      <c r="J79" s="346">
        <v>2070</v>
      </c>
      <c r="K79" s="346">
        <v>237</v>
      </c>
      <c r="L79" s="345"/>
      <c r="M79" s="348">
        <v>42491</v>
      </c>
      <c r="N79" s="348">
        <v>43312</v>
      </c>
      <c r="O79" s="345"/>
      <c r="P79" s="345"/>
      <c r="Q79" s="345"/>
      <c r="R79" s="345"/>
      <c r="S79" s="345"/>
      <c r="T79" s="345"/>
      <c r="U79" s="345"/>
      <c r="V79" s="345"/>
      <c r="W79" s="345"/>
      <c r="X79" s="345"/>
      <c r="Y79" s="345"/>
      <c r="Z79" s="345"/>
      <c r="AA79" s="345"/>
      <c r="AB79" s="345"/>
      <c r="AC79" s="345"/>
      <c r="AD79" s="345"/>
      <c r="AE79" s="345"/>
    </row>
    <row r="80" spans="1:31" ht="18.75" customHeight="1">
      <c r="A80" s="328" t="s">
        <v>6081</v>
      </c>
      <c r="B80" s="319" t="s">
        <v>6082</v>
      </c>
      <c r="C80" s="319" t="s">
        <v>6083</v>
      </c>
      <c r="D80" s="327">
        <v>170</v>
      </c>
      <c r="E80" s="320">
        <v>2200</v>
      </c>
      <c r="F80" s="321">
        <v>2500</v>
      </c>
      <c r="G80" s="322">
        <v>12.569100000000001</v>
      </c>
      <c r="H80" s="323">
        <v>280</v>
      </c>
      <c r="I80" s="323">
        <v>250</v>
      </c>
      <c r="J80" s="346">
        <v>2250</v>
      </c>
      <c r="K80" s="346">
        <v>255</v>
      </c>
      <c r="L80" s="345"/>
      <c r="M80" s="348">
        <v>42491</v>
      </c>
      <c r="N80" s="348">
        <v>43312</v>
      </c>
      <c r="O80" s="345"/>
      <c r="P80" s="345"/>
      <c r="Q80" s="345"/>
      <c r="R80" s="345"/>
      <c r="S80" s="345"/>
      <c r="T80" s="345"/>
      <c r="U80" s="345"/>
      <c r="V80" s="345"/>
      <c r="W80" s="345"/>
      <c r="X80" s="345"/>
      <c r="Y80" s="345"/>
      <c r="Z80" s="345"/>
      <c r="AA80" s="345"/>
      <c r="AB80" s="345"/>
      <c r="AC80" s="345"/>
      <c r="AD80" s="345"/>
      <c r="AE80" s="345"/>
    </row>
    <row r="81" spans="1:31" ht="18.75" customHeight="1">
      <c r="A81" s="318" t="s">
        <v>6084</v>
      </c>
      <c r="B81" s="319" t="s">
        <v>6085</v>
      </c>
      <c r="C81" s="319" t="s">
        <v>6086</v>
      </c>
      <c r="D81" s="319">
        <v>170</v>
      </c>
      <c r="E81" s="320">
        <v>2150</v>
      </c>
      <c r="F81" s="321">
        <v>2500</v>
      </c>
      <c r="G81" s="322">
        <v>12.569100000000001</v>
      </c>
      <c r="H81" s="323">
        <v>280</v>
      </c>
      <c r="I81" s="323">
        <v>245</v>
      </c>
      <c r="J81" s="346">
        <v>2250</v>
      </c>
      <c r="K81" s="346">
        <v>255</v>
      </c>
      <c r="L81" s="345"/>
      <c r="M81" s="348">
        <v>42491</v>
      </c>
      <c r="N81" s="348">
        <v>43312</v>
      </c>
      <c r="O81" s="345"/>
      <c r="P81" s="345"/>
      <c r="Q81" s="345"/>
      <c r="R81" s="345"/>
      <c r="S81" s="345"/>
      <c r="T81" s="345"/>
      <c r="U81" s="345"/>
      <c r="V81" s="345"/>
      <c r="W81" s="345"/>
      <c r="X81" s="345"/>
      <c r="Y81" s="345"/>
      <c r="Z81" s="345"/>
      <c r="AA81" s="345"/>
      <c r="AB81" s="345"/>
      <c r="AC81" s="345"/>
      <c r="AD81" s="345"/>
      <c r="AE81" s="345"/>
    </row>
    <row r="82" spans="1:31" ht="18.75" customHeight="1">
      <c r="A82" s="318" t="s">
        <v>6087</v>
      </c>
      <c r="B82" s="319" t="s">
        <v>6079</v>
      </c>
      <c r="C82" s="319" t="s">
        <v>6088</v>
      </c>
      <c r="D82" s="319">
        <v>170</v>
      </c>
      <c r="E82" s="320">
        <v>2200</v>
      </c>
      <c r="F82" s="321">
        <v>2500</v>
      </c>
      <c r="G82" s="322">
        <v>12.569100000000001</v>
      </c>
      <c r="H82" s="323">
        <v>280</v>
      </c>
      <c r="I82" s="323">
        <v>250</v>
      </c>
      <c r="J82" s="346">
        <v>2250</v>
      </c>
      <c r="K82" s="346">
        <v>255</v>
      </c>
      <c r="L82" s="345"/>
      <c r="M82" s="348">
        <v>42491</v>
      </c>
      <c r="N82" s="348">
        <v>43312</v>
      </c>
      <c r="O82" s="345"/>
      <c r="P82" s="345"/>
      <c r="Q82" s="345"/>
      <c r="R82" s="345"/>
      <c r="S82" s="345"/>
      <c r="T82" s="345"/>
      <c r="U82" s="345"/>
      <c r="V82" s="345"/>
      <c r="W82" s="345"/>
      <c r="X82" s="345"/>
      <c r="Y82" s="345"/>
      <c r="Z82" s="345"/>
      <c r="AA82" s="345"/>
      <c r="AB82" s="345"/>
      <c r="AC82" s="345"/>
      <c r="AD82" s="345"/>
      <c r="AE82" s="345"/>
    </row>
    <row r="83" spans="1:31" ht="18.75" customHeight="1">
      <c r="A83" s="318" t="s">
        <v>211</v>
      </c>
      <c r="B83" s="319" t="s">
        <v>6089</v>
      </c>
      <c r="C83" s="319" t="s">
        <v>210</v>
      </c>
      <c r="D83" s="319">
        <v>170</v>
      </c>
      <c r="E83" s="320">
        <v>1900</v>
      </c>
      <c r="F83" s="321">
        <v>2350</v>
      </c>
      <c r="G83" s="322">
        <v>11.815</v>
      </c>
      <c r="H83" s="323">
        <v>265</v>
      </c>
      <c r="I83" s="323">
        <v>220</v>
      </c>
      <c r="J83" s="346">
        <v>2115</v>
      </c>
      <c r="K83" s="346">
        <v>241.5</v>
      </c>
      <c r="L83" s="345"/>
      <c r="M83" s="348">
        <v>42491</v>
      </c>
      <c r="N83" s="348">
        <v>43312</v>
      </c>
      <c r="O83" s="345"/>
      <c r="P83" s="345"/>
      <c r="Q83" s="345"/>
      <c r="R83" s="345"/>
      <c r="S83" s="345"/>
      <c r="T83" s="345"/>
      <c r="U83" s="345"/>
      <c r="V83" s="345"/>
      <c r="W83" s="345"/>
      <c r="X83" s="345"/>
      <c r="Y83" s="345"/>
      <c r="Z83" s="345"/>
      <c r="AA83" s="345"/>
      <c r="AB83" s="345"/>
      <c r="AC83" s="345"/>
      <c r="AD83" s="345"/>
      <c r="AE83" s="345"/>
    </row>
    <row r="84" spans="1:31" ht="18.75" customHeight="1">
      <c r="A84" s="318" t="s">
        <v>6090</v>
      </c>
      <c r="B84" s="319" t="s">
        <v>291</v>
      </c>
      <c r="C84" s="319" t="s">
        <v>6091</v>
      </c>
      <c r="D84" s="319">
        <v>170</v>
      </c>
      <c r="E84" s="320">
        <v>2000</v>
      </c>
      <c r="F84" s="321">
        <v>2350</v>
      </c>
      <c r="G84" s="322">
        <v>11.815</v>
      </c>
      <c r="H84" s="323">
        <v>265</v>
      </c>
      <c r="I84" s="323">
        <v>230</v>
      </c>
      <c r="J84" s="346">
        <v>2115</v>
      </c>
      <c r="K84" s="346">
        <v>241.5</v>
      </c>
      <c r="L84" s="345"/>
      <c r="M84" s="348">
        <v>42491</v>
      </c>
      <c r="N84" s="348">
        <v>43312</v>
      </c>
      <c r="O84" s="345"/>
      <c r="P84" s="345"/>
      <c r="Q84" s="345"/>
      <c r="R84" s="345"/>
      <c r="S84" s="345"/>
      <c r="T84" s="345"/>
      <c r="U84" s="345"/>
      <c r="V84" s="345"/>
      <c r="W84" s="345"/>
      <c r="X84" s="345"/>
      <c r="Y84" s="345"/>
      <c r="Z84" s="345"/>
      <c r="AA84" s="345"/>
      <c r="AB84" s="345"/>
      <c r="AC84" s="345"/>
      <c r="AD84" s="345"/>
      <c r="AE84" s="345"/>
    </row>
    <row r="85" spans="1:31" ht="18.75" customHeight="1">
      <c r="A85" s="318" t="s">
        <v>6092</v>
      </c>
      <c r="B85" s="319" t="s">
        <v>6093</v>
      </c>
      <c r="C85" s="319" t="s">
        <v>6094</v>
      </c>
      <c r="D85" s="319">
        <v>170</v>
      </c>
      <c r="E85" s="320">
        <v>25800</v>
      </c>
      <c r="F85" s="321">
        <v>2900</v>
      </c>
      <c r="G85" s="322">
        <v>14.5802</v>
      </c>
      <c r="H85" s="323">
        <v>320</v>
      </c>
      <c r="I85" s="323" t="s">
        <v>6095</v>
      </c>
      <c r="J85" s="346">
        <v>2610</v>
      </c>
      <c r="K85" s="346">
        <v>291</v>
      </c>
      <c r="L85" s="345"/>
      <c r="M85" s="348">
        <v>42491</v>
      </c>
      <c r="N85" s="348">
        <v>43312</v>
      </c>
      <c r="O85" s="345"/>
      <c r="P85" s="345"/>
      <c r="Q85" s="345"/>
      <c r="R85" s="345"/>
      <c r="S85" s="345"/>
      <c r="T85" s="345"/>
      <c r="U85" s="345"/>
      <c r="V85" s="345"/>
      <c r="W85" s="345"/>
      <c r="X85" s="345"/>
      <c r="Y85" s="345"/>
      <c r="Z85" s="345"/>
      <c r="AA85" s="345"/>
      <c r="AB85" s="345"/>
      <c r="AC85" s="345"/>
      <c r="AD85" s="345"/>
      <c r="AE85" s="345"/>
    </row>
    <row r="86" spans="1:31" ht="18.75" customHeight="1">
      <c r="A86" s="318" t="s">
        <v>6096</v>
      </c>
      <c r="B86" s="319" t="s">
        <v>6079</v>
      </c>
      <c r="C86" s="319" t="s">
        <v>6097</v>
      </c>
      <c r="D86" s="319">
        <v>170</v>
      </c>
      <c r="E86" s="320">
        <v>1950</v>
      </c>
      <c r="F86" s="321">
        <v>2200</v>
      </c>
      <c r="G86" s="322">
        <v>11.0608</v>
      </c>
      <c r="H86" s="323">
        <v>250</v>
      </c>
      <c r="I86" s="323">
        <v>225</v>
      </c>
      <c r="J86" s="346">
        <v>1980</v>
      </c>
      <c r="K86" s="346">
        <v>228</v>
      </c>
      <c r="L86" s="345"/>
      <c r="M86" s="348">
        <v>42491</v>
      </c>
      <c r="N86" s="348">
        <v>43312</v>
      </c>
      <c r="O86" s="345"/>
      <c r="P86" s="345"/>
      <c r="Q86" s="345"/>
      <c r="R86" s="345"/>
      <c r="S86" s="345"/>
      <c r="T86" s="345"/>
      <c r="U86" s="345"/>
      <c r="V86" s="345"/>
      <c r="W86" s="345"/>
      <c r="X86" s="345"/>
      <c r="Y86" s="345"/>
      <c r="Z86" s="345"/>
      <c r="AA86" s="345"/>
      <c r="AB86" s="345"/>
      <c r="AC86" s="345"/>
      <c r="AD86" s="345"/>
      <c r="AE86" s="345"/>
    </row>
    <row r="87" spans="1:31" ht="18.75" customHeight="1">
      <c r="A87" s="318" t="s">
        <v>6098</v>
      </c>
      <c r="B87" s="319" t="s">
        <v>6099</v>
      </c>
      <c r="C87" s="319" t="s">
        <v>6100</v>
      </c>
      <c r="D87" s="319">
        <v>170</v>
      </c>
      <c r="E87" s="320">
        <v>2200</v>
      </c>
      <c r="F87" s="321">
        <v>2500</v>
      </c>
      <c r="G87" s="322">
        <v>12.569100000000001</v>
      </c>
      <c r="H87" s="323">
        <v>280</v>
      </c>
      <c r="I87" s="323">
        <v>250</v>
      </c>
      <c r="J87" s="346">
        <v>2250</v>
      </c>
      <c r="K87" s="346">
        <v>255</v>
      </c>
      <c r="L87" s="345"/>
      <c r="M87" s="348">
        <v>42491</v>
      </c>
      <c r="N87" s="348">
        <v>43312</v>
      </c>
      <c r="O87" s="345"/>
      <c r="P87" s="345"/>
      <c r="Q87" s="345"/>
      <c r="R87" s="345"/>
      <c r="S87" s="345"/>
      <c r="T87" s="345"/>
      <c r="U87" s="345"/>
      <c r="V87" s="345"/>
      <c r="W87" s="345"/>
      <c r="X87" s="345"/>
      <c r="Y87" s="345"/>
      <c r="Z87" s="345"/>
      <c r="AA87" s="345"/>
      <c r="AB87" s="345"/>
      <c r="AC87" s="345"/>
      <c r="AD87" s="345"/>
      <c r="AE87" s="345"/>
    </row>
    <row r="88" spans="1:31" ht="18.75" customHeight="1">
      <c r="A88" s="318" t="s">
        <v>6101</v>
      </c>
      <c r="B88" s="319" t="s">
        <v>1309</v>
      </c>
      <c r="C88" s="319" t="s">
        <v>216</v>
      </c>
      <c r="D88" s="319">
        <v>170</v>
      </c>
      <c r="E88" s="320">
        <v>2700</v>
      </c>
      <c r="F88" s="321">
        <v>3100</v>
      </c>
      <c r="G88" s="322">
        <v>15.585699999999999</v>
      </c>
      <c r="H88" s="323">
        <v>340</v>
      </c>
      <c r="I88" s="323">
        <v>300</v>
      </c>
      <c r="J88" s="346">
        <v>2790</v>
      </c>
      <c r="K88" s="346">
        <v>309</v>
      </c>
      <c r="L88" s="345"/>
      <c r="M88" s="348">
        <v>42491</v>
      </c>
      <c r="N88" s="348">
        <v>43312</v>
      </c>
      <c r="O88" s="345"/>
      <c r="P88" s="345"/>
      <c r="Q88" s="345"/>
      <c r="R88" s="345"/>
      <c r="S88" s="345"/>
      <c r="T88" s="345"/>
      <c r="U88" s="345"/>
      <c r="V88" s="345"/>
      <c r="W88" s="345"/>
      <c r="X88" s="345"/>
      <c r="Y88" s="345"/>
      <c r="Z88" s="345"/>
      <c r="AA88" s="345"/>
      <c r="AB88" s="345"/>
      <c r="AC88" s="345"/>
      <c r="AD88" s="345"/>
      <c r="AE88" s="345"/>
    </row>
    <row r="89" spans="1:31" ht="18.75" customHeight="1">
      <c r="A89" s="318" t="s">
        <v>6102</v>
      </c>
      <c r="B89" s="319" t="s">
        <v>6064</v>
      </c>
      <c r="C89" s="319" t="s">
        <v>6103</v>
      </c>
      <c r="D89" s="319">
        <v>170</v>
      </c>
      <c r="E89" s="320">
        <v>3800</v>
      </c>
      <c r="F89" s="321">
        <v>4100</v>
      </c>
      <c r="G89" s="322">
        <v>20.613399999999999</v>
      </c>
      <c r="H89" s="323">
        <v>440</v>
      </c>
      <c r="I89" s="323">
        <v>410</v>
      </c>
      <c r="J89" s="346">
        <v>3690</v>
      </c>
      <c r="K89" s="346">
        <v>399</v>
      </c>
      <c r="L89" s="345"/>
      <c r="M89" s="348">
        <v>42491</v>
      </c>
      <c r="N89" s="348">
        <v>43312</v>
      </c>
      <c r="O89" s="345"/>
      <c r="P89" s="345"/>
      <c r="Q89" s="345"/>
      <c r="R89" s="345"/>
      <c r="S89" s="345"/>
      <c r="T89" s="345"/>
      <c r="U89" s="345"/>
      <c r="V89" s="345"/>
      <c r="W89" s="345"/>
      <c r="X89" s="345"/>
      <c r="Y89" s="345"/>
      <c r="Z89" s="345"/>
      <c r="AA89" s="345"/>
      <c r="AB89" s="345"/>
      <c r="AC89" s="345"/>
      <c r="AD89" s="345"/>
      <c r="AE89" s="345"/>
    </row>
    <row r="90" spans="1:31" ht="18.75" customHeight="1">
      <c r="A90" s="318" t="s">
        <v>6104</v>
      </c>
      <c r="B90" s="319" t="s">
        <v>6105</v>
      </c>
      <c r="C90" s="319" t="s">
        <v>6086</v>
      </c>
      <c r="D90" s="319">
        <v>170</v>
      </c>
      <c r="E90" s="320">
        <v>6200</v>
      </c>
      <c r="F90" s="321">
        <v>7150</v>
      </c>
      <c r="G90" s="322">
        <v>35.947699999999998</v>
      </c>
      <c r="H90" s="323">
        <v>745</v>
      </c>
      <c r="I90" s="323">
        <v>650</v>
      </c>
      <c r="J90" s="346">
        <v>6435</v>
      </c>
      <c r="K90" s="346">
        <v>673.5</v>
      </c>
      <c r="L90" s="345"/>
      <c r="M90" s="348">
        <v>42491</v>
      </c>
      <c r="N90" s="348">
        <v>43312</v>
      </c>
      <c r="O90" s="345"/>
      <c r="P90" s="345"/>
      <c r="Q90" s="345"/>
      <c r="R90" s="345"/>
      <c r="S90" s="345"/>
      <c r="T90" s="345"/>
      <c r="U90" s="345"/>
      <c r="V90" s="345"/>
      <c r="W90" s="345"/>
      <c r="X90" s="345"/>
      <c r="Y90" s="345"/>
      <c r="Z90" s="345"/>
      <c r="AA90" s="345"/>
      <c r="AB90" s="345"/>
      <c r="AC90" s="345"/>
      <c r="AD90" s="345"/>
      <c r="AE90" s="345"/>
    </row>
    <row r="91" spans="1:31" ht="18.75" customHeight="1">
      <c r="A91" s="318" t="s">
        <v>6106</v>
      </c>
      <c r="B91" s="319" t="s">
        <v>6107</v>
      </c>
      <c r="C91" s="319" t="s">
        <v>6108</v>
      </c>
      <c r="D91" s="319">
        <v>170</v>
      </c>
      <c r="E91" s="320">
        <v>2350</v>
      </c>
      <c r="F91" s="321">
        <v>2700</v>
      </c>
      <c r="G91" s="322">
        <v>13.5747</v>
      </c>
      <c r="H91" s="323">
        <v>300</v>
      </c>
      <c r="I91" s="323">
        <v>265</v>
      </c>
      <c r="J91" s="346">
        <v>2430</v>
      </c>
      <c r="K91" s="346">
        <v>273</v>
      </c>
      <c r="L91" s="345"/>
      <c r="M91" s="348">
        <v>42491</v>
      </c>
      <c r="N91" s="348">
        <v>43312</v>
      </c>
      <c r="O91" s="345"/>
      <c r="P91" s="345"/>
      <c r="Q91" s="345"/>
      <c r="R91" s="345"/>
      <c r="S91" s="345"/>
      <c r="T91" s="345"/>
      <c r="U91" s="345"/>
      <c r="V91" s="345"/>
      <c r="W91" s="345"/>
      <c r="X91" s="345"/>
      <c r="Y91" s="345"/>
      <c r="Z91" s="345"/>
      <c r="AA91" s="345"/>
      <c r="AB91" s="345"/>
      <c r="AC91" s="345"/>
      <c r="AD91" s="345"/>
      <c r="AE91" s="345"/>
    </row>
    <row r="92" spans="1:31" ht="18.75" customHeight="1">
      <c r="A92" s="318" t="s">
        <v>6109</v>
      </c>
      <c r="B92" s="319" t="s">
        <v>6110</v>
      </c>
      <c r="C92" s="319" t="s">
        <v>6111</v>
      </c>
      <c r="D92" s="319">
        <v>170</v>
      </c>
      <c r="E92" s="320">
        <v>2000</v>
      </c>
      <c r="F92" s="321">
        <v>2300</v>
      </c>
      <c r="G92" s="322">
        <v>11.563599999999999</v>
      </c>
      <c r="H92" s="323">
        <v>260</v>
      </c>
      <c r="I92" s="323">
        <v>230</v>
      </c>
      <c r="J92" s="346">
        <v>2070</v>
      </c>
      <c r="K92" s="346">
        <v>237</v>
      </c>
      <c r="L92" s="345"/>
      <c r="M92" s="348">
        <v>42491</v>
      </c>
      <c r="N92" s="348">
        <v>43312</v>
      </c>
      <c r="O92" s="345"/>
      <c r="P92" s="345"/>
      <c r="Q92" s="345"/>
      <c r="R92" s="345"/>
      <c r="S92" s="345"/>
      <c r="T92" s="345"/>
      <c r="U92" s="345"/>
      <c r="V92" s="345"/>
      <c r="W92" s="345"/>
      <c r="X92" s="345"/>
      <c r="Y92" s="345"/>
      <c r="Z92" s="345"/>
      <c r="AA92" s="345"/>
      <c r="AB92" s="345"/>
      <c r="AC92" s="345"/>
      <c r="AD92" s="345"/>
      <c r="AE92" s="345"/>
    </row>
    <row r="93" spans="1:31" ht="18.75" customHeight="1">
      <c r="A93" s="318" t="s">
        <v>6112</v>
      </c>
      <c r="B93" s="319" t="s">
        <v>6113</v>
      </c>
      <c r="C93" s="319" t="s">
        <v>6114</v>
      </c>
      <c r="D93" s="319">
        <v>170</v>
      </c>
      <c r="E93" s="320">
        <v>2250</v>
      </c>
      <c r="F93" s="321">
        <v>2600</v>
      </c>
      <c r="G93" s="322">
        <v>13.071899999999999</v>
      </c>
      <c r="H93" s="323">
        <v>290</v>
      </c>
      <c r="I93" s="323">
        <v>255</v>
      </c>
      <c r="J93" s="346">
        <v>2340</v>
      </c>
      <c r="K93" s="346">
        <v>264</v>
      </c>
      <c r="L93" s="345"/>
      <c r="M93" s="348">
        <v>42491</v>
      </c>
      <c r="N93" s="348">
        <v>43312</v>
      </c>
      <c r="O93" s="345"/>
      <c r="P93" s="345"/>
      <c r="Q93" s="345"/>
      <c r="R93" s="345"/>
      <c r="S93" s="345"/>
      <c r="T93" s="345"/>
      <c r="U93" s="345"/>
      <c r="V93" s="345"/>
      <c r="W93" s="345"/>
      <c r="X93" s="345"/>
      <c r="Y93" s="345"/>
      <c r="Z93" s="345"/>
      <c r="AA93" s="345"/>
      <c r="AB93" s="345"/>
      <c r="AC93" s="345"/>
      <c r="AD93" s="345"/>
      <c r="AE93" s="345"/>
    </row>
    <row r="94" spans="1:31" ht="18.75" customHeight="1">
      <c r="A94" s="318" t="s">
        <v>217</v>
      </c>
      <c r="B94" s="319" t="s">
        <v>1309</v>
      </c>
      <c r="C94" s="319" t="s">
        <v>6115</v>
      </c>
      <c r="D94" s="319">
        <v>170</v>
      </c>
      <c r="E94" s="320">
        <v>2850</v>
      </c>
      <c r="F94" s="321">
        <v>3300</v>
      </c>
      <c r="G94" s="322">
        <v>16.5913</v>
      </c>
      <c r="H94" s="323">
        <v>360</v>
      </c>
      <c r="I94" s="323">
        <v>315</v>
      </c>
      <c r="J94" s="346">
        <v>2970</v>
      </c>
      <c r="K94" s="346">
        <v>327</v>
      </c>
      <c r="L94" s="345"/>
      <c r="M94" s="348">
        <v>42491</v>
      </c>
      <c r="N94" s="348">
        <v>43312</v>
      </c>
      <c r="O94" s="345"/>
      <c r="P94" s="345"/>
      <c r="Q94" s="345"/>
      <c r="R94" s="345"/>
      <c r="S94" s="345"/>
      <c r="T94" s="345"/>
      <c r="U94" s="345"/>
      <c r="V94" s="345"/>
      <c r="W94" s="345"/>
      <c r="X94" s="345"/>
      <c r="Y94" s="345"/>
      <c r="Z94" s="345"/>
      <c r="AA94" s="345"/>
      <c r="AB94" s="345"/>
      <c r="AC94" s="345"/>
      <c r="AD94" s="345"/>
      <c r="AE94" s="345"/>
    </row>
    <row r="95" spans="1:31" ht="18.75" customHeight="1">
      <c r="A95" s="318" t="s">
        <v>6116</v>
      </c>
      <c r="B95" s="319" t="s">
        <v>269</v>
      </c>
      <c r="C95" s="319" t="s">
        <v>6117</v>
      </c>
      <c r="D95" s="319">
        <v>170</v>
      </c>
      <c r="E95" s="320">
        <v>2200</v>
      </c>
      <c r="F95" s="321">
        <v>2500</v>
      </c>
      <c r="G95" s="322">
        <v>12.569100000000001</v>
      </c>
      <c r="H95" s="323">
        <v>280</v>
      </c>
      <c r="I95" s="323">
        <v>250</v>
      </c>
      <c r="J95" s="346">
        <v>2250</v>
      </c>
      <c r="K95" s="346">
        <v>255</v>
      </c>
      <c r="L95" s="345"/>
      <c r="M95" s="348">
        <v>42491</v>
      </c>
      <c r="N95" s="348">
        <v>43312</v>
      </c>
      <c r="O95" s="345"/>
      <c r="P95" s="345"/>
      <c r="Q95" s="345"/>
      <c r="R95" s="345"/>
      <c r="S95" s="345"/>
      <c r="T95" s="345"/>
      <c r="U95" s="345"/>
      <c r="V95" s="345"/>
      <c r="W95" s="345"/>
      <c r="X95" s="345"/>
      <c r="Y95" s="345"/>
      <c r="Z95" s="345"/>
      <c r="AA95" s="345"/>
      <c r="AB95" s="345"/>
      <c r="AC95" s="345"/>
      <c r="AD95" s="345"/>
      <c r="AE95" s="345"/>
    </row>
    <row r="96" spans="1:31" ht="18.75" customHeight="1">
      <c r="A96" s="318" t="s">
        <v>1283</v>
      </c>
      <c r="B96" s="319" t="s">
        <v>269</v>
      </c>
      <c r="C96" s="319" t="s">
        <v>6118</v>
      </c>
      <c r="D96" s="319">
        <v>170</v>
      </c>
      <c r="E96" s="320">
        <v>2550</v>
      </c>
      <c r="F96" s="321">
        <v>2900</v>
      </c>
      <c r="G96" s="322">
        <v>14.5802</v>
      </c>
      <c r="H96" s="323">
        <v>320</v>
      </c>
      <c r="I96" s="323">
        <v>285</v>
      </c>
      <c r="J96" s="346">
        <v>2610</v>
      </c>
      <c r="K96" s="346">
        <v>291</v>
      </c>
      <c r="L96" s="345"/>
      <c r="M96" s="348">
        <v>42491</v>
      </c>
      <c r="N96" s="348">
        <v>43312</v>
      </c>
      <c r="O96" s="345"/>
      <c r="P96" s="345"/>
      <c r="Q96" s="345"/>
      <c r="R96" s="345"/>
      <c r="S96" s="345"/>
      <c r="T96" s="345"/>
      <c r="U96" s="345"/>
      <c r="V96" s="345"/>
      <c r="W96" s="345"/>
      <c r="X96" s="345"/>
      <c r="Y96" s="345"/>
      <c r="Z96" s="345"/>
      <c r="AA96" s="345"/>
      <c r="AB96" s="345"/>
      <c r="AC96" s="345"/>
      <c r="AD96" s="345"/>
      <c r="AE96" s="345"/>
    </row>
    <row r="97" spans="1:31" ht="18.75" customHeight="1">
      <c r="A97" s="318" t="s">
        <v>6119</v>
      </c>
      <c r="B97" s="319" t="s">
        <v>6079</v>
      </c>
      <c r="C97" s="319" t="s">
        <v>6120</v>
      </c>
      <c r="D97" s="319">
        <v>170</v>
      </c>
      <c r="E97" s="320">
        <v>2150</v>
      </c>
      <c r="F97" s="321">
        <v>2500</v>
      </c>
      <c r="G97" s="322">
        <v>12.569100000000001</v>
      </c>
      <c r="H97" s="323">
        <v>280</v>
      </c>
      <c r="I97" s="323">
        <v>245</v>
      </c>
      <c r="J97" s="346">
        <v>2250</v>
      </c>
      <c r="K97" s="346">
        <v>255</v>
      </c>
      <c r="L97" s="345"/>
      <c r="M97" s="348">
        <v>42491</v>
      </c>
      <c r="N97" s="348">
        <v>43312</v>
      </c>
      <c r="O97" s="345"/>
      <c r="P97" s="345"/>
      <c r="Q97" s="345"/>
      <c r="R97" s="345"/>
      <c r="S97" s="345"/>
      <c r="T97" s="345"/>
      <c r="U97" s="345"/>
      <c r="V97" s="345"/>
      <c r="W97" s="345"/>
      <c r="X97" s="345"/>
      <c r="Y97" s="345"/>
      <c r="Z97" s="345"/>
      <c r="AA97" s="345"/>
      <c r="AB97" s="345"/>
      <c r="AC97" s="345"/>
      <c r="AD97" s="345"/>
      <c r="AE97" s="345"/>
    </row>
    <row r="98" spans="1:31" ht="45" customHeight="1">
      <c r="A98" s="318" t="s">
        <v>1470</v>
      </c>
      <c r="B98" s="319" t="s">
        <v>6121</v>
      </c>
      <c r="C98" s="319" t="s">
        <v>6122</v>
      </c>
      <c r="D98" s="319">
        <v>170</v>
      </c>
      <c r="E98" s="320">
        <v>3200</v>
      </c>
      <c r="F98" s="321">
        <v>3700</v>
      </c>
      <c r="G98" s="322">
        <v>18.6023</v>
      </c>
      <c r="H98" s="323">
        <v>400</v>
      </c>
      <c r="I98" s="323">
        <v>350</v>
      </c>
      <c r="J98" s="346">
        <v>3330</v>
      </c>
      <c r="K98" s="346">
        <v>363</v>
      </c>
      <c r="L98" s="345"/>
      <c r="M98" s="348">
        <v>42491</v>
      </c>
      <c r="N98" s="348">
        <v>43312</v>
      </c>
      <c r="O98" s="345"/>
      <c r="P98" s="345"/>
      <c r="Q98" s="345"/>
      <c r="R98" s="345"/>
      <c r="S98" s="345"/>
      <c r="T98" s="345"/>
      <c r="U98" s="345"/>
      <c r="V98" s="345"/>
      <c r="W98" s="345"/>
      <c r="X98" s="345"/>
      <c r="Y98" s="345"/>
      <c r="Z98" s="345"/>
      <c r="AA98" s="345"/>
      <c r="AB98" s="345"/>
      <c r="AC98" s="345"/>
      <c r="AD98" s="345"/>
      <c r="AE98" s="345"/>
    </row>
    <row r="99" spans="1:31" ht="18.75" customHeight="1">
      <c r="A99" s="318" t="s">
        <v>6123</v>
      </c>
      <c r="B99" s="329" t="s">
        <v>6124</v>
      </c>
      <c r="C99" s="319" t="s">
        <v>6125</v>
      </c>
      <c r="D99" s="319">
        <v>170</v>
      </c>
      <c r="E99" s="320">
        <v>2100</v>
      </c>
      <c r="F99" s="321">
        <v>2300</v>
      </c>
      <c r="G99" s="322">
        <v>11.563599999999999</v>
      </c>
      <c r="H99" s="323">
        <v>260</v>
      </c>
      <c r="I99" s="323">
        <v>240</v>
      </c>
      <c r="J99" s="346">
        <v>2070</v>
      </c>
      <c r="K99" s="346">
        <v>237</v>
      </c>
      <c r="L99" s="345"/>
      <c r="M99" s="348">
        <v>42491</v>
      </c>
      <c r="N99" s="348">
        <v>43312</v>
      </c>
      <c r="O99" s="345"/>
      <c r="P99" s="345"/>
      <c r="Q99" s="345"/>
      <c r="R99" s="345"/>
      <c r="S99" s="345"/>
      <c r="T99" s="345"/>
      <c r="U99" s="345"/>
      <c r="V99" s="345"/>
      <c r="W99" s="345"/>
      <c r="X99" s="345"/>
      <c r="Y99" s="345"/>
      <c r="Z99" s="345"/>
      <c r="AA99" s="345"/>
      <c r="AB99" s="345"/>
      <c r="AC99" s="345"/>
      <c r="AD99" s="345"/>
      <c r="AE99" s="345"/>
    </row>
    <row r="100" spans="1:31" ht="18.75" customHeight="1">
      <c r="A100" s="318" t="s">
        <v>6126</v>
      </c>
      <c r="B100" s="319" t="s">
        <v>6127</v>
      </c>
      <c r="C100" s="319" t="s">
        <v>6128</v>
      </c>
      <c r="D100" s="319">
        <v>170</v>
      </c>
      <c r="E100" s="320">
        <v>2700</v>
      </c>
      <c r="F100" s="321">
        <v>3000</v>
      </c>
      <c r="G100" s="322">
        <v>15.083</v>
      </c>
      <c r="H100" s="323">
        <v>330</v>
      </c>
      <c r="I100" s="323">
        <v>300</v>
      </c>
      <c r="J100" s="346">
        <v>2700</v>
      </c>
      <c r="K100" s="346">
        <v>300</v>
      </c>
      <c r="L100" s="345"/>
      <c r="M100" s="348">
        <v>42491</v>
      </c>
      <c r="N100" s="348">
        <v>43312</v>
      </c>
      <c r="O100" s="345"/>
      <c r="P100" s="345"/>
      <c r="Q100" s="345"/>
      <c r="R100" s="345"/>
      <c r="S100" s="345"/>
      <c r="T100" s="345"/>
      <c r="U100" s="345"/>
      <c r="V100" s="345"/>
      <c r="W100" s="345"/>
      <c r="X100" s="345"/>
      <c r="Y100" s="345"/>
      <c r="Z100" s="345"/>
      <c r="AA100" s="345"/>
      <c r="AB100" s="345"/>
      <c r="AC100" s="345"/>
      <c r="AD100" s="345"/>
      <c r="AE100" s="345"/>
    </row>
    <row r="101" spans="1:31" s="302" customFormat="1" ht="18.75" customHeight="1">
      <c r="A101" s="318" t="s">
        <v>6129</v>
      </c>
      <c r="B101" s="319" t="s">
        <v>269</v>
      </c>
      <c r="C101" s="319" t="s">
        <v>6130</v>
      </c>
      <c r="D101" s="319">
        <v>170</v>
      </c>
      <c r="E101" s="320">
        <v>2000</v>
      </c>
      <c r="F101" s="321">
        <v>2400</v>
      </c>
      <c r="G101" s="322">
        <v>12.0664</v>
      </c>
      <c r="H101" s="323">
        <v>270</v>
      </c>
      <c r="I101" s="323">
        <v>230</v>
      </c>
      <c r="J101" s="346">
        <v>2160</v>
      </c>
      <c r="K101" s="346">
        <v>246</v>
      </c>
      <c r="L101" s="345"/>
      <c r="M101" s="348">
        <v>42491</v>
      </c>
      <c r="N101" s="348">
        <v>43312</v>
      </c>
      <c r="O101" s="345"/>
      <c r="P101" s="345"/>
      <c r="Q101" s="345"/>
      <c r="R101" s="345"/>
      <c r="S101" s="345"/>
      <c r="T101" s="345"/>
      <c r="U101" s="345"/>
      <c r="V101" s="345"/>
      <c r="W101" s="345"/>
      <c r="X101" s="345"/>
      <c r="Y101" s="345"/>
      <c r="Z101" s="345"/>
      <c r="AA101" s="345"/>
      <c r="AB101" s="345"/>
      <c r="AC101" s="345"/>
      <c r="AD101" s="345"/>
      <c r="AE101" s="345"/>
    </row>
    <row r="102" spans="1:31" ht="18.75" customHeight="1">
      <c r="A102" s="318" t="s">
        <v>6131</v>
      </c>
      <c r="B102" s="319" t="s">
        <v>269</v>
      </c>
      <c r="C102" s="319" t="s">
        <v>6132</v>
      </c>
      <c r="D102" s="319">
        <v>170</v>
      </c>
      <c r="E102" s="320">
        <v>2300</v>
      </c>
      <c r="F102" s="321">
        <v>2700</v>
      </c>
      <c r="G102" s="322">
        <v>13.5747</v>
      </c>
      <c r="H102" s="323">
        <v>300</v>
      </c>
      <c r="I102" s="323">
        <v>260</v>
      </c>
      <c r="J102" s="346">
        <v>2430</v>
      </c>
      <c r="K102" s="346">
        <v>273</v>
      </c>
      <c r="L102" s="345"/>
      <c r="M102" s="348">
        <v>42491</v>
      </c>
      <c r="N102" s="348">
        <v>43312</v>
      </c>
      <c r="O102" s="345"/>
      <c r="P102" s="345"/>
      <c r="Q102" s="345"/>
      <c r="R102" s="345"/>
      <c r="S102" s="345"/>
      <c r="T102" s="345"/>
      <c r="U102" s="345"/>
      <c r="V102" s="345"/>
      <c r="W102" s="345"/>
      <c r="X102" s="345"/>
      <c r="Y102" s="345"/>
      <c r="Z102" s="345"/>
      <c r="AA102" s="345"/>
      <c r="AB102" s="345"/>
      <c r="AC102" s="345"/>
      <c r="AD102" s="345"/>
      <c r="AE102" s="345"/>
    </row>
    <row r="103" spans="1:31" ht="18.75" customHeight="1">
      <c r="A103" s="355" t="s">
        <v>6133</v>
      </c>
      <c r="B103" s="319" t="s">
        <v>6134</v>
      </c>
      <c r="C103" s="319" t="s">
        <v>6135</v>
      </c>
      <c r="D103" s="319">
        <v>170</v>
      </c>
      <c r="E103" s="320">
        <v>2500</v>
      </c>
      <c r="F103" s="321">
        <v>2900</v>
      </c>
      <c r="G103" s="356">
        <v>14.5802</v>
      </c>
      <c r="H103" s="323">
        <v>320</v>
      </c>
      <c r="I103" s="323">
        <v>280</v>
      </c>
      <c r="J103" s="346">
        <v>2610</v>
      </c>
      <c r="K103" s="346">
        <v>291</v>
      </c>
      <c r="L103" s="345"/>
      <c r="M103" s="348">
        <v>42491</v>
      </c>
      <c r="N103" s="348">
        <v>43312</v>
      </c>
      <c r="O103" s="345"/>
      <c r="P103" s="345"/>
      <c r="Q103" s="345"/>
      <c r="R103" s="345"/>
      <c r="S103" s="345"/>
      <c r="T103" s="345"/>
      <c r="U103" s="345"/>
      <c r="V103" s="345"/>
      <c r="W103" s="345"/>
      <c r="X103" s="345"/>
      <c r="Y103" s="345"/>
      <c r="Z103" s="345"/>
      <c r="AA103" s="345"/>
      <c r="AB103" s="345"/>
      <c r="AC103" s="345"/>
      <c r="AD103" s="345"/>
      <c r="AE103" s="345"/>
    </row>
    <row r="104" spans="1:31" s="302" customFormat="1" ht="18.75" customHeight="1">
      <c r="A104" s="318" t="s">
        <v>6136</v>
      </c>
      <c r="B104" s="319" t="s">
        <v>269</v>
      </c>
      <c r="C104" s="319" t="s">
        <v>6137</v>
      </c>
      <c r="D104" s="319">
        <v>170</v>
      </c>
      <c r="E104" s="320">
        <v>2100</v>
      </c>
      <c r="F104" s="321">
        <v>2500</v>
      </c>
      <c r="G104" s="322">
        <v>12.569100000000001</v>
      </c>
      <c r="H104" s="323">
        <v>280</v>
      </c>
      <c r="I104" s="323">
        <v>240</v>
      </c>
      <c r="J104" s="346">
        <v>2250</v>
      </c>
      <c r="K104" s="346">
        <v>255</v>
      </c>
      <c r="L104" s="345"/>
      <c r="M104" s="348">
        <v>42491</v>
      </c>
      <c r="N104" s="348">
        <v>43312</v>
      </c>
      <c r="O104" s="345"/>
      <c r="P104" s="345"/>
      <c r="Q104" s="345"/>
      <c r="R104" s="345"/>
      <c r="S104" s="345"/>
      <c r="T104" s="345"/>
      <c r="U104" s="345"/>
      <c r="V104" s="345"/>
      <c r="W104" s="345"/>
      <c r="X104" s="345"/>
      <c r="Y104" s="345"/>
      <c r="Z104" s="345"/>
      <c r="AA104" s="345"/>
      <c r="AB104" s="345"/>
      <c r="AC104" s="345"/>
      <c r="AD104" s="345"/>
      <c r="AE104" s="345"/>
    </row>
    <row r="105" spans="1:31" s="302" customFormat="1" ht="18.75" customHeight="1">
      <c r="A105" s="337" t="s">
        <v>285</v>
      </c>
      <c r="B105" s="338" t="s">
        <v>269</v>
      </c>
      <c r="C105" s="338" t="s">
        <v>166</v>
      </c>
      <c r="D105" s="338">
        <v>170</v>
      </c>
      <c r="E105" s="339">
        <v>2150</v>
      </c>
      <c r="F105" s="340">
        <v>2400</v>
      </c>
      <c r="G105" s="322">
        <v>12.0664</v>
      </c>
      <c r="H105" s="323">
        <v>270</v>
      </c>
      <c r="I105" s="323">
        <v>245</v>
      </c>
      <c r="J105" s="346">
        <v>2160</v>
      </c>
      <c r="K105" s="346">
        <v>246</v>
      </c>
      <c r="L105" s="345"/>
      <c r="M105" s="348">
        <v>42491</v>
      </c>
      <c r="N105" s="348">
        <v>43312</v>
      </c>
      <c r="O105" s="345"/>
      <c r="P105" s="345"/>
      <c r="Q105" s="345"/>
      <c r="R105" s="345"/>
      <c r="S105" s="345"/>
      <c r="T105" s="345"/>
      <c r="U105" s="345"/>
      <c r="V105" s="345"/>
      <c r="W105" s="345"/>
      <c r="X105" s="345"/>
      <c r="Y105" s="345"/>
      <c r="Z105" s="345"/>
      <c r="AA105" s="345"/>
      <c r="AB105" s="345"/>
      <c r="AC105" s="345"/>
      <c r="AD105" s="345"/>
      <c r="AE105" s="345"/>
    </row>
    <row r="106" spans="1:31" ht="18.75" customHeight="1">
      <c r="A106" s="318" t="s">
        <v>6138</v>
      </c>
      <c r="B106" s="319" t="s">
        <v>6139</v>
      </c>
      <c r="C106" s="319" t="s">
        <v>6140</v>
      </c>
      <c r="D106" s="319">
        <v>200</v>
      </c>
      <c r="E106" s="320">
        <v>10</v>
      </c>
      <c r="F106" s="321">
        <v>12</v>
      </c>
      <c r="G106" s="322">
        <v>10.256399999999999</v>
      </c>
      <c r="H106" s="323"/>
      <c r="I106" s="323"/>
      <c r="J106" s="346">
        <v>10.8</v>
      </c>
      <c r="K106" s="346"/>
      <c r="L106" s="357" t="s">
        <v>6141</v>
      </c>
      <c r="M106" s="348">
        <v>42491</v>
      </c>
      <c r="N106" s="348">
        <v>43312</v>
      </c>
      <c r="O106" s="345"/>
      <c r="P106" s="345"/>
      <c r="Q106" s="345"/>
      <c r="R106" s="345"/>
      <c r="S106" s="345"/>
      <c r="T106" s="345"/>
      <c r="U106" s="345"/>
      <c r="V106" s="345"/>
      <c r="W106" s="345"/>
      <c r="X106" s="345"/>
      <c r="Y106" s="345"/>
      <c r="Z106" s="345"/>
      <c r="AA106" s="345"/>
      <c r="AB106" s="345"/>
      <c r="AC106" s="345"/>
      <c r="AD106" s="345"/>
      <c r="AE106" s="345"/>
    </row>
    <row r="107" spans="1:31" ht="18.75" customHeight="1">
      <c r="A107" s="318" t="s">
        <v>472</v>
      </c>
      <c r="B107" s="319" t="s">
        <v>6142</v>
      </c>
      <c r="C107" s="319" t="s">
        <v>471</v>
      </c>
      <c r="D107" s="319">
        <v>25</v>
      </c>
      <c r="E107" s="320">
        <v>10</v>
      </c>
      <c r="F107" s="321">
        <v>12.24</v>
      </c>
      <c r="G107" s="322">
        <v>10.4625</v>
      </c>
      <c r="H107" s="323"/>
      <c r="I107" s="323"/>
      <c r="J107" s="346">
        <v>11.02</v>
      </c>
      <c r="K107" s="346"/>
      <c r="L107" s="350" t="s">
        <v>6141</v>
      </c>
      <c r="M107" s="348">
        <v>42491</v>
      </c>
      <c r="N107" s="348">
        <v>43312</v>
      </c>
      <c r="O107" s="345"/>
      <c r="P107" s="345"/>
      <c r="Q107" s="345"/>
      <c r="R107" s="345"/>
      <c r="S107" s="345"/>
      <c r="T107" s="345"/>
      <c r="U107" s="345"/>
      <c r="V107" s="345"/>
      <c r="W107" s="345"/>
      <c r="X107" s="345"/>
      <c r="Y107" s="345"/>
      <c r="Z107" s="345"/>
      <c r="AA107" s="345"/>
      <c r="AB107" s="345"/>
      <c r="AC107" s="345"/>
      <c r="AD107" s="345"/>
      <c r="AE107" s="345"/>
    </row>
    <row r="108" spans="1:31" s="302" customFormat="1" ht="18.75" customHeight="1">
      <c r="A108" s="318" t="s">
        <v>957</v>
      </c>
      <c r="B108" s="319" t="s">
        <v>6142</v>
      </c>
      <c r="C108" s="319" t="s">
        <v>1025</v>
      </c>
      <c r="D108" s="319">
        <v>25</v>
      </c>
      <c r="E108" s="320">
        <v>10</v>
      </c>
      <c r="F108" s="321">
        <v>12</v>
      </c>
      <c r="G108" s="322">
        <v>10.256399999999999</v>
      </c>
      <c r="H108" s="323"/>
      <c r="I108" s="323"/>
      <c r="J108" s="346">
        <v>10.8</v>
      </c>
      <c r="K108" s="346"/>
      <c r="L108" s="350" t="s">
        <v>6141</v>
      </c>
      <c r="M108" s="348">
        <v>42491</v>
      </c>
      <c r="N108" s="348">
        <v>43312</v>
      </c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  <c r="AA108" s="358"/>
      <c r="AB108" s="358"/>
      <c r="AC108" s="358"/>
      <c r="AD108" s="358"/>
      <c r="AE108" s="358"/>
    </row>
    <row r="109" spans="1:31" s="302" customFormat="1" ht="18.75" customHeight="1">
      <c r="A109" s="318" t="s">
        <v>6143</v>
      </c>
      <c r="B109" s="319" t="s">
        <v>6139</v>
      </c>
      <c r="C109" s="319" t="s">
        <v>6144</v>
      </c>
      <c r="D109" s="319">
        <v>200</v>
      </c>
      <c r="E109" s="320">
        <v>10</v>
      </c>
      <c r="F109" s="321">
        <v>12</v>
      </c>
      <c r="G109" s="322">
        <v>10.256399999999999</v>
      </c>
      <c r="H109" s="323"/>
      <c r="I109" s="323"/>
      <c r="J109" s="346">
        <v>10.8</v>
      </c>
      <c r="K109" s="346"/>
      <c r="L109" s="350" t="s">
        <v>6141</v>
      </c>
      <c r="M109" s="348">
        <v>42491</v>
      </c>
      <c r="N109" s="348">
        <v>43312</v>
      </c>
      <c r="O109" s="345"/>
      <c r="P109" s="345"/>
      <c r="Q109" s="345"/>
      <c r="R109" s="345"/>
      <c r="S109" s="345"/>
      <c r="T109" s="345"/>
      <c r="U109" s="345"/>
      <c r="V109" s="345"/>
      <c r="W109" s="345"/>
      <c r="X109" s="345"/>
      <c r="Y109" s="345"/>
      <c r="Z109" s="345"/>
      <c r="AA109" s="345"/>
      <c r="AB109" s="345"/>
      <c r="AC109" s="345"/>
      <c r="AD109" s="345"/>
      <c r="AE109" s="345"/>
    </row>
    <row r="110" spans="1:31" ht="18.75" customHeight="1">
      <c r="A110" s="318" t="s">
        <v>6145</v>
      </c>
      <c r="B110" s="319" t="s">
        <v>6139</v>
      </c>
      <c r="C110" s="319" t="s">
        <v>6146</v>
      </c>
      <c r="D110" s="319">
        <v>180</v>
      </c>
      <c r="E110" s="320">
        <v>10</v>
      </c>
      <c r="F110" s="321">
        <v>12</v>
      </c>
      <c r="G110" s="322">
        <v>10.256399999999999</v>
      </c>
      <c r="H110" s="323"/>
      <c r="I110" s="323"/>
      <c r="J110" s="346">
        <v>10.8</v>
      </c>
      <c r="K110" s="346"/>
      <c r="L110" s="347" t="s">
        <v>6147</v>
      </c>
      <c r="M110" s="348">
        <v>42491</v>
      </c>
      <c r="N110" s="348">
        <v>43312</v>
      </c>
      <c r="O110" s="345"/>
      <c r="P110" s="345"/>
      <c r="Q110" s="345"/>
      <c r="R110" s="345"/>
      <c r="S110" s="345"/>
      <c r="T110" s="345"/>
      <c r="U110" s="345"/>
      <c r="V110" s="345"/>
      <c r="W110" s="345"/>
      <c r="X110" s="345"/>
      <c r="Y110" s="345"/>
      <c r="Z110" s="345"/>
      <c r="AA110" s="345"/>
      <c r="AB110" s="345"/>
      <c r="AC110" s="345"/>
      <c r="AD110" s="345"/>
      <c r="AE110" s="345"/>
    </row>
    <row r="111" spans="1:31" ht="18.75" customHeight="1">
      <c r="A111" s="318" t="s">
        <v>6148</v>
      </c>
      <c r="B111" s="319" t="s">
        <v>6139</v>
      </c>
      <c r="C111" s="319" t="s">
        <v>6149</v>
      </c>
      <c r="D111" s="319">
        <v>200</v>
      </c>
      <c r="E111" s="320">
        <v>10</v>
      </c>
      <c r="F111" s="321">
        <v>12</v>
      </c>
      <c r="G111" s="322">
        <v>10.256399999999999</v>
      </c>
      <c r="H111" s="323"/>
      <c r="I111" s="323"/>
      <c r="J111" s="346">
        <v>10.8</v>
      </c>
      <c r="K111" s="346"/>
      <c r="L111" s="347" t="s">
        <v>6147</v>
      </c>
      <c r="M111" s="348">
        <v>42491</v>
      </c>
      <c r="N111" s="348">
        <v>43312</v>
      </c>
      <c r="O111" s="345"/>
      <c r="P111" s="345"/>
      <c r="Q111" s="345"/>
      <c r="R111" s="345"/>
      <c r="S111" s="345"/>
      <c r="T111" s="345"/>
      <c r="U111" s="345"/>
      <c r="V111" s="345"/>
      <c r="W111" s="345"/>
      <c r="X111" s="345"/>
      <c r="Y111" s="345"/>
      <c r="Z111" s="345"/>
      <c r="AA111" s="345"/>
      <c r="AB111" s="345"/>
      <c r="AC111" s="345"/>
      <c r="AD111" s="345"/>
      <c r="AE111" s="345"/>
    </row>
    <row r="112" spans="1:31" s="302" customFormat="1" ht="18.75" customHeight="1">
      <c r="A112" s="318" t="s">
        <v>343</v>
      </c>
      <c r="B112" s="319" t="s">
        <v>341</v>
      </c>
      <c r="C112" s="319" t="s">
        <v>342</v>
      </c>
      <c r="D112" s="319">
        <v>180</v>
      </c>
      <c r="E112" s="320">
        <v>12</v>
      </c>
      <c r="F112" s="321">
        <v>15</v>
      </c>
      <c r="G112" s="322">
        <v>12.820499999999999</v>
      </c>
      <c r="H112" s="323"/>
      <c r="I112" s="323"/>
      <c r="J112" s="346">
        <v>13.5</v>
      </c>
      <c r="K112" s="346"/>
      <c r="L112" s="347" t="s">
        <v>6147</v>
      </c>
      <c r="M112" s="348">
        <v>42491</v>
      </c>
      <c r="N112" s="348">
        <v>43312</v>
      </c>
      <c r="O112" s="345"/>
      <c r="P112" s="345"/>
      <c r="Q112" s="345"/>
      <c r="R112" s="345"/>
      <c r="S112" s="345"/>
      <c r="T112" s="345"/>
      <c r="U112" s="345"/>
      <c r="V112" s="345"/>
      <c r="W112" s="345"/>
      <c r="X112" s="345"/>
      <c r="Y112" s="345"/>
      <c r="Z112" s="345"/>
      <c r="AA112" s="345"/>
      <c r="AB112" s="345"/>
      <c r="AC112" s="345"/>
      <c r="AD112" s="345"/>
      <c r="AE112" s="345"/>
    </row>
    <row r="113" spans="1:31" s="302" customFormat="1" ht="18.75" customHeight="1">
      <c r="A113" s="318" t="s">
        <v>6150</v>
      </c>
      <c r="B113" s="319" t="s">
        <v>6139</v>
      </c>
      <c r="C113" s="319" t="s">
        <v>1236</v>
      </c>
      <c r="D113" s="319">
        <v>20</v>
      </c>
      <c r="E113" s="320">
        <v>15</v>
      </c>
      <c r="F113" s="321">
        <v>17</v>
      </c>
      <c r="G113" s="322">
        <v>14.5299</v>
      </c>
      <c r="H113" s="323"/>
      <c r="I113" s="323"/>
      <c r="J113" s="346">
        <v>15.3</v>
      </c>
      <c r="K113" s="346"/>
      <c r="L113" s="350" t="s">
        <v>6141</v>
      </c>
      <c r="M113" s="348">
        <v>42491</v>
      </c>
      <c r="N113" s="348">
        <v>43312</v>
      </c>
      <c r="O113" s="345"/>
      <c r="P113" s="345"/>
      <c r="Q113" s="345"/>
      <c r="R113" s="345"/>
      <c r="S113" s="345"/>
      <c r="T113" s="345"/>
      <c r="U113" s="345"/>
      <c r="V113" s="345"/>
      <c r="W113" s="345"/>
      <c r="X113" s="345"/>
      <c r="Y113" s="345"/>
      <c r="Z113" s="345"/>
      <c r="AA113" s="345"/>
      <c r="AB113" s="345"/>
      <c r="AC113" s="345"/>
      <c r="AD113" s="345"/>
      <c r="AE113" s="345"/>
    </row>
    <row r="114" spans="1:31" ht="18.75" customHeight="1">
      <c r="A114" s="318" t="s">
        <v>6151</v>
      </c>
      <c r="B114" s="319" t="s">
        <v>6139</v>
      </c>
      <c r="C114" s="319" t="s">
        <v>6152</v>
      </c>
      <c r="D114" s="319">
        <v>150</v>
      </c>
      <c r="E114" s="320">
        <v>2300</v>
      </c>
      <c r="F114" s="321">
        <v>2600</v>
      </c>
      <c r="G114" s="322">
        <v>14.8148</v>
      </c>
      <c r="H114" s="323">
        <v>290</v>
      </c>
      <c r="I114" s="323">
        <v>260</v>
      </c>
      <c r="J114" s="346">
        <v>2340</v>
      </c>
      <c r="K114" s="346">
        <v>264</v>
      </c>
      <c r="L114" s="345"/>
      <c r="M114" s="348">
        <v>42491</v>
      </c>
      <c r="N114" s="348">
        <v>43312</v>
      </c>
      <c r="O114" s="345"/>
      <c r="P114" s="345"/>
      <c r="Q114" s="345"/>
      <c r="R114" s="345"/>
      <c r="S114" s="345"/>
      <c r="T114" s="345"/>
      <c r="U114" s="345"/>
      <c r="V114" s="345"/>
      <c r="W114" s="345"/>
      <c r="X114" s="345"/>
      <c r="Y114" s="345"/>
      <c r="Z114" s="345"/>
      <c r="AA114" s="345"/>
      <c r="AB114" s="345"/>
      <c r="AC114" s="345"/>
      <c r="AD114" s="345"/>
      <c r="AE114" s="345"/>
    </row>
    <row r="115" spans="1:31" s="302" customFormat="1" ht="18.75" customHeight="1">
      <c r="A115" s="318" t="s">
        <v>6153</v>
      </c>
      <c r="B115" s="319" t="s">
        <v>6154</v>
      </c>
      <c r="C115" s="319">
        <v>0</v>
      </c>
      <c r="D115" s="319">
        <v>130</v>
      </c>
      <c r="E115" s="320">
        <v>1700</v>
      </c>
      <c r="F115" s="321">
        <v>2000</v>
      </c>
      <c r="G115" s="322">
        <v>13.1492</v>
      </c>
      <c r="H115" s="323">
        <v>230</v>
      </c>
      <c r="I115" s="323">
        <v>200</v>
      </c>
      <c r="J115" s="346">
        <v>1800</v>
      </c>
      <c r="K115" s="346">
        <v>210</v>
      </c>
      <c r="L115" s="345"/>
      <c r="M115" s="348">
        <v>42491</v>
      </c>
      <c r="N115" s="348">
        <v>43312</v>
      </c>
      <c r="O115" s="345"/>
      <c r="P115" s="345"/>
      <c r="Q115" s="345"/>
      <c r="R115" s="345"/>
      <c r="S115" s="345"/>
      <c r="T115" s="345"/>
      <c r="U115" s="345"/>
      <c r="V115" s="345"/>
      <c r="W115" s="345"/>
      <c r="X115" s="345"/>
      <c r="Y115" s="345"/>
      <c r="Z115" s="345"/>
      <c r="AA115" s="345"/>
      <c r="AB115" s="345"/>
      <c r="AC115" s="345"/>
      <c r="AD115" s="345"/>
      <c r="AE115" s="345"/>
    </row>
    <row r="116" spans="1:31" ht="18.75" customHeight="1">
      <c r="A116" s="318" t="s">
        <v>6155</v>
      </c>
      <c r="B116" s="319" t="s">
        <v>6156</v>
      </c>
      <c r="C116" s="319" t="s">
        <v>6157</v>
      </c>
      <c r="D116" s="319">
        <v>130</v>
      </c>
      <c r="E116" s="320">
        <v>1700</v>
      </c>
      <c r="F116" s="321">
        <v>2000</v>
      </c>
      <c r="G116" s="322">
        <v>13.1492</v>
      </c>
      <c r="H116" s="323">
        <v>230</v>
      </c>
      <c r="I116" s="323">
        <v>200</v>
      </c>
      <c r="J116" s="346">
        <v>1800</v>
      </c>
      <c r="K116" s="346">
        <v>210</v>
      </c>
      <c r="L116" s="345"/>
      <c r="M116" s="348">
        <v>42491</v>
      </c>
      <c r="N116" s="348">
        <v>43312</v>
      </c>
      <c r="O116" s="345"/>
      <c r="P116" s="345"/>
      <c r="Q116" s="345"/>
      <c r="R116" s="345"/>
      <c r="S116" s="345"/>
      <c r="T116" s="345"/>
      <c r="U116" s="345"/>
      <c r="V116" s="345"/>
      <c r="W116" s="345"/>
      <c r="X116" s="345"/>
      <c r="Y116" s="345"/>
      <c r="Z116" s="345"/>
      <c r="AA116" s="345"/>
      <c r="AB116" s="345"/>
      <c r="AC116" s="345"/>
      <c r="AD116" s="345"/>
      <c r="AE116" s="345"/>
    </row>
    <row r="117" spans="1:31" ht="18.75" customHeight="1">
      <c r="A117" s="337" t="s">
        <v>6158</v>
      </c>
      <c r="B117" s="338" t="s">
        <v>6159</v>
      </c>
      <c r="C117" s="338" t="s">
        <v>6160</v>
      </c>
      <c r="D117" s="338">
        <v>130</v>
      </c>
      <c r="E117" s="339">
        <v>1900</v>
      </c>
      <c r="F117" s="340">
        <v>2200</v>
      </c>
      <c r="G117" s="322">
        <v>14.4642</v>
      </c>
      <c r="H117" s="323">
        <v>250</v>
      </c>
      <c r="I117" s="323">
        <v>220</v>
      </c>
      <c r="J117" s="346">
        <v>1980</v>
      </c>
      <c r="K117" s="346">
        <v>228</v>
      </c>
      <c r="L117" s="345"/>
      <c r="M117" s="348">
        <v>42491</v>
      </c>
      <c r="N117" s="348">
        <v>43312</v>
      </c>
      <c r="O117" s="345"/>
      <c r="P117" s="345"/>
      <c r="Q117" s="345"/>
      <c r="R117" s="345"/>
      <c r="S117" s="345"/>
      <c r="T117" s="345"/>
      <c r="U117" s="345"/>
      <c r="V117" s="345"/>
      <c r="W117" s="345"/>
      <c r="X117" s="345"/>
      <c r="Y117" s="345"/>
      <c r="Z117" s="345"/>
      <c r="AA117" s="345"/>
      <c r="AB117" s="345"/>
      <c r="AC117" s="345"/>
      <c r="AD117" s="345"/>
      <c r="AE117" s="345"/>
    </row>
    <row r="118" spans="1:31" ht="18.75" customHeight="1">
      <c r="A118" s="337" t="s">
        <v>6161</v>
      </c>
      <c r="B118" s="338" t="s">
        <v>6139</v>
      </c>
      <c r="C118" s="338" t="s">
        <v>6162</v>
      </c>
      <c r="D118" s="338">
        <v>200</v>
      </c>
      <c r="E118" s="339">
        <v>3800</v>
      </c>
      <c r="F118" s="340">
        <v>4400</v>
      </c>
      <c r="G118" s="322">
        <v>18.8034</v>
      </c>
      <c r="H118" s="323">
        <v>470</v>
      </c>
      <c r="I118" s="323">
        <v>410</v>
      </c>
      <c r="J118" s="346">
        <v>3960</v>
      </c>
      <c r="K118" s="346">
        <v>426</v>
      </c>
      <c r="L118" s="345"/>
      <c r="M118" s="348">
        <v>42491</v>
      </c>
      <c r="N118" s="348">
        <v>43312</v>
      </c>
      <c r="O118" s="345"/>
      <c r="P118" s="345"/>
      <c r="Q118" s="345"/>
      <c r="R118" s="345"/>
      <c r="S118" s="345"/>
      <c r="T118" s="345"/>
      <c r="U118" s="345"/>
      <c r="V118" s="345"/>
      <c r="W118" s="345"/>
      <c r="X118" s="345"/>
      <c r="Y118" s="345"/>
      <c r="Z118" s="345"/>
      <c r="AA118" s="345"/>
      <c r="AB118" s="345"/>
      <c r="AC118" s="345"/>
      <c r="AD118" s="345"/>
      <c r="AE118" s="345"/>
    </row>
    <row r="119" spans="1:31" ht="18.75" customHeight="1">
      <c r="A119" s="318" t="s">
        <v>6163</v>
      </c>
      <c r="B119" s="319" t="s">
        <v>6164</v>
      </c>
      <c r="C119" s="319" t="s">
        <v>6165</v>
      </c>
      <c r="D119" s="319">
        <v>25</v>
      </c>
      <c r="E119" s="320">
        <v>6.07</v>
      </c>
      <c r="F119" s="321">
        <v>7.12</v>
      </c>
      <c r="G119" s="322">
        <v>6.0854999999999997</v>
      </c>
      <c r="H119" s="323">
        <v>30.71</v>
      </c>
      <c r="I119" s="323">
        <v>30.61</v>
      </c>
      <c r="J119" s="346">
        <v>6.41</v>
      </c>
      <c r="K119" s="346">
        <v>30.64</v>
      </c>
      <c r="L119" s="345"/>
      <c r="M119" s="348">
        <v>42491</v>
      </c>
      <c r="N119" s="348">
        <v>43312</v>
      </c>
      <c r="O119" s="345"/>
      <c r="P119" s="345"/>
      <c r="Q119" s="345"/>
      <c r="R119" s="345"/>
      <c r="S119" s="345"/>
      <c r="T119" s="345"/>
      <c r="U119" s="345"/>
      <c r="V119" s="345"/>
      <c r="W119" s="345"/>
      <c r="X119" s="345"/>
      <c r="Y119" s="345"/>
      <c r="Z119" s="345"/>
      <c r="AA119" s="345"/>
      <c r="AB119" s="345"/>
      <c r="AC119" s="345"/>
      <c r="AD119" s="345"/>
      <c r="AE119" s="345"/>
    </row>
    <row r="120" spans="1:31" ht="18.75" customHeight="1">
      <c r="A120" s="318" t="s">
        <v>6166</v>
      </c>
      <c r="B120" s="319" t="s">
        <v>6164</v>
      </c>
      <c r="C120" s="319" t="s">
        <v>6167</v>
      </c>
      <c r="D120" s="319">
        <v>25</v>
      </c>
      <c r="E120" s="320">
        <v>8.02</v>
      </c>
      <c r="F120" s="321">
        <v>9.41</v>
      </c>
      <c r="G120" s="322">
        <v>8.0427</v>
      </c>
      <c r="H120" s="323">
        <v>30.94</v>
      </c>
      <c r="I120" s="323">
        <v>30.8</v>
      </c>
      <c r="J120" s="346">
        <v>8.4700000000000006</v>
      </c>
      <c r="K120" s="346">
        <v>30.85</v>
      </c>
      <c r="L120" s="345"/>
      <c r="M120" s="348">
        <v>42491</v>
      </c>
      <c r="N120" s="348">
        <v>43312</v>
      </c>
      <c r="O120" s="345"/>
      <c r="P120" s="345"/>
      <c r="Q120" s="345"/>
      <c r="R120" s="345"/>
      <c r="S120" s="345"/>
      <c r="T120" s="345"/>
      <c r="U120" s="345"/>
      <c r="V120" s="345"/>
      <c r="W120" s="345"/>
      <c r="X120" s="345"/>
      <c r="Y120" s="345"/>
      <c r="Z120" s="345"/>
      <c r="AA120" s="345"/>
      <c r="AB120" s="345"/>
      <c r="AC120" s="345"/>
      <c r="AD120" s="345"/>
      <c r="AE120" s="345"/>
    </row>
    <row r="121" spans="1:31" ht="18.75" customHeight="1">
      <c r="A121" s="318" t="s">
        <v>6168</v>
      </c>
      <c r="B121" s="319" t="s">
        <v>6169</v>
      </c>
      <c r="C121" s="319" t="s">
        <v>6170</v>
      </c>
      <c r="D121" s="319">
        <v>180</v>
      </c>
      <c r="E121" s="320">
        <v>1300</v>
      </c>
      <c r="F121" s="321">
        <v>1600</v>
      </c>
      <c r="G121" s="322">
        <v>7.5972999999999997</v>
      </c>
      <c r="H121" s="323">
        <v>190</v>
      </c>
      <c r="I121" s="323">
        <v>160</v>
      </c>
      <c r="J121" s="346">
        <v>1440</v>
      </c>
      <c r="K121" s="346">
        <v>174</v>
      </c>
      <c r="L121" s="345"/>
      <c r="M121" s="348">
        <v>42491</v>
      </c>
      <c r="N121" s="348">
        <v>43312</v>
      </c>
      <c r="O121" s="345"/>
      <c r="P121" s="345"/>
      <c r="Q121" s="345"/>
      <c r="R121" s="345"/>
      <c r="S121" s="345"/>
      <c r="T121" s="345"/>
      <c r="U121" s="345"/>
      <c r="V121" s="345"/>
      <c r="W121" s="345"/>
      <c r="X121" s="345"/>
      <c r="Y121" s="345"/>
      <c r="Z121" s="345"/>
      <c r="AA121" s="345"/>
      <c r="AB121" s="345"/>
      <c r="AC121" s="345"/>
      <c r="AD121" s="345"/>
      <c r="AE121" s="345"/>
    </row>
    <row r="122" spans="1:31" ht="18.75" customHeight="1">
      <c r="A122" s="318" t="s">
        <v>6171</v>
      </c>
      <c r="B122" s="319" t="s">
        <v>6169</v>
      </c>
      <c r="C122" s="319" t="s">
        <v>6172</v>
      </c>
      <c r="D122" s="319">
        <v>200</v>
      </c>
      <c r="E122" s="320">
        <v>2900</v>
      </c>
      <c r="F122" s="321">
        <v>3300</v>
      </c>
      <c r="G122" s="322">
        <v>14.102600000000001</v>
      </c>
      <c r="H122" s="323">
        <v>360</v>
      </c>
      <c r="I122" s="323">
        <v>320</v>
      </c>
      <c r="J122" s="346">
        <v>2970</v>
      </c>
      <c r="K122" s="346">
        <v>327</v>
      </c>
      <c r="L122" s="345"/>
      <c r="M122" s="348">
        <v>42491</v>
      </c>
      <c r="N122" s="348">
        <v>43312</v>
      </c>
      <c r="O122" s="345"/>
      <c r="P122" s="345"/>
      <c r="Q122" s="345"/>
      <c r="R122" s="345"/>
      <c r="S122" s="345"/>
      <c r="T122" s="345"/>
      <c r="U122" s="345"/>
      <c r="V122" s="345"/>
      <c r="W122" s="345"/>
      <c r="X122" s="345"/>
      <c r="Y122" s="345"/>
      <c r="Z122" s="345"/>
      <c r="AA122" s="345"/>
      <c r="AB122" s="345"/>
      <c r="AC122" s="345"/>
      <c r="AD122" s="345"/>
      <c r="AE122" s="345"/>
    </row>
    <row r="123" spans="1:31" ht="36" customHeight="1">
      <c r="A123" s="318" t="s">
        <v>488</v>
      </c>
      <c r="B123" s="319" t="s">
        <v>6173</v>
      </c>
      <c r="C123" s="319" t="s">
        <v>487</v>
      </c>
      <c r="D123" s="319">
        <v>170</v>
      </c>
      <c r="E123" s="320">
        <v>2500</v>
      </c>
      <c r="F123" s="321">
        <v>2900</v>
      </c>
      <c r="G123" s="322">
        <v>14.5802</v>
      </c>
      <c r="H123" s="323">
        <v>320</v>
      </c>
      <c r="I123" s="323">
        <v>280</v>
      </c>
      <c r="J123" s="346">
        <v>2610</v>
      </c>
      <c r="K123" s="346">
        <v>291</v>
      </c>
      <c r="L123" s="345"/>
      <c r="M123" s="348">
        <v>42491</v>
      </c>
      <c r="N123" s="348">
        <v>43312</v>
      </c>
      <c r="O123" s="345"/>
      <c r="P123" s="345"/>
      <c r="Q123" s="345"/>
      <c r="R123" s="345"/>
      <c r="S123" s="345"/>
      <c r="T123" s="345"/>
      <c r="U123" s="345"/>
      <c r="V123" s="345"/>
      <c r="W123" s="345"/>
      <c r="X123" s="345"/>
      <c r="Y123" s="345"/>
      <c r="Z123" s="345"/>
      <c r="AA123" s="345"/>
      <c r="AB123" s="345"/>
      <c r="AC123" s="345"/>
      <c r="AD123" s="345"/>
      <c r="AE123" s="345"/>
    </row>
    <row r="124" spans="1:31" ht="18.75" customHeight="1">
      <c r="A124" s="318" t="s">
        <v>369</v>
      </c>
      <c r="B124" s="319" t="s">
        <v>6173</v>
      </c>
      <c r="C124" s="319" t="s">
        <v>368</v>
      </c>
      <c r="D124" s="319">
        <v>170</v>
      </c>
      <c r="E124" s="320">
        <v>2100</v>
      </c>
      <c r="F124" s="321">
        <v>2500</v>
      </c>
      <c r="G124" s="322">
        <v>12.569100000000001</v>
      </c>
      <c r="H124" s="323">
        <v>280</v>
      </c>
      <c r="I124" s="323">
        <v>240</v>
      </c>
      <c r="J124" s="346">
        <v>2250</v>
      </c>
      <c r="K124" s="346">
        <v>255</v>
      </c>
      <c r="L124" s="345"/>
      <c r="M124" s="348">
        <v>42491</v>
      </c>
      <c r="N124" s="348">
        <v>43312</v>
      </c>
      <c r="O124" s="345"/>
      <c r="P124" s="345"/>
      <c r="Q124" s="345"/>
      <c r="R124" s="345"/>
      <c r="S124" s="345"/>
      <c r="T124" s="345"/>
      <c r="U124" s="345"/>
      <c r="V124" s="345"/>
      <c r="W124" s="345"/>
      <c r="X124" s="345"/>
      <c r="Y124" s="345"/>
      <c r="Z124" s="345"/>
      <c r="AA124" s="345"/>
      <c r="AB124" s="345"/>
      <c r="AC124" s="345"/>
      <c r="AD124" s="345"/>
      <c r="AE124" s="345"/>
    </row>
    <row r="125" spans="1:31" ht="18.75" customHeight="1">
      <c r="A125" s="318" t="s">
        <v>643</v>
      </c>
      <c r="B125" s="319" t="s">
        <v>6173</v>
      </c>
      <c r="C125" s="319" t="s">
        <v>642</v>
      </c>
      <c r="D125" s="319">
        <v>170</v>
      </c>
      <c r="E125" s="320">
        <v>2200</v>
      </c>
      <c r="F125" s="321">
        <v>2600</v>
      </c>
      <c r="G125" s="322">
        <v>13.071899999999999</v>
      </c>
      <c r="H125" s="323">
        <v>290</v>
      </c>
      <c r="I125" s="323">
        <v>250</v>
      </c>
      <c r="J125" s="346">
        <v>2340</v>
      </c>
      <c r="K125" s="346">
        <v>264</v>
      </c>
      <c r="L125" s="345"/>
      <c r="M125" s="348">
        <v>42491</v>
      </c>
      <c r="N125" s="348">
        <v>43312</v>
      </c>
      <c r="O125" s="345"/>
      <c r="P125" s="345"/>
      <c r="Q125" s="345"/>
      <c r="R125" s="345"/>
      <c r="S125" s="345"/>
      <c r="T125" s="345"/>
      <c r="U125" s="345"/>
      <c r="V125" s="345"/>
      <c r="W125" s="345"/>
      <c r="X125" s="345"/>
      <c r="Y125" s="345"/>
      <c r="Z125" s="345"/>
      <c r="AA125" s="345"/>
      <c r="AB125" s="345"/>
      <c r="AC125" s="345"/>
      <c r="AD125" s="345"/>
      <c r="AE125" s="345"/>
    </row>
    <row r="126" spans="1:31" s="302" customFormat="1" ht="24.75" customHeight="1">
      <c r="A126" s="318" t="s">
        <v>6174</v>
      </c>
      <c r="B126" s="319" t="s">
        <v>6169</v>
      </c>
      <c r="C126" s="319" t="s">
        <v>6175</v>
      </c>
      <c r="D126" s="319">
        <v>170</v>
      </c>
      <c r="E126" s="320">
        <v>5300</v>
      </c>
      <c r="F126" s="321">
        <v>5800</v>
      </c>
      <c r="G126" s="322">
        <v>29.160399999999999</v>
      </c>
      <c r="H126" s="323">
        <v>610</v>
      </c>
      <c r="I126" s="323">
        <v>560</v>
      </c>
      <c r="J126" s="346">
        <v>5220</v>
      </c>
      <c r="K126" s="346">
        <v>552</v>
      </c>
      <c r="L126" s="345"/>
      <c r="M126" s="348">
        <v>42491</v>
      </c>
      <c r="N126" s="348">
        <v>43312</v>
      </c>
      <c r="O126" s="345"/>
      <c r="P126" s="345"/>
      <c r="Q126" s="345"/>
      <c r="R126" s="345"/>
      <c r="S126" s="345"/>
      <c r="T126" s="345"/>
      <c r="U126" s="345"/>
      <c r="V126" s="345"/>
      <c r="W126" s="345"/>
      <c r="X126" s="345"/>
      <c r="Y126" s="345"/>
      <c r="Z126" s="345"/>
      <c r="AA126" s="345"/>
      <c r="AB126" s="345"/>
      <c r="AC126" s="345"/>
      <c r="AD126" s="345"/>
      <c r="AE126" s="345"/>
    </row>
    <row r="127" spans="1:31" s="302" customFormat="1" ht="39" customHeight="1">
      <c r="A127" s="318" t="s">
        <v>6176</v>
      </c>
      <c r="B127" s="319" t="s">
        <v>6177</v>
      </c>
      <c r="C127" s="319" t="s">
        <v>6178</v>
      </c>
      <c r="D127" s="319">
        <v>140</v>
      </c>
      <c r="E127" s="320">
        <v>4450</v>
      </c>
      <c r="F127" s="321">
        <v>5100</v>
      </c>
      <c r="G127" s="322">
        <v>31.1355</v>
      </c>
      <c r="H127" s="323">
        <v>540</v>
      </c>
      <c r="I127" s="323">
        <v>475</v>
      </c>
      <c r="J127" s="346">
        <v>4590</v>
      </c>
      <c r="K127" s="346">
        <v>489</v>
      </c>
      <c r="L127" s="345"/>
      <c r="M127" s="348">
        <v>42491</v>
      </c>
      <c r="N127" s="348">
        <v>43312</v>
      </c>
      <c r="O127" s="345"/>
      <c r="P127" s="345"/>
      <c r="Q127" s="345"/>
      <c r="R127" s="345"/>
      <c r="S127" s="345"/>
      <c r="T127" s="345"/>
      <c r="U127" s="345"/>
      <c r="V127" s="345"/>
      <c r="W127" s="345"/>
      <c r="X127" s="345"/>
      <c r="Y127" s="345"/>
      <c r="Z127" s="345"/>
      <c r="AA127" s="345"/>
      <c r="AB127" s="345"/>
      <c r="AC127" s="345"/>
      <c r="AD127" s="345"/>
      <c r="AE127" s="345"/>
    </row>
    <row r="128" spans="1:31" s="302" customFormat="1" ht="18.75" customHeight="1">
      <c r="A128" s="318" t="s">
        <v>6179</v>
      </c>
      <c r="B128" s="319" t="s">
        <v>6180</v>
      </c>
      <c r="C128" s="319" t="s">
        <v>6181</v>
      </c>
      <c r="D128" s="319">
        <v>140</v>
      </c>
      <c r="E128" s="320">
        <v>3500</v>
      </c>
      <c r="F128" s="321">
        <v>4100</v>
      </c>
      <c r="G128" s="322">
        <v>25.0305</v>
      </c>
      <c r="H128" s="323">
        <v>440</v>
      </c>
      <c r="I128" s="323">
        <v>380</v>
      </c>
      <c r="J128" s="346">
        <v>3690</v>
      </c>
      <c r="K128" s="346">
        <v>399</v>
      </c>
      <c r="L128" s="345"/>
      <c r="M128" s="348">
        <v>42491</v>
      </c>
      <c r="N128" s="348">
        <v>43312</v>
      </c>
      <c r="O128" s="345"/>
      <c r="P128" s="345"/>
      <c r="Q128" s="345"/>
      <c r="R128" s="345"/>
      <c r="S128" s="345"/>
      <c r="T128" s="345"/>
      <c r="U128" s="345"/>
      <c r="V128" s="345"/>
      <c r="W128" s="345"/>
      <c r="X128" s="345"/>
      <c r="Y128" s="345"/>
      <c r="Z128" s="345"/>
      <c r="AA128" s="345"/>
      <c r="AB128" s="345"/>
      <c r="AC128" s="345"/>
      <c r="AD128" s="345"/>
      <c r="AE128" s="345"/>
    </row>
    <row r="129" spans="1:31" s="302" customFormat="1" ht="18.75" customHeight="1">
      <c r="A129" s="318" t="s">
        <v>6182</v>
      </c>
      <c r="B129" s="319" t="s">
        <v>6173</v>
      </c>
      <c r="C129" s="319" t="s">
        <v>6183</v>
      </c>
      <c r="D129" s="319">
        <v>160</v>
      </c>
      <c r="E129" s="320">
        <v>1900</v>
      </c>
      <c r="F129" s="321">
        <v>2200</v>
      </c>
      <c r="G129" s="322">
        <v>11.7521</v>
      </c>
      <c r="H129" s="323">
        <v>250</v>
      </c>
      <c r="I129" s="323">
        <v>220</v>
      </c>
      <c r="J129" s="346">
        <v>1980</v>
      </c>
      <c r="K129" s="346">
        <v>228</v>
      </c>
      <c r="L129" s="347" t="s">
        <v>6147</v>
      </c>
      <c r="M129" s="348">
        <v>42491</v>
      </c>
      <c r="N129" s="348">
        <v>43312</v>
      </c>
      <c r="O129" s="345"/>
      <c r="P129" s="345"/>
      <c r="Q129" s="345"/>
      <c r="R129" s="345"/>
      <c r="S129" s="345"/>
      <c r="T129" s="345"/>
      <c r="U129" s="345"/>
      <c r="V129" s="345"/>
      <c r="W129" s="345"/>
      <c r="X129" s="345"/>
      <c r="Y129" s="345"/>
      <c r="Z129" s="345"/>
      <c r="AA129" s="345"/>
      <c r="AB129" s="345"/>
      <c r="AC129" s="345"/>
      <c r="AD129" s="345"/>
      <c r="AE129" s="345"/>
    </row>
    <row r="130" spans="1:31" ht="18.75" customHeight="1">
      <c r="A130" s="318" t="s">
        <v>6184</v>
      </c>
      <c r="B130" s="319" t="s">
        <v>6185</v>
      </c>
      <c r="C130" s="319" t="s">
        <v>6186</v>
      </c>
      <c r="D130" s="319">
        <v>140</v>
      </c>
      <c r="E130" s="320">
        <v>2600</v>
      </c>
      <c r="F130" s="321">
        <v>3000</v>
      </c>
      <c r="G130" s="322">
        <v>18.315000000000001</v>
      </c>
      <c r="H130" s="323">
        <v>330</v>
      </c>
      <c r="I130" s="323">
        <v>290</v>
      </c>
      <c r="J130" s="346">
        <v>2700</v>
      </c>
      <c r="K130" s="346">
        <v>300</v>
      </c>
      <c r="L130" s="345"/>
      <c r="M130" s="348">
        <v>42491</v>
      </c>
      <c r="N130" s="348">
        <v>43312</v>
      </c>
      <c r="O130" s="345"/>
      <c r="P130" s="345"/>
      <c r="Q130" s="345"/>
      <c r="R130" s="345"/>
      <c r="S130" s="345"/>
      <c r="T130" s="345"/>
      <c r="U130" s="345"/>
      <c r="V130" s="345"/>
      <c r="W130" s="345"/>
      <c r="X130" s="345"/>
      <c r="Y130" s="345"/>
      <c r="Z130" s="345"/>
      <c r="AA130" s="345"/>
      <c r="AB130" s="345"/>
      <c r="AC130" s="345"/>
      <c r="AD130" s="345"/>
      <c r="AE130" s="345"/>
    </row>
    <row r="131" spans="1:31" s="302" customFormat="1" ht="18.75" customHeight="1">
      <c r="A131" s="337" t="s">
        <v>6187</v>
      </c>
      <c r="B131" s="338" t="s">
        <v>6177</v>
      </c>
      <c r="C131" s="338" t="s">
        <v>6188</v>
      </c>
      <c r="D131" s="338">
        <v>140</v>
      </c>
      <c r="E131" s="339">
        <v>2700</v>
      </c>
      <c r="F131" s="340">
        <v>3200</v>
      </c>
      <c r="G131" s="322">
        <v>19.536000000000001</v>
      </c>
      <c r="H131" s="323">
        <v>350</v>
      </c>
      <c r="I131" s="323">
        <v>300</v>
      </c>
      <c r="J131" s="346">
        <v>2880</v>
      </c>
      <c r="K131" s="346">
        <v>318</v>
      </c>
      <c r="L131" s="345"/>
      <c r="M131" s="348">
        <v>42491</v>
      </c>
      <c r="N131" s="348">
        <v>43312</v>
      </c>
      <c r="O131" s="345"/>
      <c r="P131" s="345"/>
      <c r="Q131" s="345"/>
      <c r="R131" s="345"/>
      <c r="S131" s="345"/>
      <c r="T131" s="345"/>
      <c r="U131" s="345"/>
      <c r="V131" s="345"/>
      <c r="W131" s="345"/>
      <c r="X131" s="345"/>
      <c r="Y131" s="345"/>
      <c r="Z131" s="345"/>
      <c r="AA131" s="345"/>
      <c r="AB131" s="345"/>
      <c r="AC131" s="345"/>
      <c r="AD131" s="345"/>
      <c r="AE131" s="345"/>
    </row>
    <row r="132" spans="1:31" ht="18.75" customHeight="1">
      <c r="A132" s="318" t="s">
        <v>200</v>
      </c>
      <c r="B132" s="319" t="s">
        <v>236</v>
      </c>
      <c r="C132" s="319" t="s">
        <v>199</v>
      </c>
      <c r="D132" s="319">
        <v>170</v>
      </c>
      <c r="E132" s="320">
        <v>2100</v>
      </c>
      <c r="F132" s="321">
        <v>2400</v>
      </c>
      <c r="G132" s="322">
        <v>12.0664</v>
      </c>
      <c r="H132" s="323">
        <v>270</v>
      </c>
      <c r="I132" s="323">
        <v>240</v>
      </c>
      <c r="J132" s="346">
        <v>2160</v>
      </c>
      <c r="K132" s="346">
        <v>246</v>
      </c>
      <c r="L132" s="345"/>
      <c r="M132" s="348">
        <v>42491</v>
      </c>
      <c r="N132" s="348">
        <v>43312</v>
      </c>
      <c r="O132" s="345"/>
      <c r="P132" s="345"/>
      <c r="Q132" s="345"/>
      <c r="R132" s="345"/>
      <c r="S132" s="345"/>
      <c r="T132" s="345"/>
      <c r="U132" s="345"/>
      <c r="V132" s="345"/>
      <c r="W132" s="345"/>
      <c r="X132" s="345"/>
      <c r="Y132" s="345"/>
      <c r="Z132" s="345"/>
      <c r="AA132" s="345"/>
      <c r="AB132" s="345"/>
      <c r="AC132" s="345"/>
      <c r="AD132" s="345"/>
      <c r="AE132" s="345"/>
    </row>
    <row r="133" spans="1:31" s="302" customFormat="1" ht="18.75" customHeight="1">
      <c r="A133" s="318" t="s">
        <v>6189</v>
      </c>
      <c r="B133" s="319" t="s">
        <v>236</v>
      </c>
      <c r="C133" s="319" t="s">
        <v>199</v>
      </c>
      <c r="D133" s="319">
        <v>170</v>
      </c>
      <c r="E133" s="320">
        <v>2500</v>
      </c>
      <c r="F133" s="321">
        <v>2900</v>
      </c>
      <c r="G133" s="322">
        <v>14.5802</v>
      </c>
      <c r="H133" s="323">
        <v>320</v>
      </c>
      <c r="I133" s="323">
        <v>280</v>
      </c>
      <c r="J133" s="346">
        <v>2610</v>
      </c>
      <c r="K133" s="346">
        <v>291</v>
      </c>
      <c r="L133" s="345"/>
      <c r="M133" s="348">
        <v>42491</v>
      </c>
      <c r="N133" s="348">
        <v>43312</v>
      </c>
      <c r="O133" s="345"/>
      <c r="P133" s="345"/>
      <c r="Q133" s="345"/>
      <c r="R133" s="345"/>
      <c r="S133" s="345"/>
      <c r="T133" s="345"/>
      <c r="U133" s="345"/>
      <c r="V133" s="345"/>
      <c r="W133" s="345"/>
      <c r="X133" s="345"/>
      <c r="Y133" s="345"/>
      <c r="Z133" s="345"/>
      <c r="AA133" s="345"/>
      <c r="AB133" s="345"/>
      <c r="AC133" s="345"/>
      <c r="AD133" s="345"/>
      <c r="AE133" s="345"/>
    </row>
    <row r="134" spans="1:31" s="302" customFormat="1" ht="36.75" customHeight="1">
      <c r="A134" s="318" t="s">
        <v>182</v>
      </c>
      <c r="B134" s="319" t="s">
        <v>238</v>
      </c>
      <c r="C134" s="319" t="s">
        <v>128</v>
      </c>
      <c r="D134" s="319">
        <v>170</v>
      </c>
      <c r="E134" s="320">
        <v>2000</v>
      </c>
      <c r="F134" s="321">
        <v>2200</v>
      </c>
      <c r="G134" s="322">
        <v>11.0608</v>
      </c>
      <c r="H134" s="323">
        <v>250</v>
      </c>
      <c r="I134" s="323">
        <v>230</v>
      </c>
      <c r="J134" s="346">
        <v>1980</v>
      </c>
      <c r="K134" s="346">
        <v>228</v>
      </c>
      <c r="L134" s="345"/>
      <c r="M134" s="348">
        <v>42491</v>
      </c>
      <c r="N134" s="348">
        <v>43312</v>
      </c>
      <c r="O134" s="345"/>
      <c r="P134" s="345"/>
      <c r="Q134" s="345"/>
      <c r="R134" s="345"/>
      <c r="S134" s="345"/>
      <c r="T134" s="345"/>
      <c r="U134" s="345"/>
      <c r="V134" s="345"/>
      <c r="W134" s="345"/>
      <c r="X134" s="345"/>
      <c r="Y134" s="345"/>
      <c r="Z134" s="345"/>
      <c r="AA134" s="345"/>
      <c r="AB134" s="345"/>
      <c r="AC134" s="345"/>
      <c r="AD134" s="345"/>
      <c r="AE134" s="345"/>
    </row>
    <row r="135" spans="1:31" s="302" customFormat="1" ht="18.75" customHeight="1">
      <c r="A135" s="318" t="s">
        <v>231</v>
      </c>
      <c r="B135" s="319" t="s">
        <v>238</v>
      </c>
      <c r="C135" s="319" t="s">
        <v>230</v>
      </c>
      <c r="D135" s="319">
        <v>170</v>
      </c>
      <c r="E135" s="320">
        <v>2050</v>
      </c>
      <c r="F135" s="321">
        <v>2300</v>
      </c>
      <c r="G135" s="322">
        <v>11.563599999999999</v>
      </c>
      <c r="H135" s="323">
        <v>260</v>
      </c>
      <c r="I135" s="323">
        <v>235</v>
      </c>
      <c r="J135" s="346">
        <v>2070</v>
      </c>
      <c r="K135" s="346">
        <v>237</v>
      </c>
      <c r="L135" s="345"/>
      <c r="M135" s="348">
        <v>42491</v>
      </c>
      <c r="N135" s="348">
        <v>43312</v>
      </c>
      <c r="O135" s="345"/>
      <c r="P135" s="345"/>
      <c r="Q135" s="345"/>
      <c r="R135" s="345"/>
      <c r="S135" s="345"/>
      <c r="T135" s="345"/>
      <c r="U135" s="345"/>
      <c r="V135" s="345"/>
      <c r="W135" s="345"/>
      <c r="X135" s="345"/>
      <c r="Y135" s="345"/>
      <c r="Z135" s="345"/>
      <c r="AA135" s="345"/>
      <c r="AB135" s="345"/>
      <c r="AC135" s="345"/>
      <c r="AD135" s="345"/>
      <c r="AE135" s="345"/>
    </row>
    <row r="136" spans="1:31" s="302" customFormat="1" ht="18.75" customHeight="1">
      <c r="A136" s="318" t="s">
        <v>475</v>
      </c>
      <c r="B136" s="319" t="s">
        <v>238</v>
      </c>
      <c r="C136" s="319" t="s">
        <v>199</v>
      </c>
      <c r="D136" s="319">
        <v>170</v>
      </c>
      <c r="E136" s="320">
        <v>2050</v>
      </c>
      <c r="F136" s="321">
        <v>2300</v>
      </c>
      <c r="G136" s="322">
        <v>11.563599999999999</v>
      </c>
      <c r="H136" s="323">
        <v>260</v>
      </c>
      <c r="I136" s="323">
        <v>235</v>
      </c>
      <c r="J136" s="346">
        <v>2070</v>
      </c>
      <c r="K136" s="346">
        <v>237</v>
      </c>
      <c r="L136" s="345"/>
      <c r="M136" s="348">
        <v>42491</v>
      </c>
      <c r="N136" s="348">
        <v>43312</v>
      </c>
      <c r="O136" s="345"/>
      <c r="P136" s="345"/>
      <c r="Q136" s="345"/>
      <c r="R136" s="345"/>
      <c r="S136" s="345"/>
      <c r="T136" s="345"/>
      <c r="U136" s="345"/>
      <c r="V136" s="345"/>
      <c r="W136" s="345"/>
      <c r="X136" s="345"/>
      <c r="Y136" s="345"/>
      <c r="Z136" s="345"/>
      <c r="AA136" s="345"/>
      <c r="AB136" s="345"/>
      <c r="AC136" s="345"/>
      <c r="AD136" s="345"/>
      <c r="AE136" s="345"/>
    </row>
    <row r="137" spans="1:31" ht="18.75" customHeight="1">
      <c r="A137" s="318" t="s">
        <v>6190</v>
      </c>
      <c r="B137" s="319" t="s">
        <v>238</v>
      </c>
      <c r="C137" s="319" t="s">
        <v>6191</v>
      </c>
      <c r="D137" s="319">
        <v>170</v>
      </c>
      <c r="E137" s="320">
        <v>2050</v>
      </c>
      <c r="F137" s="321">
        <v>2300</v>
      </c>
      <c r="G137" s="322">
        <v>11.563599999999999</v>
      </c>
      <c r="H137" s="323">
        <v>260</v>
      </c>
      <c r="I137" s="323">
        <v>235</v>
      </c>
      <c r="J137" s="346">
        <v>2070</v>
      </c>
      <c r="K137" s="346">
        <v>237</v>
      </c>
      <c r="L137" s="345"/>
      <c r="M137" s="348">
        <v>42491</v>
      </c>
      <c r="N137" s="348">
        <v>43312</v>
      </c>
      <c r="O137" s="345"/>
      <c r="P137" s="345"/>
      <c r="Q137" s="345"/>
      <c r="R137" s="345"/>
      <c r="S137" s="345"/>
      <c r="T137" s="345"/>
      <c r="U137" s="345"/>
      <c r="V137" s="345"/>
      <c r="W137" s="345"/>
      <c r="X137" s="345"/>
      <c r="Y137" s="345"/>
      <c r="Z137" s="345"/>
      <c r="AA137" s="345"/>
      <c r="AB137" s="345"/>
      <c r="AC137" s="345"/>
      <c r="AD137" s="345"/>
      <c r="AE137" s="345"/>
    </row>
    <row r="138" spans="1:31" ht="18.75" customHeight="1">
      <c r="A138" s="318" t="s">
        <v>6192</v>
      </c>
      <c r="B138" s="319" t="s">
        <v>1011</v>
      </c>
      <c r="C138" s="319" t="s">
        <v>6191</v>
      </c>
      <c r="D138" s="319">
        <v>170</v>
      </c>
      <c r="E138" s="320">
        <v>2200</v>
      </c>
      <c r="F138" s="321">
        <v>2500</v>
      </c>
      <c r="G138" s="322">
        <v>12.569100000000001</v>
      </c>
      <c r="H138" s="323">
        <v>280</v>
      </c>
      <c r="I138" s="323">
        <v>250</v>
      </c>
      <c r="J138" s="346">
        <v>2250</v>
      </c>
      <c r="K138" s="346">
        <v>255</v>
      </c>
      <c r="L138" s="345"/>
      <c r="M138" s="348">
        <v>42491</v>
      </c>
      <c r="N138" s="348">
        <v>43312</v>
      </c>
      <c r="O138" s="345"/>
      <c r="P138" s="345"/>
      <c r="Q138" s="345"/>
      <c r="R138" s="345"/>
      <c r="S138" s="345"/>
      <c r="T138" s="345"/>
      <c r="U138" s="345"/>
      <c r="V138" s="345"/>
      <c r="W138" s="345"/>
      <c r="X138" s="345"/>
      <c r="Y138" s="345"/>
      <c r="Z138" s="345"/>
      <c r="AA138" s="345"/>
      <c r="AB138" s="345"/>
      <c r="AC138" s="345"/>
      <c r="AD138" s="345"/>
      <c r="AE138" s="345"/>
    </row>
    <row r="139" spans="1:31" s="302" customFormat="1" ht="18.75" customHeight="1">
      <c r="A139" s="318" t="s">
        <v>6193</v>
      </c>
      <c r="B139" s="319" t="s">
        <v>1011</v>
      </c>
      <c r="C139" s="319" t="s">
        <v>6194</v>
      </c>
      <c r="D139" s="319">
        <v>170</v>
      </c>
      <c r="E139" s="320">
        <v>2200</v>
      </c>
      <c r="F139" s="321">
        <v>2500</v>
      </c>
      <c r="G139" s="322">
        <v>12.569100000000001</v>
      </c>
      <c r="H139" s="323">
        <v>280</v>
      </c>
      <c r="I139" s="323">
        <v>250</v>
      </c>
      <c r="J139" s="346">
        <v>2250</v>
      </c>
      <c r="K139" s="346">
        <v>255</v>
      </c>
      <c r="L139" s="345"/>
      <c r="M139" s="348">
        <v>42491</v>
      </c>
      <c r="N139" s="348">
        <v>43312</v>
      </c>
      <c r="O139" s="345"/>
      <c r="P139" s="345"/>
      <c r="Q139" s="345"/>
      <c r="R139" s="345"/>
      <c r="S139" s="345"/>
      <c r="T139" s="345"/>
      <c r="U139" s="345"/>
      <c r="V139" s="345"/>
      <c r="W139" s="345"/>
      <c r="X139" s="345"/>
      <c r="Y139" s="345"/>
      <c r="Z139" s="345"/>
      <c r="AA139" s="345"/>
      <c r="AB139" s="345"/>
      <c r="AC139" s="345"/>
      <c r="AD139" s="345"/>
      <c r="AE139" s="345"/>
    </row>
    <row r="140" spans="1:31" s="302" customFormat="1" ht="39.75" customHeight="1">
      <c r="A140" s="318" t="s">
        <v>1013</v>
      </c>
      <c r="B140" s="319" t="s">
        <v>1011</v>
      </c>
      <c r="C140" s="319" t="s">
        <v>1012</v>
      </c>
      <c r="D140" s="319">
        <v>170</v>
      </c>
      <c r="E140" s="320">
        <v>2300</v>
      </c>
      <c r="F140" s="321">
        <v>2600</v>
      </c>
      <c r="G140" s="322">
        <v>13.071899999999999</v>
      </c>
      <c r="H140" s="323">
        <v>290</v>
      </c>
      <c r="I140" s="323">
        <v>260</v>
      </c>
      <c r="J140" s="346">
        <v>2340</v>
      </c>
      <c r="K140" s="346">
        <v>264</v>
      </c>
      <c r="L140" s="345"/>
      <c r="M140" s="348">
        <v>42491</v>
      </c>
      <c r="N140" s="348">
        <v>43312</v>
      </c>
      <c r="O140" s="345"/>
      <c r="P140" s="345"/>
      <c r="Q140" s="345"/>
      <c r="R140" s="345"/>
      <c r="S140" s="345"/>
      <c r="T140" s="345"/>
      <c r="U140" s="345"/>
      <c r="V140" s="345"/>
      <c r="W140" s="345"/>
      <c r="X140" s="345"/>
      <c r="Y140" s="345"/>
      <c r="Z140" s="345"/>
      <c r="AA140" s="345"/>
      <c r="AB140" s="345"/>
      <c r="AC140" s="345"/>
      <c r="AD140" s="345"/>
      <c r="AE140" s="345"/>
    </row>
    <row r="141" spans="1:31" ht="18.75" customHeight="1">
      <c r="A141" s="318" t="s">
        <v>6195</v>
      </c>
      <c r="B141" s="319" t="s">
        <v>1011</v>
      </c>
      <c r="C141" s="319" t="s">
        <v>6196</v>
      </c>
      <c r="D141" s="319">
        <v>170</v>
      </c>
      <c r="E141" s="320">
        <v>2300</v>
      </c>
      <c r="F141" s="321">
        <v>2600</v>
      </c>
      <c r="G141" s="322">
        <v>13.071899999999999</v>
      </c>
      <c r="H141" s="323">
        <v>290</v>
      </c>
      <c r="I141" s="323">
        <v>260</v>
      </c>
      <c r="J141" s="346">
        <v>2340</v>
      </c>
      <c r="K141" s="346">
        <v>264</v>
      </c>
      <c r="L141" s="345"/>
      <c r="M141" s="348">
        <v>42491</v>
      </c>
      <c r="N141" s="348">
        <v>43312</v>
      </c>
      <c r="O141" s="345"/>
      <c r="P141" s="345"/>
      <c r="Q141" s="345"/>
      <c r="R141" s="345"/>
      <c r="S141" s="345"/>
      <c r="T141" s="345"/>
      <c r="U141" s="345"/>
      <c r="V141" s="345"/>
      <c r="W141" s="345"/>
      <c r="X141" s="345"/>
      <c r="Y141" s="345"/>
      <c r="Z141" s="345"/>
      <c r="AA141" s="345"/>
      <c r="AB141" s="345"/>
      <c r="AC141" s="345"/>
      <c r="AD141" s="345"/>
      <c r="AE141" s="345"/>
    </row>
    <row r="142" spans="1:31" s="302" customFormat="1" ht="18.75" customHeight="1">
      <c r="A142" s="318" t="s">
        <v>6197</v>
      </c>
      <c r="B142" s="319" t="s">
        <v>6198</v>
      </c>
      <c r="C142" s="319">
        <v>1500</v>
      </c>
      <c r="D142" s="319">
        <v>170</v>
      </c>
      <c r="E142" s="320">
        <v>2200</v>
      </c>
      <c r="F142" s="321">
        <v>2600</v>
      </c>
      <c r="G142" s="322">
        <v>13.071899999999999</v>
      </c>
      <c r="H142" s="323">
        <v>290</v>
      </c>
      <c r="I142" s="323">
        <v>250</v>
      </c>
      <c r="J142" s="346">
        <v>2340</v>
      </c>
      <c r="K142" s="346">
        <v>264</v>
      </c>
      <c r="L142" s="345"/>
      <c r="M142" s="348">
        <v>42491</v>
      </c>
      <c r="N142" s="348">
        <v>43312</v>
      </c>
      <c r="O142" s="345"/>
      <c r="P142" s="345"/>
      <c r="Q142" s="345"/>
      <c r="R142" s="345"/>
      <c r="S142" s="345"/>
      <c r="T142" s="345"/>
      <c r="U142" s="345"/>
      <c r="V142" s="345"/>
      <c r="W142" s="345"/>
      <c r="X142" s="345"/>
      <c r="Y142" s="345"/>
      <c r="Z142" s="345"/>
      <c r="AA142" s="345"/>
      <c r="AB142" s="345"/>
      <c r="AC142" s="345"/>
      <c r="AD142" s="345"/>
      <c r="AE142" s="345"/>
    </row>
    <row r="143" spans="1:31" s="302" customFormat="1" ht="18.75" customHeight="1">
      <c r="A143" s="318" t="s">
        <v>187</v>
      </c>
      <c r="B143" s="319" t="s">
        <v>6199</v>
      </c>
      <c r="C143" s="319" t="s">
        <v>186</v>
      </c>
      <c r="D143" s="319">
        <v>15</v>
      </c>
      <c r="E143" s="320">
        <v>250</v>
      </c>
      <c r="F143" s="321">
        <v>340</v>
      </c>
      <c r="G143" s="322">
        <v>19.373200000000001</v>
      </c>
      <c r="H143" s="323"/>
      <c r="I143" s="323"/>
      <c r="J143" s="346"/>
      <c r="K143" s="346"/>
      <c r="L143" s="345"/>
      <c r="M143" s="348">
        <v>42491</v>
      </c>
      <c r="N143" s="348">
        <v>43312</v>
      </c>
      <c r="O143" s="345"/>
      <c r="P143" s="345"/>
      <c r="Q143" s="345"/>
      <c r="R143" s="345"/>
      <c r="S143" s="345"/>
      <c r="T143" s="345"/>
      <c r="U143" s="345"/>
      <c r="V143" s="345"/>
      <c r="W143" s="345"/>
      <c r="X143" s="345"/>
      <c r="Y143" s="345"/>
      <c r="Z143" s="345"/>
      <c r="AA143" s="345"/>
      <c r="AB143" s="345"/>
      <c r="AC143" s="345"/>
      <c r="AD143" s="345"/>
      <c r="AE143" s="345"/>
    </row>
    <row r="144" spans="1:31" s="302" customFormat="1" ht="18.75" customHeight="1">
      <c r="A144" s="318" t="s">
        <v>6200</v>
      </c>
      <c r="B144" s="319" t="s">
        <v>6201</v>
      </c>
      <c r="C144" s="319" t="s">
        <v>6202</v>
      </c>
      <c r="D144" s="319">
        <v>15</v>
      </c>
      <c r="E144" s="320">
        <v>250</v>
      </c>
      <c r="F144" s="321">
        <v>340</v>
      </c>
      <c r="G144" s="322">
        <v>19.373200000000001</v>
      </c>
      <c r="H144" s="323"/>
      <c r="I144" s="323"/>
      <c r="J144" s="346"/>
      <c r="K144" s="346"/>
      <c r="L144" s="345"/>
      <c r="M144" s="348">
        <v>42491</v>
      </c>
      <c r="N144" s="348">
        <v>43312</v>
      </c>
      <c r="O144" s="345"/>
      <c r="P144" s="345"/>
      <c r="Q144" s="345"/>
      <c r="R144" s="345"/>
      <c r="S144" s="345"/>
      <c r="T144" s="345"/>
      <c r="U144" s="345"/>
      <c r="V144" s="345"/>
      <c r="W144" s="345"/>
      <c r="X144" s="345"/>
      <c r="Y144" s="345"/>
      <c r="Z144" s="345"/>
      <c r="AA144" s="345"/>
      <c r="AB144" s="345"/>
      <c r="AC144" s="345"/>
      <c r="AD144" s="345"/>
      <c r="AE144" s="345"/>
    </row>
    <row r="145" spans="1:31" s="302" customFormat="1" ht="33" customHeight="1">
      <c r="A145" s="318" t="s">
        <v>6203</v>
      </c>
      <c r="B145" s="319" t="s">
        <v>6201</v>
      </c>
      <c r="C145" s="319" t="s">
        <v>6204</v>
      </c>
      <c r="D145" s="319">
        <v>15</v>
      </c>
      <c r="E145" s="320">
        <v>250</v>
      </c>
      <c r="F145" s="321">
        <v>340</v>
      </c>
      <c r="G145" s="322">
        <v>19.373200000000001</v>
      </c>
      <c r="H145" s="323"/>
      <c r="I145" s="323"/>
      <c r="J145" s="346"/>
      <c r="K145" s="346"/>
      <c r="L145" s="345"/>
      <c r="M145" s="348">
        <v>42491</v>
      </c>
      <c r="N145" s="348">
        <v>43312</v>
      </c>
      <c r="O145" s="345"/>
      <c r="P145" s="345"/>
      <c r="Q145" s="345"/>
      <c r="R145" s="345"/>
      <c r="S145" s="345"/>
      <c r="T145" s="345"/>
      <c r="U145" s="345"/>
      <c r="V145" s="345"/>
      <c r="W145" s="345"/>
      <c r="X145" s="345"/>
      <c r="Y145" s="345"/>
      <c r="Z145" s="345"/>
      <c r="AA145" s="345"/>
      <c r="AB145" s="345"/>
      <c r="AC145" s="345"/>
      <c r="AD145" s="345"/>
      <c r="AE145" s="345"/>
    </row>
    <row r="146" spans="1:31" s="302" customFormat="1" ht="18.75" customHeight="1">
      <c r="A146" s="318" t="s">
        <v>609</v>
      </c>
      <c r="B146" s="319" t="s">
        <v>6199</v>
      </c>
      <c r="C146" s="319" t="s">
        <v>608</v>
      </c>
      <c r="D146" s="319">
        <v>15</v>
      </c>
      <c r="E146" s="320">
        <v>250</v>
      </c>
      <c r="F146" s="321">
        <v>340</v>
      </c>
      <c r="G146" s="322">
        <v>19.373200000000001</v>
      </c>
      <c r="H146" s="323"/>
      <c r="I146" s="323"/>
      <c r="J146" s="346"/>
      <c r="K146" s="346"/>
      <c r="L146" s="345"/>
      <c r="M146" s="348">
        <v>42491</v>
      </c>
      <c r="N146" s="348">
        <v>43312</v>
      </c>
      <c r="O146" s="345"/>
      <c r="P146" s="345"/>
      <c r="Q146" s="345"/>
      <c r="R146" s="345"/>
      <c r="S146" s="345"/>
      <c r="T146" s="345"/>
      <c r="U146" s="345"/>
      <c r="V146" s="345"/>
      <c r="W146" s="345"/>
      <c r="X146" s="345"/>
      <c r="Y146" s="345"/>
      <c r="Z146" s="345"/>
      <c r="AA146" s="345"/>
      <c r="AB146" s="345"/>
      <c r="AC146" s="345"/>
      <c r="AD146" s="345"/>
      <c r="AE146" s="345"/>
    </row>
    <row r="147" spans="1:31" s="302" customFormat="1" ht="18.75" customHeight="1">
      <c r="A147" s="318" t="s">
        <v>6205</v>
      </c>
      <c r="B147" s="319" t="s">
        <v>6206</v>
      </c>
      <c r="C147" s="319" t="s">
        <v>6207</v>
      </c>
      <c r="D147" s="319">
        <v>15</v>
      </c>
      <c r="E147" s="320">
        <v>750</v>
      </c>
      <c r="F147" s="321">
        <v>900</v>
      </c>
      <c r="G147" s="322">
        <v>51.2821</v>
      </c>
      <c r="H147" s="323"/>
      <c r="I147" s="323"/>
      <c r="J147" s="346"/>
      <c r="K147" s="346"/>
      <c r="L147" s="345"/>
      <c r="M147" s="348">
        <v>42491</v>
      </c>
      <c r="N147" s="348">
        <v>43312</v>
      </c>
      <c r="O147" s="345"/>
      <c r="P147" s="345"/>
      <c r="Q147" s="345"/>
      <c r="R147" s="345"/>
      <c r="S147" s="345"/>
      <c r="T147" s="345"/>
      <c r="U147" s="345"/>
      <c r="V147" s="345"/>
      <c r="W147" s="345"/>
      <c r="X147" s="345"/>
      <c r="Y147" s="345"/>
      <c r="Z147" s="345"/>
      <c r="AA147" s="345"/>
      <c r="AB147" s="345"/>
      <c r="AC147" s="345"/>
      <c r="AD147" s="345"/>
      <c r="AE147" s="345"/>
    </row>
    <row r="148" spans="1:31" ht="38.25" customHeight="1">
      <c r="A148" s="318" t="s">
        <v>6208</v>
      </c>
      <c r="B148" s="319" t="s">
        <v>6209</v>
      </c>
      <c r="C148" s="319" t="s">
        <v>6210</v>
      </c>
      <c r="D148" s="319">
        <v>15</v>
      </c>
      <c r="E148" s="320">
        <v>1600</v>
      </c>
      <c r="F148" s="321">
        <v>2000</v>
      </c>
      <c r="G148" s="322">
        <v>113.9601</v>
      </c>
      <c r="H148" s="323"/>
      <c r="I148" s="323"/>
      <c r="J148" s="346"/>
      <c r="K148" s="346"/>
      <c r="L148" s="345"/>
      <c r="M148" s="348">
        <v>42491</v>
      </c>
      <c r="N148" s="348">
        <v>43312</v>
      </c>
      <c r="O148" s="345"/>
      <c r="P148" s="345"/>
      <c r="Q148" s="345"/>
      <c r="R148" s="345"/>
      <c r="S148" s="345"/>
      <c r="T148" s="345"/>
      <c r="U148" s="345"/>
      <c r="V148" s="345"/>
      <c r="W148" s="345"/>
      <c r="X148" s="345"/>
      <c r="Y148" s="345"/>
      <c r="Z148" s="345"/>
      <c r="AA148" s="345"/>
      <c r="AB148" s="345"/>
      <c r="AC148" s="345"/>
      <c r="AD148" s="345"/>
      <c r="AE148" s="345"/>
    </row>
    <row r="149" spans="1:31" ht="18.75" customHeight="1">
      <c r="A149" s="326" t="s">
        <v>6211</v>
      </c>
      <c r="B149" s="319" t="s">
        <v>6212</v>
      </c>
      <c r="C149" s="319" t="s">
        <v>243</v>
      </c>
      <c r="D149" s="325">
        <v>170</v>
      </c>
      <c r="E149" s="320">
        <v>2000</v>
      </c>
      <c r="F149" s="321">
        <v>2300</v>
      </c>
      <c r="G149" s="322">
        <v>11.563599999999999</v>
      </c>
      <c r="H149" s="323">
        <v>260</v>
      </c>
      <c r="I149" s="323">
        <v>230</v>
      </c>
      <c r="J149" s="346">
        <v>2070</v>
      </c>
      <c r="K149" s="346">
        <v>237</v>
      </c>
      <c r="L149" s="345"/>
      <c r="M149" s="348">
        <v>42491</v>
      </c>
      <c r="N149" s="348">
        <v>43312</v>
      </c>
      <c r="O149" s="345"/>
      <c r="P149" s="345"/>
      <c r="Q149" s="345"/>
      <c r="R149" s="345"/>
      <c r="S149" s="345"/>
      <c r="T149" s="345"/>
      <c r="U149" s="345"/>
      <c r="V149" s="345"/>
      <c r="W149" s="345"/>
      <c r="X149" s="345"/>
      <c r="Y149" s="345"/>
      <c r="Z149" s="345"/>
      <c r="AA149" s="345"/>
      <c r="AB149" s="345"/>
      <c r="AC149" s="345"/>
      <c r="AD149" s="345"/>
      <c r="AE149" s="345"/>
    </row>
    <row r="150" spans="1:31" ht="18.75" customHeight="1">
      <c r="A150" s="328" t="s">
        <v>513</v>
      </c>
      <c r="B150" s="319" t="s">
        <v>6212</v>
      </c>
      <c r="C150" s="319" t="s">
        <v>512</v>
      </c>
      <c r="D150" s="327">
        <v>170</v>
      </c>
      <c r="E150" s="320">
        <v>2100</v>
      </c>
      <c r="F150" s="321">
        <v>2450</v>
      </c>
      <c r="G150" s="322">
        <v>12.3178</v>
      </c>
      <c r="H150" s="323">
        <v>275</v>
      </c>
      <c r="I150" s="323">
        <v>240</v>
      </c>
      <c r="J150" s="346">
        <v>2205</v>
      </c>
      <c r="K150" s="346">
        <v>250.5</v>
      </c>
      <c r="L150" s="345"/>
      <c r="M150" s="348">
        <v>42491</v>
      </c>
      <c r="N150" s="348">
        <v>43312</v>
      </c>
      <c r="O150" s="345"/>
      <c r="P150" s="345"/>
      <c r="Q150" s="345"/>
      <c r="R150" s="345"/>
      <c r="S150" s="345"/>
      <c r="T150" s="345"/>
      <c r="U150" s="345"/>
      <c r="V150" s="345"/>
      <c r="W150" s="345"/>
      <c r="X150" s="345"/>
      <c r="Y150" s="345"/>
      <c r="Z150" s="345"/>
      <c r="AA150" s="345"/>
      <c r="AB150" s="345"/>
      <c r="AC150" s="345"/>
      <c r="AD150" s="345"/>
      <c r="AE150" s="345"/>
    </row>
    <row r="151" spans="1:31" s="302" customFormat="1" ht="18.75" customHeight="1">
      <c r="A151" s="318" t="s">
        <v>6213</v>
      </c>
      <c r="B151" s="319" t="s">
        <v>6212</v>
      </c>
      <c r="C151" s="319" t="s">
        <v>6214</v>
      </c>
      <c r="D151" s="319">
        <v>170</v>
      </c>
      <c r="E151" s="320">
        <v>1800</v>
      </c>
      <c r="F151" s="321">
        <v>2000</v>
      </c>
      <c r="G151" s="322">
        <v>10.055300000000001</v>
      </c>
      <c r="H151" s="323">
        <v>230</v>
      </c>
      <c r="I151" s="323">
        <v>210</v>
      </c>
      <c r="J151" s="346">
        <v>1800</v>
      </c>
      <c r="K151" s="346">
        <v>210</v>
      </c>
      <c r="L151" s="345"/>
      <c r="M151" s="348">
        <v>42491</v>
      </c>
      <c r="N151" s="348">
        <v>43312</v>
      </c>
      <c r="O151" s="345"/>
      <c r="P151" s="345"/>
      <c r="Q151" s="345"/>
      <c r="R151" s="345"/>
      <c r="S151" s="345"/>
      <c r="T151" s="345"/>
      <c r="U151" s="345"/>
      <c r="V151" s="345"/>
      <c r="W151" s="345"/>
      <c r="X151" s="345"/>
      <c r="Y151" s="345"/>
      <c r="Z151" s="345"/>
      <c r="AA151" s="345"/>
      <c r="AB151" s="345"/>
      <c r="AC151" s="345"/>
      <c r="AD151" s="345"/>
      <c r="AE151" s="345"/>
    </row>
    <row r="152" spans="1:31" s="302" customFormat="1" ht="18.75" customHeight="1">
      <c r="A152" s="318" t="s">
        <v>6215</v>
      </c>
      <c r="B152" s="319" t="s">
        <v>6212</v>
      </c>
      <c r="C152" s="319" t="s">
        <v>6216</v>
      </c>
      <c r="D152" s="319">
        <v>170</v>
      </c>
      <c r="E152" s="320">
        <v>1900</v>
      </c>
      <c r="F152" s="321">
        <v>2200</v>
      </c>
      <c r="G152" s="322">
        <v>11.0608</v>
      </c>
      <c r="H152" s="323">
        <v>250</v>
      </c>
      <c r="I152" s="323">
        <v>220</v>
      </c>
      <c r="J152" s="346">
        <v>1980</v>
      </c>
      <c r="K152" s="346">
        <v>228</v>
      </c>
      <c r="L152" s="345"/>
      <c r="M152" s="348">
        <v>42491</v>
      </c>
      <c r="N152" s="348">
        <v>43312</v>
      </c>
      <c r="O152" s="345"/>
      <c r="P152" s="345"/>
      <c r="Q152" s="345"/>
      <c r="R152" s="345"/>
      <c r="S152" s="345"/>
      <c r="T152" s="345"/>
      <c r="U152" s="345"/>
      <c r="V152" s="345"/>
      <c r="W152" s="345"/>
      <c r="X152" s="345"/>
      <c r="Y152" s="345"/>
      <c r="Z152" s="345"/>
      <c r="AA152" s="345"/>
      <c r="AB152" s="345"/>
      <c r="AC152" s="345"/>
      <c r="AD152" s="345"/>
      <c r="AE152" s="345"/>
    </row>
    <row r="153" spans="1:31" s="302" customFormat="1" ht="42.75" customHeight="1">
      <c r="A153" s="318" t="s">
        <v>6217</v>
      </c>
      <c r="B153" s="319" t="s">
        <v>6218</v>
      </c>
      <c r="C153" s="319" t="s">
        <v>6219</v>
      </c>
      <c r="D153" s="319">
        <v>15</v>
      </c>
      <c r="E153" s="320">
        <v>1000</v>
      </c>
      <c r="F153" s="321">
        <v>1300</v>
      </c>
      <c r="G153" s="322">
        <v>74.074100000000001</v>
      </c>
      <c r="H153" s="323"/>
      <c r="I153" s="323"/>
      <c r="J153" s="346"/>
      <c r="K153" s="346"/>
      <c r="L153" s="345"/>
      <c r="M153" s="348">
        <v>42491</v>
      </c>
      <c r="N153" s="348">
        <v>43312</v>
      </c>
      <c r="O153" s="345"/>
      <c r="P153" s="345"/>
      <c r="Q153" s="345"/>
      <c r="R153" s="345"/>
      <c r="S153" s="345"/>
      <c r="T153" s="345"/>
      <c r="U153" s="345"/>
      <c r="V153" s="345"/>
      <c r="W153" s="345"/>
      <c r="X153" s="345"/>
      <c r="Y153" s="345"/>
      <c r="Z153" s="345"/>
      <c r="AA153" s="345"/>
      <c r="AB153" s="345"/>
      <c r="AC153" s="345"/>
      <c r="AD153" s="345"/>
      <c r="AE153" s="345"/>
    </row>
    <row r="154" spans="1:31" ht="18.75" customHeight="1">
      <c r="A154" s="318" t="s">
        <v>1129</v>
      </c>
      <c r="B154" s="319" t="s">
        <v>6220</v>
      </c>
      <c r="C154" s="319" t="s">
        <v>1128</v>
      </c>
      <c r="D154" s="319">
        <v>170</v>
      </c>
      <c r="E154" s="320">
        <v>2900</v>
      </c>
      <c r="F154" s="321">
        <v>3200</v>
      </c>
      <c r="G154" s="322">
        <v>16.0885</v>
      </c>
      <c r="H154" s="323">
        <v>350</v>
      </c>
      <c r="I154" s="323">
        <v>320</v>
      </c>
      <c r="J154" s="346">
        <v>2880</v>
      </c>
      <c r="K154" s="346">
        <v>318</v>
      </c>
      <c r="L154" s="345"/>
      <c r="M154" s="348">
        <v>42491</v>
      </c>
      <c r="N154" s="348">
        <v>43312</v>
      </c>
      <c r="O154" s="345"/>
      <c r="P154" s="345"/>
      <c r="Q154" s="345"/>
      <c r="R154" s="345"/>
      <c r="S154" s="345"/>
      <c r="T154" s="345"/>
      <c r="U154" s="345"/>
      <c r="V154" s="345"/>
      <c r="W154" s="345"/>
      <c r="X154" s="345"/>
      <c r="Y154" s="345"/>
      <c r="Z154" s="345"/>
      <c r="AA154" s="345"/>
      <c r="AB154" s="345"/>
      <c r="AC154" s="345"/>
      <c r="AD154" s="345"/>
      <c r="AE154" s="345"/>
    </row>
    <row r="155" spans="1:31" s="302" customFormat="1" ht="18.75" customHeight="1">
      <c r="A155" s="318" t="s">
        <v>6221</v>
      </c>
      <c r="B155" s="329" t="s">
        <v>6222</v>
      </c>
      <c r="C155" s="319" t="s">
        <v>6223</v>
      </c>
      <c r="D155" s="319">
        <v>170</v>
      </c>
      <c r="E155" s="320">
        <v>1800</v>
      </c>
      <c r="F155" s="321">
        <v>2000</v>
      </c>
      <c r="G155" s="322">
        <v>10.055300000000001</v>
      </c>
      <c r="H155" s="323">
        <v>230</v>
      </c>
      <c r="I155" s="323">
        <v>210</v>
      </c>
      <c r="J155" s="346">
        <v>1800</v>
      </c>
      <c r="K155" s="346">
        <v>210</v>
      </c>
      <c r="L155" s="345"/>
      <c r="M155" s="348">
        <v>42491</v>
      </c>
      <c r="N155" s="348">
        <v>43312</v>
      </c>
      <c r="O155" s="345"/>
      <c r="P155" s="345"/>
      <c r="Q155" s="345"/>
      <c r="R155" s="345"/>
      <c r="S155" s="345"/>
      <c r="T155" s="345"/>
      <c r="U155" s="345"/>
      <c r="V155" s="345"/>
      <c r="W155" s="345"/>
      <c r="X155" s="345"/>
      <c r="Y155" s="345"/>
      <c r="Z155" s="345"/>
      <c r="AA155" s="345"/>
      <c r="AB155" s="345"/>
      <c r="AC155" s="345"/>
      <c r="AD155" s="345"/>
      <c r="AE155" s="345"/>
    </row>
    <row r="156" spans="1:31" s="302" customFormat="1" ht="18.75" customHeight="1">
      <c r="A156" s="318" t="s">
        <v>6224</v>
      </c>
      <c r="B156" s="319" t="s">
        <v>6222</v>
      </c>
      <c r="C156" s="319" t="s">
        <v>128</v>
      </c>
      <c r="D156" s="319">
        <v>170</v>
      </c>
      <c r="E156" s="320">
        <v>1800</v>
      </c>
      <c r="F156" s="321">
        <v>2000</v>
      </c>
      <c r="G156" s="322">
        <v>10.055300000000001</v>
      </c>
      <c r="H156" s="323">
        <v>230</v>
      </c>
      <c r="I156" s="323">
        <v>210</v>
      </c>
      <c r="J156" s="346">
        <v>1800</v>
      </c>
      <c r="K156" s="346">
        <v>210</v>
      </c>
      <c r="L156" s="345"/>
      <c r="M156" s="348">
        <v>42491</v>
      </c>
      <c r="N156" s="348">
        <v>43312</v>
      </c>
      <c r="O156" s="345"/>
      <c r="P156" s="345"/>
      <c r="Q156" s="345"/>
      <c r="R156" s="345"/>
      <c r="S156" s="345"/>
      <c r="T156" s="345"/>
      <c r="U156" s="345"/>
      <c r="V156" s="345"/>
      <c r="W156" s="345"/>
      <c r="X156" s="345"/>
      <c r="Y156" s="345"/>
      <c r="Z156" s="345"/>
      <c r="AA156" s="345"/>
      <c r="AB156" s="345"/>
      <c r="AC156" s="345"/>
      <c r="AD156" s="345"/>
      <c r="AE156" s="345"/>
    </row>
    <row r="157" spans="1:31" s="302" customFormat="1" ht="18.75" customHeight="1">
      <c r="A157" s="324" t="s">
        <v>6225</v>
      </c>
      <c r="B157" s="359" t="s">
        <v>6222</v>
      </c>
      <c r="C157" s="325" t="s">
        <v>6191</v>
      </c>
      <c r="D157" s="325">
        <v>170</v>
      </c>
      <c r="E157" s="320">
        <v>1900</v>
      </c>
      <c r="F157" s="360">
        <v>2100</v>
      </c>
      <c r="G157" s="322">
        <v>10.5581</v>
      </c>
      <c r="H157" s="323">
        <v>240</v>
      </c>
      <c r="I157" s="323">
        <v>220</v>
      </c>
      <c r="J157" s="346">
        <v>1890</v>
      </c>
      <c r="K157" s="346">
        <v>219</v>
      </c>
      <c r="L157" s="345"/>
      <c r="M157" s="348">
        <v>42491</v>
      </c>
      <c r="N157" s="348">
        <v>43312</v>
      </c>
      <c r="O157" s="345"/>
      <c r="P157" s="345"/>
      <c r="Q157" s="345"/>
      <c r="R157" s="345"/>
      <c r="S157" s="345"/>
      <c r="T157" s="345"/>
      <c r="U157" s="345"/>
      <c r="V157" s="345"/>
      <c r="W157" s="345"/>
      <c r="X157" s="345"/>
      <c r="Y157" s="345"/>
      <c r="Z157" s="345"/>
      <c r="AA157" s="345"/>
      <c r="AB157" s="345"/>
      <c r="AC157" s="345"/>
      <c r="AD157" s="345"/>
      <c r="AE157" s="345"/>
    </row>
    <row r="158" spans="1:31" s="302" customFormat="1" ht="18.75" customHeight="1">
      <c r="A158" s="328" t="s">
        <v>6226</v>
      </c>
      <c r="B158" s="327" t="s">
        <v>6227</v>
      </c>
      <c r="C158" s="327" t="s">
        <v>243</v>
      </c>
      <c r="D158" s="327">
        <v>170</v>
      </c>
      <c r="E158" s="320">
        <v>1600</v>
      </c>
      <c r="F158" s="361">
        <v>1800</v>
      </c>
      <c r="G158" s="322">
        <v>9.0497999999999994</v>
      </c>
      <c r="H158" s="323">
        <v>210</v>
      </c>
      <c r="I158" s="323">
        <v>190</v>
      </c>
      <c r="J158" s="346">
        <v>1620</v>
      </c>
      <c r="K158" s="346">
        <v>192</v>
      </c>
      <c r="L158" s="345"/>
      <c r="M158" s="348">
        <v>42491</v>
      </c>
      <c r="N158" s="348">
        <v>43312</v>
      </c>
      <c r="O158" s="345"/>
      <c r="P158" s="345"/>
      <c r="Q158" s="345"/>
      <c r="R158" s="345"/>
      <c r="S158" s="345"/>
      <c r="T158" s="345"/>
      <c r="U158" s="345"/>
      <c r="V158" s="345"/>
      <c r="W158" s="345"/>
      <c r="X158" s="345"/>
      <c r="Y158" s="345"/>
      <c r="Z158" s="345"/>
      <c r="AA158" s="345"/>
      <c r="AB158" s="345"/>
      <c r="AC158" s="345"/>
      <c r="AD158" s="345"/>
      <c r="AE158" s="345"/>
    </row>
    <row r="159" spans="1:31" s="302" customFormat="1" ht="18.75" customHeight="1">
      <c r="A159" s="337" t="s">
        <v>6228</v>
      </c>
      <c r="B159" s="338" t="s">
        <v>6229</v>
      </c>
      <c r="C159" s="338" t="s">
        <v>6230</v>
      </c>
      <c r="D159" s="338">
        <v>170</v>
      </c>
      <c r="E159" s="339">
        <v>3200</v>
      </c>
      <c r="F159" s="340">
        <v>3700</v>
      </c>
      <c r="G159" s="322">
        <v>18.6023</v>
      </c>
      <c r="H159" s="323">
        <v>400</v>
      </c>
      <c r="I159" s="323">
        <v>350</v>
      </c>
      <c r="J159" s="346">
        <v>3330</v>
      </c>
      <c r="K159" s="346">
        <v>363</v>
      </c>
      <c r="L159" s="345"/>
      <c r="M159" s="348">
        <v>42491</v>
      </c>
      <c r="N159" s="348">
        <v>43312</v>
      </c>
      <c r="O159" s="345"/>
      <c r="P159" s="345"/>
      <c r="Q159" s="345"/>
      <c r="R159" s="345"/>
      <c r="S159" s="345"/>
      <c r="T159" s="345"/>
      <c r="U159" s="345"/>
      <c r="V159" s="345"/>
      <c r="W159" s="345"/>
      <c r="X159" s="345"/>
      <c r="Y159" s="345"/>
      <c r="Z159" s="345"/>
      <c r="AA159" s="345"/>
      <c r="AB159" s="345"/>
      <c r="AC159" s="345"/>
      <c r="AD159" s="345"/>
      <c r="AE159" s="345"/>
    </row>
    <row r="160" spans="1:31" ht="18.75" customHeight="1">
      <c r="A160" s="318" t="s">
        <v>6231</v>
      </c>
      <c r="B160" s="319" t="s">
        <v>6232</v>
      </c>
      <c r="C160" s="319">
        <v>420</v>
      </c>
      <c r="D160" s="319">
        <v>140</v>
      </c>
      <c r="E160" s="320">
        <v>2500</v>
      </c>
      <c r="F160" s="321">
        <v>2900</v>
      </c>
      <c r="G160" s="322">
        <v>17.704499999999999</v>
      </c>
      <c r="H160" s="323">
        <v>320</v>
      </c>
      <c r="I160" s="323">
        <v>280</v>
      </c>
      <c r="J160" s="346">
        <v>2610</v>
      </c>
      <c r="K160" s="346">
        <v>291</v>
      </c>
      <c r="L160" s="345"/>
      <c r="M160" s="348">
        <v>42491</v>
      </c>
      <c r="N160" s="348">
        <v>43312</v>
      </c>
      <c r="O160" s="345"/>
      <c r="P160" s="345"/>
      <c r="Q160" s="345"/>
      <c r="R160" s="345"/>
      <c r="S160" s="345"/>
      <c r="T160" s="345"/>
      <c r="U160" s="345"/>
      <c r="V160" s="345"/>
      <c r="W160" s="345"/>
      <c r="X160" s="345"/>
      <c r="Y160" s="345"/>
      <c r="Z160" s="345"/>
      <c r="AA160" s="345"/>
      <c r="AB160" s="345"/>
      <c r="AC160" s="345"/>
      <c r="AD160" s="345"/>
      <c r="AE160" s="345"/>
    </row>
    <row r="161" spans="1:31" ht="18.75" customHeight="1">
      <c r="A161" s="318" t="s">
        <v>6233</v>
      </c>
      <c r="B161" s="319" t="s">
        <v>6234</v>
      </c>
      <c r="C161" s="319" t="s">
        <v>6235</v>
      </c>
      <c r="D161" s="319">
        <v>170</v>
      </c>
      <c r="E161" s="320">
        <v>1600</v>
      </c>
      <c r="F161" s="321">
        <v>1850</v>
      </c>
      <c r="G161" s="322">
        <v>9.3011999999999997</v>
      </c>
      <c r="H161" s="323">
        <v>215</v>
      </c>
      <c r="I161" s="323">
        <v>190</v>
      </c>
      <c r="J161" s="346">
        <v>1665</v>
      </c>
      <c r="K161" s="346">
        <v>196.5</v>
      </c>
      <c r="L161" s="345"/>
      <c r="M161" s="348">
        <v>42491</v>
      </c>
      <c r="N161" s="348">
        <v>43312</v>
      </c>
      <c r="O161" s="345"/>
      <c r="P161" s="345"/>
      <c r="Q161" s="345"/>
      <c r="R161" s="345"/>
      <c r="S161" s="345"/>
      <c r="T161" s="345"/>
      <c r="U161" s="345"/>
      <c r="V161" s="345"/>
      <c r="W161" s="345"/>
      <c r="X161" s="345"/>
      <c r="Y161" s="345"/>
      <c r="Z161" s="345"/>
      <c r="AA161" s="345"/>
      <c r="AB161" s="345"/>
      <c r="AC161" s="345"/>
      <c r="AD161" s="345"/>
      <c r="AE161" s="345"/>
    </row>
    <row r="162" spans="1:31" ht="18.75" customHeight="1">
      <c r="A162" s="318" t="s">
        <v>6236</v>
      </c>
      <c r="B162" s="319" t="s">
        <v>6237</v>
      </c>
      <c r="C162" s="319" t="s">
        <v>6238</v>
      </c>
      <c r="D162" s="319">
        <v>170</v>
      </c>
      <c r="E162" s="320">
        <v>2400</v>
      </c>
      <c r="F162" s="321">
        <v>2800</v>
      </c>
      <c r="G162" s="322">
        <v>14.077400000000001</v>
      </c>
      <c r="H162" s="323">
        <v>310</v>
      </c>
      <c r="I162" s="323">
        <v>270</v>
      </c>
      <c r="J162" s="346">
        <v>2520</v>
      </c>
      <c r="K162" s="346">
        <v>282</v>
      </c>
      <c r="L162" s="345"/>
      <c r="M162" s="348">
        <v>42491</v>
      </c>
      <c r="N162" s="348">
        <v>43312</v>
      </c>
      <c r="O162" s="345"/>
      <c r="P162" s="345"/>
      <c r="Q162" s="345"/>
      <c r="R162" s="345"/>
      <c r="S162" s="345"/>
      <c r="T162" s="345"/>
      <c r="U162" s="345"/>
      <c r="V162" s="345"/>
      <c r="W162" s="345"/>
      <c r="X162" s="345"/>
      <c r="Y162" s="345"/>
      <c r="Z162" s="345"/>
      <c r="AA162" s="345"/>
      <c r="AB162" s="345"/>
      <c r="AC162" s="345"/>
      <c r="AD162" s="345"/>
      <c r="AE162" s="345"/>
    </row>
    <row r="163" spans="1:31" ht="18.75" customHeight="1">
      <c r="A163" s="318" t="s">
        <v>506</v>
      </c>
      <c r="B163" s="319" t="s">
        <v>6239</v>
      </c>
      <c r="C163" s="319" t="s">
        <v>505</v>
      </c>
      <c r="D163" s="319">
        <v>170</v>
      </c>
      <c r="E163" s="320">
        <v>4000</v>
      </c>
      <c r="F163" s="321">
        <v>4600</v>
      </c>
      <c r="G163" s="322">
        <v>23.127199999999998</v>
      </c>
      <c r="H163" s="323">
        <v>490</v>
      </c>
      <c r="I163" s="323">
        <v>430</v>
      </c>
      <c r="J163" s="346">
        <v>4140</v>
      </c>
      <c r="K163" s="346">
        <v>444</v>
      </c>
      <c r="L163" s="345"/>
      <c r="M163" s="348">
        <v>42491</v>
      </c>
      <c r="N163" s="348">
        <v>43312</v>
      </c>
      <c r="O163" s="345"/>
      <c r="P163" s="345"/>
      <c r="Q163" s="345"/>
      <c r="R163" s="345"/>
      <c r="S163" s="345"/>
      <c r="T163" s="345"/>
      <c r="U163" s="345"/>
      <c r="V163" s="345"/>
      <c r="W163" s="345"/>
      <c r="X163" s="345"/>
      <c r="Y163" s="345"/>
      <c r="Z163" s="345"/>
      <c r="AA163" s="345"/>
      <c r="AB163" s="345"/>
      <c r="AC163" s="345"/>
      <c r="AD163" s="345"/>
      <c r="AE163" s="345"/>
    </row>
    <row r="164" spans="1:31" s="302" customFormat="1" ht="18.75" customHeight="1">
      <c r="A164" s="318" t="s">
        <v>6240</v>
      </c>
      <c r="B164" s="329" t="s">
        <v>6239</v>
      </c>
      <c r="C164" s="319" t="s">
        <v>6241</v>
      </c>
      <c r="D164" s="319">
        <v>200</v>
      </c>
      <c r="E164" s="320">
        <v>4900</v>
      </c>
      <c r="F164" s="321">
        <v>5600</v>
      </c>
      <c r="G164" s="322">
        <v>23.9316</v>
      </c>
      <c r="H164" s="323">
        <v>590</v>
      </c>
      <c r="I164" s="323">
        <v>520</v>
      </c>
      <c r="J164" s="346">
        <v>5040</v>
      </c>
      <c r="K164" s="346">
        <v>534</v>
      </c>
      <c r="L164" s="345"/>
      <c r="M164" s="348">
        <v>42491</v>
      </c>
      <c r="N164" s="348">
        <v>43312</v>
      </c>
      <c r="O164" s="345"/>
      <c r="P164" s="345"/>
      <c r="Q164" s="345"/>
      <c r="R164" s="345"/>
      <c r="S164" s="345"/>
      <c r="T164" s="345"/>
      <c r="U164" s="345"/>
      <c r="V164" s="345"/>
      <c r="W164" s="345"/>
      <c r="X164" s="345"/>
      <c r="Y164" s="345"/>
      <c r="Z164" s="345"/>
      <c r="AA164" s="345"/>
      <c r="AB164" s="345"/>
      <c r="AC164" s="345"/>
      <c r="AD164" s="345"/>
      <c r="AE164" s="345"/>
    </row>
    <row r="165" spans="1:31" s="302" customFormat="1" ht="18.75" customHeight="1">
      <c r="A165" s="318" t="s">
        <v>723</v>
      </c>
      <c r="B165" s="319" t="s">
        <v>6242</v>
      </c>
      <c r="C165" s="319" t="s">
        <v>722</v>
      </c>
      <c r="D165" s="319">
        <v>170</v>
      </c>
      <c r="E165" s="320">
        <v>3000</v>
      </c>
      <c r="F165" s="321">
        <v>3400</v>
      </c>
      <c r="G165" s="322">
        <v>17.094000000000001</v>
      </c>
      <c r="H165" s="323">
        <v>370</v>
      </c>
      <c r="I165" s="323">
        <v>330</v>
      </c>
      <c r="J165" s="346">
        <v>3060</v>
      </c>
      <c r="K165" s="346">
        <v>336</v>
      </c>
      <c r="L165" s="345"/>
      <c r="M165" s="348">
        <v>42491</v>
      </c>
      <c r="N165" s="348">
        <v>43312</v>
      </c>
      <c r="O165" s="345"/>
      <c r="P165" s="345"/>
      <c r="Q165" s="345"/>
      <c r="R165" s="345"/>
      <c r="S165" s="345"/>
      <c r="T165" s="345"/>
      <c r="U165" s="345"/>
      <c r="V165" s="345"/>
      <c r="W165" s="345"/>
      <c r="X165" s="345"/>
      <c r="Y165" s="345"/>
      <c r="Z165" s="345"/>
      <c r="AA165" s="345"/>
      <c r="AB165" s="345"/>
      <c r="AC165" s="345"/>
      <c r="AD165" s="345"/>
      <c r="AE165" s="345"/>
    </row>
    <row r="166" spans="1:31" s="302" customFormat="1" ht="18.75" customHeight="1">
      <c r="A166" s="318" t="s">
        <v>6243</v>
      </c>
      <c r="B166" s="319" t="s">
        <v>6244</v>
      </c>
      <c r="C166" s="319" t="s">
        <v>6245</v>
      </c>
      <c r="D166" s="319">
        <v>170</v>
      </c>
      <c r="E166" s="320">
        <v>1950</v>
      </c>
      <c r="F166" s="321">
        <v>2300</v>
      </c>
      <c r="G166" s="322">
        <v>11.563599999999999</v>
      </c>
      <c r="H166" s="323">
        <v>260</v>
      </c>
      <c r="I166" s="323">
        <v>225</v>
      </c>
      <c r="J166" s="346">
        <v>2070</v>
      </c>
      <c r="K166" s="346">
        <v>237</v>
      </c>
      <c r="L166" s="345"/>
      <c r="M166" s="348">
        <v>42491</v>
      </c>
      <c r="N166" s="348">
        <v>43312</v>
      </c>
      <c r="O166" s="345"/>
      <c r="P166" s="345"/>
      <c r="Q166" s="345"/>
      <c r="R166" s="345"/>
      <c r="S166" s="345"/>
      <c r="T166" s="345"/>
      <c r="U166" s="345"/>
      <c r="V166" s="345"/>
      <c r="W166" s="345"/>
      <c r="X166" s="345"/>
      <c r="Y166" s="345"/>
      <c r="Z166" s="345"/>
      <c r="AA166" s="345"/>
      <c r="AB166" s="345"/>
      <c r="AC166" s="345"/>
      <c r="AD166" s="345"/>
      <c r="AE166" s="345"/>
    </row>
    <row r="167" spans="1:31" s="302" customFormat="1" ht="18.75" customHeight="1">
      <c r="A167" s="318" t="s">
        <v>6246</v>
      </c>
      <c r="B167" s="319" t="s">
        <v>6234</v>
      </c>
      <c r="C167" s="319" t="s">
        <v>6247</v>
      </c>
      <c r="D167" s="319">
        <v>170</v>
      </c>
      <c r="E167" s="320">
        <v>2500</v>
      </c>
      <c r="F167" s="321">
        <v>2900</v>
      </c>
      <c r="G167" s="322">
        <v>14.5802</v>
      </c>
      <c r="H167" s="323">
        <v>320</v>
      </c>
      <c r="I167" s="323">
        <v>280</v>
      </c>
      <c r="J167" s="346">
        <v>2610</v>
      </c>
      <c r="K167" s="346">
        <v>291</v>
      </c>
      <c r="L167" s="345"/>
      <c r="M167" s="348">
        <v>42491</v>
      </c>
      <c r="N167" s="348">
        <v>43312</v>
      </c>
      <c r="O167" s="345"/>
      <c r="P167" s="345"/>
      <c r="Q167" s="345"/>
      <c r="R167" s="345"/>
      <c r="S167" s="345"/>
      <c r="T167" s="345"/>
      <c r="U167" s="345"/>
      <c r="V167" s="345"/>
      <c r="W167" s="345"/>
      <c r="X167" s="345"/>
      <c r="Y167" s="345"/>
      <c r="Z167" s="345"/>
      <c r="AA167" s="345"/>
      <c r="AB167" s="345"/>
      <c r="AC167" s="345"/>
      <c r="AD167" s="345"/>
      <c r="AE167" s="345"/>
    </row>
    <row r="168" spans="1:31" s="302" customFormat="1" ht="18.75" customHeight="1">
      <c r="A168" s="318" t="s">
        <v>6248</v>
      </c>
      <c r="B168" s="329" t="s">
        <v>6249</v>
      </c>
      <c r="C168" s="319" t="s">
        <v>6250</v>
      </c>
      <c r="D168" s="319">
        <v>170</v>
      </c>
      <c r="E168" s="320">
        <v>1900</v>
      </c>
      <c r="F168" s="321">
        <v>2100</v>
      </c>
      <c r="G168" s="322">
        <v>10.5581</v>
      </c>
      <c r="H168" s="323">
        <v>240</v>
      </c>
      <c r="I168" s="323">
        <v>220</v>
      </c>
      <c r="J168" s="346">
        <v>1890</v>
      </c>
      <c r="K168" s="346">
        <v>219</v>
      </c>
      <c r="L168" s="345"/>
      <c r="M168" s="348">
        <v>42491</v>
      </c>
      <c r="N168" s="348">
        <v>43312</v>
      </c>
      <c r="O168" s="345"/>
      <c r="P168" s="345"/>
      <c r="Q168" s="345"/>
      <c r="R168" s="345"/>
      <c r="S168" s="345"/>
      <c r="T168" s="345"/>
      <c r="U168" s="345"/>
      <c r="V168" s="345"/>
      <c r="W168" s="345"/>
      <c r="X168" s="345"/>
      <c r="Y168" s="345"/>
      <c r="Z168" s="345"/>
      <c r="AA168" s="345"/>
      <c r="AB168" s="345"/>
      <c r="AC168" s="345"/>
      <c r="AD168" s="345"/>
      <c r="AE168" s="345"/>
    </row>
    <row r="169" spans="1:31" s="302" customFormat="1" ht="18.75" customHeight="1">
      <c r="A169" s="318" t="s">
        <v>250</v>
      </c>
      <c r="B169" s="319" t="s">
        <v>6234</v>
      </c>
      <c r="C169" s="319" t="s">
        <v>249</v>
      </c>
      <c r="D169" s="319">
        <v>170</v>
      </c>
      <c r="E169" s="320">
        <v>3600</v>
      </c>
      <c r="F169" s="321">
        <v>4000</v>
      </c>
      <c r="G169" s="322">
        <v>20.110600000000002</v>
      </c>
      <c r="H169" s="323">
        <v>430</v>
      </c>
      <c r="I169" s="323">
        <v>390</v>
      </c>
      <c r="J169" s="346">
        <v>3600</v>
      </c>
      <c r="K169" s="346">
        <v>390</v>
      </c>
      <c r="L169" s="345"/>
      <c r="M169" s="348">
        <v>42491</v>
      </c>
      <c r="N169" s="348">
        <v>43312</v>
      </c>
      <c r="O169" s="345"/>
      <c r="P169" s="345"/>
      <c r="Q169" s="345"/>
      <c r="R169" s="345"/>
      <c r="S169" s="345"/>
      <c r="T169" s="345"/>
      <c r="U169" s="345"/>
      <c r="V169" s="345"/>
      <c r="W169" s="345"/>
      <c r="X169" s="345"/>
      <c r="Y169" s="345"/>
      <c r="Z169" s="345"/>
      <c r="AA169" s="345"/>
      <c r="AB169" s="345"/>
      <c r="AC169" s="345"/>
      <c r="AD169" s="345"/>
      <c r="AE169" s="345"/>
    </row>
    <row r="170" spans="1:31" s="302" customFormat="1" ht="18.75" customHeight="1">
      <c r="A170" s="318" t="s">
        <v>1591</v>
      </c>
      <c r="B170" s="319" t="s">
        <v>6234</v>
      </c>
      <c r="C170" s="319" t="s">
        <v>1590</v>
      </c>
      <c r="D170" s="319">
        <v>170</v>
      </c>
      <c r="E170" s="320">
        <v>3900</v>
      </c>
      <c r="F170" s="321">
        <v>4300</v>
      </c>
      <c r="G170" s="322">
        <v>21.6189</v>
      </c>
      <c r="H170" s="323">
        <v>460</v>
      </c>
      <c r="I170" s="323">
        <v>420</v>
      </c>
      <c r="J170" s="346">
        <v>3870</v>
      </c>
      <c r="K170" s="346">
        <v>417</v>
      </c>
      <c r="L170" s="345"/>
      <c r="M170" s="348">
        <v>42491</v>
      </c>
      <c r="N170" s="348">
        <v>43312</v>
      </c>
      <c r="O170" s="345"/>
      <c r="P170" s="345"/>
      <c r="Q170" s="345"/>
      <c r="R170" s="345"/>
      <c r="S170" s="345"/>
      <c r="T170" s="345"/>
      <c r="U170" s="345"/>
      <c r="V170" s="345"/>
      <c r="W170" s="345"/>
      <c r="X170" s="345"/>
      <c r="Y170" s="345"/>
      <c r="Z170" s="345"/>
      <c r="AA170" s="345"/>
      <c r="AB170" s="345"/>
      <c r="AC170" s="345"/>
      <c r="AD170" s="345"/>
      <c r="AE170" s="345"/>
    </row>
    <row r="171" spans="1:31" s="302" customFormat="1" ht="43.5" customHeight="1">
      <c r="A171" s="318" t="s">
        <v>6251</v>
      </c>
      <c r="B171" s="319" t="s">
        <v>6237</v>
      </c>
      <c r="C171" s="319" t="s">
        <v>6252</v>
      </c>
      <c r="D171" s="319">
        <v>170</v>
      </c>
      <c r="E171" s="320">
        <v>3500</v>
      </c>
      <c r="F171" s="321">
        <v>4100</v>
      </c>
      <c r="G171" s="322">
        <v>20.613399999999999</v>
      </c>
      <c r="H171" s="323">
        <v>440</v>
      </c>
      <c r="I171" s="323">
        <v>380</v>
      </c>
      <c r="J171" s="346">
        <v>3690</v>
      </c>
      <c r="K171" s="346">
        <v>399</v>
      </c>
      <c r="L171" s="345"/>
      <c r="M171" s="348">
        <v>42491</v>
      </c>
      <c r="N171" s="348">
        <v>43312</v>
      </c>
      <c r="O171" s="345"/>
      <c r="P171" s="345"/>
      <c r="Q171" s="345"/>
      <c r="R171" s="345"/>
      <c r="S171" s="345"/>
      <c r="T171" s="345"/>
      <c r="U171" s="345"/>
      <c r="V171" s="345"/>
      <c r="W171" s="345"/>
      <c r="X171" s="345"/>
      <c r="Y171" s="345"/>
      <c r="Z171" s="345"/>
      <c r="AA171" s="345"/>
      <c r="AB171" s="345"/>
      <c r="AC171" s="345"/>
      <c r="AD171" s="345"/>
      <c r="AE171" s="345"/>
    </row>
    <row r="172" spans="1:31" s="302" customFormat="1" ht="18.75" customHeight="1">
      <c r="A172" s="318" t="s">
        <v>6253</v>
      </c>
      <c r="B172" s="319" t="s">
        <v>6254</v>
      </c>
      <c r="C172" s="319" t="s">
        <v>6255</v>
      </c>
      <c r="D172" s="319">
        <v>170</v>
      </c>
      <c r="E172" s="320">
        <v>2200</v>
      </c>
      <c r="F172" s="321">
        <v>2500</v>
      </c>
      <c r="G172" s="322">
        <v>12.569100000000001</v>
      </c>
      <c r="H172" s="323">
        <v>280</v>
      </c>
      <c r="I172" s="323">
        <v>250</v>
      </c>
      <c r="J172" s="346">
        <v>2250</v>
      </c>
      <c r="K172" s="346">
        <v>255</v>
      </c>
      <c r="L172" s="345"/>
      <c r="M172" s="348">
        <v>42491</v>
      </c>
      <c r="N172" s="348">
        <v>43312</v>
      </c>
      <c r="O172" s="345"/>
      <c r="P172" s="345"/>
      <c r="Q172" s="345"/>
      <c r="R172" s="345"/>
      <c r="S172" s="345"/>
      <c r="T172" s="345"/>
      <c r="U172" s="345"/>
      <c r="V172" s="345"/>
      <c r="W172" s="345"/>
      <c r="X172" s="345"/>
      <c r="Y172" s="345"/>
      <c r="Z172" s="345"/>
      <c r="AA172" s="345"/>
      <c r="AB172" s="345"/>
      <c r="AC172" s="345"/>
      <c r="AD172" s="345"/>
      <c r="AE172" s="345"/>
    </row>
    <row r="173" spans="1:31" ht="18.75" customHeight="1">
      <c r="A173" s="318" t="s">
        <v>6256</v>
      </c>
      <c r="B173" s="319" t="s">
        <v>6257</v>
      </c>
      <c r="C173" s="319" t="s">
        <v>6258</v>
      </c>
      <c r="D173" s="319">
        <v>170</v>
      </c>
      <c r="E173" s="320">
        <v>2700</v>
      </c>
      <c r="F173" s="321">
        <v>3100</v>
      </c>
      <c r="G173" s="322">
        <v>15.585699999999999</v>
      </c>
      <c r="H173" s="323">
        <v>340</v>
      </c>
      <c r="I173" s="323">
        <v>300</v>
      </c>
      <c r="J173" s="346">
        <v>2790</v>
      </c>
      <c r="K173" s="346">
        <v>309</v>
      </c>
      <c r="L173" s="345"/>
      <c r="M173" s="348">
        <v>42491</v>
      </c>
      <c r="N173" s="348">
        <v>43312</v>
      </c>
      <c r="O173" s="345"/>
      <c r="P173" s="345"/>
      <c r="Q173" s="345"/>
      <c r="R173" s="345"/>
      <c r="S173" s="345"/>
      <c r="T173" s="345"/>
      <c r="U173" s="345"/>
      <c r="V173" s="345"/>
      <c r="W173" s="345"/>
      <c r="X173" s="345"/>
      <c r="Y173" s="345"/>
      <c r="Z173" s="345"/>
      <c r="AA173" s="345"/>
      <c r="AB173" s="345"/>
      <c r="AC173" s="345"/>
      <c r="AD173" s="345"/>
      <c r="AE173" s="345"/>
    </row>
    <row r="174" spans="1:31" ht="18.75" customHeight="1">
      <c r="A174" s="318" t="s">
        <v>6259</v>
      </c>
      <c r="B174" s="319" t="s">
        <v>6257</v>
      </c>
      <c r="C174" s="319" t="s">
        <v>6260</v>
      </c>
      <c r="D174" s="319">
        <v>170</v>
      </c>
      <c r="E174" s="320">
        <v>3200</v>
      </c>
      <c r="F174" s="321">
        <v>3800</v>
      </c>
      <c r="G174" s="322">
        <v>19.1051</v>
      </c>
      <c r="H174" s="323">
        <v>410</v>
      </c>
      <c r="I174" s="323">
        <v>350</v>
      </c>
      <c r="J174" s="346">
        <v>3420</v>
      </c>
      <c r="K174" s="346">
        <v>372</v>
      </c>
      <c r="L174" s="345"/>
      <c r="M174" s="348">
        <v>42491</v>
      </c>
      <c r="N174" s="348">
        <v>43312</v>
      </c>
      <c r="O174" s="345"/>
      <c r="P174" s="345"/>
      <c r="Q174" s="345"/>
      <c r="R174" s="345"/>
      <c r="S174" s="345"/>
      <c r="T174" s="345"/>
      <c r="U174" s="345"/>
      <c r="V174" s="345"/>
      <c r="W174" s="345"/>
      <c r="X174" s="345"/>
      <c r="Y174" s="345"/>
      <c r="Z174" s="345"/>
      <c r="AA174" s="345"/>
      <c r="AB174" s="345"/>
      <c r="AC174" s="345"/>
      <c r="AD174" s="345"/>
      <c r="AE174" s="345"/>
    </row>
    <row r="175" spans="1:31" s="302" customFormat="1" ht="18.75" customHeight="1">
      <c r="A175" s="318" t="s">
        <v>6261</v>
      </c>
      <c r="B175" s="319" t="s">
        <v>6262</v>
      </c>
      <c r="C175" s="319" t="s">
        <v>6263</v>
      </c>
      <c r="D175" s="319">
        <v>170</v>
      </c>
      <c r="E175" s="320">
        <v>3100</v>
      </c>
      <c r="F175" s="321">
        <v>3600</v>
      </c>
      <c r="G175" s="322">
        <v>18.099599999999999</v>
      </c>
      <c r="H175" s="323">
        <v>390</v>
      </c>
      <c r="I175" s="323">
        <v>340</v>
      </c>
      <c r="J175" s="346">
        <v>3240</v>
      </c>
      <c r="K175" s="346">
        <v>354</v>
      </c>
      <c r="L175" s="345"/>
      <c r="M175" s="348">
        <v>42491</v>
      </c>
      <c r="N175" s="348">
        <v>43312</v>
      </c>
      <c r="O175" s="345"/>
      <c r="P175" s="345"/>
      <c r="Q175" s="345"/>
      <c r="R175" s="345"/>
      <c r="S175" s="345"/>
      <c r="T175" s="345"/>
      <c r="U175" s="345"/>
      <c r="V175" s="345"/>
      <c r="W175" s="345"/>
      <c r="X175" s="345"/>
      <c r="Y175" s="345"/>
      <c r="Z175" s="345"/>
      <c r="AA175" s="345"/>
      <c r="AB175" s="345"/>
      <c r="AC175" s="345"/>
      <c r="AD175" s="345"/>
      <c r="AE175" s="345"/>
    </row>
    <row r="176" spans="1:31" ht="18.75" customHeight="1">
      <c r="A176" s="318" t="s">
        <v>6264</v>
      </c>
      <c r="B176" s="319" t="s">
        <v>6265</v>
      </c>
      <c r="C176" s="319">
        <v>660</v>
      </c>
      <c r="D176" s="319">
        <v>170</v>
      </c>
      <c r="E176" s="320">
        <v>2850</v>
      </c>
      <c r="F176" s="321">
        <v>3300</v>
      </c>
      <c r="G176" s="322">
        <v>16.5913</v>
      </c>
      <c r="H176" s="323">
        <v>360</v>
      </c>
      <c r="I176" s="323">
        <v>315</v>
      </c>
      <c r="J176" s="346">
        <v>2970</v>
      </c>
      <c r="K176" s="346">
        <v>327</v>
      </c>
      <c r="L176" s="345"/>
      <c r="M176" s="348">
        <v>42491</v>
      </c>
      <c r="N176" s="348">
        <v>43312</v>
      </c>
      <c r="O176" s="345"/>
      <c r="P176" s="345"/>
      <c r="Q176" s="345"/>
      <c r="R176" s="345"/>
      <c r="S176" s="345"/>
      <c r="T176" s="345"/>
      <c r="U176" s="345"/>
      <c r="V176" s="345"/>
      <c r="W176" s="345"/>
      <c r="X176" s="345"/>
      <c r="Y176" s="345"/>
      <c r="Z176" s="345"/>
      <c r="AA176" s="345"/>
      <c r="AB176" s="345"/>
      <c r="AC176" s="345"/>
      <c r="AD176" s="345"/>
      <c r="AE176" s="345"/>
    </row>
    <row r="177" spans="1:31" ht="18.75" customHeight="1">
      <c r="A177" s="318" t="s">
        <v>6266</v>
      </c>
      <c r="B177" s="319" t="s">
        <v>6239</v>
      </c>
      <c r="C177" s="319" t="s">
        <v>6267</v>
      </c>
      <c r="D177" s="319">
        <v>180</v>
      </c>
      <c r="E177" s="320">
        <v>2100</v>
      </c>
      <c r="F177" s="321">
        <v>2500</v>
      </c>
      <c r="G177" s="322">
        <v>11.870900000000001</v>
      </c>
      <c r="H177" s="323">
        <v>280</v>
      </c>
      <c r="I177" s="323">
        <v>240</v>
      </c>
      <c r="J177" s="346">
        <v>2250</v>
      </c>
      <c r="K177" s="346">
        <v>255</v>
      </c>
      <c r="L177" s="345"/>
      <c r="M177" s="348">
        <v>42491</v>
      </c>
      <c r="N177" s="348">
        <v>43312</v>
      </c>
      <c r="O177" s="345"/>
      <c r="P177" s="345"/>
      <c r="Q177" s="345"/>
      <c r="R177" s="345"/>
      <c r="S177" s="345"/>
      <c r="T177" s="345"/>
      <c r="U177" s="345"/>
      <c r="V177" s="345"/>
      <c r="W177" s="345"/>
      <c r="X177" s="345"/>
      <c r="Y177" s="345"/>
      <c r="Z177" s="345"/>
      <c r="AA177" s="345"/>
      <c r="AB177" s="345"/>
      <c r="AC177" s="345"/>
      <c r="AD177" s="345"/>
      <c r="AE177" s="345"/>
    </row>
    <row r="178" spans="1:31" ht="18.75" customHeight="1">
      <c r="A178" s="318" t="s">
        <v>6268</v>
      </c>
      <c r="B178" s="319" t="s">
        <v>6269</v>
      </c>
      <c r="C178" s="319">
        <v>520</v>
      </c>
      <c r="D178" s="319">
        <v>140</v>
      </c>
      <c r="E178" s="320">
        <v>2200</v>
      </c>
      <c r="F178" s="321">
        <v>2500</v>
      </c>
      <c r="G178" s="322">
        <v>15.262499999999999</v>
      </c>
      <c r="H178" s="323">
        <v>280</v>
      </c>
      <c r="I178" s="323">
        <v>250</v>
      </c>
      <c r="J178" s="346">
        <v>2250</v>
      </c>
      <c r="K178" s="346">
        <v>255</v>
      </c>
      <c r="L178" s="345"/>
      <c r="M178" s="348">
        <v>42491</v>
      </c>
      <c r="N178" s="348">
        <v>43312</v>
      </c>
      <c r="O178" s="345"/>
      <c r="P178" s="345"/>
      <c r="Q178" s="345"/>
      <c r="R178" s="345"/>
      <c r="S178" s="345"/>
      <c r="T178" s="345"/>
      <c r="U178" s="345"/>
      <c r="V178" s="345"/>
      <c r="W178" s="345"/>
      <c r="X178" s="345"/>
      <c r="Y178" s="345"/>
      <c r="Z178" s="345"/>
      <c r="AA178" s="345"/>
      <c r="AB178" s="345"/>
      <c r="AC178" s="345"/>
      <c r="AD178" s="345"/>
      <c r="AE178" s="345"/>
    </row>
    <row r="179" spans="1:31" ht="18.75" customHeight="1">
      <c r="A179" s="318" t="s">
        <v>6270</v>
      </c>
      <c r="B179" s="319" t="s">
        <v>6237</v>
      </c>
      <c r="C179" s="319" t="s">
        <v>6271</v>
      </c>
      <c r="D179" s="319">
        <v>170</v>
      </c>
      <c r="E179" s="320">
        <v>2850</v>
      </c>
      <c r="F179" s="321">
        <v>3300</v>
      </c>
      <c r="G179" s="322">
        <v>16.5913</v>
      </c>
      <c r="H179" s="323">
        <v>360</v>
      </c>
      <c r="I179" s="323">
        <v>315</v>
      </c>
      <c r="J179" s="346">
        <v>2970</v>
      </c>
      <c r="K179" s="346">
        <v>327</v>
      </c>
      <c r="L179" s="345"/>
      <c r="M179" s="348">
        <v>42491</v>
      </c>
      <c r="N179" s="348">
        <v>43312</v>
      </c>
      <c r="O179" s="345"/>
      <c r="P179" s="345"/>
      <c r="Q179" s="345"/>
      <c r="R179" s="345"/>
      <c r="S179" s="345"/>
      <c r="T179" s="345"/>
      <c r="U179" s="345"/>
      <c r="V179" s="345"/>
      <c r="W179" s="345"/>
      <c r="X179" s="345"/>
      <c r="Y179" s="345"/>
      <c r="Z179" s="345"/>
      <c r="AA179" s="345"/>
      <c r="AB179" s="345"/>
      <c r="AC179" s="345"/>
      <c r="AD179" s="345"/>
      <c r="AE179" s="345"/>
    </row>
    <row r="180" spans="1:31" ht="18.75" customHeight="1">
      <c r="A180" s="318" t="s">
        <v>6272</v>
      </c>
      <c r="B180" s="319" t="s">
        <v>6242</v>
      </c>
      <c r="C180" s="319" t="s">
        <v>6273</v>
      </c>
      <c r="D180" s="319">
        <v>170</v>
      </c>
      <c r="E180" s="320">
        <v>3200</v>
      </c>
      <c r="F180" s="321">
        <v>3700</v>
      </c>
      <c r="G180" s="322">
        <v>18.6023</v>
      </c>
      <c r="H180" s="323">
        <v>400</v>
      </c>
      <c r="I180" s="323">
        <v>350</v>
      </c>
      <c r="J180" s="346">
        <v>3330</v>
      </c>
      <c r="K180" s="346">
        <v>363</v>
      </c>
      <c r="L180" s="345"/>
      <c r="M180" s="348">
        <v>42491</v>
      </c>
      <c r="N180" s="348">
        <v>43312</v>
      </c>
      <c r="O180" s="345"/>
      <c r="P180" s="345"/>
      <c r="Q180" s="345"/>
      <c r="R180" s="345"/>
      <c r="S180" s="345"/>
      <c r="T180" s="345"/>
      <c r="U180" s="345"/>
      <c r="V180" s="345"/>
      <c r="W180" s="345"/>
      <c r="X180" s="345"/>
      <c r="Y180" s="345"/>
      <c r="Z180" s="345"/>
      <c r="AA180" s="345"/>
      <c r="AB180" s="345"/>
      <c r="AC180" s="345"/>
      <c r="AD180" s="345"/>
      <c r="AE180" s="345"/>
    </row>
    <row r="181" spans="1:31" ht="18.75" customHeight="1">
      <c r="A181" s="318" t="s">
        <v>6274</v>
      </c>
      <c r="B181" s="319" t="s">
        <v>6275</v>
      </c>
      <c r="C181" s="319" t="s">
        <v>6276</v>
      </c>
      <c r="D181" s="319">
        <v>170</v>
      </c>
      <c r="E181" s="320">
        <v>3950</v>
      </c>
      <c r="F181" s="321">
        <v>4500</v>
      </c>
      <c r="G181" s="322">
        <v>22.624400000000001</v>
      </c>
      <c r="H181" s="323">
        <v>480</v>
      </c>
      <c r="I181" s="323">
        <v>425</v>
      </c>
      <c r="J181" s="346">
        <v>4050</v>
      </c>
      <c r="K181" s="346">
        <v>435</v>
      </c>
      <c r="L181" s="345"/>
      <c r="M181" s="348">
        <v>42491</v>
      </c>
      <c r="N181" s="348">
        <v>43312</v>
      </c>
      <c r="O181" s="345"/>
      <c r="P181" s="345"/>
      <c r="Q181" s="345"/>
      <c r="R181" s="345"/>
      <c r="S181" s="345"/>
      <c r="T181" s="345"/>
      <c r="U181" s="345"/>
      <c r="V181" s="345"/>
      <c r="W181" s="345"/>
      <c r="X181" s="345"/>
      <c r="Y181" s="345"/>
      <c r="Z181" s="345"/>
      <c r="AA181" s="345"/>
      <c r="AB181" s="345"/>
      <c r="AC181" s="345"/>
      <c r="AD181" s="345"/>
      <c r="AE181" s="345"/>
    </row>
    <row r="182" spans="1:31" ht="18.75" customHeight="1">
      <c r="A182" s="318" t="s">
        <v>6277</v>
      </c>
      <c r="B182" s="329" t="s">
        <v>6278</v>
      </c>
      <c r="C182" s="319" t="s">
        <v>6279</v>
      </c>
      <c r="D182" s="319">
        <v>140</v>
      </c>
      <c r="E182" s="320">
        <v>2100</v>
      </c>
      <c r="F182" s="321">
        <v>2300</v>
      </c>
      <c r="G182" s="322">
        <v>14.041499999999999</v>
      </c>
      <c r="H182" s="323">
        <v>260</v>
      </c>
      <c r="I182" s="323">
        <v>240</v>
      </c>
      <c r="J182" s="346">
        <v>2070</v>
      </c>
      <c r="K182" s="346">
        <v>237</v>
      </c>
      <c r="L182" s="345"/>
      <c r="M182" s="348">
        <v>42491</v>
      </c>
      <c r="N182" s="348">
        <v>43312</v>
      </c>
      <c r="O182" s="345"/>
      <c r="P182" s="345"/>
      <c r="Q182" s="345"/>
      <c r="R182" s="345"/>
      <c r="S182" s="345"/>
      <c r="T182" s="345"/>
      <c r="U182" s="345"/>
      <c r="V182" s="345"/>
      <c r="W182" s="345"/>
      <c r="X182" s="345"/>
      <c r="Y182" s="345"/>
      <c r="Z182" s="345"/>
      <c r="AA182" s="345"/>
      <c r="AB182" s="345"/>
      <c r="AC182" s="345"/>
      <c r="AD182" s="345"/>
      <c r="AE182" s="345"/>
    </row>
    <row r="183" spans="1:31" s="302" customFormat="1" ht="18.75" customHeight="1">
      <c r="A183" s="318" t="s">
        <v>6280</v>
      </c>
      <c r="B183" s="319" t="s">
        <v>6281</v>
      </c>
      <c r="C183" s="319" t="s">
        <v>6282</v>
      </c>
      <c r="D183" s="319">
        <v>200</v>
      </c>
      <c r="E183" s="320">
        <v>2500</v>
      </c>
      <c r="F183" s="321">
        <v>3000</v>
      </c>
      <c r="G183" s="322">
        <v>12.820499999999999</v>
      </c>
      <c r="H183" s="323">
        <v>330</v>
      </c>
      <c r="I183" s="323">
        <v>280</v>
      </c>
      <c r="J183" s="346">
        <v>2700</v>
      </c>
      <c r="K183" s="346">
        <v>300</v>
      </c>
      <c r="L183" s="345"/>
      <c r="M183" s="348">
        <v>42491</v>
      </c>
      <c r="N183" s="348">
        <v>43312</v>
      </c>
      <c r="O183" s="345"/>
      <c r="P183" s="345"/>
      <c r="Q183" s="345"/>
      <c r="R183" s="345"/>
      <c r="S183" s="345"/>
      <c r="T183" s="345"/>
      <c r="U183" s="345"/>
      <c r="V183" s="345"/>
      <c r="W183" s="345"/>
      <c r="X183" s="345"/>
      <c r="Y183" s="345"/>
      <c r="Z183" s="345"/>
      <c r="AA183" s="345"/>
      <c r="AB183" s="345"/>
      <c r="AC183" s="345"/>
      <c r="AD183" s="345"/>
      <c r="AE183" s="345"/>
    </row>
    <row r="184" spans="1:31" s="302" customFormat="1" ht="18.75" customHeight="1">
      <c r="A184" s="318" t="s">
        <v>6283</v>
      </c>
      <c r="B184" s="319" t="s">
        <v>6284</v>
      </c>
      <c r="C184" s="319" t="s">
        <v>6285</v>
      </c>
      <c r="D184" s="319">
        <v>200</v>
      </c>
      <c r="E184" s="320">
        <v>2150</v>
      </c>
      <c r="F184" s="321">
        <v>2500</v>
      </c>
      <c r="G184" s="322">
        <v>10.6838</v>
      </c>
      <c r="H184" s="323">
        <v>280</v>
      </c>
      <c r="I184" s="323">
        <v>245</v>
      </c>
      <c r="J184" s="346">
        <v>2250</v>
      </c>
      <c r="K184" s="346">
        <v>255</v>
      </c>
      <c r="L184" s="345"/>
      <c r="M184" s="348">
        <v>42491</v>
      </c>
      <c r="N184" s="348">
        <v>43312</v>
      </c>
      <c r="O184" s="345"/>
      <c r="P184" s="345"/>
      <c r="Q184" s="345"/>
      <c r="R184" s="345"/>
      <c r="S184" s="345"/>
      <c r="T184" s="345"/>
      <c r="U184" s="345"/>
      <c r="V184" s="345"/>
      <c r="W184" s="345"/>
      <c r="X184" s="345"/>
      <c r="Y184" s="345"/>
      <c r="Z184" s="345"/>
      <c r="AA184" s="345"/>
      <c r="AB184" s="345"/>
      <c r="AC184" s="345"/>
      <c r="AD184" s="345"/>
      <c r="AE184" s="345"/>
    </row>
    <row r="185" spans="1:31" s="302" customFormat="1" ht="18.75" customHeight="1">
      <c r="A185" s="318" t="s">
        <v>6286</v>
      </c>
      <c r="B185" s="319" t="s">
        <v>6287</v>
      </c>
      <c r="C185" s="319" t="s">
        <v>6288</v>
      </c>
      <c r="D185" s="319">
        <v>170</v>
      </c>
      <c r="E185" s="320">
        <v>2500</v>
      </c>
      <c r="F185" s="321">
        <v>2900</v>
      </c>
      <c r="G185" s="322">
        <v>14.5802</v>
      </c>
      <c r="H185" s="323">
        <v>320</v>
      </c>
      <c r="I185" s="323">
        <v>280</v>
      </c>
      <c r="J185" s="346">
        <v>2610</v>
      </c>
      <c r="K185" s="346">
        <v>291</v>
      </c>
      <c r="L185" s="345"/>
      <c r="M185" s="348">
        <v>42491</v>
      </c>
      <c r="N185" s="348">
        <v>43312</v>
      </c>
      <c r="O185" s="345"/>
      <c r="P185" s="345"/>
      <c r="Q185" s="345"/>
      <c r="R185" s="345"/>
      <c r="S185" s="345"/>
      <c r="T185" s="345"/>
      <c r="U185" s="345"/>
      <c r="V185" s="345"/>
      <c r="W185" s="345"/>
      <c r="X185" s="345"/>
      <c r="Y185" s="345"/>
      <c r="Z185" s="345"/>
      <c r="AA185" s="345"/>
      <c r="AB185" s="345"/>
      <c r="AC185" s="345"/>
      <c r="AD185" s="345"/>
      <c r="AE185" s="345"/>
    </row>
    <row r="186" spans="1:31" s="302" customFormat="1" ht="18.75" customHeight="1">
      <c r="A186" s="318" t="s">
        <v>6289</v>
      </c>
      <c r="B186" s="319" t="s">
        <v>6284</v>
      </c>
      <c r="C186" s="319" t="s">
        <v>6290</v>
      </c>
      <c r="D186" s="319">
        <v>200</v>
      </c>
      <c r="E186" s="320">
        <v>2150</v>
      </c>
      <c r="F186" s="321">
        <v>2500</v>
      </c>
      <c r="G186" s="322">
        <v>10.6838</v>
      </c>
      <c r="H186" s="323">
        <v>280</v>
      </c>
      <c r="I186" s="323">
        <v>245</v>
      </c>
      <c r="J186" s="346">
        <v>2250</v>
      </c>
      <c r="K186" s="346">
        <v>255</v>
      </c>
      <c r="L186" s="345"/>
      <c r="M186" s="348">
        <v>42491</v>
      </c>
      <c r="N186" s="348">
        <v>43312</v>
      </c>
      <c r="O186" s="345"/>
      <c r="P186" s="345"/>
      <c r="Q186" s="345"/>
      <c r="R186" s="345"/>
      <c r="S186" s="345"/>
      <c r="T186" s="345"/>
      <c r="U186" s="345"/>
      <c r="V186" s="345"/>
      <c r="W186" s="345"/>
      <c r="X186" s="345"/>
      <c r="Y186" s="345"/>
      <c r="Z186" s="345"/>
      <c r="AA186" s="345"/>
      <c r="AB186" s="345"/>
      <c r="AC186" s="345"/>
      <c r="AD186" s="345"/>
      <c r="AE186" s="345"/>
    </row>
    <row r="187" spans="1:31" s="302" customFormat="1" ht="44.25" customHeight="1">
      <c r="A187" s="318" t="s">
        <v>6291</v>
      </c>
      <c r="B187" s="319" t="s">
        <v>6292</v>
      </c>
      <c r="C187" s="319" t="s">
        <v>6293</v>
      </c>
      <c r="D187" s="319">
        <v>200</v>
      </c>
      <c r="E187" s="320">
        <v>2350</v>
      </c>
      <c r="F187" s="321">
        <v>2750</v>
      </c>
      <c r="G187" s="322">
        <v>11.7521</v>
      </c>
      <c r="H187" s="323">
        <v>305</v>
      </c>
      <c r="I187" s="323">
        <v>265</v>
      </c>
      <c r="J187" s="346">
        <v>2475</v>
      </c>
      <c r="K187" s="346">
        <v>277.5</v>
      </c>
      <c r="L187" s="345"/>
      <c r="M187" s="348">
        <v>42491</v>
      </c>
      <c r="N187" s="348">
        <v>43312</v>
      </c>
      <c r="O187" s="345"/>
      <c r="P187" s="345"/>
      <c r="Q187" s="345"/>
      <c r="R187" s="345"/>
      <c r="S187" s="345"/>
      <c r="T187" s="345"/>
      <c r="U187" s="345"/>
      <c r="V187" s="345"/>
      <c r="W187" s="345"/>
      <c r="X187" s="345"/>
      <c r="Y187" s="345"/>
      <c r="Z187" s="345"/>
      <c r="AA187" s="345"/>
      <c r="AB187" s="345"/>
      <c r="AC187" s="345"/>
      <c r="AD187" s="345"/>
      <c r="AE187" s="345"/>
    </row>
    <row r="188" spans="1:31" s="302" customFormat="1" ht="18.75" customHeight="1">
      <c r="A188" s="318" t="s">
        <v>1222</v>
      </c>
      <c r="B188" s="319" t="s">
        <v>6281</v>
      </c>
      <c r="C188" s="319" t="s">
        <v>941</v>
      </c>
      <c r="D188" s="319">
        <v>200</v>
      </c>
      <c r="E188" s="320">
        <v>2300</v>
      </c>
      <c r="F188" s="321">
        <v>2600</v>
      </c>
      <c r="G188" s="322">
        <v>11.1111</v>
      </c>
      <c r="H188" s="323">
        <v>290</v>
      </c>
      <c r="I188" s="323">
        <v>260</v>
      </c>
      <c r="J188" s="346">
        <v>2340</v>
      </c>
      <c r="K188" s="346">
        <v>264</v>
      </c>
      <c r="L188" s="345"/>
      <c r="M188" s="348">
        <v>42491</v>
      </c>
      <c r="N188" s="348">
        <v>43312</v>
      </c>
      <c r="O188" s="345"/>
      <c r="P188" s="345"/>
      <c r="Q188" s="345"/>
      <c r="R188" s="345"/>
      <c r="S188" s="345"/>
      <c r="T188" s="345"/>
      <c r="U188" s="345"/>
      <c r="V188" s="345"/>
      <c r="W188" s="345"/>
      <c r="X188" s="345"/>
      <c r="Y188" s="345"/>
      <c r="Z188" s="345"/>
      <c r="AA188" s="345"/>
      <c r="AB188" s="345"/>
      <c r="AC188" s="345"/>
      <c r="AD188" s="345"/>
      <c r="AE188" s="345"/>
    </row>
    <row r="189" spans="1:31" s="302" customFormat="1" ht="18.75" customHeight="1">
      <c r="A189" s="318" t="s">
        <v>6294</v>
      </c>
      <c r="B189" s="319" t="s">
        <v>6292</v>
      </c>
      <c r="C189" s="319" t="s">
        <v>6295</v>
      </c>
      <c r="D189" s="319">
        <v>200</v>
      </c>
      <c r="E189" s="320">
        <v>2800</v>
      </c>
      <c r="F189" s="321">
        <v>3300</v>
      </c>
      <c r="G189" s="322">
        <v>14.102600000000001</v>
      </c>
      <c r="H189" s="323">
        <v>360</v>
      </c>
      <c r="I189" s="323">
        <v>310</v>
      </c>
      <c r="J189" s="346">
        <v>2970</v>
      </c>
      <c r="K189" s="346">
        <v>327</v>
      </c>
      <c r="L189" s="345"/>
      <c r="M189" s="348">
        <v>42491</v>
      </c>
      <c r="N189" s="348">
        <v>43312</v>
      </c>
      <c r="O189" s="345"/>
      <c r="P189" s="345"/>
      <c r="Q189" s="345"/>
      <c r="R189" s="345"/>
      <c r="S189" s="345"/>
      <c r="T189" s="345"/>
      <c r="U189" s="345"/>
      <c r="V189" s="345"/>
      <c r="W189" s="345"/>
      <c r="X189" s="345"/>
      <c r="Y189" s="345"/>
      <c r="Z189" s="345"/>
      <c r="AA189" s="345"/>
      <c r="AB189" s="345"/>
      <c r="AC189" s="345"/>
      <c r="AD189" s="345"/>
      <c r="AE189" s="345"/>
    </row>
    <row r="190" spans="1:31" ht="18.75" customHeight="1">
      <c r="A190" s="318" t="s">
        <v>6296</v>
      </c>
      <c r="B190" s="319" t="s">
        <v>6292</v>
      </c>
      <c r="C190" s="319" t="s">
        <v>6297</v>
      </c>
      <c r="D190" s="319">
        <v>200</v>
      </c>
      <c r="E190" s="320">
        <v>2200</v>
      </c>
      <c r="F190" s="321">
        <v>2500</v>
      </c>
      <c r="G190" s="322">
        <v>10.6838</v>
      </c>
      <c r="H190" s="323">
        <v>280</v>
      </c>
      <c r="I190" s="323">
        <v>250</v>
      </c>
      <c r="J190" s="346">
        <v>2250</v>
      </c>
      <c r="K190" s="346">
        <v>255</v>
      </c>
      <c r="L190" s="345"/>
      <c r="M190" s="348">
        <v>42491</v>
      </c>
      <c r="N190" s="348">
        <v>43312</v>
      </c>
      <c r="O190" s="345"/>
      <c r="P190" s="345"/>
      <c r="Q190" s="345"/>
      <c r="R190" s="345"/>
      <c r="S190" s="345"/>
      <c r="T190" s="345"/>
      <c r="U190" s="345"/>
      <c r="V190" s="345"/>
      <c r="W190" s="345"/>
      <c r="X190" s="345"/>
      <c r="Y190" s="345"/>
      <c r="Z190" s="345"/>
      <c r="AA190" s="345"/>
      <c r="AB190" s="345"/>
      <c r="AC190" s="345"/>
      <c r="AD190" s="345"/>
      <c r="AE190" s="345"/>
    </row>
    <row r="191" spans="1:31" s="302" customFormat="1" ht="18.75" customHeight="1">
      <c r="A191" s="318" t="s">
        <v>6298</v>
      </c>
      <c r="B191" s="319" t="s">
        <v>6292</v>
      </c>
      <c r="C191" s="319" t="s">
        <v>6299</v>
      </c>
      <c r="D191" s="319">
        <v>200</v>
      </c>
      <c r="E191" s="320">
        <v>2300</v>
      </c>
      <c r="F191" s="321">
        <v>2750</v>
      </c>
      <c r="G191" s="322">
        <v>11.7521</v>
      </c>
      <c r="H191" s="323">
        <v>305</v>
      </c>
      <c r="I191" s="323">
        <v>260</v>
      </c>
      <c r="J191" s="346">
        <v>2475</v>
      </c>
      <c r="K191" s="346">
        <v>277.5</v>
      </c>
      <c r="L191" s="345"/>
      <c r="M191" s="348">
        <v>42491</v>
      </c>
      <c r="N191" s="348">
        <v>43312</v>
      </c>
      <c r="O191" s="345"/>
      <c r="P191" s="345"/>
      <c r="Q191" s="345"/>
      <c r="R191" s="345"/>
      <c r="S191" s="345"/>
      <c r="T191" s="345"/>
      <c r="U191" s="345"/>
      <c r="V191" s="345"/>
      <c r="W191" s="345"/>
      <c r="X191" s="345"/>
      <c r="Y191" s="345"/>
      <c r="Z191" s="345"/>
      <c r="AA191" s="345"/>
      <c r="AB191" s="345"/>
      <c r="AC191" s="345"/>
      <c r="AD191" s="345"/>
      <c r="AE191" s="345"/>
    </row>
    <row r="192" spans="1:31" ht="18.75" customHeight="1">
      <c r="A192" s="318" t="s">
        <v>942</v>
      </c>
      <c r="B192" s="319" t="s">
        <v>347</v>
      </c>
      <c r="C192" s="319" t="s">
        <v>348</v>
      </c>
      <c r="D192" s="319">
        <v>200</v>
      </c>
      <c r="E192" s="320">
        <v>2400</v>
      </c>
      <c r="F192" s="321">
        <v>2900</v>
      </c>
      <c r="G192" s="322">
        <v>12.3932</v>
      </c>
      <c r="H192" s="323">
        <v>320</v>
      </c>
      <c r="I192" s="323">
        <v>270</v>
      </c>
      <c r="J192" s="346">
        <v>2610</v>
      </c>
      <c r="K192" s="346">
        <v>291</v>
      </c>
      <c r="L192" s="345"/>
      <c r="M192" s="348">
        <v>42491</v>
      </c>
      <c r="N192" s="348">
        <v>43312</v>
      </c>
      <c r="O192" s="345"/>
      <c r="P192" s="345"/>
      <c r="Q192" s="345"/>
      <c r="R192" s="345"/>
      <c r="S192" s="345"/>
      <c r="T192" s="345"/>
      <c r="U192" s="345"/>
      <c r="V192" s="345"/>
      <c r="W192" s="345"/>
      <c r="X192" s="345"/>
      <c r="Y192" s="345"/>
      <c r="Z192" s="345"/>
      <c r="AA192" s="345"/>
      <c r="AB192" s="345"/>
      <c r="AC192" s="345"/>
      <c r="AD192" s="345"/>
      <c r="AE192" s="345"/>
    </row>
    <row r="193" spans="1:31" s="302" customFormat="1" ht="18.75" customHeight="1">
      <c r="A193" s="318" t="s">
        <v>6300</v>
      </c>
      <c r="B193" s="319" t="s">
        <v>6284</v>
      </c>
      <c r="C193" s="319" t="s">
        <v>6301</v>
      </c>
      <c r="D193" s="319">
        <v>170</v>
      </c>
      <c r="E193" s="320">
        <v>1900</v>
      </c>
      <c r="F193" s="321">
        <v>2300</v>
      </c>
      <c r="G193" s="322">
        <v>11.563599999999999</v>
      </c>
      <c r="H193" s="323">
        <v>260</v>
      </c>
      <c r="I193" s="323">
        <v>220</v>
      </c>
      <c r="J193" s="346">
        <v>2070</v>
      </c>
      <c r="K193" s="346">
        <v>237</v>
      </c>
      <c r="L193" s="345"/>
      <c r="M193" s="348">
        <v>42491</v>
      </c>
      <c r="N193" s="348">
        <v>43312</v>
      </c>
      <c r="O193" s="345"/>
      <c r="P193" s="345"/>
      <c r="Q193" s="345"/>
      <c r="R193" s="345"/>
      <c r="S193" s="345"/>
      <c r="T193" s="345"/>
      <c r="U193" s="345"/>
      <c r="V193" s="345"/>
      <c r="W193" s="345"/>
      <c r="X193" s="345"/>
      <c r="Y193" s="345"/>
      <c r="Z193" s="345"/>
      <c r="AA193" s="345"/>
      <c r="AB193" s="345"/>
      <c r="AC193" s="345"/>
      <c r="AD193" s="345"/>
      <c r="AE193" s="345"/>
    </row>
    <row r="194" spans="1:31" s="302" customFormat="1" ht="18.75" customHeight="1">
      <c r="A194" s="318" t="s">
        <v>350</v>
      </c>
      <c r="B194" s="319" t="s">
        <v>6284</v>
      </c>
      <c r="C194" s="319" t="s">
        <v>6302</v>
      </c>
      <c r="D194" s="319">
        <v>200</v>
      </c>
      <c r="E194" s="320">
        <v>2300</v>
      </c>
      <c r="F194" s="321">
        <v>2600</v>
      </c>
      <c r="G194" s="322">
        <v>11.1111</v>
      </c>
      <c r="H194" s="323">
        <v>290</v>
      </c>
      <c r="I194" s="323">
        <v>260</v>
      </c>
      <c r="J194" s="346">
        <v>2340</v>
      </c>
      <c r="K194" s="346">
        <v>264</v>
      </c>
      <c r="L194" s="345"/>
      <c r="M194" s="348">
        <v>42491</v>
      </c>
      <c r="N194" s="348">
        <v>43312</v>
      </c>
      <c r="O194" s="345"/>
      <c r="P194" s="345"/>
      <c r="Q194" s="345"/>
      <c r="R194" s="345"/>
      <c r="S194" s="345"/>
      <c r="T194" s="345"/>
      <c r="U194" s="345"/>
      <c r="V194" s="345"/>
      <c r="W194" s="345"/>
      <c r="X194" s="345"/>
      <c r="Y194" s="345"/>
      <c r="Z194" s="345"/>
      <c r="AA194" s="345"/>
      <c r="AB194" s="345"/>
      <c r="AC194" s="345"/>
      <c r="AD194" s="345"/>
      <c r="AE194" s="345"/>
    </row>
    <row r="195" spans="1:31" ht="18.75" customHeight="1">
      <c r="A195" s="318" t="s">
        <v>6303</v>
      </c>
      <c r="B195" s="319" t="s">
        <v>6292</v>
      </c>
      <c r="C195" s="319" t="s">
        <v>6304</v>
      </c>
      <c r="D195" s="319">
        <v>200</v>
      </c>
      <c r="E195" s="320">
        <v>2700</v>
      </c>
      <c r="F195" s="321">
        <v>3000</v>
      </c>
      <c r="G195" s="322">
        <v>12.820499999999999</v>
      </c>
      <c r="H195" s="323">
        <v>330</v>
      </c>
      <c r="I195" s="323">
        <v>300</v>
      </c>
      <c r="J195" s="346">
        <v>2700</v>
      </c>
      <c r="K195" s="346">
        <v>300</v>
      </c>
      <c r="L195" s="345"/>
      <c r="M195" s="348">
        <v>42491</v>
      </c>
      <c r="N195" s="348">
        <v>43312</v>
      </c>
      <c r="O195" s="345"/>
      <c r="P195" s="345"/>
      <c r="Q195" s="345"/>
      <c r="R195" s="345"/>
      <c r="S195" s="345"/>
      <c r="T195" s="345"/>
      <c r="U195" s="345"/>
      <c r="V195" s="345"/>
      <c r="W195" s="345"/>
      <c r="X195" s="345"/>
      <c r="Y195" s="345"/>
      <c r="Z195" s="345"/>
      <c r="AA195" s="345"/>
      <c r="AB195" s="345"/>
      <c r="AC195" s="345"/>
      <c r="AD195" s="345"/>
      <c r="AE195" s="345"/>
    </row>
    <row r="196" spans="1:31" ht="18.75" customHeight="1">
      <c r="A196" s="318" t="s">
        <v>6305</v>
      </c>
      <c r="B196" s="319" t="s">
        <v>6306</v>
      </c>
      <c r="C196" s="319" t="s">
        <v>6307</v>
      </c>
      <c r="D196" s="319">
        <v>200</v>
      </c>
      <c r="E196" s="320">
        <v>2400</v>
      </c>
      <c r="F196" s="321">
        <v>3200</v>
      </c>
      <c r="G196" s="322">
        <v>13.6752</v>
      </c>
      <c r="H196" s="323">
        <v>350</v>
      </c>
      <c r="I196" s="323">
        <v>270</v>
      </c>
      <c r="J196" s="346">
        <v>2880</v>
      </c>
      <c r="K196" s="346">
        <v>318</v>
      </c>
      <c r="L196" s="347" t="s">
        <v>6147</v>
      </c>
      <c r="M196" s="348">
        <v>42491</v>
      </c>
      <c r="N196" s="348">
        <v>43312</v>
      </c>
      <c r="O196" s="345"/>
      <c r="P196" s="345"/>
      <c r="Q196" s="345"/>
      <c r="R196" s="345"/>
      <c r="S196" s="345"/>
      <c r="T196" s="345"/>
      <c r="U196" s="345"/>
      <c r="V196" s="345"/>
      <c r="W196" s="345"/>
      <c r="X196" s="345"/>
      <c r="Y196" s="345"/>
      <c r="Z196" s="345"/>
      <c r="AA196" s="345"/>
      <c r="AB196" s="345"/>
      <c r="AC196" s="345"/>
      <c r="AD196" s="345"/>
      <c r="AE196" s="345"/>
    </row>
    <row r="197" spans="1:31" ht="18.75" customHeight="1">
      <c r="A197" s="318" t="s">
        <v>6308</v>
      </c>
      <c r="B197" s="319" t="s">
        <v>967</v>
      </c>
      <c r="C197" s="319" t="s">
        <v>6309</v>
      </c>
      <c r="D197" s="319">
        <v>200</v>
      </c>
      <c r="E197" s="320">
        <v>4100</v>
      </c>
      <c r="F197" s="321">
        <v>5300</v>
      </c>
      <c r="G197" s="322">
        <v>22.6496</v>
      </c>
      <c r="H197" s="323">
        <v>560</v>
      </c>
      <c r="I197" s="323">
        <v>440</v>
      </c>
      <c r="J197" s="346">
        <v>4770</v>
      </c>
      <c r="K197" s="346">
        <v>507</v>
      </c>
      <c r="L197" s="345"/>
      <c r="M197" s="348">
        <v>42491</v>
      </c>
      <c r="N197" s="348">
        <v>43312</v>
      </c>
      <c r="O197" s="345"/>
      <c r="P197" s="345"/>
      <c r="Q197" s="345"/>
      <c r="R197" s="345"/>
      <c r="S197" s="345"/>
      <c r="T197" s="345"/>
      <c r="U197" s="345"/>
      <c r="V197" s="345"/>
      <c r="W197" s="345"/>
      <c r="X197" s="345"/>
      <c r="Y197" s="345"/>
      <c r="Z197" s="345"/>
      <c r="AA197" s="345"/>
      <c r="AB197" s="345"/>
      <c r="AC197" s="345"/>
      <c r="AD197" s="345"/>
      <c r="AE197" s="345"/>
    </row>
    <row r="198" spans="1:31" ht="18.75" customHeight="1">
      <c r="A198" s="318" t="s">
        <v>951</v>
      </c>
      <c r="B198" s="329" t="s">
        <v>967</v>
      </c>
      <c r="C198" s="319" t="s">
        <v>968</v>
      </c>
      <c r="D198" s="319">
        <v>200</v>
      </c>
      <c r="E198" s="320">
        <v>3200</v>
      </c>
      <c r="F198" s="321">
        <v>3500</v>
      </c>
      <c r="G198" s="322">
        <v>14.9573</v>
      </c>
      <c r="H198" s="323">
        <v>380</v>
      </c>
      <c r="I198" s="323">
        <v>350</v>
      </c>
      <c r="J198" s="346">
        <v>3150</v>
      </c>
      <c r="K198" s="346">
        <v>345</v>
      </c>
      <c r="L198" s="345"/>
      <c r="M198" s="348">
        <v>42491</v>
      </c>
      <c r="N198" s="348">
        <v>43312</v>
      </c>
      <c r="O198" s="345"/>
      <c r="P198" s="345"/>
      <c r="Q198" s="345"/>
      <c r="R198" s="345"/>
      <c r="S198" s="345"/>
      <c r="T198" s="345"/>
      <c r="U198" s="345"/>
      <c r="V198" s="345"/>
      <c r="W198" s="345"/>
      <c r="X198" s="345"/>
      <c r="Y198" s="345"/>
      <c r="Z198" s="345"/>
      <c r="AA198" s="345"/>
      <c r="AB198" s="345"/>
      <c r="AC198" s="345"/>
      <c r="AD198" s="345"/>
      <c r="AE198" s="345"/>
    </row>
    <row r="199" spans="1:31" ht="18.75" customHeight="1">
      <c r="A199" s="337" t="s">
        <v>6310</v>
      </c>
      <c r="B199" s="338" t="s">
        <v>6311</v>
      </c>
      <c r="C199" s="338" t="s">
        <v>6312</v>
      </c>
      <c r="D199" s="338">
        <v>170</v>
      </c>
      <c r="E199" s="339">
        <v>3200</v>
      </c>
      <c r="F199" s="340">
        <v>3600</v>
      </c>
      <c r="G199" s="322">
        <v>18.099599999999999</v>
      </c>
      <c r="H199" s="323">
        <v>390</v>
      </c>
      <c r="I199" s="323">
        <v>350</v>
      </c>
      <c r="J199" s="346">
        <v>3240</v>
      </c>
      <c r="K199" s="346">
        <v>354</v>
      </c>
      <c r="L199" s="345"/>
      <c r="M199" s="348">
        <v>42491</v>
      </c>
      <c r="N199" s="348">
        <v>43312</v>
      </c>
      <c r="O199" s="345"/>
      <c r="P199" s="345"/>
      <c r="Q199" s="345"/>
      <c r="R199" s="345"/>
      <c r="S199" s="345"/>
      <c r="T199" s="345"/>
      <c r="U199" s="345"/>
      <c r="V199" s="345"/>
      <c r="W199" s="345"/>
      <c r="X199" s="345"/>
      <c r="Y199" s="345"/>
      <c r="Z199" s="345"/>
      <c r="AA199" s="345"/>
      <c r="AB199" s="345"/>
      <c r="AC199" s="345"/>
      <c r="AD199" s="345"/>
      <c r="AE199" s="345"/>
    </row>
    <row r="200" spans="1:31" s="302" customFormat="1" ht="18.75" customHeight="1">
      <c r="A200" s="318" t="s">
        <v>6313</v>
      </c>
      <c r="B200" s="319" t="s">
        <v>6314</v>
      </c>
      <c r="C200" s="319"/>
      <c r="D200" s="319">
        <v>20</v>
      </c>
      <c r="E200" s="320">
        <v>400</v>
      </c>
      <c r="F200" s="321">
        <v>600</v>
      </c>
      <c r="G200" s="322">
        <v>25.640999999999998</v>
      </c>
      <c r="H200" s="323"/>
      <c r="I200" s="323"/>
      <c r="J200" s="346"/>
      <c r="K200" s="346"/>
      <c r="L200" s="345"/>
      <c r="M200" s="348">
        <v>42491</v>
      </c>
      <c r="N200" s="348">
        <v>43312</v>
      </c>
      <c r="O200" s="345"/>
      <c r="P200" s="345"/>
      <c r="Q200" s="345"/>
      <c r="R200" s="345"/>
      <c r="S200" s="345"/>
      <c r="T200" s="345"/>
      <c r="U200" s="345"/>
      <c r="V200" s="345"/>
      <c r="W200" s="345"/>
      <c r="X200" s="345"/>
      <c r="Y200" s="345"/>
      <c r="Z200" s="345"/>
      <c r="AA200" s="345"/>
      <c r="AB200" s="345"/>
      <c r="AC200" s="345"/>
      <c r="AD200" s="345"/>
      <c r="AE200" s="345"/>
    </row>
    <row r="201" spans="1:31" s="302" customFormat="1" ht="18.75" customHeight="1">
      <c r="A201" s="318" t="s">
        <v>6315</v>
      </c>
      <c r="B201" s="319" t="s">
        <v>6316</v>
      </c>
      <c r="C201" s="319"/>
      <c r="D201" s="319">
        <v>20</v>
      </c>
      <c r="E201" s="320">
        <v>400</v>
      </c>
      <c r="F201" s="321">
        <v>600</v>
      </c>
      <c r="G201" s="322">
        <v>25.640999999999998</v>
      </c>
      <c r="H201" s="323"/>
      <c r="I201" s="323"/>
      <c r="J201" s="346"/>
      <c r="K201" s="346"/>
      <c r="L201" s="345"/>
      <c r="M201" s="348">
        <v>42491</v>
      </c>
      <c r="N201" s="348">
        <v>43312</v>
      </c>
      <c r="O201" s="345"/>
      <c r="P201" s="345"/>
      <c r="Q201" s="345"/>
      <c r="R201" s="345"/>
      <c r="S201" s="345"/>
      <c r="T201" s="345"/>
      <c r="U201" s="345"/>
      <c r="V201" s="345"/>
      <c r="W201" s="345"/>
      <c r="X201" s="345"/>
      <c r="Y201" s="345"/>
      <c r="Z201" s="345"/>
      <c r="AA201" s="345"/>
      <c r="AB201" s="345"/>
      <c r="AC201" s="345"/>
      <c r="AD201" s="345"/>
      <c r="AE201" s="345"/>
    </row>
    <row r="202" spans="1:31" ht="18.75" customHeight="1">
      <c r="A202" s="318" t="s">
        <v>6317</v>
      </c>
      <c r="B202" s="329" t="s">
        <v>6318</v>
      </c>
      <c r="C202" s="319">
        <v>36</v>
      </c>
      <c r="D202" s="319">
        <v>20</v>
      </c>
      <c r="E202" s="320">
        <v>400</v>
      </c>
      <c r="F202" s="321">
        <v>600</v>
      </c>
      <c r="G202" s="322">
        <v>25.640999999999998</v>
      </c>
      <c r="H202" s="323"/>
      <c r="I202" s="323"/>
      <c r="J202" s="346"/>
      <c r="K202" s="346"/>
      <c r="L202" s="345"/>
      <c r="M202" s="348">
        <v>42491</v>
      </c>
      <c r="N202" s="348">
        <v>43312</v>
      </c>
      <c r="O202" s="345"/>
      <c r="P202" s="345"/>
      <c r="Q202" s="345"/>
      <c r="R202" s="345"/>
      <c r="S202" s="345"/>
      <c r="T202" s="345"/>
      <c r="U202" s="345"/>
      <c r="V202" s="345"/>
      <c r="W202" s="345"/>
      <c r="X202" s="345"/>
      <c r="Y202" s="345"/>
      <c r="Z202" s="345"/>
      <c r="AA202" s="345"/>
      <c r="AB202" s="345"/>
      <c r="AC202" s="345"/>
      <c r="AD202" s="345"/>
      <c r="AE202" s="345"/>
    </row>
    <row r="203" spans="1:31" ht="18.75" customHeight="1">
      <c r="A203" s="337" t="s">
        <v>6319</v>
      </c>
      <c r="B203" s="338" t="s">
        <v>6320</v>
      </c>
      <c r="C203" s="338">
        <v>6103</v>
      </c>
      <c r="D203" s="338">
        <v>20</v>
      </c>
      <c r="E203" s="339">
        <v>210</v>
      </c>
      <c r="F203" s="340">
        <v>240</v>
      </c>
      <c r="G203" s="322">
        <v>10.256399999999999</v>
      </c>
      <c r="H203" s="323"/>
      <c r="I203" s="323"/>
      <c r="J203" s="346"/>
      <c r="K203" s="346"/>
      <c r="L203" s="347" t="s">
        <v>6147</v>
      </c>
      <c r="M203" s="348">
        <v>42491</v>
      </c>
      <c r="N203" s="348">
        <v>43312</v>
      </c>
      <c r="O203" s="345"/>
      <c r="P203" s="345"/>
      <c r="Q203" s="345"/>
      <c r="R203" s="345"/>
      <c r="S203" s="345"/>
      <c r="T203" s="345"/>
      <c r="U203" s="345"/>
      <c r="V203" s="345"/>
      <c r="W203" s="345"/>
      <c r="X203" s="345"/>
      <c r="Y203" s="345"/>
      <c r="Z203" s="345"/>
      <c r="AA203" s="345"/>
      <c r="AB203" s="345"/>
      <c r="AC203" s="345"/>
      <c r="AD203" s="345"/>
      <c r="AE203" s="345"/>
    </row>
    <row r="204" spans="1:31" ht="18.75" customHeight="1">
      <c r="A204" s="355" t="s">
        <v>6321</v>
      </c>
      <c r="B204" s="329" t="s">
        <v>6242</v>
      </c>
      <c r="C204" s="329" t="s">
        <v>6322</v>
      </c>
      <c r="D204" s="319">
        <v>170</v>
      </c>
      <c r="E204" s="320">
        <v>2800</v>
      </c>
      <c r="F204" s="321">
        <v>3300</v>
      </c>
      <c r="G204" s="322">
        <v>16.5913</v>
      </c>
      <c r="H204" s="323">
        <v>360</v>
      </c>
      <c r="I204" s="323">
        <v>310</v>
      </c>
      <c r="J204" s="346">
        <v>2970</v>
      </c>
      <c r="K204" s="346">
        <v>327</v>
      </c>
      <c r="L204" s="345"/>
      <c r="M204" s="348">
        <v>42491</v>
      </c>
      <c r="N204" s="348">
        <v>43312</v>
      </c>
      <c r="O204" s="345"/>
      <c r="P204" s="345"/>
      <c r="Q204" s="345"/>
      <c r="R204" s="345"/>
      <c r="S204" s="345"/>
      <c r="T204" s="345"/>
      <c r="U204" s="345"/>
      <c r="V204" s="345"/>
      <c r="W204" s="345"/>
      <c r="X204" s="345"/>
      <c r="Y204" s="345"/>
      <c r="Z204" s="345"/>
      <c r="AA204" s="345"/>
      <c r="AB204" s="345"/>
      <c r="AC204" s="345"/>
      <c r="AD204" s="345"/>
      <c r="AE204" s="345"/>
    </row>
    <row r="205" spans="1:31" ht="18.75" customHeight="1">
      <c r="A205" s="318" t="s">
        <v>6323</v>
      </c>
      <c r="B205" s="319" t="s">
        <v>597</v>
      </c>
      <c r="C205" s="319" t="s">
        <v>6324</v>
      </c>
      <c r="D205" s="319">
        <v>180</v>
      </c>
      <c r="E205" s="320">
        <v>3300</v>
      </c>
      <c r="F205" s="321">
        <v>3850</v>
      </c>
      <c r="G205" s="322">
        <v>18.281099999999999</v>
      </c>
      <c r="H205" s="323">
        <v>415</v>
      </c>
      <c r="I205" s="323">
        <v>360</v>
      </c>
      <c r="J205" s="346">
        <v>3465</v>
      </c>
      <c r="K205" s="346">
        <v>376.5</v>
      </c>
      <c r="L205" s="345"/>
      <c r="M205" s="348">
        <v>42491</v>
      </c>
      <c r="N205" s="348">
        <v>43312</v>
      </c>
      <c r="O205" s="345"/>
      <c r="P205" s="345"/>
      <c r="Q205" s="345"/>
      <c r="R205" s="345"/>
      <c r="S205" s="345"/>
      <c r="T205" s="345"/>
      <c r="U205" s="345"/>
      <c r="V205" s="345"/>
      <c r="W205" s="345"/>
      <c r="X205" s="345"/>
      <c r="Y205" s="345"/>
      <c r="Z205" s="345"/>
      <c r="AA205" s="345"/>
      <c r="AB205" s="345"/>
      <c r="AC205" s="345"/>
      <c r="AD205" s="345"/>
      <c r="AE205" s="345"/>
    </row>
    <row r="206" spans="1:31" ht="18.75" customHeight="1">
      <c r="A206" s="318" t="s">
        <v>6325</v>
      </c>
      <c r="B206" s="332" t="s">
        <v>6326</v>
      </c>
      <c r="C206" s="332" t="s">
        <v>6327</v>
      </c>
      <c r="D206" s="332">
        <v>200</v>
      </c>
      <c r="E206" s="333">
        <v>1000</v>
      </c>
      <c r="F206" s="334">
        <v>1100</v>
      </c>
      <c r="G206" s="322">
        <v>4.7008999999999999</v>
      </c>
      <c r="H206" s="323">
        <v>140</v>
      </c>
      <c r="I206" s="323">
        <v>130</v>
      </c>
      <c r="J206" s="346">
        <v>990</v>
      </c>
      <c r="K206" s="346">
        <v>129</v>
      </c>
      <c r="L206" s="345"/>
      <c r="M206" s="348">
        <v>42491</v>
      </c>
      <c r="N206" s="348">
        <v>43312</v>
      </c>
      <c r="O206" s="345"/>
      <c r="P206" s="345"/>
      <c r="Q206" s="345"/>
      <c r="R206" s="345"/>
      <c r="S206" s="345"/>
      <c r="T206" s="345"/>
      <c r="U206" s="345"/>
      <c r="V206" s="345"/>
      <c r="W206" s="345"/>
      <c r="X206" s="345"/>
      <c r="Y206" s="345"/>
      <c r="Z206" s="345"/>
      <c r="AA206" s="345"/>
      <c r="AB206" s="345"/>
      <c r="AC206" s="345"/>
      <c r="AD206" s="345"/>
      <c r="AE206" s="345"/>
    </row>
    <row r="207" spans="1:31" ht="18.75" customHeight="1">
      <c r="A207" s="318" t="s">
        <v>6328</v>
      </c>
      <c r="B207" s="319" t="s">
        <v>6329</v>
      </c>
      <c r="C207" s="319" t="s">
        <v>6330</v>
      </c>
      <c r="D207" s="319">
        <v>200</v>
      </c>
      <c r="E207" s="320">
        <v>1800</v>
      </c>
      <c r="F207" s="321">
        <v>2100</v>
      </c>
      <c r="G207" s="322">
        <v>8.9743999999999993</v>
      </c>
      <c r="H207" s="323">
        <v>240</v>
      </c>
      <c r="I207" s="323">
        <v>210</v>
      </c>
      <c r="J207" s="346">
        <v>1890</v>
      </c>
      <c r="K207" s="346">
        <v>219</v>
      </c>
      <c r="L207" s="345"/>
      <c r="M207" s="348">
        <v>42491</v>
      </c>
      <c r="N207" s="348">
        <v>43312</v>
      </c>
      <c r="O207" s="345"/>
      <c r="P207" s="345"/>
      <c r="Q207" s="345"/>
      <c r="R207" s="345"/>
      <c r="S207" s="345"/>
      <c r="T207" s="345"/>
      <c r="U207" s="345"/>
      <c r="V207" s="345"/>
      <c r="W207" s="345"/>
      <c r="X207" s="345"/>
      <c r="Y207" s="345"/>
      <c r="Z207" s="345"/>
      <c r="AA207" s="345"/>
      <c r="AB207" s="345"/>
      <c r="AC207" s="345"/>
      <c r="AD207" s="345"/>
      <c r="AE207" s="345"/>
    </row>
    <row r="208" spans="1:31" ht="18.75" customHeight="1">
      <c r="A208" s="318" t="s">
        <v>6331</v>
      </c>
      <c r="B208" s="319" t="s">
        <v>6079</v>
      </c>
      <c r="C208" s="319" t="s">
        <v>6332</v>
      </c>
      <c r="D208" s="319">
        <v>170</v>
      </c>
      <c r="E208" s="320">
        <v>2100</v>
      </c>
      <c r="F208" s="321">
        <v>2400</v>
      </c>
      <c r="G208" s="362">
        <v>12.07</v>
      </c>
      <c r="H208" s="323">
        <v>270</v>
      </c>
      <c r="I208" s="323">
        <v>240</v>
      </c>
      <c r="J208" s="346">
        <v>2160</v>
      </c>
      <c r="K208" s="346">
        <v>246</v>
      </c>
      <c r="L208" s="345"/>
      <c r="M208" s="348">
        <v>42491</v>
      </c>
      <c r="N208" s="348">
        <v>43312</v>
      </c>
      <c r="O208" s="345"/>
      <c r="P208" s="345"/>
      <c r="Q208" s="345"/>
      <c r="R208" s="345"/>
      <c r="S208" s="345"/>
      <c r="T208" s="345"/>
      <c r="U208" s="345"/>
      <c r="V208" s="345"/>
      <c r="W208" s="345"/>
      <c r="X208" s="345"/>
      <c r="Y208" s="345"/>
      <c r="Z208" s="345"/>
      <c r="AA208" s="345"/>
      <c r="AB208" s="345"/>
      <c r="AC208" s="345"/>
      <c r="AD208" s="345"/>
      <c r="AE208" s="345"/>
    </row>
    <row r="209" spans="1:31" ht="18.75" customHeight="1">
      <c r="A209" s="331" t="s">
        <v>6333</v>
      </c>
      <c r="B209" s="332" t="s">
        <v>6334</v>
      </c>
      <c r="C209" s="332" t="s">
        <v>6335</v>
      </c>
      <c r="D209" s="332">
        <v>950</v>
      </c>
      <c r="E209" s="333">
        <v>14200</v>
      </c>
      <c r="F209" s="334">
        <v>16600</v>
      </c>
      <c r="G209" s="363">
        <v>14.93</v>
      </c>
      <c r="H209" s="364" t="s">
        <v>6095</v>
      </c>
      <c r="I209" s="323" t="s">
        <v>6095</v>
      </c>
      <c r="J209" s="369">
        <v>14940</v>
      </c>
      <c r="K209" s="369">
        <v>1524</v>
      </c>
      <c r="L209" s="352"/>
      <c r="M209" s="348">
        <v>42491</v>
      </c>
      <c r="N209" s="348">
        <v>43312</v>
      </c>
      <c r="O209" s="352"/>
      <c r="P209" s="352"/>
      <c r="Q209" s="352"/>
      <c r="R209" s="352"/>
      <c r="S209" s="352"/>
      <c r="T209" s="352"/>
      <c r="U209" s="352"/>
      <c r="V209" s="352"/>
      <c r="W209" s="352"/>
      <c r="X209" s="352"/>
      <c r="Y209" s="352"/>
      <c r="Z209" s="352"/>
      <c r="AA209" s="352"/>
      <c r="AB209" s="352"/>
      <c r="AC209" s="352"/>
      <c r="AD209" s="352"/>
      <c r="AE209" s="352"/>
    </row>
    <row r="210" spans="1:31" ht="18.75" customHeight="1">
      <c r="A210" s="331" t="s">
        <v>733</v>
      </c>
      <c r="B210" s="332" t="s">
        <v>6334</v>
      </c>
      <c r="C210" s="332" t="s">
        <v>732</v>
      </c>
      <c r="D210" s="332">
        <v>1000</v>
      </c>
      <c r="E210" s="333">
        <v>17700</v>
      </c>
      <c r="F210" s="334">
        <v>20100</v>
      </c>
      <c r="G210" s="363">
        <v>17.18</v>
      </c>
      <c r="H210" s="364" t="s">
        <v>6095</v>
      </c>
      <c r="I210" s="323" t="s">
        <v>6095</v>
      </c>
      <c r="J210" s="369">
        <v>18090</v>
      </c>
      <c r="K210" s="369">
        <v>1839</v>
      </c>
      <c r="L210" s="352" t="s">
        <v>6336</v>
      </c>
      <c r="M210" s="348">
        <v>42491</v>
      </c>
      <c r="N210" s="348">
        <v>43312</v>
      </c>
      <c r="O210" s="352"/>
      <c r="P210" s="352"/>
      <c r="Q210" s="352"/>
      <c r="R210" s="352"/>
      <c r="S210" s="352"/>
      <c r="T210" s="352"/>
      <c r="U210" s="352"/>
      <c r="V210" s="352"/>
      <c r="W210" s="352"/>
      <c r="X210" s="352"/>
      <c r="Y210" s="352"/>
      <c r="Z210" s="352"/>
      <c r="AA210" s="352"/>
      <c r="AB210" s="352"/>
      <c r="AC210" s="352"/>
      <c r="AD210" s="352"/>
      <c r="AE210" s="352"/>
    </row>
    <row r="211" spans="1:31" ht="18.75" customHeight="1">
      <c r="A211" s="318" t="s">
        <v>6337</v>
      </c>
      <c r="B211" s="319" t="s">
        <v>6079</v>
      </c>
      <c r="C211" s="319" t="s">
        <v>6338</v>
      </c>
      <c r="D211" s="319">
        <v>170</v>
      </c>
      <c r="E211" s="320">
        <v>2400</v>
      </c>
      <c r="F211" s="321">
        <v>2800</v>
      </c>
      <c r="G211" s="363">
        <v>14.08</v>
      </c>
      <c r="H211" s="364">
        <v>310</v>
      </c>
      <c r="I211" s="323">
        <v>270</v>
      </c>
      <c r="J211" s="369">
        <v>2520</v>
      </c>
      <c r="K211" s="369">
        <v>282</v>
      </c>
      <c r="L211" s="352"/>
      <c r="M211" s="348">
        <v>42491</v>
      </c>
      <c r="N211" s="348">
        <v>43312</v>
      </c>
      <c r="O211" s="352"/>
      <c r="P211" s="352"/>
      <c r="Q211" s="352"/>
      <c r="R211" s="352"/>
      <c r="S211" s="352"/>
      <c r="T211" s="352"/>
      <c r="U211" s="352"/>
      <c r="V211" s="352"/>
      <c r="W211" s="352"/>
      <c r="X211" s="352"/>
      <c r="Y211" s="352"/>
      <c r="Z211" s="352"/>
      <c r="AA211" s="352"/>
      <c r="AB211" s="352"/>
      <c r="AC211" s="352"/>
      <c r="AD211" s="352"/>
      <c r="AE211" s="352"/>
    </row>
    <row r="212" spans="1:31" ht="18.75" customHeight="1">
      <c r="A212" s="318" t="s">
        <v>6339</v>
      </c>
      <c r="B212" s="319" t="s">
        <v>6340</v>
      </c>
      <c r="C212" s="319" t="s">
        <v>6341</v>
      </c>
      <c r="D212" s="319">
        <v>180</v>
      </c>
      <c r="E212" s="320">
        <v>2700</v>
      </c>
      <c r="F212" s="321">
        <v>3100</v>
      </c>
      <c r="G212" s="363">
        <v>14.72</v>
      </c>
      <c r="H212" s="364">
        <v>340</v>
      </c>
      <c r="I212" s="323">
        <v>300</v>
      </c>
      <c r="J212" s="369">
        <v>2790</v>
      </c>
      <c r="K212" s="369">
        <v>309</v>
      </c>
      <c r="L212" s="352"/>
      <c r="M212" s="348">
        <v>42491</v>
      </c>
      <c r="N212" s="348">
        <v>43312</v>
      </c>
      <c r="O212" s="352"/>
      <c r="P212" s="352"/>
      <c r="Q212" s="352"/>
      <c r="R212" s="352"/>
      <c r="S212" s="352"/>
      <c r="T212" s="352"/>
      <c r="U212" s="352"/>
      <c r="V212" s="352"/>
      <c r="W212" s="352"/>
      <c r="X212" s="352"/>
      <c r="Y212" s="352"/>
      <c r="Z212" s="352"/>
      <c r="AA212" s="352"/>
      <c r="AB212" s="352"/>
      <c r="AC212" s="352"/>
      <c r="AD212" s="352"/>
      <c r="AE212" s="352"/>
    </row>
    <row r="213" spans="1:31" ht="18.75" customHeight="1">
      <c r="A213" s="318" t="s">
        <v>6342</v>
      </c>
      <c r="B213" s="319" t="s">
        <v>597</v>
      </c>
      <c r="C213" s="319" t="s">
        <v>6343</v>
      </c>
      <c r="D213" s="319">
        <v>180</v>
      </c>
      <c r="E213" s="320">
        <v>4700</v>
      </c>
      <c r="F213" s="321">
        <v>5000</v>
      </c>
      <c r="G213" s="365">
        <v>23.741700000000002</v>
      </c>
      <c r="H213" s="323">
        <v>530</v>
      </c>
      <c r="I213" s="323">
        <v>500</v>
      </c>
      <c r="J213" s="346">
        <v>4500</v>
      </c>
      <c r="K213" s="346">
        <v>480</v>
      </c>
      <c r="L213" s="345"/>
      <c r="M213" s="348">
        <v>42491</v>
      </c>
      <c r="N213" s="348">
        <v>43312</v>
      </c>
      <c r="O213" s="345"/>
      <c r="P213" s="345"/>
      <c r="Q213" s="345"/>
      <c r="R213" s="345"/>
      <c r="S213" s="345"/>
      <c r="T213" s="345"/>
      <c r="U213" s="345"/>
      <c r="V213" s="345"/>
      <c r="W213" s="345"/>
      <c r="X213" s="345"/>
      <c r="Y213" s="345"/>
      <c r="Z213" s="345"/>
      <c r="AA213" s="345"/>
      <c r="AB213" s="345"/>
      <c r="AC213" s="345"/>
      <c r="AD213" s="345"/>
      <c r="AE213" s="345"/>
    </row>
    <row r="214" spans="1:31" ht="18.75" customHeight="1">
      <c r="A214" s="318" t="s">
        <v>6344</v>
      </c>
      <c r="B214" s="319" t="s">
        <v>597</v>
      </c>
      <c r="C214" s="319" t="s">
        <v>6345</v>
      </c>
      <c r="D214" s="319">
        <v>180</v>
      </c>
      <c r="E214" s="320">
        <v>3900</v>
      </c>
      <c r="F214" s="321">
        <v>4200</v>
      </c>
      <c r="G214" s="365">
        <v>19.943000000000001</v>
      </c>
      <c r="H214" s="323">
        <v>450</v>
      </c>
      <c r="I214" s="323">
        <v>420</v>
      </c>
      <c r="J214" s="346">
        <v>3780</v>
      </c>
      <c r="K214" s="346">
        <v>408</v>
      </c>
      <c r="L214" s="345"/>
      <c r="M214" s="348">
        <v>42491</v>
      </c>
      <c r="N214" s="348">
        <v>43312</v>
      </c>
      <c r="O214" s="345"/>
      <c r="P214" s="345"/>
      <c r="Q214" s="345"/>
      <c r="R214" s="345"/>
      <c r="S214" s="345"/>
      <c r="T214" s="345"/>
      <c r="U214" s="345"/>
      <c r="V214" s="345"/>
      <c r="W214" s="345"/>
      <c r="X214" s="345"/>
      <c r="Y214" s="345"/>
      <c r="Z214" s="345"/>
      <c r="AA214" s="345"/>
      <c r="AB214" s="345"/>
      <c r="AC214" s="345"/>
      <c r="AD214" s="345"/>
      <c r="AE214" s="345"/>
    </row>
    <row r="215" spans="1:31" ht="18.75" customHeight="1">
      <c r="A215" s="318" t="s">
        <v>6346</v>
      </c>
      <c r="B215" s="319" t="s">
        <v>6262</v>
      </c>
      <c r="C215" s="319" t="s">
        <v>6347</v>
      </c>
      <c r="D215" s="319">
        <v>170</v>
      </c>
      <c r="E215" s="320">
        <v>4000</v>
      </c>
      <c r="F215" s="321">
        <v>5000</v>
      </c>
      <c r="G215" s="365">
        <v>25.138300000000001</v>
      </c>
      <c r="H215" s="323">
        <v>530</v>
      </c>
      <c r="I215" s="323">
        <v>430</v>
      </c>
      <c r="J215" s="346">
        <v>4500</v>
      </c>
      <c r="K215" s="346">
        <v>480</v>
      </c>
      <c r="L215" s="345"/>
      <c r="M215" s="348">
        <v>42491</v>
      </c>
      <c r="N215" s="348">
        <v>43312</v>
      </c>
      <c r="O215" s="345"/>
      <c r="P215" s="345"/>
      <c r="Q215" s="345"/>
      <c r="R215" s="345"/>
      <c r="S215" s="345"/>
      <c r="T215" s="345"/>
      <c r="U215" s="345"/>
      <c r="V215" s="345"/>
      <c r="W215" s="345"/>
      <c r="X215" s="345"/>
      <c r="Y215" s="345"/>
      <c r="Z215" s="345"/>
      <c r="AA215" s="345"/>
      <c r="AB215" s="345"/>
      <c r="AC215" s="345"/>
      <c r="AD215" s="345"/>
      <c r="AE215" s="345"/>
    </row>
    <row r="216" spans="1:31" ht="18.75" customHeight="1">
      <c r="A216" s="318" t="s">
        <v>6348</v>
      </c>
      <c r="B216" s="319" t="s">
        <v>6320</v>
      </c>
      <c r="C216" s="319" t="s">
        <v>6349</v>
      </c>
      <c r="D216" s="319">
        <v>20</v>
      </c>
      <c r="E216" s="320">
        <v>570</v>
      </c>
      <c r="F216" s="321">
        <v>600</v>
      </c>
      <c r="G216" s="365">
        <v>25.640999999999998</v>
      </c>
      <c r="H216" s="323">
        <v>90</v>
      </c>
      <c r="I216" s="323">
        <v>87</v>
      </c>
      <c r="J216" s="346">
        <v>540</v>
      </c>
      <c r="K216" s="346">
        <v>84</v>
      </c>
      <c r="L216" s="345"/>
      <c r="M216" s="348">
        <v>42491</v>
      </c>
      <c r="N216" s="348">
        <v>43312</v>
      </c>
      <c r="O216" s="345"/>
      <c r="P216" s="345"/>
      <c r="Q216" s="345"/>
      <c r="R216" s="345"/>
      <c r="S216" s="345"/>
      <c r="T216" s="345"/>
      <c r="U216" s="345"/>
      <c r="V216" s="345"/>
      <c r="W216" s="345"/>
      <c r="X216" s="345"/>
      <c r="Y216" s="345"/>
      <c r="Z216" s="345"/>
      <c r="AA216" s="345"/>
      <c r="AB216" s="345"/>
      <c r="AC216" s="345"/>
      <c r="AD216" s="345"/>
      <c r="AE216" s="345"/>
    </row>
    <row r="217" spans="1:31" ht="18.75" customHeight="1">
      <c r="A217" s="318" t="s">
        <v>1662</v>
      </c>
      <c r="B217" s="319" t="s">
        <v>147</v>
      </c>
      <c r="C217" s="319" t="s">
        <v>6350</v>
      </c>
      <c r="D217" s="319">
        <v>170</v>
      </c>
      <c r="E217" s="320">
        <v>3000</v>
      </c>
      <c r="F217" s="321">
        <v>3500</v>
      </c>
      <c r="G217" s="365">
        <v>17.596800000000002</v>
      </c>
      <c r="H217" s="323">
        <v>380</v>
      </c>
      <c r="I217" s="323">
        <v>330</v>
      </c>
      <c r="J217" s="346">
        <v>3150</v>
      </c>
      <c r="K217" s="346">
        <v>345</v>
      </c>
      <c r="L217" s="345"/>
      <c r="M217" s="348">
        <v>42491</v>
      </c>
      <c r="N217" s="348">
        <v>43312</v>
      </c>
      <c r="O217" s="345"/>
      <c r="P217" s="345"/>
      <c r="Q217" s="345"/>
      <c r="R217" s="345"/>
      <c r="S217" s="345"/>
      <c r="T217" s="345"/>
      <c r="U217" s="345"/>
      <c r="V217" s="345"/>
      <c r="W217" s="345"/>
      <c r="X217" s="345"/>
      <c r="Y217" s="345"/>
      <c r="Z217" s="345"/>
      <c r="AA217" s="345"/>
      <c r="AB217" s="345"/>
      <c r="AC217" s="345"/>
      <c r="AD217" s="345"/>
      <c r="AE217" s="345"/>
    </row>
    <row r="218" spans="1:31" ht="18.75" customHeight="1">
      <c r="A218" s="318" t="s">
        <v>6351</v>
      </c>
      <c r="B218" s="319" t="s">
        <v>1309</v>
      </c>
      <c r="C218" s="319" t="s">
        <v>6352</v>
      </c>
      <c r="D218" s="319">
        <v>170</v>
      </c>
      <c r="E218" s="320">
        <v>3000</v>
      </c>
      <c r="F218" s="321">
        <v>3550</v>
      </c>
      <c r="G218" s="365">
        <v>17.848199999999999</v>
      </c>
      <c r="H218" s="323">
        <v>385</v>
      </c>
      <c r="I218" s="323">
        <v>330</v>
      </c>
      <c r="J218" s="346">
        <v>3195</v>
      </c>
      <c r="K218" s="346">
        <v>349.5</v>
      </c>
      <c r="L218" s="352"/>
      <c r="M218" s="348">
        <v>42491</v>
      </c>
      <c r="N218" s="348">
        <v>43312</v>
      </c>
      <c r="O218" s="352"/>
      <c r="P218" s="352"/>
      <c r="Q218" s="352"/>
      <c r="R218" s="352"/>
      <c r="S218" s="352"/>
      <c r="T218" s="352"/>
      <c r="U218" s="352"/>
      <c r="V218" s="352"/>
      <c r="W218" s="352"/>
      <c r="X218" s="352"/>
      <c r="Y218" s="352"/>
      <c r="Z218" s="352"/>
      <c r="AA218" s="352"/>
      <c r="AB218" s="352"/>
      <c r="AC218" s="352"/>
      <c r="AD218" s="352"/>
      <c r="AE218" s="352"/>
    </row>
    <row r="219" spans="1:31" ht="18.75" customHeight="1">
      <c r="A219" s="331" t="s">
        <v>6353</v>
      </c>
      <c r="B219" s="332" t="s">
        <v>6354</v>
      </c>
      <c r="C219" s="332" t="s">
        <v>6355</v>
      </c>
      <c r="D219" s="332">
        <v>170</v>
      </c>
      <c r="E219" s="333">
        <v>2300</v>
      </c>
      <c r="F219" s="334">
        <v>2700</v>
      </c>
      <c r="G219" s="365">
        <v>13.5747</v>
      </c>
      <c r="H219" s="323">
        <v>300</v>
      </c>
      <c r="I219" s="323">
        <v>260</v>
      </c>
      <c r="J219" s="346">
        <v>2430</v>
      </c>
      <c r="K219" s="346">
        <v>273</v>
      </c>
      <c r="L219" s="352"/>
      <c r="M219" s="348">
        <v>42491</v>
      </c>
      <c r="N219" s="348">
        <v>43312</v>
      </c>
      <c r="O219" s="352"/>
      <c r="P219" s="352"/>
      <c r="Q219" s="352"/>
      <c r="R219" s="352"/>
      <c r="S219" s="352"/>
      <c r="T219" s="352"/>
      <c r="U219" s="352"/>
      <c r="V219" s="352"/>
      <c r="W219" s="352"/>
      <c r="X219" s="352"/>
      <c r="Y219" s="352"/>
      <c r="Z219" s="352"/>
      <c r="AA219" s="352"/>
      <c r="AB219" s="352"/>
      <c r="AC219" s="352"/>
      <c r="AD219" s="352"/>
      <c r="AE219" s="352"/>
    </row>
    <row r="220" spans="1:31" ht="18.75" customHeight="1">
      <c r="A220" s="331" t="s">
        <v>6356</v>
      </c>
      <c r="B220" s="332" t="s">
        <v>5984</v>
      </c>
      <c r="C220" s="332" t="s">
        <v>6357</v>
      </c>
      <c r="D220" s="332">
        <v>210</v>
      </c>
      <c r="E220" s="333"/>
      <c r="F220" s="334">
        <v>4000</v>
      </c>
      <c r="G220" s="365">
        <v>16.28</v>
      </c>
      <c r="H220" s="323">
        <v>430</v>
      </c>
      <c r="I220" s="323">
        <v>30</v>
      </c>
      <c r="J220" s="346">
        <v>3600</v>
      </c>
      <c r="K220" s="346">
        <v>390</v>
      </c>
      <c r="L220" s="352"/>
      <c r="M220" s="348">
        <v>42491</v>
      </c>
      <c r="N220" s="348">
        <v>43312</v>
      </c>
      <c r="O220" s="352"/>
      <c r="P220" s="352"/>
      <c r="Q220" s="352"/>
      <c r="R220" s="352"/>
      <c r="S220" s="352"/>
      <c r="T220" s="352"/>
      <c r="U220" s="352"/>
      <c r="V220" s="352"/>
      <c r="W220" s="352"/>
      <c r="X220" s="352"/>
      <c r="Y220" s="352"/>
      <c r="Z220" s="352"/>
      <c r="AA220" s="352"/>
      <c r="AB220" s="352"/>
      <c r="AC220" s="352"/>
      <c r="AD220" s="352"/>
      <c r="AE220" s="352"/>
    </row>
    <row r="221" spans="1:31" ht="18.75" customHeight="1">
      <c r="A221" s="366" t="s">
        <v>6358</v>
      </c>
      <c r="B221" s="319" t="s">
        <v>597</v>
      </c>
      <c r="C221" s="319" t="s">
        <v>6359</v>
      </c>
      <c r="D221" s="319">
        <v>180</v>
      </c>
      <c r="E221" s="320">
        <v>5700</v>
      </c>
      <c r="F221" s="320">
        <v>6700</v>
      </c>
      <c r="G221" s="365">
        <v>31.8139</v>
      </c>
      <c r="H221" s="323">
        <v>700</v>
      </c>
      <c r="I221" s="323">
        <v>600</v>
      </c>
      <c r="J221" s="346">
        <v>6030</v>
      </c>
      <c r="K221" s="346">
        <v>633</v>
      </c>
      <c r="L221" s="345"/>
      <c r="M221" s="348">
        <v>42491</v>
      </c>
      <c r="N221" s="348">
        <v>43312</v>
      </c>
      <c r="O221" s="345"/>
      <c r="P221" s="345"/>
      <c r="Q221" s="345"/>
      <c r="R221" s="345"/>
      <c r="S221" s="345"/>
      <c r="T221" s="345"/>
      <c r="U221" s="345"/>
      <c r="V221" s="345"/>
      <c r="W221" s="345"/>
      <c r="X221" s="345"/>
      <c r="Y221" s="345"/>
      <c r="Z221" s="345"/>
      <c r="AA221" s="345"/>
      <c r="AB221" s="345"/>
      <c r="AC221" s="345"/>
      <c r="AD221" s="345"/>
      <c r="AE221" s="345"/>
    </row>
    <row r="222" spans="1:31" ht="18.75" customHeight="1">
      <c r="A222" s="367" t="s">
        <v>6360</v>
      </c>
      <c r="B222" s="319" t="s">
        <v>6361</v>
      </c>
      <c r="C222" s="319">
        <v>320</v>
      </c>
      <c r="D222" s="319">
        <v>170</v>
      </c>
      <c r="E222" s="320">
        <v>3400</v>
      </c>
      <c r="F222" s="320">
        <v>3700</v>
      </c>
      <c r="G222" s="365">
        <v>18.6023</v>
      </c>
      <c r="H222" s="323">
        <v>400</v>
      </c>
      <c r="I222" s="323">
        <v>370</v>
      </c>
      <c r="J222" s="346">
        <v>3330</v>
      </c>
      <c r="K222" s="346">
        <v>363</v>
      </c>
      <c r="L222" s="345"/>
      <c r="M222" s="348">
        <v>42491</v>
      </c>
      <c r="N222" s="348">
        <v>43312</v>
      </c>
      <c r="O222" s="345"/>
      <c r="P222" s="345"/>
      <c r="Q222" s="345"/>
      <c r="R222" s="345"/>
      <c r="S222" s="345"/>
      <c r="T222" s="345"/>
      <c r="U222" s="345"/>
      <c r="V222" s="345"/>
      <c r="W222" s="345"/>
      <c r="X222" s="345"/>
      <c r="Y222" s="345"/>
      <c r="Z222" s="345"/>
      <c r="AA222" s="345"/>
      <c r="AB222" s="345"/>
      <c r="AC222" s="345"/>
      <c r="AD222" s="345"/>
      <c r="AE222" s="345"/>
    </row>
    <row r="223" spans="1:31" ht="18.75" customHeight="1">
      <c r="A223" s="367" t="s">
        <v>6362</v>
      </c>
      <c r="B223" s="319" t="s">
        <v>6363</v>
      </c>
      <c r="C223" s="319" t="s">
        <v>6364</v>
      </c>
      <c r="D223" s="319">
        <v>170</v>
      </c>
      <c r="E223" s="320">
        <v>3500</v>
      </c>
      <c r="F223" s="320">
        <v>3800</v>
      </c>
      <c r="G223" s="365">
        <v>19.1051</v>
      </c>
      <c r="H223" s="323">
        <v>410</v>
      </c>
      <c r="I223" s="323">
        <v>380</v>
      </c>
      <c r="J223" s="346">
        <v>3420</v>
      </c>
      <c r="K223" s="346">
        <v>372</v>
      </c>
      <c r="L223" s="345"/>
      <c r="M223" s="348">
        <v>42491</v>
      </c>
      <c r="N223" s="348">
        <v>43312</v>
      </c>
      <c r="O223" s="345"/>
      <c r="P223" s="345"/>
      <c r="Q223" s="345"/>
      <c r="R223" s="345"/>
      <c r="S223" s="345"/>
      <c r="T223" s="345"/>
      <c r="U223" s="345"/>
      <c r="V223" s="345"/>
      <c r="W223" s="345"/>
      <c r="X223" s="345"/>
      <c r="Y223" s="345"/>
      <c r="Z223" s="345"/>
      <c r="AA223" s="345"/>
      <c r="AB223" s="345"/>
      <c r="AC223" s="345"/>
      <c r="AD223" s="345"/>
      <c r="AE223" s="345"/>
    </row>
    <row r="224" spans="1:31" ht="18.75" customHeight="1">
      <c r="A224" s="367" t="s">
        <v>244</v>
      </c>
      <c r="B224" s="319" t="s">
        <v>291</v>
      </c>
      <c r="C224" s="319" t="s">
        <v>243</v>
      </c>
      <c r="D224" s="319">
        <v>170</v>
      </c>
      <c r="E224" s="320">
        <v>1800</v>
      </c>
      <c r="F224" s="320">
        <v>2100</v>
      </c>
      <c r="G224" s="365">
        <v>10.5581</v>
      </c>
      <c r="H224" s="323">
        <v>240</v>
      </c>
      <c r="I224" s="323">
        <v>210</v>
      </c>
      <c r="J224" s="346">
        <v>1890</v>
      </c>
      <c r="K224" s="346">
        <v>219</v>
      </c>
      <c r="L224" s="345"/>
      <c r="M224" s="348">
        <v>42491</v>
      </c>
      <c r="N224" s="348">
        <v>43312</v>
      </c>
      <c r="O224" s="345"/>
      <c r="P224" s="345"/>
      <c r="Q224" s="345"/>
      <c r="R224" s="345"/>
      <c r="S224" s="345"/>
      <c r="T224" s="345"/>
      <c r="U224" s="345"/>
      <c r="V224" s="345"/>
      <c r="W224" s="345"/>
      <c r="X224" s="345"/>
      <c r="Y224" s="345"/>
      <c r="Z224" s="345"/>
      <c r="AA224" s="345"/>
      <c r="AB224" s="345"/>
      <c r="AC224" s="345"/>
      <c r="AD224" s="345"/>
      <c r="AE224" s="345"/>
    </row>
    <row r="225" spans="1:31" ht="18.75" customHeight="1">
      <c r="A225" s="367" t="s">
        <v>307</v>
      </c>
      <c r="B225" s="319" t="s">
        <v>147</v>
      </c>
      <c r="C225" s="319" t="s">
        <v>306</v>
      </c>
      <c r="D225" s="319">
        <v>170</v>
      </c>
      <c r="E225" s="320">
        <v>2700</v>
      </c>
      <c r="F225" s="320">
        <v>2900</v>
      </c>
      <c r="G225" s="365">
        <v>14.5802</v>
      </c>
      <c r="H225" s="323">
        <v>320</v>
      </c>
      <c r="I225" s="323">
        <v>300</v>
      </c>
      <c r="J225" s="346">
        <v>2610</v>
      </c>
      <c r="K225" s="346">
        <v>291</v>
      </c>
      <c r="L225" s="345"/>
      <c r="M225" s="348">
        <v>42491</v>
      </c>
      <c r="N225" s="348">
        <v>43312</v>
      </c>
      <c r="O225" s="345"/>
      <c r="P225" s="345"/>
      <c r="Q225" s="345"/>
      <c r="R225" s="345"/>
      <c r="S225" s="345"/>
      <c r="T225" s="345"/>
      <c r="U225" s="345"/>
      <c r="V225" s="345"/>
      <c r="W225" s="345"/>
      <c r="X225" s="345"/>
      <c r="Y225" s="345"/>
      <c r="Z225" s="345"/>
      <c r="AA225" s="345"/>
      <c r="AB225" s="345"/>
      <c r="AC225" s="345"/>
      <c r="AD225" s="345"/>
      <c r="AE225" s="345"/>
    </row>
    <row r="226" spans="1:31" ht="18.75" customHeight="1">
      <c r="A226" s="367" t="s">
        <v>6365</v>
      </c>
      <c r="B226" s="319" t="s">
        <v>6366</v>
      </c>
      <c r="C226" s="319" t="s">
        <v>6367</v>
      </c>
      <c r="D226" s="319">
        <v>170</v>
      </c>
      <c r="E226" s="320">
        <v>2900</v>
      </c>
      <c r="F226" s="320">
        <v>3500</v>
      </c>
      <c r="G226" s="365">
        <v>17.596800000000002</v>
      </c>
      <c r="H226" s="368">
        <v>380</v>
      </c>
      <c r="I226" s="368">
        <v>320</v>
      </c>
      <c r="J226" s="370">
        <v>3150</v>
      </c>
      <c r="K226" s="370">
        <v>345</v>
      </c>
      <c r="L226" s="371" t="s">
        <v>6368</v>
      </c>
      <c r="M226" s="348">
        <v>42491</v>
      </c>
      <c r="N226" s="348">
        <v>43312</v>
      </c>
      <c r="O226" s="345"/>
      <c r="P226" s="345"/>
      <c r="Q226" s="345"/>
      <c r="R226" s="345"/>
      <c r="S226" s="345"/>
      <c r="T226" s="345"/>
      <c r="U226" s="345"/>
      <c r="V226" s="345"/>
      <c r="W226" s="345"/>
      <c r="X226" s="345"/>
      <c r="Y226" s="345"/>
      <c r="Z226" s="345"/>
      <c r="AA226" s="345"/>
      <c r="AB226" s="345"/>
      <c r="AC226" s="345"/>
      <c r="AD226" s="345"/>
      <c r="AE226" s="345"/>
    </row>
    <row r="227" spans="1:31" ht="18.75" customHeight="1">
      <c r="A227" s="367" t="s">
        <v>6369</v>
      </c>
      <c r="B227" s="319" t="s">
        <v>1309</v>
      </c>
      <c r="C227" s="319" t="s">
        <v>6370</v>
      </c>
      <c r="D227" s="319">
        <v>170</v>
      </c>
      <c r="E227" s="320">
        <v>2900</v>
      </c>
      <c r="F227" s="320">
        <v>3300</v>
      </c>
      <c r="G227" s="365">
        <v>16.5913</v>
      </c>
      <c r="H227" s="368">
        <v>360</v>
      </c>
      <c r="I227" s="368">
        <v>320</v>
      </c>
      <c r="J227" s="370">
        <v>2970</v>
      </c>
      <c r="K227" s="370">
        <v>327</v>
      </c>
      <c r="L227" s="345"/>
      <c r="M227" s="348">
        <v>42491</v>
      </c>
      <c r="N227" s="348">
        <v>43312</v>
      </c>
      <c r="O227" s="345"/>
      <c r="P227" s="345"/>
      <c r="Q227" s="345"/>
      <c r="R227" s="345"/>
      <c r="S227" s="345"/>
      <c r="T227" s="345"/>
      <c r="U227" s="345"/>
      <c r="V227" s="345"/>
      <c r="W227" s="345"/>
      <c r="X227" s="345"/>
      <c r="Y227" s="345"/>
      <c r="Z227" s="345"/>
      <c r="AA227" s="345"/>
      <c r="AB227" s="345"/>
      <c r="AC227" s="345"/>
      <c r="AD227" s="345"/>
      <c r="AE227" s="345"/>
    </row>
    <row r="228" spans="1:31" ht="18.75" customHeight="1">
      <c r="A228" s="367" t="s">
        <v>6371</v>
      </c>
      <c r="B228" s="319" t="s">
        <v>5989</v>
      </c>
      <c r="C228" s="319" t="s">
        <v>6372</v>
      </c>
      <c r="D228" s="319">
        <v>210</v>
      </c>
      <c r="E228" s="320">
        <v>4900</v>
      </c>
      <c r="F228" s="320">
        <v>5300</v>
      </c>
      <c r="G228" s="365">
        <v>21.571000000000002</v>
      </c>
      <c r="H228" s="368">
        <v>560</v>
      </c>
      <c r="I228" s="368">
        <v>520</v>
      </c>
      <c r="J228" s="370">
        <v>4770</v>
      </c>
      <c r="K228" s="370">
        <v>507</v>
      </c>
      <c r="L228" s="345"/>
      <c r="M228" s="348">
        <v>42491</v>
      </c>
      <c r="N228" s="348">
        <v>43312</v>
      </c>
      <c r="O228" s="345"/>
      <c r="P228" s="345"/>
      <c r="Q228" s="345"/>
      <c r="R228" s="345"/>
      <c r="S228" s="345"/>
      <c r="T228" s="345"/>
      <c r="U228" s="345"/>
      <c r="V228" s="345"/>
      <c r="W228" s="345"/>
      <c r="X228" s="345"/>
      <c r="Y228" s="345"/>
      <c r="Z228" s="345"/>
      <c r="AA228" s="345"/>
      <c r="AB228" s="345"/>
      <c r="AC228" s="345"/>
      <c r="AD228" s="345"/>
      <c r="AE228" s="345"/>
    </row>
    <row r="229" spans="1:31" ht="18.75" customHeight="1">
      <c r="A229" s="367" t="s">
        <v>6373</v>
      </c>
      <c r="B229" s="319" t="s">
        <v>597</v>
      </c>
      <c r="C229" s="319" t="s">
        <v>6374</v>
      </c>
      <c r="D229" s="319">
        <v>180</v>
      </c>
      <c r="E229" s="320">
        <v>3300</v>
      </c>
      <c r="F229" s="320">
        <v>3900</v>
      </c>
      <c r="G229" s="365">
        <v>18.5185</v>
      </c>
      <c r="H229" s="368">
        <v>420</v>
      </c>
      <c r="I229" s="368">
        <v>360</v>
      </c>
      <c r="J229" s="370">
        <v>3510</v>
      </c>
      <c r="K229" s="370">
        <v>381</v>
      </c>
      <c r="L229" s="345"/>
      <c r="M229" s="348">
        <v>42491</v>
      </c>
      <c r="N229" s="348">
        <v>43312</v>
      </c>
      <c r="O229" s="345"/>
      <c r="P229" s="345"/>
      <c r="Q229" s="345"/>
      <c r="R229" s="345"/>
      <c r="S229" s="345"/>
      <c r="T229" s="345"/>
      <c r="U229" s="345"/>
      <c r="V229" s="345"/>
      <c r="W229" s="345"/>
      <c r="X229" s="345"/>
      <c r="Y229" s="345"/>
      <c r="Z229" s="345"/>
      <c r="AA229" s="345"/>
      <c r="AB229" s="345"/>
      <c r="AC229" s="345"/>
      <c r="AD229" s="345"/>
      <c r="AE229" s="345"/>
    </row>
    <row r="230" spans="1:31" ht="18.75" customHeight="1">
      <c r="A230" s="367" t="s">
        <v>6375</v>
      </c>
      <c r="B230" s="319" t="s">
        <v>5989</v>
      </c>
      <c r="C230" s="319" t="s">
        <v>6376</v>
      </c>
      <c r="D230" s="319">
        <v>200</v>
      </c>
      <c r="E230" s="320">
        <v>4000</v>
      </c>
      <c r="F230" s="320">
        <v>4800</v>
      </c>
      <c r="G230" s="365">
        <v>20.512799999999999</v>
      </c>
      <c r="H230" s="368">
        <v>510</v>
      </c>
      <c r="I230" s="368">
        <v>430</v>
      </c>
      <c r="J230" s="370">
        <v>4320</v>
      </c>
      <c r="K230" s="370">
        <v>462</v>
      </c>
      <c r="L230" s="345"/>
      <c r="M230" s="348">
        <v>42491</v>
      </c>
      <c r="N230" s="348">
        <v>43312</v>
      </c>
      <c r="O230" s="345"/>
      <c r="P230" s="345"/>
      <c r="Q230" s="345"/>
      <c r="R230" s="345"/>
      <c r="S230" s="345"/>
      <c r="T230" s="345"/>
      <c r="U230" s="345"/>
      <c r="V230" s="345"/>
      <c r="W230" s="345"/>
      <c r="X230" s="345"/>
      <c r="Y230" s="345"/>
      <c r="Z230" s="345"/>
      <c r="AA230" s="345"/>
      <c r="AB230" s="345"/>
      <c r="AC230" s="345"/>
      <c r="AD230" s="345"/>
      <c r="AE230" s="345"/>
    </row>
    <row r="231" spans="1:31" ht="18.75" customHeight="1">
      <c r="A231" s="367" t="s">
        <v>436</v>
      </c>
      <c r="B231" s="319" t="s">
        <v>269</v>
      </c>
      <c r="C231" s="319" t="s">
        <v>435</v>
      </c>
      <c r="D231" s="319">
        <v>170</v>
      </c>
      <c r="E231" s="320">
        <v>2500</v>
      </c>
      <c r="F231" s="320">
        <v>2900</v>
      </c>
      <c r="G231" s="365">
        <v>14.5802</v>
      </c>
      <c r="H231" s="368">
        <v>320</v>
      </c>
      <c r="I231" s="368">
        <v>280</v>
      </c>
      <c r="J231" s="370">
        <v>2610</v>
      </c>
      <c r="K231" s="370">
        <v>291</v>
      </c>
      <c r="L231" s="345" t="s">
        <v>572</v>
      </c>
      <c r="M231" s="348">
        <v>42491</v>
      </c>
      <c r="N231" s="348">
        <v>43312</v>
      </c>
      <c r="O231" s="345"/>
      <c r="P231" s="345"/>
      <c r="Q231" s="345"/>
      <c r="R231" s="345"/>
      <c r="S231" s="345"/>
      <c r="T231" s="345"/>
      <c r="U231" s="345"/>
      <c r="V231" s="345"/>
      <c r="W231" s="345"/>
      <c r="X231" s="345"/>
      <c r="Y231" s="345"/>
      <c r="Z231" s="345"/>
      <c r="AA231" s="345"/>
      <c r="AB231" s="345"/>
      <c r="AC231" s="345"/>
      <c r="AD231" s="345"/>
      <c r="AE231" s="345"/>
    </row>
    <row r="232" spans="1:31" ht="18.75" customHeight="1">
      <c r="A232" s="367" t="s">
        <v>6377</v>
      </c>
      <c r="B232" s="319" t="s">
        <v>6067</v>
      </c>
      <c r="C232" s="319" t="s">
        <v>6378</v>
      </c>
      <c r="D232" s="319">
        <v>170</v>
      </c>
      <c r="E232" s="320">
        <v>2100</v>
      </c>
      <c r="F232" s="320">
        <v>2400</v>
      </c>
      <c r="G232" s="365">
        <v>12.0664</v>
      </c>
      <c r="H232" s="368">
        <v>270</v>
      </c>
      <c r="I232" s="368">
        <v>240</v>
      </c>
      <c r="J232" s="370">
        <v>2160</v>
      </c>
      <c r="K232" s="370">
        <v>246</v>
      </c>
      <c r="L232" s="345"/>
      <c r="M232" s="348">
        <v>42491</v>
      </c>
      <c r="N232" s="348">
        <v>43312</v>
      </c>
      <c r="O232" s="345"/>
      <c r="P232" s="345"/>
      <c r="Q232" s="345"/>
      <c r="R232" s="345"/>
      <c r="S232" s="345"/>
      <c r="T232" s="345"/>
      <c r="U232" s="345"/>
      <c r="V232" s="345"/>
      <c r="W232" s="345"/>
      <c r="X232" s="345"/>
      <c r="Y232" s="345"/>
      <c r="Z232" s="345"/>
      <c r="AA232" s="345"/>
      <c r="AB232" s="345"/>
      <c r="AC232" s="345"/>
      <c r="AD232" s="345"/>
      <c r="AE232" s="345"/>
    </row>
    <row r="233" spans="1:31" ht="18.75" customHeight="1">
      <c r="A233" s="367" t="s">
        <v>6379</v>
      </c>
      <c r="B233" s="319" t="s">
        <v>6380</v>
      </c>
      <c r="C233" s="319" t="s">
        <v>6381</v>
      </c>
      <c r="D233" s="319">
        <v>170</v>
      </c>
      <c r="E233" s="320">
        <v>1800</v>
      </c>
      <c r="F233" s="320">
        <v>2200</v>
      </c>
      <c r="G233" s="365">
        <v>11.0608</v>
      </c>
      <c r="H233" s="368">
        <v>250</v>
      </c>
      <c r="I233" s="368">
        <v>210</v>
      </c>
      <c r="J233" s="370">
        <v>1980</v>
      </c>
      <c r="K233" s="370">
        <v>228</v>
      </c>
      <c r="L233" s="345"/>
      <c r="M233" s="348">
        <v>42491</v>
      </c>
      <c r="N233" s="348">
        <v>43312</v>
      </c>
      <c r="O233" s="345"/>
      <c r="P233" s="345"/>
      <c r="Q233" s="345"/>
      <c r="R233" s="345"/>
      <c r="S233" s="345"/>
      <c r="T233" s="345"/>
      <c r="U233" s="345"/>
      <c r="V233" s="345"/>
      <c r="W233" s="345"/>
      <c r="X233" s="345"/>
      <c r="Y233" s="345"/>
      <c r="Z233" s="345"/>
      <c r="AA233" s="345"/>
      <c r="AB233" s="345"/>
      <c r="AC233" s="345"/>
      <c r="AD233" s="345"/>
      <c r="AE233" s="345"/>
    </row>
    <row r="234" spans="1:31" ht="18.75" customHeight="1">
      <c r="A234" s="367" t="s">
        <v>6382</v>
      </c>
      <c r="B234" s="319" t="s">
        <v>6383</v>
      </c>
      <c r="C234" s="319" t="s">
        <v>230</v>
      </c>
      <c r="D234" s="319">
        <v>170</v>
      </c>
      <c r="E234" s="320">
        <v>2200</v>
      </c>
      <c r="F234" s="320">
        <v>2600</v>
      </c>
      <c r="G234" s="365">
        <v>13.071899999999999</v>
      </c>
      <c r="H234" s="368">
        <v>290</v>
      </c>
      <c r="I234" s="368">
        <v>250</v>
      </c>
      <c r="J234" s="370">
        <v>2340</v>
      </c>
      <c r="K234" s="370">
        <v>264</v>
      </c>
      <c r="L234" s="345"/>
      <c r="M234" s="348">
        <v>42491</v>
      </c>
      <c r="N234" s="348">
        <v>43312</v>
      </c>
      <c r="O234" s="345"/>
      <c r="P234" s="345"/>
      <c r="Q234" s="345"/>
      <c r="R234" s="345"/>
      <c r="S234" s="345"/>
      <c r="T234" s="345"/>
      <c r="U234" s="345"/>
      <c r="V234" s="345"/>
      <c r="W234" s="345"/>
      <c r="X234" s="345"/>
      <c r="Y234" s="345"/>
      <c r="Z234" s="345"/>
      <c r="AA234" s="345"/>
      <c r="AB234" s="345"/>
      <c r="AC234" s="345"/>
      <c r="AD234" s="345"/>
      <c r="AE234" s="345"/>
    </row>
    <row r="235" spans="1:31" ht="18.75" customHeight="1">
      <c r="A235" s="367" t="s">
        <v>6384</v>
      </c>
      <c r="B235" s="319" t="s">
        <v>6064</v>
      </c>
      <c r="C235" s="319" t="s">
        <v>6385</v>
      </c>
      <c r="D235" s="319">
        <v>170</v>
      </c>
      <c r="E235" s="320">
        <v>2400</v>
      </c>
      <c r="F235" s="320">
        <v>2800</v>
      </c>
      <c r="G235" s="365">
        <v>14.077400000000001</v>
      </c>
      <c r="H235" s="368">
        <v>310</v>
      </c>
      <c r="I235" s="368">
        <v>270</v>
      </c>
      <c r="J235" s="370">
        <v>2520</v>
      </c>
      <c r="K235" s="370">
        <v>282</v>
      </c>
      <c r="L235" s="345"/>
      <c r="M235" s="348">
        <v>42491</v>
      </c>
      <c r="N235" s="348">
        <v>43312</v>
      </c>
      <c r="O235" s="345"/>
      <c r="P235" s="345"/>
      <c r="Q235" s="345"/>
      <c r="R235" s="345"/>
      <c r="S235" s="345"/>
      <c r="T235" s="345"/>
      <c r="U235" s="345"/>
      <c r="V235" s="345"/>
      <c r="W235" s="345"/>
      <c r="X235" s="345"/>
      <c r="Y235" s="345"/>
      <c r="Z235" s="345"/>
      <c r="AA235" s="345"/>
      <c r="AB235" s="345"/>
      <c r="AC235" s="345"/>
      <c r="AD235" s="345"/>
      <c r="AE235" s="345"/>
    </row>
    <row r="236" spans="1:31" ht="18.75" customHeight="1">
      <c r="A236" s="367" t="s">
        <v>6386</v>
      </c>
      <c r="B236" s="319" t="s">
        <v>597</v>
      </c>
      <c r="C236" s="319" t="s">
        <v>6387</v>
      </c>
      <c r="D236" s="319">
        <v>213</v>
      </c>
      <c r="E236" s="320">
        <v>4050</v>
      </c>
      <c r="F236" s="320">
        <v>4750</v>
      </c>
      <c r="G236" s="365">
        <v>19.060199999999998</v>
      </c>
      <c r="H236" s="368">
        <v>505</v>
      </c>
      <c r="I236" s="368">
        <v>435</v>
      </c>
      <c r="J236" s="370">
        <v>4275</v>
      </c>
      <c r="K236" s="370">
        <v>457.5</v>
      </c>
      <c r="L236" s="345"/>
      <c r="M236" s="348">
        <v>42491</v>
      </c>
      <c r="N236" s="348">
        <v>43312</v>
      </c>
      <c r="O236" s="345"/>
      <c r="P236" s="345"/>
      <c r="Q236" s="345"/>
      <c r="R236" s="345"/>
      <c r="S236" s="345"/>
      <c r="T236" s="345"/>
      <c r="U236" s="345"/>
      <c r="V236" s="345"/>
      <c r="W236" s="345"/>
      <c r="X236" s="345"/>
      <c r="Y236" s="345"/>
      <c r="Z236" s="345"/>
      <c r="AA236" s="345"/>
      <c r="AB236" s="345"/>
      <c r="AC236" s="345"/>
      <c r="AD236" s="345"/>
      <c r="AE236" s="345"/>
    </row>
    <row r="237" spans="1:31" ht="18.75" customHeight="1">
      <c r="A237" s="367" t="s">
        <v>6388</v>
      </c>
      <c r="B237" s="319" t="s">
        <v>6054</v>
      </c>
      <c r="C237" s="319" t="s">
        <v>6055</v>
      </c>
      <c r="D237" s="319">
        <v>170</v>
      </c>
      <c r="E237" s="320">
        <v>5800</v>
      </c>
      <c r="F237" s="320">
        <v>6800</v>
      </c>
      <c r="G237" s="365">
        <v>34.188000000000002</v>
      </c>
      <c r="H237" s="368">
        <v>710</v>
      </c>
      <c r="I237" s="368">
        <v>610</v>
      </c>
      <c r="J237" s="370">
        <v>6120</v>
      </c>
      <c r="K237" s="370">
        <v>642</v>
      </c>
      <c r="L237" s="345"/>
      <c r="M237" s="348">
        <v>42491</v>
      </c>
      <c r="N237" s="348">
        <v>43312</v>
      </c>
      <c r="O237" s="345"/>
      <c r="P237" s="345"/>
      <c r="Q237" s="345"/>
      <c r="R237" s="345"/>
      <c r="S237" s="345"/>
      <c r="T237" s="345"/>
      <c r="U237" s="345"/>
      <c r="V237" s="345"/>
      <c r="W237" s="345"/>
      <c r="X237" s="345"/>
      <c r="Y237" s="345"/>
      <c r="Z237" s="345"/>
      <c r="AA237" s="345"/>
      <c r="AB237" s="345"/>
      <c r="AC237" s="345"/>
      <c r="AD237" s="345"/>
      <c r="AE237" s="345"/>
    </row>
    <row r="238" spans="1:31" ht="18.75" customHeight="1">
      <c r="A238" s="367" t="s">
        <v>6389</v>
      </c>
      <c r="B238" s="319" t="s">
        <v>6031</v>
      </c>
      <c r="C238" s="319" t="s">
        <v>6390</v>
      </c>
      <c r="D238" s="319">
        <v>180</v>
      </c>
      <c r="E238" s="320">
        <v>3600</v>
      </c>
      <c r="F238" s="320">
        <v>4300</v>
      </c>
      <c r="G238" s="365">
        <v>20.417899999999999</v>
      </c>
      <c r="H238" s="368">
        <v>460</v>
      </c>
      <c r="I238" s="368">
        <v>390</v>
      </c>
      <c r="J238" s="370">
        <v>3870</v>
      </c>
      <c r="K238" s="370">
        <v>417</v>
      </c>
      <c r="L238" s="345"/>
      <c r="M238" s="348">
        <v>42491</v>
      </c>
      <c r="N238" s="348">
        <v>43312</v>
      </c>
      <c r="O238" s="345"/>
      <c r="P238" s="345"/>
      <c r="Q238" s="345"/>
      <c r="R238" s="345"/>
      <c r="S238" s="345"/>
      <c r="T238" s="345"/>
      <c r="U238" s="345"/>
      <c r="V238" s="345"/>
      <c r="W238" s="345"/>
      <c r="X238" s="345"/>
      <c r="Y238" s="345"/>
      <c r="Z238" s="345"/>
      <c r="AA238" s="345"/>
      <c r="AB238" s="345"/>
      <c r="AC238" s="345"/>
      <c r="AD238" s="345"/>
      <c r="AE238" s="345"/>
    </row>
    <row r="239" spans="1:31" ht="18.75" customHeight="1">
      <c r="A239" s="367" t="s">
        <v>1352</v>
      </c>
      <c r="B239" s="319" t="s">
        <v>5992</v>
      </c>
      <c r="C239" s="319" t="s">
        <v>1351</v>
      </c>
      <c r="D239" s="319">
        <v>180</v>
      </c>
      <c r="E239" s="320">
        <v>2000</v>
      </c>
      <c r="F239" s="320">
        <v>2300</v>
      </c>
      <c r="G239" s="365">
        <v>10.921200000000001</v>
      </c>
      <c r="H239" s="368">
        <v>260</v>
      </c>
      <c r="I239" s="368">
        <v>230</v>
      </c>
      <c r="J239" s="370">
        <v>2070</v>
      </c>
      <c r="K239" s="370">
        <v>237</v>
      </c>
      <c r="L239" s="345" t="s">
        <v>6391</v>
      </c>
      <c r="M239" s="348">
        <v>42491</v>
      </c>
      <c r="N239" s="348">
        <v>43312</v>
      </c>
      <c r="O239" s="345"/>
      <c r="P239" s="345"/>
      <c r="Q239" s="345"/>
      <c r="R239" s="345"/>
      <c r="S239" s="345"/>
      <c r="T239" s="345"/>
      <c r="U239" s="345"/>
      <c r="V239" s="345"/>
      <c r="W239" s="345"/>
      <c r="X239" s="345"/>
      <c r="Y239" s="345"/>
      <c r="Z239" s="345"/>
      <c r="AA239" s="345"/>
      <c r="AB239" s="345"/>
      <c r="AC239" s="345"/>
      <c r="AD239" s="345"/>
      <c r="AE239" s="345"/>
    </row>
    <row r="240" spans="1:31" ht="18.75" customHeight="1">
      <c r="A240" s="367" t="s">
        <v>6392</v>
      </c>
      <c r="B240" s="319" t="s">
        <v>6393</v>
      </c>
      <c r="C240" s="319" t="s">
        <v>6394</v>
      </c>
      <c r="D240" s="319">
        <v>170</v>
      </c>
      <c r="E240" s="320">
        <v>2200</v>
      </c>
      <c r="F240" s="320">
        <v>2500</v>
      </c>
      <c r="G240" s="365">
        <v>12.569100000000001</v>
      </c>
      <c r="H240" s="368">
        <v>280</v>
      </c>
      <c r="I240" s="368">
        <v>250</v>
      </c>
      <c r="J240" s="370">
        <v>2250</v>
      </c>
      <c r="K240" s="370">
        <v>255</v>
      </c>
      <c r="L240" s="345"/>
      <c r="M240" s="348">
        <v>42491</v>
      </c>
      <c r="N240" s="348">
        <v>43312</v>
      </c>
      <c r="O240" s="345"/>
      <c r="P240" s="345"/>
      <c r="Q240" s="345"/>
      <c r="R240" s="345"/>
      <c r="S240" s="345"/>
      <c r="T240" s="345"/>
      <c r="U240" s="345"/>
      <c r="V240" s="345"/>
      <c r="W240" s="345"/>
      <c r="X240" s="345"/>
      <c r="Y240" s="345"/>
      <c r="Z240" s="345"/>
      <c r="AA240" s="345"/>
      <c r="AB240" s="345"/>
      <c r="AC240" s="345"/>
      <c r="AD240" s="345"/>
      <c r="AE240" s="345"/>
    </row>
    <row r="241" spans="1:31" ht="18.75" customHeight="1">
      <c r="A241" s="367" t="s">
        <v>6395</v>
      </c>
      <c r="B241" s="319" t="s">
        <v>6142</v>
      </c>
      <c r="C241" s="319" t="s">
        <v>6396</v>
      </c>
      <c r="D241" s="319">
        <v>25</v>
      </c>
      <c r="E241" s="320">
        <v>270</v>
      </c>
      <c r="F241" s="320">
        <v>300</v>
      </c>
      <c r="G241" s="365">
        <v>10.256399999999999</v>
      </c>
      <c r="H241" s="368">
        <v>60</v>
      </c>
      <c r="I241" s="368">
        <v>57</v>
      </c>
      <c r="J241" s="370">
        <v>270</v>
      </c>
      <c r="K241" s="370">
        <v>57</v>
      </c>
      <c r="L241" s="357" t="s">
        <v>6141</v>
      </c>
      <c r="M241" s="348">
        <v>42491</v>
      </c>
      <c r="N241" s="348">
        <v>43312</v>
      </c>
      <c r="O241" s="345"/>
      <c r="P241" s="345"/>
      <c r="Q241" s="345"/>
      <c r="R241" s="345"/>
      <c r="S241" s="345"/>
      <c r="T241" s="345"/>
      <c r="U241" s="345"/>
      <c r="V241" s="345"/>
      <c r="W241" s="345"/>
      <c r="X241" s="345"/>
      <c r="Y241" s="345"/>
      <c r="Z241" s="345"/>
      <c r="AA241" s="345"/>
      <c r="AB241" s="345"/>
      <c r="AC241" s="345"/>
      <c r="AD241" s="345"/>
      <c r="AE241" s="345"/>
    </row>
    <row r="242" spans="1:31" ht="18.75" customHeight="1">
      <c r="A242" s="367"/>
      <c r="B242" s="319" t="s">
        <v>6079</v>
      </c>
      <c r="C242" s="319" t="s">
        <v>6397</v>
      </c>
      <c r="D242" s="319">
        <v>170</v>
      </c>
      <c r="E242" s="320">
        <v>2200</v>
      </c>
      <c r="F242" s="320">
        <v>2800</v>
      </c>
      <c r="G242" s="365">
        <v>14.077400000000001</v>
      </c>
      <c r="H242" s="368">
        <v>310</v>
      </c>
      <c r="I242" s="368">
        <v>250</v>
      </c>
      <c r="J242" s="370">
        <v>2520</v>
      </c>
      <c r="K242" s="370">
        <v>282</v>
      </c>
      <c r="L242" s="345"/>
      <c r="M242" s="348">
        <v>42491</v>
      </c>
      <c r="N242" s="348">
        <v>43312</v>
      </c>
      <c r="O242" s="345"/>
      <c r="P242" s="345"/>
      <c r="Q242" s="345"/>
      <c r="R242" s="345"/>
      <c r="S242" s="345"/>
      <c r="T242" s="345"/>
      <c r="U242" s="345"/>
      <c r="V242" s="345"/>
      <c r="W242" s="345"/>
      <c r="X242" s="345"/>
      <c r="Y242" s="345"/>
      <c r="Z242" s="345"/>
      <c r="AA242" s="345"/>
      <c r="AB242" s="345"/>
      <c r="AC242" s="345"/>
      <c r="AD242" s="345"/>
      <c r="AE242" s="345"/>
    </row>
    <row r="243" spans="1:31" ht="18.75" customHeight="1">
      <c r="A243" s="367" t="s">
        <v>6398</v>
      </c>
      <c r="B243" s="319" t="s">
        <v>147</v>
      </c>
      <c r="C243" s="319" t="s">
        <v>6399</v>
      </c>
      <c r="D243" s="319">
        <v>170</v>
      </c>
      <c r="E243" s="320">
        <v>2700</v>
      </c>
      <c r="F243" s="320">
        <v>3100</v>
      </c>
      <c r="G243" s="365">
        <v>15.585699999999999</v>
      </c>
      <c r="H243" s="368">
        <v>340</v>
      </c>
      <c r="I243" s="368">
        <v>300</v>
      </c>
      <c r="J243" s="370">
        <v>2790</v>
      </c>
      <c r="K243" s="370">
        <v>309</v>
      </c>
      <c r="L243" s="345"/>
      <c r="M243" s="348">
        <v>42491</v>
      </c>
      <c r="N243" s="348">
        <v>43312</v>
      </c>
      <c r="O243" s="345"/>
      <c r="P243" s="345"/>
      <c r="Q243" s="345"/>
      <c r="R243" s="345"/>
      <c r="S243" s="345"/>
      <c r="T243" s="345"/>
      <c r="U243" s="345"/>
      <c r="V243" s="345"/>
      <c r="W243" s="345"/>
      <c r="X243" s="345"/>
      <c r="Y243" s="345"/>
      <c r="Z243" s="345"/>
      <c r="AA243" s="345"/>
      <c r="AB243" s="345"/>
      <c r="AC243" s="345"/>
      <c r="AD243" s="345"/>
      <c r="AE243" s="345"/>
    </row>
    <row r="244" spans="1:31" ht="18.75" customHeight="1">
      <c r="A244" s="367" t="s">
        <v>149</v>
      </c>
      <c r="B244" s="319" t="s">
        <v>147</v>
      </c>
      <c r="C244" s="319" t="s">
        <v>148</v>
      </c>
      <c r="D244" s="319">
        <v>170</v>
      </c>
      <c r="E244" s="320">
        <v>2900</v>
      </c>
      <c r="F244" s="320">
        <v>3400</v>
      </c>
      <c r="G244" s="365">
        <v>17.094000000000001</v>
      </c>
      <c r="H244" s="368">
        <v>370</v>
      </c>
      <c r="I244" s="368">
        <v>320</v>
      </c>
      <c r="J244" s="370">
        <v>3060</v>
      </c>
      <c r="K244" s="370">
        <v>336</v>
      </c>
      <c r="L244" s="345"/>
      <c r="M244" s="348">
        <v>42491</v>
      </c>
      <c r="N244" s="348">
        <v>43312</v>
      </c>
      <c r="O244" s="345"/>
      <c r="P244" s="345"/>
      <c r="Q244" s="345"/>
      <c r="R244" s="345"/>
      <c r="S244" s="345"/>
      <c r="T244" s="345"/>
      <c r="U244" s="345"/>
      <c r="V244" s="345"/>
      <c r="W244" s="345"/>
      <c r="X244" s="345"/>
      <c r="Y244" s="345"/>
      <c r="Z244" s="345"/>
      <c r="AA244" s="345"/>
      <c r="AB244" s="345"/>
      <c r="AC244" s="345"/>
      <c r="AD244" s="345"/>
      <c r="AE244" s="345"/>
    </row>
    <row r="245" spans="1:31" ht="18.75" customHeight="1">
      <c r="A245" s="367" t="s">
        <v>6400</v>
      </c>
      <c r="B245" s="319" t="s">
        <v>6142</v>
      </c>
      <c r="C245" s="319" t="s">
        <v>6396</v>
      </c>
      <c r="D245" s="319">
        <v>20</v>
      </c>
      <c r="E245" s="320">
        <v>260</v>
      </c>
      <c r="F245" s="320">
        <v>300</v>
      </c>
      <c r="G245" s="365">
        <v>12.820499999999999</v>
      </c>
      <c r="H245" s="368">
        <v>60</v>
      </c>
      <c r="I245" s="368">
        <v>56</v>
      </c>
      <c r="J245" s="370">
        <v>270</v>
      </c>
      <c r="K245" s="370">
        <v>57</v>
      </c>
      <c r="L245" s="372" t="s">
        <v>6141</v>
      </c>
      <c r="M245" s="348">
        <v>42491</v>
      </c>
      <c r="N245" s="348">
        <v>43312</v>
      </c>
      <c r="O245" s="345"/>
      <c r="P245" s="345"/>
      <c r="Q245" s="345"/>
      <c r="R245" s="345"/>
      <c r="S245" s="345"/>
      <c r="T245" s="345"/>
      <c r="U245" s="345"/>
      <c r="V245" s="345"/>
      <c r="W245" s="345"/>
      <c r="X245" s="345"/>
      <c r="Y245" s="345"/>
      <c r="Z245" s="345"/>
      <c r="AA245" s="345"/>
      <c r="AB245" s="345"/>
      <c r="AC245" s="345"/>
      <c r="AD245" s="345"/>
      <c r="AE245" s="345"/>
    </row>
    <row r="246" spans="1:31" ht="18.75" customHeight="1">
      <c r="A246" s="367" t="s">
        <v>1246</v>
      </c>
      <c r="B246" s="319" t="s">
        <v>269</v>
      </c>
      <c r="C246" s="319" t="s">
        <v>1245</v>
      </c>
      <c r="D246" s="319">
        <v>180</v>
      </c>
      <c r="E246" s="320">
        <v>2800</v>
      </c>
      <c r="F246" s="320">
        <v>3300</v>
      </c>
      <c r="G246" s="365">
        <v>15.669499999999999</v>
      </c>
      <c r="H246" s="368">
        <v>360</v>
      </c>
      <c r="I246" s="368">
        <v>310</v>
      </c>
      <c r="J246" s="370">
        <v>2970</v>
      </c>
      <c r="K246" s="370">
        <v>327</v>
      </c>
      <c r="L246" s="345"/>
      <c r="M246" s="348">
        <v>42491</v>
      </c>
      <c r="N246" s="348">
        <v>43312</v>
      </c>
      <c r="O246" s="345"/>
      <c r="P246" s="345"/>
      <c r="Q246" s="345"/>
      <c r="R246" s="345"/>
      <c r="S246" s="345"/>
      <c r="T246" s="345"/>
      <c r="U246" s="345"/>
      <c r="V246" s="345"/>
      <c r="W246" s="345"/>
      <c r="X246" s="345"/>
      <c r="Y246" s="345"/>
      <c r="Z246" s="345"/>
      <c r="AA246" s="345"/>
      <c r="AB246" s="345"/>
      <c r="AC246" s="345"/>
      <c r="AD246" s="345"/>
      <c r="AE246" s="345"/>
    </row>
    <row r="247" spans="1:31" ht="18.75" customHeight="1">
      <c r="A247" s="367" t="s">
        <v>1499</v>
      </c>
      <c r="B247" s="319" t="s">
        <v>6401</v>
      </c>
      <c r="C247" s="319" t="s">
        <v>1498</v>
      </c>
      <c r="D247" s="319">
        <v>140</v>
      </c>
      <c r="E247" s="320">
        <v>1900</v>
      </c>
      <c r="F247" s="320">
        <v>2200</v>
      </c>
      <c r="G247" s="365">
        <v>13.430999999999999</v>
      </c>
      <c r="H247" s="368">
        <v>250</v>
      </c>
      <c r="I247" s="368">
        <v>220</v>
      </c>
      <c r="J247" s="370">
        <v>1980</v>
      </c>
      <c r="K247" s="370">
        <v>228</v>
      </c>
      <c r="L247" s="345"/>
      <c r="M247" s="348">
        <v>42491</v>
      </c>
      <c r="N247" s="348">
        <v>43312</v>
      </c>
      <c r="O247" s="345"/>
      <c r="P247" s="345"/>
      <c r="Q247" s="345"/>
      <c r="R247" s="345"/>
      <c r="S247" s="345"/>
      <c r="T247" s="345"/>
      <c r="U247" s="345"/>
      <c r="V247" s="345"/>
      <c r="W247" s="345"/>
      <c r="X247" s="345"/>
      <c r="Y247" s="345"/>
      <c r="Z247" s="345"/>
      <c r="AA247" s="345"/>
      <c r="AB247" s="345"/>
      <c r="AC247" s="345"/>
      <c r="AD247" s="345"/>
      <c r="AE247" s="345"/>
    </row>
    <row r="248" spans="1:31" ht="18.75" customHeight="1">
      <c r="A248" s="367" t="s">
        <v>6402</v>
      </c>
      <c r="B248" s="319" t="s">
        <v>6403</v>
      </c>
      <c r="C248" s="319" t="s">
        <v>1498</v>
      </c>
      <c r="D248" s="319">
        <v>140</v>
      </c>
      <c r="E248" s="320">
        <v>2700</v>
      </c>
      <c r="F248" s="320">
        <v>3100</v>
      </c>
      <c r="G248" s="365">
        <v>18.9255</v>
      </c>
      <c r="H248" s="368">
        <v>340</v>
      </c>
      <c r="I248" s="368">
        <v>300</v>
      </c>
      <c r="J248" s="370">
        <v>2790</v>
      </c>
      <c r="K248" s="370">
        <v>309</v>
      </c>
      <c r="L248" s="345"/>
      <c r="M248" s="348">
        <v>42491</v>
      </c>
      <c r="N248" s="348">
        <v>43312</v>
      </c>
      <c r="O248" s="345"/>
      <c r="P248" s="345"/>
      <c r="Q248" s="345"/>
      <c r="R248" s="345"/>
      <c r="S248" s="345"/>
      <c r="T248" s="345"/>
      <c r="U248" s="345"/>
      <c r="V248" s="345"/>
      <c r="W248" s="345"/>
      <c r="X248" s="345"/>
      <c r="Y248" s="345"/>
      <c r="Z248" s="345"/>
      <c r="AA248" s="345"/>
      <c r="AB248" s="345"/>
      <c r="AC248" s="345"/>
      <c r="AD248" s="345"/>
      <c r="AE248" s="345"/>
    </row>
    <row r="249" spans="1:31" ht="18.75" customHeight="1">
      <c r="A249" s="367" t="s">
        <v>6404</v>
      </c>
      <c r="B249" s="319" t="s">
        <v>6405</v>
      </c>
      <c r="C249" s="319" t="s">
        <v>278</v>
      </c>
      <c r="D249" s="319">
        <v>170</v>
      </c>
      <c r="E249" s="320">
        <v>2800</v>
      </c>
      <c r="F249" s="320">
        <v>3300</v>
      </c>
      <c r="G249" s="365">
        <v>16.5913</v>
      </c>
      <c r="H249" s="368">
        <v>360</v>
      </c>
      <c r="I249" s="368">
        <v>310</v>
      </c>
      <c r="J249" s="370">
        <v>2970</v>
      </c>
      <c r="K249" s="370">
        <v>327</v>
      </c>
      <c r="L249" s="345"/>
      <c r="M249" s="348">
        <v>42491</v>
      </c>
      <c r="N249" s="348">
        <v>43312</v>
      </c>
      <c r="O249" s="345"/>
      <c r="P249" s="345"/>
      <c r="Q249" s="345"/>
      <c r="R249" s="345"/>
      <c r="S249" s="345"/>
      <c r="T249" s="345"/>
      <c r="U249" s="345"/>
      <c r="V249" s="345"/>
      <c r="W249" s="345"/>
      <c r="X249" s="345"/>
      <c r="Y249" s="345"/>
      <c r="Z249" s="345"/>
      <c r="AA249" s="345"/>
      <c r="AB249" s="345"/>
      <c r="AC249" s="345"/>
      <c r="AD249" s="345"/>
      <c r="AE249" s="345"/>
    </row>
    <row r="250" spans="1:31" ht="18.75" customHeight="1">
      <c r="A250" s="367" t="s">
        <v>914</v>
      </c>
      <c r="B250" s="319" t="s">
        <v>147</v>
      </c>
      <c r="C250" s="319" t="s">
        <v>6406</v>
      </c>
      <c r="D250" s="319">
        <v>170</v>
      </c>
      <c r="E250" s="320">
        <v>2700</v>
      </c>
      <c r="F250" s="320">
        <v>3200</v>
      </c>
      <c r="G250" s="365">
        <v>16.0885</v>
      </c>
      <c r="H250" s="368">
        <v>350</v>
      </c>
      <c r="I250" s="368">
        <v>300</v>
      </c>
      <c r="J250" s="370">
        <v>2880</v>
      </c>
      <c r="K250" s="370">
        <v>318</v>
      </c>
      <c r="L250" s="345"/>
      <c r="M250" s="348">
        <v>42491</v>
      </c>
      <c r="N250" s="348">
        <v>43312</v>
      </c>
      <c r="O250" s="345"/>
      <c r="P250" s="345"/>
      <c r="Q250" s="345"/>
      <c r="R250" s="345"/>
      <c r="S250" s="345"/>
      <c r="T250" s="345"/>
      <c r="U250" s="345"/>
      <c r="V250" s="345"/>
      <c r="W250" s="345"/>
      <c r="X250" s="345"/>
      <c r="Y250" s="345"/>
      <c r="Z250" s="345"/>
      <c r="AA250" s="345"/>
      <c r="AB250" s="345"/>
      <c r="AC250" s="345"/>
      <c r="AD250" s="345"/>
      <c r="AE250" s="345"/>
    </row>
    <row r="251" spans="1:31" ht="18.75" customHeight="1">
      <c r="A251" s="367" t="s">
        <v>6407</v>
      </c>
      <c r="B251" s="319" t="s">
        <v>10</v>
      </c>
      <c r="C251" s="319" t="s">
        <v>6408</v>
      </c>
      <c r="D251" s="319">
        <v>170</v>
      </c>
      <c r="E251" s="320">
        <v>2400</v>
      </c>
      <c r="F251" s="320">
        <v>2800</v>
      </c>
      <c r="G251" s="365">
        <v>14.077400000000001</v>
      </c>
      <c r="H251" s="368">
        <v>310</v>
      </c>
      <c r="I251" s="368">
        <v>270</v>
      </c>
      <c r="J251" s="370">
        <v>2520</v>
      </c>
      <c r="K251" s="370">
        <v>282</v>
      </c>
      <c r="L251" s="345"/>
      <c r="M251" s="348">
        <v>42491</v>
      </c>
      <c r="N251" s="348">
        <v>43312</v>
      </c>
      <c r="O251" s="345"/>
      <c r="P251" s="345"/>
      <c r="Q251" s="345"/>
      <c r="R251" s="345"/>
      <c r="S251" s="345"/>
      <c r="T251" s="345"/>
      <c r="U251" s="345"/>
      <c r="V251" s="345"/>
      <c r="W251" s="345"/>
      <c r="X251" s="345"/>
      <c r="Y251" s="345"/>
      <c r="Z251" s="345"/>
      <c r="AA251" s="345"/>
      <c r="AB251" s="345"/>
      <c r="AC251" s="345"/>
      <c r="AD251" s="345"/>
      <c r="AE251" s="345"/>
    </row>
    <row r="252" spans="1:31" ht="18.75" customHeight="1">
      <c r="A252" s="367" t="s">
        <v>6409</v>
      </c>
      <c r="B252" s="319" t="s">
        <v>6410</v>
      </c>
      <c r="C252" s="319" t="s">
        <v>6411</v>
      </c>
      <c r="D252" s="319">
        <v>170</v>
      </c>
      <c r="E252" s="320">
        <v>5200</v>
      </c>
      <c r="F252" s="320">
        <v>6100</v>
      </c>
      <c r="G252" s="365">
        <v>30.668700000000001</v>
      </c>
      <c r="H252" s="368">
        <v>640</v>
      </c>
      <c r="I252" s="368">
        <v>550</v>
      </c>
      <c r="J252" s="370">
        <v>5490</v>
      </c>
      <c r="K252" s="370">
        <v>579</v>
      </c>
      <c r="L252" s="345"/>
      <c r="M252" s="348">
        <v>42491</v>
      </c>
      <c r="N252" s="348">
        <v>43312</v>
      </c>
      <c r="O252" s="345"/>
      <c r="P252" s="345"/>
      <c r="Q252" s="345"/>
      <c r="R252" s="345"/>
      <c r="S252" s="345"/>
      <c r="T252" s="345"/>
      <c r="U252" s="345"/>
      <c r="V252" s="345"/>
      <c r="W252" s="345"/>
      <c r="X252" s="345"/>
      <c r="Y252" s="345"/>
      <c r="Z252" s="345"/>
      <c r="AA252" s="345"/>
      <c r="AB252" s="345"/>
      <c r="AC252" s="345"/>
      <c r="AD252" s="345"/>
      <c r="AE252" s="345"/>
    </row>
    <row r="253" spans="1:31" ht="18.75" customHeight="1">
      <c r="A253" s="367" t="s">
        <v>6412</v>
      </c>
      <c r="B253" s="319" t="s">
        <v>5989</v>
      </c>
      <c r="C253" s="319" t="s">
        <v>6413</v>
      </c>
      <c r="D253" s="319">
        <v>180</v>
      </c>
      <c r="E253" s="320">
        <v>4000</v>
      </c>
      <c r="F253" s="320">
        <v>4500</v>
      </c>
      <c r="G253" s="365">
        <v>21.3675</v>
      </c>
      <c r="H253" s="368">
        <v>480</v>
      </c>
      <c r="I253" s="368">
        <v>430</v>
      </c>
      <c r="J253" s="370">
        <v>4050</v>
      </c>
      <c r="K253" s="370">
        <v>435</v>
      </c>
      <c r="L253" s="345"/>
      <c r="M253" s="348">
        <v>42491</v>
      </c>
      <c r="N253" s="348">
        <v>43312</v>
      </c>
      <c r="O253" s="345"/>
      <c r="P253" s="345"/>
      <c r="Q253" s="345"/>
      <c r="R253" s="345"/>
      <c r="S253" s="345"/>
      <c r="T253" s="345"/>
      <c r="U253" s="345"/>
      <c r="V253" s="345"/>
      <c r="W253" s="345"/>
      <c r="X253" s="345"/>
      <c r="Y253" s="345"/>
      <c r="Z253" s="345"/>
      <c r="AA253" s="345"/>
      <c r="AB253" s="345"/>
      <c r="AC253" s="345"/>
      <c r="AD253" s="345"/>
      <c r="AE253" s="345"/>
    </row>
    <row r="254" spans="1:31" ht="18.75" customHeight="1">
      <c r="A254" s="367" t="s">
        <v>6414</v>
      </c>
      <c r="B254" s="319" t="s">
        <v>6415</v>
      </c>
      <c r="C254" s="319" t="s">
        <v>6416</v>
      </c>
      <c r="D254" s="319">
        <v>1000</v>
      </c>
      <c r="E254" s="320">
        <v>11300</v>
      </c>
      <c r="F254" s="320">
        <v>13300</v>
      </c>
      <c r="G254" s="365">
        <v>11.3675</v>
      </c>
      <c r="H254" s="368" t="s">
        <v>6095</v>
      </c>
      <c r="I254" s="368" t="s">
        <v>6095</v>
      </c>
      <c r="J254" s="370">
        <v>11970</v>
      </c>
      <c r="K254" s="370">
        <v>1227</v>
      </c>
      <c r="L254" s="345"/>
      <c r="M254" s="348">
        <v>42491</v>
      </c>
      <c r="N254" s="348">
        <v>43312</v>
      </c>
      <c r="O254" s="345"/>
      <c r="P254" s="345"/>
      <c r="Q254" s="345"/>
      <c r="R254" s="345"/>
      <c r="S254" s="345"/>
      <c r="T254" s="345"/>
      <c r="U254" s="345"/>
      <c r="V254" s="345"/>
      <c r="W254" s="345"/>
      <c r="X254" s="345"/>
      <c r="Y254" s="345"/>
      <c r="Z254" s="345"/>
      <c r="AA254" s="345"/>
      <c r="AB254" s="345"/>
      <c r="AC254" s="345"/>
      <c r="AD254" s="345"/>
      <c r="AE254" s="345"/>
    </row>
    <row r="255" spans="1:31" ht="18.75" customHeight="1">
      <c r="A255" s="367" t="s">
        <v>6417</v>
      </c>
      <c r="B255" s="319" t="s">
        <v>6363</v>
      </c>
      <c r="C255" s="319" t="s">
        <v>6418</v>
      </c>
      <c r="D255" s="319">
        <v>160</v>
      </c>
      <c r="E255" s="320">
        <v>2500</v>
      </c>
      <c r="F255" s="320">
        <v>3000</v>
      </c>
      <c r="G255" s="365">
        <v>16.025600000000001</v>
      </c>
      <c r="H255" s="368">
        <v>330</v>
      </c>
      <c r="I255" s="368">
        <v>280</v>
      </c>
      <c r="J255" s="370">
        <v>2700</v>
      </c>
      <c r="K255" s="370">
        <v>300</v>
      </c>
      <c r="L255" s="345"/>
      <c r="M255" s="348">
        <v>42491</v>
      </c>
      <c r="N255" s="348">
        <v>43312</v>
      </c>
      <c r="O255" s="345"/>
      <c r="P255" s="345"/>
      <c r="Q255" s="345"/>
      <c r="R255" s="345"/>
      <c r="S255" s="345"/>
      <c r="T255" s="345"/>
      <c r="U255" s="345"/>
      <c r="V255" s="345"/>
      <c r="W255" s="345"/>
      <c r="X255" s="345"/>
      <c r="Y255" s="345"/>
      <c r="Z255" s="345"/>
      <c r="AA255" s="345"/>
      <c r="AB255" s="345"/>
      <c r="AC255" s="345"/>
      <c r="AD255" s="345"/>
      <c r="AE255" s="345"/>
    </row>
    <row r="256" spans="1:31" ht="18.75" customHeight="1">
      <c r="A256" s="367" t="s">
        <v>889</v>
      </c>
      <c r="B256" s="319" t="s">
        <v>597</v>
      </c>
      <c r="C256" s="319" t="s">
        <v>5999</v>
      </c>
      <c r="D256" s="332">
        <v>180</v>
      </c>
      <c r="E256" s="320">
        <v>3800</v>
      </c>
      <c r="F256" s="320">
        <v>4500</v>
      </c>
      <c r="G256" s="365">
        <v>21.3675</v>
      </c>
      <c r="H256" s="368">
        <v>480</v>
      </c>
      <c r="I256" s="368">
        <v>410</v>
      </c>
      <c r="J256" s="370">
        <v>4050</v>
      </c>
      <c r="K256" s="370">
        <v>435</v>
      </c>
      <c r="L256" s="345"/>
      <c r="M256" s="348">
        <v>42491</v>
      </c>
      <c r="N256" s="348">
        <v>43312</v>
      </c>
      <c r="O256" s="345"/>
      <c r="P256" s="345"/>
      <c r="Q256" s="345"/>
      <c r="R256" s="345"/>
      <c r="S256" s="345"/>
      <c r="T256" s="345"/>
      <c r="U256" s="345"/>
      <c r="V256" s="345"/>
      <c r="W256" s="345"/>
      <c r="X256" s="345"/>
      <c r="Y256" s="345"/>
      <c r="Z256" s="345"/>
      <c r="AA256" s="345"/>
      <c r="AB256" s="345"/>
      <c r="AC256" s="345"/>
      <c r="AD256" s="345"/>
      <c r="AE256" s="345"/>
    </row>
    <row r="257" spans="1:31" ht="18.75" customHeight="1">
      <c r="A257" s="367" t="s">
        <v>875</v>
      </c>
      <c r="B257" s="319" t="s">
        <v>5989</v>
      </c>
      <c r="C257" s="319" t="s">
        <v>6419</v>
      </c>
      <c r="D257" s="319">
        <v>210</v>
      </c>
      <c r="E257" s="320">
        <v>3600</v>
      </c>
      <c r="F257" s="320">
        <v>4000</v>
      </c>
      <c r="G257" s="365">
        <v>16.28</v>
      </c>
      <c r="H257" s="368">
        <v>430</v>
      </c>
      <c r="I257" s="368">
        <v>390</v>
      </c>
      <c r="J257" s="370">
        <v>3600</v>
      </c>
      <c r="K257" s="370">
        <v>390</v>
      </c>
      <c r="L257" s="345"/>
      <c r="M257" s="348">
        <v>42491</v>
      </c>
      <c r="N257" s="348">
        <v>43312</v>
      </c>
      <c r="O257" s="345"/>
      <c r="P257" s="345"/>
      <c r="Q257" s="345"/>
      <c r="R257" s="345"/>
      <c r="S257" s="345"/>
      <c r="T257" s="345"/>
      <c r="U257" s="345"/>
      <c r="V257" s="345"/>
      <c r="W257" s="345"/>
      <c r="X257" s="345"/>
      <c r="Y257" s="345"/>
      <c r="Z257" s="345"/>
      <c r="AA257" s="345"/>
      <c r="AB257" s="345"/>
      <c r="AC257" s="345"/>
      <c r="AD257" s="345"/>
      <c r="AE257" s="345"/>
    </row>
    <row r="258" spans="1:31" ht="18.75" customHeight="1">
      <c r="A258" s="367" t="s">
        <v>6420</v>
      </c>
      <c r="B258" s="319" t="s">
        <v>6421</v>
      </c>
      <c r="C258" s="319" t="s">
        <v>6422</v>
      </c>
      <c r="D258" s="319">
        <v>170</v>
      </c>
      <c r="E258" s="320">
        <v>2000</v>
      </c>
      <c r="F258" s="320">
        <v>2400</v>
      </c>
      <c r="G258" s="365">
        <v>12.0664</v>
      </c>
      <c r="H258" s="368">
        <v>270</v>
      </c>
      <c r="I258" s="368">
        <v>230</v>
      </c>
      <c r="J258" s="370">
        <v>2160</v>
      </c>
      <c r="K258" s="370">
        <v>246</v>
      </c>
      <c r="L258" s="345"/>
      <c r="M258" s="348">
        <v>42491</v>
      </c>
      <c r="N258" s="348">
        <v>43312</v>
      </c>
      <c r="O258" s="345"/>
      <c r="P258" s="345"/>
      <c r="Q258" s="345"/>
      <c r="R258" s="345"/>
      <c r="S258" s="345"/>
      <c r="T258" s="345"/>
      <c r="U258" s="345"/>
      <c r="V258" s="345"/>
      <c r="W258" s="345"/>
      <c r="X258" s="345"/>
      <c r="Y258" s="345"/>
      <c r="Z258" s="345"/>
      <c r="AA258" s="345"/>
      <c r="AB258" s="345"/>
      <c r="AC258" s="345"/>
      <c r="AD258" s="345"/>
      <c r="AE258" s="345"/>
    </row>
    <row r="259" spans="1:31" ht="18.75" customHeight="1">
      <c r="A259" s="367" t="s">
        <v>6423</v>
      </c>
      <c r="B259" s="319" t="s">
        <v>6424</v>
      </c>
      <c r="C259" s="319" t="s">
        <v>6425</v>
      </c>
      <c r="D259" s="319">
        <v>200</v>
      </c>
      <c r="E259" s="320">
        <v>1800</v>
      </c>
      <c r="F259" s="320">
        <v>2100</v>
      </c>
      <c r="G259" s="365">
        <v>8.9743999999999993</v>
      </c>
      <c r="H259" s="368">
        <v>240</v>
      </c>
      <c r="I259" s="368">
        <v>210</v>
      </c>
      <c r="J259" s="370">
        <v>1890</v>
      </c>
      <c r="K259" s="370">
        <v>219</v>
      </c>
      <c r="L259" s="345"/>
      <c r="M259" s="348">
        <v>42491</v>
      </c>
      <c r="N259" s="348">
        <v>43312</v>
      </c>
      <c r="O259" s="345"/>
      <c r="P259" s="345"/>
      <c r="Q259" s="345"/>
      <c r="R259" s="345"/>
      <c r="S259" s="345"/>
      <c r="T259" s="345"/>
      <c r="U259" s="345"/>
      <c r="V259" s="345"/>
      <c r="W259" s="345"/>
      <c r="X259" s="345"/>
      <c r="Y259" s="345"/>
      <c r="Z259" s="345"/>
      <c r="AA259" s="345"/>
      <c r="AB259" s="345"/>
      <c r="AC259" s="345"/>
      <c r="AD259" s="345"/>
      <c r="AE259" s="345"/>
    </row>
    <row r="260" spans="1:31" ht="18.75" customHeight="1">
      <c r="A260" s="367" t="s">
        <v>6426</v>
      </c>
      <c r="B260" s="319" t="s">
        <v>334</v>
      </c>
      <c r="C260" s="319" t="s">
        <v>6427</v>
      </c>
      <c r="D260" s="319">
        <v>170</v>
      </c>
      <c r="E260" s="320">
        <v>3500</v>
      </c>
      <c r="F260" s="320">
        <v>4200</v>
      </c>
      <c r="G260" s="365">
        <v>21.116099999999999</v>
      </c>
      <c r="H260" s="368">
        <v>450</v>
      </c>
      <c r="I260" s="368">
        <v>380</v>
      </c>
      <c r="J260" s="370">
        <v>3780</v>
      </c>
      <c r="K260" s="370">
        <v>408</v>
      </c>
      <c r="L260" s="345"/>
      <c r="M260" s="348">
        <v>42491</v>
      </c>
      <c r="N260" s="348">
        <v>43312</v>
      </c>
      <c r="O260" s="345"/>
      <c r="P260" s="345"/>
      <c r="Q260" s="345"/>
      <c r="R260" s="345"/>
      <c r="S260" s="345"/>
      <c r="T260" s="345"/>
      <c r="U260" s="345"/>
      <c r="V260" s="345"/>
      <c r="W260" s="345"/>
      <c r="X260" s="345"/>
      <c r="Y260" s="345"/>
      <c r="Z260" s="345"/>
      <c r="AA260" s="345"/>
      <c r="AB260" s="345"/>
      <c r="AC260" s="345"/>
      <c r="AD260" s="345"/>
      <c r="AE260" s="345"/>
    </row>
    <row r="261" spans="1:31" ht="18.75" customHeight="1">
      <c r="A261" s="367" t="s">
        <v>919</v>
      </c>
      <c r="B261" s="319" t="s">
        <v>5989</v>
      </c>
      <c r="C261" s="319" t="s">
        <v>6428</v>
      </c>
      <c r="D261" s="319">
        <v>210</v>
      </c>
      <c r="E261" s="320">
        <v>3000</v>
      </c>
      <c r="F261" s="320">
        <v>3300</v>
      </c>
      <c r="G261" s="365">
        <v>13.430999999999999</v>
      </c>
      <c r="H261" s="368">
        <v>360</v>
      </c>
      <c r="I261" s="368">
        <v>330</v>
      </c>
      <c r="J261" s="370">
        <v>2970</v>
      </c>
      <c r="K261" s="370">
        <v>327</v>
      </c>
      <c r="L261" s="345" t="s">
        <v>6429</v>
      </c>
      <c r="M261" s="348">
        <v>42491</v>
      </c>
      <c r="N261" s="348">
        <v>43312</v>
      </c>
      <c r="O261" s="345"/>
      <c r="P261" s="345"/>
      <c r="Q261" s="345"/>
      <c r="R261" s="345"/>
      <c r="S261" s="345"/>
      <c r="T261" s="345"/>
      <c r="U261" s="345"/>
      <c r="V261" s="345"/>
      <c r="W261" s="345"/>
      <c r="X261" s="345"/>
      <c r="Y261" s="345"/>
      <c r="Z261" s="345"/>
      <c r="AA261" s="345"/>
      <c r="AB261" s="345"/>
      <c r="AC261" s="345"/>
      <c r="AD261" s="345"/>
      <c r="AE261" s="345"/>
    </row>
    <row r="262" spans="1:31" ht="18.75" customHeight="1">
      <c r="A262" s="367" t="s">
        <v>6430</v>
      </c>
      <c r="B262" s="319" t="s">
        <v>6415</v>
      </c>
      <c r="C262" s="319" t="s">
        <v>6431</v>
      </c>
      <c r="D262" s="319">
        <v>1000</v>
      </c>
      <c r="E262" s="320">
        <v>10700</v>
      </c>
      <c r="F262" s="320">
        <v>13500</v>
      </c>
      <c r="G262" s="365">
        <v>11.538500000000001</v>
      </c>
      <c r="H262" s="368" t="s">
        <v>6095</v>
      </c>
      <c r="I262" s="368" t="s">
        <v>6095</v>
      </c>
      <c r="J262" s="370">
        <v>12150</v>
      </c>
      <c r="K262" s="370">
        <v>1245</v>
      </c>
      <c r="L262" s="345"/>
      <c r="M262" s="348">
        <v>42491</v>
      </c>
      <c r="N262" s="348">
        <v>43312</v>
      </c>
      <c r="O262" s="345"/>
      <c r="P262" s="345"/>
      <c r="Q262" s="345"/>
      <c r="R262" s="345"/>
      <c r="S262" s="345"/>
      <c r="T262" s="345"/>
      <c r="U262" s="345"/>
      <c r="V262" s="345"/>
      <c r="W262" s="345"/>
      <c r="X262" s="345"/>
      <c r="Y262" s="345"/>
      <c r="Z262" s="345"/>
      <c r="AA262" s="345"/>
      <c r="AB262" s="345"/>
      <c r="AC262" s="345"/>
      <c r="AD262" s="345"/>
      <c r="AE262" s="345"/>
    </row>
    <row r="263" spans="1:31" ht="18.75" customHeight="1">
      <c r="A263" s="367" t="s">
        <v>6432</v>
      </c>
      <c r="B263" s="319" t="s">
        <v>597</v>
      </c>
      <c r="C263" s="319" t="s">
        <v>6433</v>
      </c>
      <c r="D263" s="319">
        <v>180</v>
      </c>
      <c r="E263" s="320">
        <v>3800</v>
      </c>
      <c r="F263" s="320">
        <v>4400</v>
      </c>
      <c r="G263" s="365">
        <v>20.892700000000001</v>
      </c>
      <c r="H263" s="368">
        <v>470</v>
      </c>
      <c r="I263" s="368">
        <v>410</v>
      </c>
      <c r="J263" s="370">
        <v>3960</v>
      </c>
      <c r="K263" s="370">
        <v>426</v>
      </c>
      <c r="L263" s="345"/>
      <c r="M263" s="348">
        <v>42491</v>
      </c>
      <c r="N263" s="348">
        <v>43312</v>
      </c>
      <c r="O263" s="345"/>
      <c r="P263" s="345"/>
      <c r="Q263" s="345"/>
      <c r="R263" s="345"/>
      <c r="S263" s="345"/>
      <c r="T263" s="345"/>
      <c r="U263" s="345"/>
      <c r="V263" s="345"/>
      <c r="W263" s="345"/>
      <c r="X263" s="345"/>
      <c r="Y263" s="345"/>
      <c r="Z263" s="345"/>
      <c r="AA263" s="345"/>
      <c r="AB263" s="345"/>
      <c r="AC263" s="345"/>
      <c r="AD263" s="345"/>
      <c r="AE263" s="345"/>
    </row>
    <row r="264" spans="1:31" ht="18.75" customHeight="1">
      <c r="A264" s="367" t="s">
        <v>6434</v>
      </c>
      <c r="B264" s="319" t="s">
        <v>269</v>
      </c>
      <c r="C264" s="319" t="s">
        <v>6435</v>
      </c>
      <c r="D264" s="319">
        <v>170</v>
      </c>
      <c r="E264" s="320">
        <v>2600</v>
      </c>
      <c r="F264" s="320">
        <v>3000</v>
      </c>
      <c r="G264" s="365">
        <v>15.083</v>
      </c>
      <c r="H264" s="368">
        <v>330</v>
      </c>
      <c r="I264" s="368">
        <v>290</v>
      </c>
      <c r="J264" s="370">
        <v>2700</v>
      </c>
      <c r="K264" s="370">
        <v>300</v>
      </c>
      <c r="L264" s="345"/>
      <c r="M264" s="348">
        <v>42491</v>
      </c>
      <c r="N264" s="348">
        <v>43312</v>
      </c>
      <c r="O264" s="345"/>
      <c r="P264" s="345"/>
      <c r="Q264" s="345"/>
      <c r="R264" s="345"/>
      <c r="S264" s="345"/>
      <c r="T264" s="345"/>
      <c r="U264" s="345"/>
      <c r="V264" s="345"/>
      <c r="W264" s="345"/>
      <c r="X264" s="345"/>
      <c r="Y264" s="345"/>
      <c r="Z264" s="345"/>
      <c r="AA264" s="345"/>
      <c r="AB264" s="345"/>
      <c r="AC264" s="345"/>
      <c r="AD264" s="345"/>
      <c r="AE264" s="345"/>
    </row>
    <row r="265" spans="1:31" ht="18.75" customHeight="1">
      <c r="A265" s="367" t="s">
        <v>453</v>
      </c>
      <c r="B265" s="319" t="s">
        <v>6034</v>
      </c>
      <c r="C265" s="319" t="s">
        <v>6436</v>
      </c>
      <c r="D265" s="319">
        <v>180</v>
      </c>
      <c r="E265" s="320">
        <v>3600</v>
      </c>
      <c r="F265" s="320">
        <v>4300</v>
      </c>
      <c r="G265" s="365">
        <v>20.417899999999999</v>
      </c>
      <c r="H265" s="368">
        <v>460</v>
      </c>
      <c r="I265" s="368">
        <v>390</v>
      </c>
      <c r="J265" s="370">
        <v>3870</v>
      </c>
      <c r="K265" s="370">
        <v>417</v>
      </c>
      <c r="L265" s="345"/>
      <c r="M265" s="348">
        <v>42491</v>
      </c>
      <c r="N265" s="348">
        <v>43312</v>
      </c>
      <c r="O265" s="345"/>
      <c r="P265" s="345"/>
      <c r="Q265" s="345"/>
      <c r="R265" s="345"/>
      <c r="S265" s="345"/>
      <c r="T265" s="345"/>
      <c r="U265" s="345"/>
      <c r="V265" s="345"/>
      <c r="W265" s="345"/>
      <c r="X265" s="345"/>
      <c r="Y265" s="345"/>
      <c r="Z265" s="345"/>
      <c r="AA265" s="345"/>
      <c r="AB265" s="345"/>
      <c r="AC265" s="345"/>
      <c r="AD265" s="345"/>
      <c r="AE265" s="345"/>
    </row>
    <row r="266" spans="1:31" ht="18.75" customHeight="1">
      <c r="A266" s="367" t="s">
        <v>6437</v>
      </c>
      <c r="B266" s="319" t="s">
        <v>597</v>
      </c>
      <c r="C266" s="319" t="s">
        <v>6438</v>
      </c>
      <c r="D266" s="319">
        <v>180</v>
      </c>
      <c r="E266" s="320">
        <v>2700</v>
      </c>
      <c r="F266" s="320">
        <v>3400</v>
      </c>
      <c r="G266" s="365">
        <v>16.144400000000001</v>
      </c>
      <c r="H266" s="368">
        <v>370</v>
      </c>
      <c r="I266" s="368">
        <v>300</v>
      </c>
      <c r="J266" s="370">
        <v>3060</v>
      </c>
      <c r="K266" s="370">
        <v>336</v>
      </c>
      <c r="L266" s="345"/>
      <c r="M266" s="348">
        <v>42491</v>
      </c>
      <c r="N266" s="348">
        <v>43312</v>
      </c>
      <c r="O266" s="345"/>
      <c r="P266" s="345"/>
      <c r="Q266" s="345"/>
      <c r="R266" s="345"/>
      <c r="S266" s="345"/>
      <c r="T266" s="345"/>
      <c r="U266" s="345"/>
      <c r="V266" s="345"/>
      <c r="W266" s="345"/>
      <c r="X266" s="345"/>
      <c r="Y266" s="345"/>
      <c r="Z266" s="345"/>
      <c r="AA266" s="345"/>
      <c r="AB266" s="345"/>
      <c r="AC266" s="345"/>
      <c r="AD266" s="345"/>
      <c r="AE266" s="345"/>
    </row>
    <row r="267" spans="1:31" ht="18.75" customHeight="1">
      <c r="A267" s="367" t="s">
        <v>130</v>
      </c>
      <c r="B267" s="319" t="s">
        <v>236</v>
      </c>
      <c r="C267" s="319" t="s">
        <v>128</v>
      </c>
      <c r="D267" s="319">
        <v>170</v>
      </c>
      <c r="E267" s="320">
        <v>2200</v>
      </c>
      <c r="F267" s="320">
        <v>2500</v>
      </c>
      <c r="G267" s="365">
        <v>12.569100000000001</v>
      </c>
      <c r="H267" s="368">
        <v>280</v>
      </c>
      <c r="I267" s="368">
        <v>250</v>
      </c>
      <c r="J267" s="370">
        <v>2250</v>
      </c>
      <c r="K267" s="370">
        <v>255</v>
      </c>
      <c r="L267" s="345"/>
      <c r="M267" s="348">
        <v>42491</v>
      </c>
      <c r="N267" s="348">
        <v>43312</v>
      </c>
      <c r="O267" s="345"/>
      <c r="P267" s="345"/>
      <c r="Q267" s="345"/>
      <c r="R267" s="345"/>
      <c r="S267" s="345"/>
      <c r="T267" s="345"/>
      <c r="U267" s="345"/>
      <c r="V267" s="345"/>
      <c r="W267" s="345"/>
      <c r="X267" s="345"/>
      <c r="Y267" s="345"/>
      <c r="Z267" s="345"/>
      <c r="AA267" s="345"/>
      <c r="AB267" s="345"/>
      <c r="AC267" s="345"/>
      <c r="AD267" s="345"/>
      <c r="AE267" s="345"/>
    </row>
    <row r="268" spans="1:31" ht="18.75" customHeight="1">
      <c r="A268" s="367" t="s">
        <v>6439</v>
      </c>
      <c r="B268" s="319" t="s">
        <v>6334</v>
      </c>
      <c r="C268" s="319" t="s">
        <v>6440</v>
      </c>
      <c r="D268" s="319">
        <v>180</v>
      </c>
      <c r="E268" s="320">
        <v>3000</v>
      </c>
      <c r="F268" s="320">
        <v>3500</v>
      </c>
      <c r="G268" s="365">
        <v>16.619199999999999</v>
      </c>
      <c r="H268" s="368">
        <v>380</v>
      </c>
      <c r="I268" s="368">
        <v>330</v>
      </c>
      <c r="J268" s="370">
        <v>3150</v>
      </c>
      <c r="K268" s="370">
        <v>345</v>
      </c>
      <c r="L268" s="345"/>
      <c r="M268" s="348">
        <v>42491</v>
      </c>
      <c r="N268" s="348">
        <v>43312</v>
      </c>
      <c r="O268" s="345"/>
      <c r="P268" s="345"/>
      <c r="Q268" s="345"/>
      <c r="R268" s="345"/>
      <c r="S268" s="345"/>
      <c r="T268" s="345"/>
      <c r="U268" s="345"/>
      <c r="V268" s="345"/>
      <c r="W268" s="345"/>
      <c r="X268" s="345"/>
      <c r="Y268" s="345"/>
      <c r="Z268" s="345"/>
      <c r="AA268" s="345"/>
      <c r="AB268" s="345"/>
      <c r="AC268" s="345"/>
      <c r="AD268" s="345"/>
      <c r="AE268" s="345"/>
    </row>
    <row r="269" spans="1:31" ht="18.75" customHeight="1">
      <c r="A269" s="367" t="s">
        <v>6441</v>
      </c>
      <c r="B269" s="319" t="s">
        <v>6442</v>
      </c>
      <c r="C269" s="319" t="s">
        <v>6443</v>
      </c>
      <c r="D269" s="319">
        <v>170</v>
      </c>
      <c r="E269" s="320">
        <v>2500</v>
      </c>
      <c r="F269" s="320">
        <v>3000</v>
      </c>
      <c r="G269" s="365">
        <v>15.083</v>
      </c>
      <c r="H269" s="368">
        <v>330</v>
      </c>
      <c r="I269" s="368">
        <v>280</v>
      </c>
      <c r="J269" s="370">
        <v>2700</v>
      </c>
      <c r="K269" s="370">
        <v>300</v>
      </c>
      <c r="L269" s="345"/>
      <c r="M269" s="348">
        <v>42491</v>
      </c>
      <c r="N269" s="348">
        <v>43312</v>
      </c>
      <c r="O269" s="345"/>
      <c r="P269" s="345"/>
      <c r="Q269" s="345"/>
      <c r="R269" s="345"/>
      <c r="S269" s="345"/>
      <c r="T269" s="345"/>
      <c r="U269" s="345"/>
      <c r="V269" s="345"/>
      <c r="W269" s="345"/>
      <c r="X269" s="345"/>
      <c r="Y269" s="345"/>
      <c r="Z269" s="345"/>
      <c r="AA269" s="345"/>
      <c r="AB269" s="345"/>
      <c r="AC269" s="345"/>
      <c r="AD269" s="345"/>
      <c r="AE269" s="345"/>
    </row>
    <row r="270" spans="1:31" ht="18.75" customHeight="1">
      <c r="A270" s="367" t="s">
        <v>1237</v>
      </c>
      <c r="B270" s="319" t="s">
        <v>6142</v>
      </c>
      <c r="C270" s="319" t="s">
        <v>6444</v>
      </c>
      <c r="D270" s="319">
        <v>20</v>
      </c>
      <c r="E270" s="320">
        <v>170</v>
      </c>
      <c r="F270" s="320">
        <v>200</v>
      </c>
      <c r="G270" s="365">
        <v>8.5470000000000006</v>
      </c>
      <c r="H270" s="368">
        <v>50</v>
      </c>
      <c r="I270" s="368">
        <v>47</v>
      </c>
      <c r="J270" s="370">
        <v>180</v>
      </c>
      <c r="K270" s="370">
        <v>48</v>
      </c>
      <c r="L270" s="372" t="s">
        <v>6141</v>
      </c>
      <c r="M270" s="348">
        <v>42491</v>
      </c>
      <c r="N270" s="348">
        <v>43312</v>
      </c>
      <c r="O270" s="345"/>
      <c r="P270" s="345"/>
      <c r="Q270" s="345"/>
      <c r="R270" s="345"/>
      <c r="S270" s="345"/>
      <c r="T270" s="345"/>
      <c r="U270" s="345"/>
      <c r="V270" s="345"/>
      <c r="W270" s="345"/>
      <c r="X270" s="345"/>
      <c r="Y270" s="345"/>
      <c r="Z270" s="345"/>
      <c r="AA270" s="345"/>
      <c r="AB270" s="345"/>
      <c r="AC270" s="345"/>
      <c r="AD270" s="345"/>
      <c r="AE270" s="345"/>
    </row>
    <row r="271" spans="1:31" ht="18.75" customHeight="1">
      <c r="A271" s="367" t="s">
        <v>1142</v>
      </c>
      <c r="B271" s="319" t="s">
        <v>6019</v>
      </c>
      <c r="C271" s="319" t="s">
        <v>6445</v>
      </c>
      <c r="D271" s="319">
        <v>180</v>
      </c>
      <c r="E271" s="320">
        <v>3100</v>
      </c>
      <c r="F271" s="320">
        <v>3600</v>
      </c>
      <c r="G271" s="365">
        <v>17.094000000000001</v>
      </c>
      <c r="H271" s="368">
        <v>390</v>
      </c>
      <c r="I271" s="368">
        <v>340</v>
      </c>
      <c r="J271" s="370">
        <v>3240</v>
      </c>
      <c r="K271" s="370">
        <v>354</v>
      </c>
      <c r="L271" s="345"/>
      <c r="M271" s="348">
        <v>42491</v>
      </c>
      <c r="N271" s="348">
        <v>43312</v>
      </c>
      <c r="O271" s="345"/>
      <c r="P271" s="345"/>
      <c r="Q271" s="345"/>
      <c r="R271" s="345"/>
      <c r="S271" s="345"/>
      <c r="T271" s="345"/>
      <c r="U271" s="345"/>
      <c r="V271" s="345"/>
      <c r="W271" s="345"/>
      <c r="X271" s="345"/>
      <c r="Y271" s="345"/>
      <c r="Z271" s="345"/>
      <c r="AA271" s="345"/>
      <c r="AB271" s="345"/>
      <c r="AC271" s="345"/>
      <c r="AD271" s="345"/>
      <c r="AE271" s="345"/>
    </row>
    <row r="272" spans="1:31" ht="18.75" customHeight="1">
      <c r="A272" s="367" t="s">
        <v>6446</v>
      </c>
      <c r="B272" s="319" t="s">
        <v>6031</v>
      </c>
      <c r="C272" s="319" t="s">
        <v>6447</v>
      </c>
      <c r="D272" s="319">
        <v>180</v>
      </c>
      <c r="E272" s="320">
        <v>3700</v>
      </c>
      <c r="F272" s="320">
        <v>4400</v>
      </c>
      <c r="G272" s="365">
        <v>20.892700000000001</v>
      </c>
      <c r="H272" s="368">
        <v>470</v>
      </c>
      <c r="I272" s="368">
        <v>400</v>
      </c>
      <c r="J272" s="370">
        <v>3960</v>
      </c>
      <c r="K272" s="370">
        <v>426</v>
      </c>
      <c r="L272" s="345"/>
      <c r="M272" s="348">
        <v>42491</v>
      </c>
      <c r="N272" s="348">
        <v>43312</v>
      </c>
      <c r="O272" s="345"/>
      <c r="P272" s="345"/>
      <c r="Q272" s="345"/>
      <c r="R272" s="345"/>
      <c r="S272" s="345"/>
      <c r="T272" s="345"/>
      <c r="U272" s="345"/>
      <c r="V272" s="345"/>
      <c r="W272" s="345"/>
      <c r="X272" s="345"/>
      <c r="Y272" s="345"/>
      <c r="Z272" s="345"/>
      <c r="AA272" s="345"/>
      <c r="AB272" s="345"/>
      <c r="AC272" s="345"/>
      <c r="AD272" s="345"/>
      <c r="AE272" s="345"/>
    </row>
    <row r="273" spans="1:31" ht="18.75" customHeight="1">
      <c r="A273" s="367" t="s">
        <v>6448</v>
      </c>
      <c r="B273" s="319" t="s">
        <v>147</v>
      </c>
      <c r="C273" s="319" t="s">
        <v>6449</v>
      </c>
      <c r="D273" s="319">
        <v>170</v>
      </c>
      <c r="E273" s="320">
        <v>2700</v>
      </c>
      <c r="F273" s="320">
        <v>3200</v>
      </c>
      <c r="G273" s="365">
        <v>16.0885</v>
      </c>
      <c r="H273" s="368">
        <v>350</v>
      </c>
      <c r="I273" s="368">
        <v>300</v>
      </c>
      <c r="J273" s="370">
        <v>2880</v>
      </c>
      <c r="K273" s="370">
        <v>318</v>
      </c>
      <c r="L273" s="345"/>
      <c r="M273" s="348">
        <v>42491</v>
      </c>
      <c r="N273" s="348">
        <v>43312</v>
      </c>
      <c r="O273" s="345"/>
      <c r="P273" s="345"/>
      <c r="Q273" s="345"/>
      <c r="R273" s="345"/>
      <c r="S273" s="345"/>
      <c r="T273" s="345"/>
      <c r="U273" s="345"/>
      <c r="V273" s="345"/>
      <c r="W273" s="345"/>
      <c r="X273" s="345"/>
      <c r="Y273" s="345"/>
      <c r="Z273" s="345"/>
      <c r="AA273" s="345"/>
      <c r="AB273" s="345"/>
      <c r="AC273" s="345"/>
      <c r="AD273" s="345"/>
      <c r="AE273" s="345"/>
    </row>
    <row r="274" spans="1:31" ht="18.75" customHeight="1">
      <c r="A274" s="367" t="s">
        <v>6450</v>
      </c>
      <c r="B274" s="319" t="s">
        <v>147</v>
      </c>
      <c r="C274" s="319" t="s">
        <v>6451</v>
      </c>
      <c r="D274" s="319">
        <v>170</v>
      </c>
      <c r="E274" s="320">
        <v>3100</v>
      </c>
      <c r="F274" s="320">
        <v>3600</v>
      </c>
      <c r="G274" s="365">
        <v>18.099599999999999</v>
      </c>
      <c r="H274" s="368">
        <v>390</v>
      </c>
      <c r="I274" s="368">
        <v>340</v>
      </c>
      <c r="J274" s="370">
        <v>3240</v>
      </c>
      <c r="K274" s="370">
        <v>354</v>
      </c>
      <c r="L274" s="345"/>
      <c r="M274" s="348">
        <v>42491</v>
      </c>
      <c r="N274" s="348">
        <v>43312</v>
      </c>
      <c r="O274" s="345"/>
      <c r="P274" s="345"/>
      <c r="Q274" s="345"/>
      <c r="R274" s="345"/>
      <c r="S274" s="345"/>
      <c r="T274" s="345"/>
      <c r="U274" s="345"/>
      <c r="V274" s="345"/>
      <c r="W274" s="345"/>
      <c r="X274" s="345"/>
      <c r="Y274" s="345"/>
      <c r="Z274" s="345"/>
      <c r="AA274" s="345"/>
      <c r="AB274" s="345"/>
      <c r="AC274" s="345"/>
      <c r="AD274" s="345"/>
      <c r="AE274" s="345"/>
    </row>
    <row r="275" spans="1:31" ht="18.75" customHeight="1">
      <c r="A275" s="367" t="s">
        <v>6452</v>
      </c>
      <c r="B275" s="319" t="s">
        <v>6453</v>
      </c>
      <c r="C275" s="319" t="s">
        <v>6454</v>
      </c>
      <c r="D275" s="319">
        <v>180</v>
      </c>
      <c r="E275" s="320">
        <v>2400</v>
      </c>
      <c r="F275" s="320">
        <v>2600</v>
      </c>
      <c r="G275" s="365">
        <v>12.345700000000001</v>
      </c>
      <c r="H275" s="368">
        <v>290</v>
      </c>
      <c r="I275" s="368">
        <v>270</v>
      </c>
      <c r="J275" s="370">
        <v>2340</v>
      </c>
      <c r="K275" s="370">
        <v>264</v>
      </c>
      <c r="L275" s="345"/>
      <c r="M275" s="348">
        <v>42491</v>
      </c>
      <c r="N275" s="348">
        <v>43312</v>
      </c>
      <c r="O275" s="345"/>
      <c r="P275" s="345"/>
      <c r="Q275" s="345"/>
      <c r="R275" s="345"/>
      <c r="S275" s="345"/>
      <c r="T275" s="345"/>
      <c r="U275" s="345"/>
      <c r="V275" s="345"/>
      <c r="W275" s="345"/>
      <c r="X275" s="345"/>
      <c r="Y275" s="345"/>
      <c r="Z275" s="345"/>
      <c r="AA275" s="345"/>
      <c r="AB275" s="345"/>
      <c r="AC275" s="345"/>
      <c r="AD275" s="345"/>
      <c r="AE275" s="345"/>
    </row>
    <row r="276" spans="1:31" ht="18.75" customHeight="1">
      <c r="A276" s="367" t="s">
        <v>325</v>
      </c>
      <c r="B276" s="319" t="s">
        <v>6453</v>
      </c>
      <c r="C276" s="319" t="s">
        <v>324</v>
      </c>
      <c r="D276" s="319">
        <v>180</v>
      </c>
      <c r="E276" s="320">
        <v>4400</v>
      </c>
      <c r="F276" s="320">
        <v>5000</v>
      </c>
      <c r="G276" s="365">
        <v>23.741700000000002</v>
      </c>
      <c r="H276" s="368">
        <v>530</v>
      </c>
      <c r="I276" s="368">
        <v>470</v>
      </c>
      <c r="J276" s="370">
        <v>4500</v>
      </c>
      <c r="K276" s="370">
        <v>480</v>
      </c>
      <c r="L276" s="345"/>
      <c r="M276" s="348">
        <v>42491</v>
      </c>
      <c r="N276" s="348">
        <v>43312</v>
      </c>
      <c r="O276" s="345"/>
      <c r="P276" s="345"/>
      <c r="Q276" s="345"/>
      <c r="R276" s="345"/>
      <c r="S276" s="345"/>
      <c r="T276" s="345"/>
      <c r="U276" s="345"/>
      <c r="V276" s="345"/>
      <c r="W276" s="345"/>
      <c r="X276" s="345"/>
      <c r="Y276" s="345"/>
      <c r="Z276" s="345"/>
      <c r="AA276" s="345"/>
      <c r="AB276" s="345"/>
      <c r="AC276" s="345"/>
      <c r="AD276" s="345"/>
      <c r="AE276" s="345"/>
    </row>
    <row r="277" spans="1:31" ht="18.75" customHeight="1">
      <c r="A277" s="367" t="s">
        <v>6455</v>
      </c>
      <c r="B277" s="319" t="s">
        <v>6079</v>
      </c>
      <c r="C277" s="319" t="s">
        <v>6456</v>
      </c>
      <c r="D277" s="319">
        <v>140</v>
      </c>
      <c r="E277" s="320">
        <v>1700</v>
      </c>
      <c r="F277" s="320">
        <v>1900</v>
      </c>
      <c r="G277" s="365">
        <v>11.599500000000001</v>
      </c>
      <c r="H277" s="368">
        <v>220</v>
      </c>
      <c r="I277" s="368">
        <v>200</v>
      </c>
      <c r="J277" s="370">
        <v>1710</v>
      </c>
      <c r="K277" s="370">
        <v>201</v>
      </c>
      <c r="L277" s="345" t="s">
        <v>6457</v>
      </c>
      <c r="M277" s="348">
        <v>42491</v>
      </c>
      <c r="N277" s="348">
        <v>43312</v>
      </c>
      <c r="O277" s="345"/>
      <c r="P277" s="345"/>
      <c r="Q277" s="345"/>
      <c r="R277" s="345"/>
      <c r="S277" s="345"/>
      <c r="T277" s="345"/>
      <c r="U277" s="345"/>
      <c r="V277" s="345"/>
      <c r="W277" s="345"/>
      <c r="X277" s="345"/>
      <c r="Y277" s="345"/>
      <c r="Z277" s="345"/>
      <c r="AA277" s="345"/>
      <c r="AB277" s="345"/>
      <c r="AC277" s="345"/>
      <c r="AD277" s="345"/>
      <c r="AE277" s="345"/>
    </row>
    <row r="278" spans="1:31" ht="18.75" customHeight="1">
      <c r="A278" s="367" t="s">
        <v>6458</v>
      </c>
      <c r="B278" s="319" t="s">
        <v>6459</v>
      </c>
      <c r="C278" s="319" t="s">
        <v>6460</v>
      </c>
      <c r="D278" s="319">
        <v>180</v>
      </c>
      <c r="E278" s="320">
        <v>2600</v>
      </c>
      <c r="F278" s="320">
        <v>2900</v>
      </c>
      <c r="G278" s="365">
        <v>13.770200000000001</v>
      </c>
      <c r="H278" s="368">
        <v>320</v>
      </c>
      <c r="I278" s="368">
        <v>290</v>
      </c>
      <c r="J278" s="370">
        <v>2610</v>
      </c>
      <c r="K278" s="370">
        <v>291</v>
      </c>
      <c r="L278" s="345"/>
      <c r="M278" s="348">
        <v>42491</v>
      </c>
      <c r="N278" s="348">
        <v>43312</v>
      </c>
      <c r="O278" s="345"/>
      <c r="P278" s="345"/>
      <c r="Q278" s="345"/>
      <c r="R278" s="345"/>
      <c r="S278" s="345"/>
      <c r="T278" s="345"/>
      <c r="U278" s="345"/>
      <c r="V278" s="345"/>
      <c r="W278" s="345"/>
      <c r="X278" s="345"/>
      <c r="Y278" s="345"/>
      <c r="Z278" s="345"/>
      <c r="AA278" s="345"/>
      <c r="AB278" s="345"/>
      <c r="AC278" s="345"/>
      <c r="AD278" s="345"/>
      <c r="AE278" s="345"/>
    </row>
    <row r="279" spans="1:31" ht="18.75" customHeight="1">
      <c r="A279" s="367" t="s">
        <v>1698</v>
      </c>
      <c r="B279" s="319" t="s">
        <v>5992</v>
      </c>
      <c r="C279" s="319" t="s">
        <v>1697</v>
      </c>
      <c r="D279" s="319">
        <v>180</v>
      </c>
      <c r="E279" s="320">
        <v>2400</v>
      </c>
      <c r="F279" s="320">
        <v>2700</v>
      </c>
      <c r="G279" s="365">
        <v>12.820499999999999</v>
      </c>
      <c r="H279" s="368">
        <v>300</v>
      </c>
      <c r="I279" s="368">
        <v>270</v>
      </c>
      <c r="J279" s="370">
        <v>2430</v>
      </c>
      <c r="K279" s="370">
        <v>273</v>
      </c>
      <c r="L279" s="345"/>
      <c r="M279" s="348">
        <v>42491</v>
      </c>
      <c r="N279" s="348">
        <v>43312</v>
      </c>
      <c r="O279" s="345"/>
      <c r="P279" s="345"/>
      <c r="Q279" s="345"/>
      <c r="R279" s="345"/>
      <c r="S279" s="345"/>
      <c r="T279" s="345"/>
      <c r="U279" s="345"/>
      <c r="V279" s="345"/>
      <c r="W279" s="345"/>
      <c r="X279" s="345"/>
      <c r="Y279" s="345"/>
      <c r="Z279" s="345"/>
      <c r="AA279" s="345"/>
      <c r="AB279" s="345"/>
      <c r="AC279" s="345"/>
      <c r="AD279" s="345"/>
      <c r="AE279" s="345"/>
    </row>
    <row r="280" spans="1:31" ht="18.75" customHeight="1">
      <c r="A280" s="367" t="s">
        <v>6461</v>
      </c>
      <c r="B280" s="319" t="s">
        <v>597</v>
      </c>
      <c r="C280" s="319" t="s">
        <v>6462</v>
      </c>
      <c r="D280" s="319">
        <v>180</v>
      </c>
      <c r="E280" s="320">
        <v>3200</v>
      </c>
      <c r="F280" s="320">
        <v>3900</v>
      </c>
      <c r="G280" s="365">
        <v>18.5185</v>
      </c>
      <c r="H280" s="368">
        <v>420</v>
      </c>
      <c r="I280" s="368">
        <v>350</v>
      </c>
      <c r="J280" s="370">
        <v>3510</v>
      </c>
      <c r="K280" s="370">
        <v>381</v>
      </c>
      <c r="L280" s="345"/>
      <c r="M280" s="348">
        <v>42491</v>
      </c>
      <c r="N280" s="348">
        <v>43312</v>
      </c>
      <c r="O280" s="345"/>
      <c r="P280" s="345"/>
      <c r="Q280" s="345"/>
      <c r="R280" s="345"/>
      <c r="S280" s="345"/>
      <c r="T280" s="345"/>
      <c r="U280" s="345"/>
      <c r="V280" s="345"/>
      <c r="W280" s="345"/>
      <c r="X280" s="345"/>
      <c r="Y280" s="345"/>
      <c r="Z280" s="345"/>
      <c r="AA280" s="345"/>
      <c r="AB280" s="345"/>
      <c r="AC280" s="345"/>
      <c r="AD280" s="345"/>
      <c r="AE280" s="345"/>
    </row>
    <row r="281" spans="1:31" ht="18.75" customHeight="1">
      <c r="A281" s="367" t="s">
        <v>6463</v>
      </c>
      <c r="B281" s="319" t="s">
        <v>5992</v>
      </c>
      <c r="C281" s="319" t="s">
        <v>6464</v>
      </c>
      <c r="D281" s="319">
        <v>180</v>
      </c>
      <c r="E281" s="320">
        <v>2200</v>
      </c>
      <c r="F281" s="320">
        <v>2500</v>
      </c>
      <c r="G281" s="365">
        <v>11.870900000000001</v>
      </c>
      <c r="H281" s="368">
        <v>280</v>
      </c>
      <c r="I281" s="368">
        <v>250</v>
      </c>
      <c r="J281" s="370">
        <v>2250</v>
      </c>
      <c r="K281" s="370">
        <v>255</v>
      </c>
      <c r="L281" s="345"/>
      <c r="M281" s="348">
        <v>42491</v>
      </c>
      <c r="N281" s="348">
        <v>43312</v>
      </c>
      <c r="O281" s="345"/>
      <c r="P281" s="345"/>
      <c r="Q281" s="345"/>
      <c r="R281" s="345"/>
      <c r="S281" s="345"/>
      <c r="T281" s="345"/>
      <c r="U281" s="345"/>
      <c r="V281" s="345"/>
      <c r="W281" s="345"/>
      <c r="X281" s="345"/>
      <c r="Y281" s="345"/>
      <c r="Z281" s="345"/>
      <c r="AA281" s="345"/>
      <c r="AB281" s="345"/>
      <c r="AC281" s="345"/>
      <c r="AD281" s="345"/>
      <c r="AE281" s="345"/>
    </row>
    <row r="282" spans="1:31" ht="18.75" customHeight="1">
      <c r="A282" s="367" t="s">
        <v>6465</v>
      </c>
      <c r="B282" s="319" t="s">
        <v>6466</v>
      </c>
      <c r="C282" s="319">
        <v>209</v>
      </c>
      <c r="D282" s="319">
        <v>170</v>
      </c>
      <c r="E282" s="320">
        <v>2200</v>
      </c>
      <c r="F282" s="320">
        <v>2500</v>
      </c>
      <c r="G282" s="365">
        <v>12.569100000000001</v>
      </c>
      <c r="H282" s="368">
        <v>280</v>
      </c>
      <c r="I282" s="368">
        <v>250</v>
      </c>
      <c r="J282" s="370">
        <v>2250</v>
      </c>
      <c r="K282" s="370">
        <v>255</v>
      </c>
      <c r="L282" s="345"/>
      <c r="M282" s="348">
        <v>42491</v>
      </c>
      <c r="N282" s="348">
        <v>43312</v>
      </c>
      <c r="O282" s="345"/>
      <c r="P282" s="345"/>
      <c r="Q282" s="345"/>
      <c r="R282" s="345"/>
      <c r="S282" s="345"/>
      <c r="T282" s="345"/>
      <c r="U282" s="345"/>
      <c r="V282" s="345"/>
      <c r="W282" s="345"/>
      <c r="X282" s="345"/>
      <c r="Y282" s="345"/>
      <c r="Z282" s="345"/>
      <c r="AA282" s="345"/>
      <c r="AB282" s="345"/>
      <c r="AC282" s="345"/>
      <c r="AD282" s="345"/>
      <c r="AE282" s="345"/>
    </row>
    <row r="283" spans="1:31" ht="18.75" customHeight="1">
      <c r="A283" s="318" t="s">
        <v>6467</v>
      </c>
      <c r="B283" s="319" t="s">
        <v>6139</v>
      </c>
      <c r="C283" s="319" t="s">
        <v>6468</v>
      </c>
      <c r="D283" s="319">
        <v>200</v>
      </c>
      <c r="E283" s="320">
        <v>2100</v>
      </c>
      <c r="F283" s="321">
        <v>2300</v>
      </c>
      <c r="G283" s="365">
        <v>9.8291000000000004</v>
      </c>
      <c r="H283" s="368">
        <v>260</v>
      </c>
      <c r="I283" s="368">
        <v>240</v>
      </c>
      <c r="J283" s="370">
        <v>2070</v>
      </c>
      <c r="K283" s="370">
        <v>237</v>
      </c>
      <c r="L283" s="377" t="s">
        <v>6469</v>
      </c>
      <c r="M283" s="348">
        <v>42491</v>
      </c>
      <c r="N283" s="348">
        <v>43312</v>
      </c>
      <c r="O283" s="345"/>
      <c r="P283" s="345"/>
      <c r="Q283" s="345"/>
      <c r="R283" s="345"/>
      <c r="S283" s="345"/>
      <c r="T283" s="345"/>
      <c r="U283" s="345"/>
      <c r="V283" s="345"/>
      <c r="W283" s="345"/>
      <c r="X283" s="345"/>
      <c r="Y283" s="345"/>
      <c r="Z283" s="345"/>
      <c r="AA283" s="345"/>
      <c r="AB283" s="345"/>
      <c r="AC283" s="345"/>
      <c r="AD283" s="345"/>
      <c r="AE283" s="345"/>
    </row>
    <row r="284" spans="1:31" ht="18.75" customHeight="1">
      <c r="A284" s="367" t="s">
        <v>6470</v>
      </c>
      <c r="B284" s="319" t="s">
        <v>6031</v>
      </c>
      <c r="C284" s="319" t="s">
        <v>6471</v>
      </c>
      <c r="D284" s="319">
        <v>180</v>
      </c>
      <c r="E284" s="320">
        <v>4500</v>
      </c>
      <c r="F284" s="320">
        <v>5100</v>
      </c>
      <c r="G284" s="365">
        <v>24.2165</v>
      </c>
      <c r="H284" s="368">
        <v>540</v>
      </c>
      <c r="I284" s="368">
        <v>480</v>
      </c>
      <c r="J284" s="370">
        <v>4590</v>
      </c>
      <c r="K284" s="370">
        <v>489</v>
      </c>
      <c r="L284" s="345"/>
      <c r="M284" s="348">
        <v>42491</v>
      </c>
      <c r="N284" s="348">
        <v>43312</v>
      </c>
      <c r="O284" s="345"/>
      <c r="P284" s="345"/>
      <c r="Q284" s="345"/>
      <c r="R284" s="345"/>
      <c r="S284" s="345"/>
      <c r="T284" s="345"/>
      <c r="U284" s="345"/>
      <c r="V284" s="345"/>
      <c r="W284" s="345"/>
      <c r="X284" s="345"/>
      <c r="Y284" s="345"/>
      <c r="Z284" s="345"/>
      <c r="AA284" s="345"/>
      <c r="AB284" s="345"/>
      <c r="AC284" s="345"/>
      <c r="AD284" s="345"/>
      <c r="AE284" s="345"/>
    </row>
    <row r="285" spans="1:31" ht="18.75" customHeight="1">
      <c r="A285" s="367" t="s">
        <v>6472</v>
      </c>
      <c r="B285" s="319" t="s">
        <v>143</v>
      </c>
      <c r="C285" s="319" t="s">
        <v>6473</v>
      </c>
      <c r="D285" s="319">
        <v>180</v>
      </c>
      <c r="E285" s="320">
        <v>2000</v>
      </c>
      <c r="F285" s="320">
        <v>2200</v>
      </c>
      <c r="G285" s="365">
        <v>10.446300000000001</v>
      </c>
      <c r="H285" s="368">
        <v>250</v>
      </c>
      <c r="I285" s="368">
        <v>230</v>
      </c>
      <c r="J285" s="370">
        <v>1980</v>
      </c>
      <c r="K285" s="370">
        <v>228</v>
      </c>
      <c r="L285" s="345"/>
      <c r="M285" s="348">
        <v>42491</v>
      </c>
      <c r="N285" s="348">
        <v>43312</v>
      </c>
      <c r="O285" s="345"/>
      <c r="P285" s="345"/>
      <c r="Q285" s="345"/>
      <c r="R285" s="345"/>
      <c r="S285" s="345"/>
      <c r="T285" s="345"/>
      <c r="U285" s="345"/>
      <c r="V285" s="345"/>
      <c r="W285" s="345"/>
      <c r="X285" s="345"/>
      <c r="Y285" s="345"/>
      <c r="Z285" s="345"/>
      <c r="AA285" s="345"/>
      <c r="AB285" s="345"/>
      <c r="AC285" s="345"/>
      <c r="AD285" s="345"/>
      <c r="AE285" s="345"/>
    </row>
    <row r="286" spans="1:31" ht="18.75" customHeight="1">
      <c r="A286" s="367" t="s">
        <v>6474</v>
      </c>
      <c r="B286" s="319" t="s">
        <v>967</v>
      </c>
      <c r="C286" s="319" t="s">
        <v>6475</v>
      </c>
      <c r="D286" s="319">
        <v>200</v>
      </c>
      <c r="E286" s="320">
        <v>4300</v>
      </c>
      <c r="F286" s="320">
        <v>5000</v>
      </c>
      <c r="G286" s="365">
        <v>21.3675</v>
      </c>
      <c r="H286" s="368">
        <v>530</v>
      </c>
      <c r="I286" s="368">
        <v>460</v>
      </c>
      <c r="J286" s="370">
        <v>4500</v>
      </c>
      <c r="K286" s="370">
        <v>480</v>
      </c>
      <c r="L286" s="345"/>
      <c r="M286" s="348">
        <v>42491</v>
      </c>
      <c r="N286" s="348">
        <v>43312</v>
      </c>
      <c r="O286" s="345"/>
      <c r="P286" s="345"/>
      <c r="Q286" s="345"/>
      <c r="R286" s="345"/>
      <c r="S286" s="345"/>
      <c r="T286" s="345"/>
      <c r="U286" s="345"/>
      <c r="V286" s="345"/>
      <c r="W286" s="345"/>
      <c r="X286" s="345"/>
      <c r="Y286" s="345"/>
      <c r="Z286" s="345"/>
      <c r="AA286" s="345"/>
      <c r="AB286" s="345"/>
      <c r="AC286" s="345"/>
      <c r="AD286" s="345"/>
      <c r="AE286" s="345"/>
    </row>
    <row r="287" spans="1:31" ht="18.75" customHeight="1">
      <c r="A287" s="367" t="s">
        <v>6476</v>
      </c>
      <c r="B287" s="319" t="s">
        <v>597</v>
      </c>
      <c r="C287" s="319" t="s">
        <v>6477</v>
      </c>
      <c r="D287" s="319">
        <v>213</v>
      </c>
      <c r="E287" s="320">
        <v>3900</v>
      </c>
      <c r="F287" s="320">
        <v>4500</v>
      </c>
      <c r="G287" s="365">
        <v>18.057099999999998</v>
      </c>
      <c r="H287" s="368">
        <v>480</v>
      </c>
      <c r="I287" s="368">
        <v>420</v>
      </c>
      <c r="J287" s="370">
        <v>4050</v>
      </c>
      <c r="K287" s="370">
        <v>435</v>
      </c>
      <c r="L287" s="345"/>
      <c r="M287" s="348">
        <v>42491</v>
      </c>
      <c r="N287" s="348">
        <v>43312</v>
      </c>
      <c r="O287" s="345"/>
      <c r="P287" s="345"/>
      <c r="Q287" s="345"/>
      <c r="R287" s="345"/>
      <c r="S287" s="345"/>
      <c r="T287" s="345"/>
      <c r="U287" s="345"/>
      <c r="V287" s="345"/>
      <c r="W287" s="345"/>
      <c r="X287" s="345"/>
      <c r="Y287" s="345"/>
      <c r="Z287" s="345"/>
      <c r="AA287" s="345"/>
      <c r="AB287" s="345"/>
      <c r="AC287" s="345"/>
      <c r="AD287" s="345"/>
      <c r="AE287" s="345"/>
    </row>
    <row r="288" spans="1:31" ht="18.75" customHeight="1">
      <c r="A288" s="373" t="s">
        <v>600</v>
      </c>
      <c r="B288" s="374" t="s">
        <v>147</v>
      </c>
      <c r="C288" s="374" t="s">
        <v>599</v>
      </c>
      <c r="D288" s="374">
        <v>190</v>
      </c>
      <c r="E288" s="375">
        <v>3400</v>
      </c>
      <c r="F288" s="375">
        <v>4000</v>
      </c>
      <c r="G288" s="365">
        <v>17.9937</v>
      </c>
      <c r="H288" s="368">
        <v>430</v>
      </c>
      <c r="I288" s="368">
        <v>370</v>
      </c>
      <c r="J288" s="370">
        <v>3600</v>
      </c>
      <c r="K288" s="370">
        <v>390</v>
      </c>
      <c r="L288" s="345"/>
      <c r="M288" s="348">
        <v>42491</v>
      </c>
      <c r="N288" s="348">
        <v>43312</v>
      </c>
      <c r="O288" s="378"/>
      <c r="P288" s="378"/>
      <c r="Q288" s="378"/>
      <c r="R288" s="378"/>
      <c r="S288" s="378"/>
      <c r="T288" s="378"/>
      <c r="U288" s="378"/>
      <c r="V288" s="378"/>
      <c r="W288" s="378"/>
      <c r="X288" s="378"/>
      <c r="Y288" s="378"/>
      <c r="Z288" s="378"/>
      <c r="AA288" s="378"/>
      <c r="AB288" s="378"/>
      <c r="AC288" s="378"/>
      <c r="AD288" s="378"/>
      <c r="AE288" s="378"/>
    </row>
    <row r="289" spans="1:31" ht="18.75" customHeight="1">
      <c r="A289" s="373" t="s">
        <v>6478</v>
      </c>
      <c r="B289" s="374" t="s">
        <v>147</v>
      </c>
      <c r="C289" s="374" t="s">
        <v>6479</v>
      </c>
      <c r="D289" s="374">
        <v>180</v>
      </c>
      <c r="E289" s="375">
        <v>3700</v>
      </c>
      <c r="F289" s="375">
        <v>4300</v>
      </c>
      <c r="G289" s="365">
        <v>20.417899999999999</v>
      </c>
      <c r="H289" s="368">
        <v>460</v>
      </c>
      <c r="I289" s="368">
        <v>400</v>
      </c>
      <c r="J289" s="370">
        <v>3870</v>
      </c>
      <c r="K289" s="370">
        <v>417</v>
      </c>
      <c r="L289" s="345"/>
      <c r="M289" s="348">
        <v>42491</v>
      </c>
      <c r="N289" s="348">
        <v>43312</v>
      </c>
      <c r="O289" s="378"/>
      <c r="P289" s="378"/>
      <c r="Q289" s="378"/>
      <c r="R289" s="378"/>
      <c r="S289" s="378"/>
      <c r="T289" s="378"/>
      <c r="U289" s="378"/>
      <c r="V289" s="378"/>
      <c r="W289" s="378"/>
      <c r="X289" s="378"/>
      <c r="Y289" s="378"/>
      <c r="Z289" s="378"/>
      <c r="AA289" s="378"/>
      <c r="AB289" s="378"/>
      <c r="AC289" s="378"/>
      <c r="AD289" s="378"/>
      <c r="AE289" s="378"/>
    </row>
    <row r="290" spans="1:31" ht="18.75" customHeight="1">
      <c r="A290" s="373" t="s">
        <v>6480</v>
      </c>
      <c r="B290" s="374" t="s">
        <v>112</v>
      </c>
      <c r="C290" s="374" t="s">
        <v>6481</v>
      </c>
      <c r="D290" s="374">
        <v>190</v>
      </c>
      <c r="E290" s="375">
        <v>2900</v>
      </c>
      <c r="F290" s="375">
        <v>3500</v>
      </c>
      <c r="G290" s="365">
        <v>15.7445</v>
      </c>
      <c r="H290" s="368">
        <v>380</v>
      </c>
      <c r="I290" s="368">
        <v>320</v>
      </c>
      <c r="J290" s="370">
        <v>3150</v>
      </c>
      <c r="K290" s="370">
        <v>345</v>
      </c>
      <c r="L290" s="345"/>
      <c r="M290" s="348">
        <v>42491</v>
      </c>
      <c r="N290" s="348">
        <v>43312</v>
      </c>
      <c r="O290" s="378"/>
      <c r="P290" s="378"/>
      <c r="Q290" s="378"/>
      <c r="R290" s="378"/>
      <c r="S290" s="378"/>
      <c r="T290" s="378"/>
      <c r="U290" s="378"/>
      <c r="V290" s="378"/>
      <c r="W290" s="378"/>
      <c r="X290" s="378"/>
      <c r="Y290" s="378"/>
      <c r="Z290" s="378"/>
      <c r="AA290" s="378"/>
      <c r="AB290" s="378"/>
      <c r="AC290" s="378"/>
      <c r="AD290" s="378"/>
      <c r="AE290" s="378"/>
    </row>
    <row r="291" spans="1:31" ht="18.75" customHeight="1">
      <c r="A291" s="373" t="s">
        <v>6482</v>
      </c>
      <c r="B291" s="374" t="s">
        <v>334</v>
      </c>
      <c r="C291" s="374" t="s">
        <v>6483</v>
      </c>
      <c r="D291" s="374">
        <v>190</v>
      </c>
      <c r="E291" s="375">
        <v>2600</v>
      </c>
      <c r="F291" s="375">
        <v>3100</v>
      </c>
      <c r="G291" s="365">
        <v>13.9451</v>
      </c>
      <c r="H291" s="368">
        <v>340</v>
      </c>
      <c r="I291" s="368">
        <v>290</v>
      </c>
      <c r="J291" s="370">
        <v>2790</v>
      </c>
      <c r="K291" s="370">
        <v>309</v>
      </c>
      <c r="L291" s="345"/>
      <c r="M291" s="348">
        <v>42491</v>
      </c>
      <c r="N291" s="348">
        <v>43312</v>
      </c>
      <c r="O291" s="378"/>
      <c r="P291" s="378"/>
      <c r="Q291" s="378"/>
      <c r="R291" s="378"/>
      <c r="S291" s="378"/>
      <c r="T291" s="378"/>
      <c r="U291" s="378"/>
      <c r="V291" s="378"/>
      <c r="W291" s="378"/>
      <c r="X291" s="378"/>
      <c r="Y291" s="378"/>
      <c r="Z291" s="378"/>
      <c r="AA291" s="378"/>
      <c r="AB291" s="378"/>
      <c r="AC291" s="378"/>
      <c r="AD291" s="378"/>
      <c r="AE291" s="378"/>
    </row>
    <row r="292" spans="1:31" ht="18.75" customHeight="1">
      <c r="A292" s="373" t="s">
        <v>6484</v>
      </c>
      <c r="B292" s="374" t="s">
        <v>6405</v>
      </c>
      <c r="C292" s="374" t="s">
        <v>6485</v>
      </c>
      <c r="D292" s="374">
        <v>170</v>
      </c>
      <c r="E292" s="375">
        <v>3100</v>
      </c>
      <c r="F292" s="375">
        <v>3700</v>
      </c>
      <c r="G292" s="365">
        <v>18.6023</v>
      </c>
      <c r="H292" s="368">
        <v>400</v>
      </c>
      <c r="I292" s="368">
        <v>340</v>
      </c>
      <c r="J292" s="370">
        <v>3330</v>
      </c>
      <c r="K292" s="370">
        <v>363</v>
      </c>
      <c r="L292" s="345"/>
      <c r="M292" s="348">
        <v>42491</v>
      </c>
      <c r="N292" s="348">
        <v>43312</v>
      </c>
      <c r="O292" s="378"/>
      <c r="P292" s="378"/>
      <c r="Q292" s="378"/>
      <c r="R292" s="378"/>
      <c r="S292" s="378"/>
      <c r="T292" s="378"/>
      <c r="U292" s="378"/>
      <c r="V292" s="378"/>
      <c r="W292" s="378"/>
      <c r="X292" s="378"/>
      <c r="Y292" s="378"/>
      <c r="Z292" s="378"/>
      <c r="AA292" s="378"/>
      <c r="AB292" s="378"/>
      <c r="AC292" s="378"/>
      <c r="AD292" s="378"/>
      <c r="AE292" s="378"/>
    </row>
    <row r="293" spans="1:31" ht="18.75" customHeight="1">
      <c r="A293" s="373" t="s">
        <v>6486</v>
      </c>
      <c r="B293" s="374" t="s">
        <v>6405</v>
      </c>
      <c r="C293" s="374" t="s">
        <v>6487</v>
      </c>
      <c r="D293" s="374">
        <v>170</v>
      </c>
      <c r="E293" s="375">
        <v>4600</v>
      </c>
      <c r="F293" s="375">
        <v>5400</v>
      </c>
      <c r="G293" s="365">
        <v>27.1493</v>
      </c>
      <c r="H293" s="368">
        <v>570</v>
      </c>
      <c r="I293" s="368">
        <v>490</v>
      </c>
      <c r="J293" s="370">
        <v>4860</v>
      </c>
      <c r="K293" s="370">
        <v>516</v>
      </c>
      <c r="L293" s="345"/>
      <c r="M293" s="348">
        <v>42491</v>
      </c>
      <c r="N293" s="348">
        <v>43312</v>
      </c>
      <c r="O293" s="378"/>
      <c r="P293" s="378"/>
      <c r="Q293" s="378"/>
      <c r="R293" s="378"/>
      <c r="S293" s="378"/>
      <c r="T293" s="378"/>
      <c r="U293" s="378"/>
      <c r="V293" s="378"/>
      <c r="W293" s="378"/>
      <c r="X293" s="378"/>
      <c r="Y293" s="378"/>
      <c r="Z293" s="378"/>
      <c r="AA293" s="378"/>
      <c r="AB293" s="378"/>
      <c r="AC293" s="378"/>
      <c r="AD293" s="378"/>
      <c r="AE293" s="378"/>
    </row>
    <row r="294" spans="1:31" ht="18.75" customHeight="1">
      <c r="A294" s="373" t="s">
        <v>6488</v>
      </c>
      <c r="B294" s="374" t="s">
        <v>5992</v>
      </c>
      <c r="C294" s="374" t="s">
        <v>6489</v>
      </c>
      <c r="D294" s="374">
        <v>180</v>
      </c>
      <c r="E294" s="375">
        <v>2600</v>
      </c>
      <c r="F294" s="375">
        <v>3100</v>
      </c>
      <c r="G294" s="365">
        <v>14.719900000000001</v>
      </c>
      <c r="H294" s="368">
        <v>340</v>
      </c>
      <c r="I294" s="368">
        <v>290</v>
      </c>
      <c r="J294" s="370">
        <v>2790</v>
      </c>
      <c r="K294" s="370">
        <v>309</v>
      </c>
      <c r="L294" s="345"/>
      <c r="M294" s="348">
        <v>42491</v>
      </c>
      <c r="N294" s="348">
        <v>43312</v>
      </c>
      <c r="O294" s="378"/>
      <c r="P294" s="378"/>
      <c r="Q294" s="378"/>
      <c r="R294" s="378"/>
      <c r="S294" s="378"/>
      <c r="T294" s="378"/>
      <c r="U294" s="378"/>
      <c r="V294" s="378"/>
      <c r="W294" s="378"/>
      <c r="X294" s="378"/>
      <c r="Y294" s="378"/>
      <c r="Z294" s="378"/>
      <c r="AA294" s="378"/>
      <c r="AB294" s="378"/>
      <c r="AC294" s="378"/>
      <c r="AD294" s="378"/>
      <c r="AE294" s="378"/>
    </row>
    <row r="295" spans="1:31" ht="18.75" customHeight="1">
      <c r="A295" s="355" t="s">
        <v>6490</v>
      </c>
      <c r="B295" s="319" t="s">
        <v>6491</v>
      </c>
      <c r="C295" s="319"/>
      <c r="D295" s="319">
        <v>200</v>
      </c>
      <c r="E295" s="320"/>
      <c r="F295" s="320">
        <v>5000</v>
      </c>
      <c r="G295" s="356">
        <v>21.3675</v>
      </c>
      <c r="H295" s="323">
        <v>530</v>
      </c>
      <c r="I295" s="323">
        <v>30</v>
      </c>
      <c r="J295" s="346">
        <v>4500</v>
      </c>
      <c r="K295" s="346">
        <v>480</v>
      </c>
      <c r="L295" s="345"/>
      <c r="M295" s="348">
        <v>42491</v>
      </c>
      <c r="N295" s="348">
        <v>43312</v>
      </c>
      <c r="O295" s="345"/>
      <c r="P295" s="345"/>
      <c r="Q295" s="345"/>
      <c r="R295" s="345"/>
      <c r="S295" s="345"/>
      <c r="T295" s="345"/>
      <c r="U295" s="345"/>
      <c r="V295" s="345"/>
      <c r="W295" s="345"/>
      <c r="X295" s="345"/>
      <c r="Y295" s="345"/>
      <c r="Z295" s="345"/>
      <c r="AA295" s="345"/>
      <c r="AB295" s="345"/>
      <c r="AC295" s="345"/>
      <c r="AD295" s="345"/>
      <c r="AE295" s="345"/>
    </row>
    <row r="296" spans="1:31" ht="18.75" customHeight="1">
      <c r="A296" s="355" t="s">
        <v>6492</v>
      </c>
      <c r="B296" s="319" t="s">
        <v>6320</v>
      </c>
      <c r="C296" s="319">
        <v>32</v>
      </c>
      <c r="D296" s="319">
        <v>18</v>
      </c>
      <c r="E296" s="320">
        <v>390</v>
      </c>
      <c r="F296" s="320">
        <v>460</v>
      </c>
      <c r="G296" s="356">
        <v>21.842400000000001</v>
      </c>
      <c r="H296" s="323">
        <v>76</v>
      </c>
      <c r="I296" s="323">
        <v>69</v>
      </c>
      <c r="J296" s="346">
        <v>414</v>
      </c>
      <c r="K296" s="346">
        <v>71.400000000000006</v>
      </c>
      <c r="L296" s="345"/>
      <c r="M296" s="348">
        <v>42491</v>
      </c>
      <c r="N296" s="348">
        <v>43312</v>
      </c>
      <c r="O296" s="345"/>
      <c r="P296" s="345"/>
      <c r="Q296" s="345"/>
      <c r="R296" s="345"/>
      <c r="S296" s="345"/>
      <c r="T296" s="345"/>
      <c r="U296" s="345"/>
      <c r="V296" s="345"/>
      <c r="W296" s="345"/>
      <c r="X296" s="345"/>
      <c r="Y296" s="345"/>
      <c r="Z296" s="345"/>
      <c r="AA296" s="345"/>
      <c r="AB296" s="345"/>
      <c r="AC296" s="345"/>
      <c r="AD296" s="345"/>
      <c r="AE296" s="345"/>
    </row>
    <row r="297" spans="1:31" ht="18.75" customHeight="1">
      <c r="A297" s="355" t="s">
        <v>6493</v>
      </c>
      <c r="B297" s="319" t="s">
        <v>6329</v>
      </c>
      <c r="C297" s="319"/>
      <c r="D297" s="319">
        <v>200</v>
      </c>
      <c r="E297" s="320"/>
      <c r="F297" s="320">
        <v>4000</v>
      </c>
      <c r="G297" s="356">
        <v>17.094000000000001</v>
      </c>
      <c r="H297" s="323">
        <v>430</v>
      </c>
      <c r="I297" s="323">
        <v>30</v>
      </c>
      <c r="J297" s="346">
        <v>3600</v>
      </c>
      <c r="K297" s="346">
        <v>390</v>
      </c>
      <c r="L297" s="345"/>
      <c r="M297" s="348">
        <v>42491</v>
      </c>
      <c r="N297" s="348">
        <v>43312</v>
      </c>
      <c r="O297" s="345"/>
      <c r="P297" s="345"/>
      <c r="Q297" s="345"/>
      <c r="R297" s="345"/>
      <c r="S297" s="345"/>
      <c r="T297" s="345"/>
      <c r="U297" s="345"/>
      <c r="V297" s="345"/>
      <c r="W297" s="345"/>
      <c r="X297" s="345"/>
      <c r="Y297" s="345"/>
      <c r="Z297" s="345"/>
      <c r="AA297" s="345"/>
      <c r="AB297" s="345"/>
      <c r="AC297" s="345"/>
      <c r="AD297" s="345"/>
      <c r="AE297" s="345"/>
    </row>
    <row r="298" spans="1:31" ht="18.75" customHeight="1">
      <c r="A298" s="355"/>
      <c r="B298" s="319"/>
      <c r="C298" s="319"/>
      <c r="D298" s="319"/>
      <c r="E298" s="320"/>
      <c r="F298" s="320"/>
      <c r="G298" s="362"/>
      <c r="H298" s="323"/>
      <c r="I298" s="323"/>
      <c r="J298" s="346" t="s">
        <v>6494</v>
      </c>
      <c r="K298" s="346">
        <v>30</v>
      </c>
      <c r="L298" s="345"/>
      <c r="M298" s="345"/>
      <c r="N298" s="348"/>
      <c r="O298" s="345"/>
      <c r="P298" s="345"/>
      <c r="Q298" s="345"/>
      <c r="R298" s="345"/>
      <c r="S298" s="345"/>
      <c r="T298" s="345"/>
      <c r="U298" s="345"/>
      <c r="V298" s="345"/>
      <c r="W298" s="345"/>
      <c r="X298" s="345"/>
      <c r="Y298" s="345"/>
      <c r="Z298" s="345"/>
      <c r="AA298" s="345"/>
      <c r="AB298" s="345"/>
      <c r="AC298" s="345"/>
      <c r="AD298" s="345"/>
      <c r="AE298" s="345"/>
    </row>
    <row r="299" spans="1:31" ht="18.75" customHeight="1">
      <c r="A299" s="355"/>
      <c r="B299" s="319"/>
      <c r="C299" s="319"/>
      <c r="D299" s="319"/>
      <c r="E299" s="320"/>
      <c r="F299" s="320"/>
      <c r="G299" s="362"/>
      <c r="H299" s="323"/>
      <c r="I299" s="323"/>
      <c r="J299" s="346" t="s">
        <v>6494</v>
      </c>
      <c r="K299" s="346">
        <v>30</v>
      </c>
      <c r="L299" s="345"/>
      <c r="M299" s="345"/>
      <c r="N299" s="348"/>
      <c r="O299" s="345"/>
      <c r="P299" s="345"/>
      <c r="Q299" s="345"/>
      <c r="R299" s="345"/>
      <c r="S299" s="345"/>
      <c r="T299" s="345"/>
      <c r="U299" s="345"/>
      <c r="V299" s="345"/>
      <c r="W299" s="345"/>
      <c r="X299" s="345"/>
      <c r="Y299" s="345"/>
      <c r="Z299" s="345"/>
      <c r="AA299" s="345"/>
      <c r="AB299" s="345"/>
      <c r="AC299" s="345"/>
      <c r="AD299" s="345"/>
      <c r="AE299" s="345"/>
    </row>
    <row r="300" spans="1:31" ht="18.75" customHeight="1">
      <c r="A300" s="355"/>
      <c r="B300" s="319"/>
      <c r="C300" s="319"/>
      <c r="D300" s="319"/>
      <c r="E300" s="320"/>
      <c r="F300" s="320"/>
      <c r="G300" s="362"/>
      <c r="H300" s="376"/>
      <c r="I300" s="323"/>
      <c r="J300" s="379"/>
      <c r="K300" s="379"/>
      <c r="L300" s="345"/>
      <c r="M300" s="345"/>
      <c r="N300" s="348"/>
      <c r="O300" s="345"/>
      <c r="P300" s="345"/>
      <c r="Q300" s="345"/>
      <c r="R300" s="345"/>
      <c r="S300" s="345"/>
      <c r="T300" s="345"/>
      <c r="U300" s="345"/>
      <c r="V300" s="345"/>
      <c r="W300" s="345"/>
      <c r="X300" s="345"/>
      <c r="Y300" s="345"/>
      <c r="Z300" s="345"/>
      <c r="AA300" s="345"/>
      <c r="AB300" s="345"/>
      <c r="AC300" s="345"/>
      <c r="AD300" s="345"/>
      <c r="AE300" s="345"/>
    </row>
    <row r="301" spans="1:31" ht="18.75" customHeight="1">
      <c r="A301" s="355"/>
      <c r="B301" s="319"/>
      <c r="C301" s="319"/>
      <c r="D301" s="319"/>
      <c r="E301" s="320"/>
      <c r="F301" s="320"/>
      <c r="G301" s="362"/>
      <c r="H301" s="376"/>
      <c r="I301" s="376"/>
      <c r="J301" s="379"/>
      <c r="K301" s="379"/>
      <c r="L301" s="345"/>
      <c r="M301" s="345"/>
      <c r="N301" s="348"/>
      <c r="O301" s="345"/>
      <c r="P301" s="345"/>
      <c r="Q301" s="345"/>
      <c r="R301" s="345"/>
      <c r="S301" s="345"/>
      <c r="T301" s="345"/>
      <c r="U301" s="345"/>
      <c r="V301" s="345"/>
      <c r="W301" s="345"/>
      <c r="X301" s="345"/>
      <c r="Y301" s="345"/>
      <c r="Z301" s="345"/>
      <c r="AA301" s="345"/>
      <c r="AB301" s="345"/>
      <c r="AC301" s="345"/>
      <c r="AD301" s="345"/>
      <c r="AE301" s="345"/>
    </row>
    <row r="302" spans="1:31" ht="18.75" customHeight="1">
      <c r="A302" s="355"/>
      <c r="B302" s="319"/>
      <c r="C302" s="319"/>
      <c r="D302" s="319"/>
      <c r="E302" s="320"/>
      <c r="F302" s="320"/>
      <c r="G302" s="362"/>
      <c r="H302" s="376"/>
      <c r="I302" s="376"/>
      <c r="J302" s="379"/>
      <c r="K302" s="379"/>
      <c r="L302" s="345"/>
      <c r="M302" s="345"/>
      <c r="N302" s="348"/>
      <c r="O302" s="345"/>
      <c r="P302" s="345"/>
      <c r="Q302" s="345"/>
      <c r="R302" s="345"/>
      <c r="S302" s="345"/>
      <c r="T302" s="345"/>
      <c r="U302" s="345"/>
      <c r="V302" s="345"/>
      <c r="W302" s="345"/>
      <c r="X302" s="345"/>
      <c r="Y302" s="345"/>
      <c r="Z302" s="345"/>
      <c r="AA302" s="345"/>
      <c r="AB302" s="345"/>
      <c r="AC302" s="345"/>
      <c r="AD302" s="345"/>
      <c r="AE302" s="345"/>
    </row>
    <row r="303" spans="1:31" ht="18.75" customHeight="1">
      <c r="A303" s="355"/>
      <c r="B303" s="319"/>
      <c r="C303" s="319"/>
      <c r="D303" s="319"/>
      <c r="E303" s="320"/>
      <c r="F303" s="320"/>
      <c r="G303" s="362"/>
      <c r="H303" s="376"/>
      <c r="I303" s="376"/>
      <c r="J303" s="379"/>
      <c r="K303" s="379"/>
      <c r="L303" s="345"/>
      <c r="M303" s="345"/>
      <c r="N303" s="348"/>
      <c r="O303" s="345"/>
      <c r="P303" s="345"/>
      <c r="Q303" s="345"/>
      <c r="R303" s="345"/>
      <c r="S303" s="345"/>
      <c r="T303" s="345"/>
      <c r="U303" s="345"/>
      <c r="V303" s="345"/>
      <c r="W303" s="345"/>
      <c r="X303" s="345"/>
      <c r="Y303" s="345"/>
      <c r="Z303" s="345"/>
      <c r="AA303" s="345"/>
      <c r="AB303" s="345"/>
      <c r="AC303" s="345"/>
      <c r="AD303" s="345"/>
      <c r="AE303" s="345"/>
    </row>
    <row r="304" spans="1:31" ht="18.75" customHeight="1">
      <c r="N304" s="348"/>
    </row>
    <row r="305" spans="14:14" ht="18.75" customHeight="1">
      <c r="N305" s="348"/>
    </row>
    <row r="306" spans="14:14" ht="18.75" customHeight="1">
      <c r="N306" s="348"/>
    </row>
    <row r="307" spans="14:14" ht="18.75" customHeight="1">
      <c r="N307" s="348"/>
    </row>
    <row r="308" spans="14:14" ht="18.75" customHeight="1">
      <c r="N308" s="348"/>
    </row>
    <row r="309" spans="14:14" ht="18.75" customHeight="1">
      <c r="N309" s="348"/>
    </row>
    <row r="310" spans="14:14" ht="18.75" customHeight="1">
      <c r="N310" s="348"/>
    </row>
    <row r="311" spans="14:14" ht="18.75" customHeight="1">
      <c r="N311" s="348"/>
    </row>
    <row r="312" spans="14:14" ht="18.75" customHeight="1">
      <c r="N312" s="348"/>
    </row>
    <row r="313" spans="14:14" ht="18.75" customHeight="1">
      <c r="N313" s="348"/>
    </row>
    <row r="314" spans="14:14" ht="18.75" customHeight="1">
      <c r="N314" s="348"/>
    </row>
    <row r="315" spans="14:14" ht="18.75" customHeight="1">
      <c r="N315" s="348"/>
    </row>
    <row r="316" spans="14:14" ht="18.75" customHeight="1">
      <c r="N316" s="348"/>
    </row>
    <row r="317" spans="14:14" ht="18.75" customHeight="1">
      <c r="N317" s="348"/>
    </row>
    <row r="318" spans="14:14" ht="18.75" customHeight="1">
      <c r="N318" s="348"/>
    </row>
    <row r="319" spans="14:14" ht="18.75" customHeight="1">
      <c r="N319" s="348"/>
    </row>
    <row r="320" spans="14:14" ht="18.75" customHeight="1">
      <c r="N320" s="348"/>
    </row>
    <row r="321" spans="14:14" ht="18.75" customHeight="1">
      <c r="N321" s="348"/>
    </row>
    <row r="322" spans="14:14" ht="18.75" customHeight="1">
      <c r="N322" s="348"/>
    </row>
    <row r="323" spans="14:14" ht="18.75" customHeight="1">
      <c r="N323" s="348"/>
    </row>
    <row r="324" spans="14:14" ht="18.75" customHeight="1">
      <c r="N324" s="348"/>
    </row>
    <row r="325" spans="14:14" ht="18.75" customHeight="1">
      <c r="N325" s="348"/>
    </row>
    <row r="326" spans="14:14" ht="18.75" customHeight="1">
      <c r="N326" s="348"/>
    </row>
    <row r="327" spans="14:14" ht="18.75" customHeight="1">
      <c r="N327" s="348"/>
    </row>
    <row r="328" spans="14:14" ht="18.75" customHeight="1">
      <c r="N328" s="348"/>
    </row>
    <row r="329" spans="14:14" ht="18.75" customHeight="1">
      <c r="N329" s="348"/>
    </row>
    <row r="330" spans="14:14" ht="18.75" customHeight="1">
      <c r="N330" s="348"/>
    </row>
    <row r="331" spans="14:14" ht="18.75" customHeight="1">
      <c r="N331" s="348"/>
    </row>
    <row r="332" spans="14:14" ht="18.75" customHeight="1">
      <c r="N332" s="348"/>
    </row>
    <row r="333" spans="14:14" ht="18.75" customHeight="1">
      <c r="N333" s="348"/>
    </row>
    <row r="334" spans="14:14" ht="18.75" customHeight="1">
      <c r="N334" s="348"/>
    </row>
    <row r="335" spans="14:14" ht="18.75" customHeight="1">
      <c r="N335" s="348"/>
    </row>
    <row r="336" spans="14:14" ht="18.75" customHeight="1">
      <c r="N336" s="348"/>
    </row>
    <row r="337" spans="14:14" ht="18.75" customHeight="1">
      <c r="N337" s="348"/>
    </row>
    <row r="338" spans="14:14" ht="18.75" customHeight="1">
      <c r="N338" s="348"/>
    </row>
    <row r="339" spans="14:14" ht="18.75" customHeight="1">
      <c r="N339" s="348"/>
    </row>
    <row r="340" spans="14:14" ht="18.75" customHeight="1">
      <c r="N340" s="348"/>
    </row>
    <row r="341" spans="14:14" ht="18.75" customHeight="1">
      <c r="N341" s="348"/>
    </row>
    <row r="342" spans="14:14" ht="18.75" customHeight="1">
      <c r="N342" s="348"/>
    </row>
    <row r="343" spans="14:14" ht="18.75" customHeight="1">
      <c r="N343" s="348"/>
    </row>
    <row r="344" spans="14:14" ht="18.75" customHeight="1">
      <c r="N344" s="348"/>
    </row>
  </sheetData>
  <autoFilter ref="A1:HC299"/>
  <phoneticPr fontId="57" type="noConversion"/>
  <pageMargins left="0" right="0.15902777777777799" top="0.30902777777777801" bottom="0.23888888888888901" header="0.2" footer="0.2"/>
  <pageSetup paperSize="9" orientation="portrait" verticalDpi="180"/>
  <headerFooter alignWithMargins="0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>
      <selection activeCell="B36" sqref="B36"/>
    </sheetView>
  </sheetViews>
  <sheetFormatPr defaultColWidth="9" defaultRowHeight="15.6"/>
  <cols>
    <col min="1" max="1" width="13" customWidth="1"/>
    <col min="2" max="2" width="78.8984375" customWidth="1"/>
    <col min="10" max="10" width="18" customWidth="1"/>
    <col min="12" max="12" width="14.19921875" customWidth="1"/>
  </cols>
  <sheetData>
    <row r="1" spans="1:12">
      <c r="A1" s="298" t="s">
        <v>6495</v>
      </c>
      <c r="B1" s="298" t="s">
        <v>6496</v>
      </c>
    </row>
    <row r="2" spans="1:12" ht="18" customHeight="1">
      <c r="A2" s="299" t="s">
        <v>6497</v>
      </c>
      <c r="B2" s="299" t="s">
        <v>6498</v>
      </c>
    </row>
    <row r="3" spans="1:12" ht="18" customHeight="1">
      <c r="A3" s="299" t="s">
        <v>6497</v>
      </c>
      <c r="B3" s="299" t="s">
        <v>6499</v>
      </c>
    </row>
    <row r="4" spans="1:12">
      <c r="A4" s="299" t="s">
        <v>6497</v>
      </c>
      <c r="B4" s="299" t="s">
        <v>6500</v>
      </c>
      <c r="D4" s="300"/>
      <c r="E4" s="300"/>
      <c r="F4" s="300"/>
      <c r="G4" s="300"/>
      <c r="H4" s="300"/>
      <c r="I4" s="301"/>
      <c r="J4" s="301"/>
      <c r="K4" s="301"/>
      <c r="L4" s="301"/>
    </row>
    <row r="5" spans="1:12" ht="18" customHeight="1">
      <c r="A5" s="299"/>
      <c r="B5" s="299"/>
    </row>
    <row r="6" spans="1:12">
      <c r="A6" s="299" t="s">
        <v>6501</v>
      </c>
      <c r="B6" s="299" t="s">
        <v>6502</v>
      </c>
    </row>
    <row r="7" spans="1:12">
      <c r="A7" s="299"/>
      <c r="B7" s="299"/>
    </row>
    <row r="8" spans="1:12">
      <c r="A8" s="299" t="s">
        <v>6503</v>
      </c>
      <c r="B8" s="299" t="s">
        <v>6504</v>
      </c>
    </row>
    <row r="9" spans="1:12">
      <c r="A9" s="299" t="s">
        <v>6503</v>
      </c>
      <c r="B9" s="299" t="s">
        <v>6505</v>
      </c>
    </row>
    <row r="10" spans="1:12">
      <c r="A10" s="299"/>
      <c r="B10" s="299"/>
    </row>
    <row r="11" spans="1:12">
      <c r="A11" s="299"/>
      <c r="B11" s="299"/>
    </row>
    <row r="12" spans="1:12">
      <c r="A12" s="299"/>
      <c r="B12" s="299"/>
    </row>
  </sheetData>
  <phoneticPr fontId="57" type="noConversion"/>
  <pageMargins left="0.75" right="0.75" top="1" bottom="1" header="0.51180555555555596" footer="0.51180555555555596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21"/>
  </sheetPr>
  <dimension ref="A1:Y74"/>
  <sheetViews>
    <sheetView view="pageBreakPreview" zoomScaleNormal="100" zoomScaleSheetLayoutView="100" workbookViewId="0">
      <pane xSplit="2" ySplit="2" topLeftCell="C6" activePane="bottomRight" state="frozen"/>
      <selection pane="topRight"/>
      <selection pane="bottomLeft"/>
      <selection pane="bottomRight" activeCell="C26" sqref="C26"/>
    </sheetView>
  </sheetViews>
  <sheetFormatPr defaultColWidth="9" defaultRowHeight="12"/>
  <cols>
    <col min="1" max="1" width="7.5" style="230" customWidth="1"/>
    <col min="2" max="2" width="11.3984375" style="230" customWidth="1"/>
    <col min="3" max="3" width="12" style="230" customWidth="1"/>
    <col min="4" max="4" width="11.09765625" style="230" customWidth="1"/>
    <col min="5" max="5" width="9.19921875" style="230" customWidth="1"/>
    <col min="6" max="6" width="10" style="230" customWidth="1"/>
    <col min="7" max="7" width="13.09765625" style="230" customWidth="1"/>
    <col min="8" max="8" width="11.3984375" style="230" customWidth="1"/>
    <col min="9" max="9" width="11" style="230" customWidth="1"/>
    <col min="10" max="10" width="9.09765625" style="230" customWidth="1"/>
    <col min="11" max="11" width="11.5" style="230" customWidth="1"/>
    <col min="12" max="12" width="10.5" style="230" customWidth="1"/>
    <col min="13" max="13" width="10.3984375" style="230" customWidth="1"/>
    <col min="14" max="14" width="9.09765625" style="230" customWidth="1"/>
    <col min="15" max="15" width="9.8984375" style="230" customWidth="1"/>
    <col min="16" max="17" width="10.3984375" style="230" customWidth="1"/>
    <col min="18" max="18" width="10.3984375" style="231" customWidth="1"/>
    <col min="19" max="19" width="10.3984375" style="230" customWidth="1"/>
    <col min="20" max="20" width="10" style="230" customWidth="1"/>
    <col min="21" max="21" width="9.69921875" style="232" customWidth="1"/>
    <col min="22" max="22" width="10" style="230" customWidth="1"/>
    <col min="23" max="16384" width="9" style="230"/>
  </cols>
  <sheetData>
    <row r="1" spans="1:22" ht="75" customHeight="1">
      <c r="A1" s="233" t="s">
        <v>3</v>
      </c>
      <c r="B1" s="233" t="s">
        <v>6506</v>
      </c>
      <c r="C1" s="233" t="s">
        <v>6507</v>
      </c>
      <c r="D1" s="234" t="s">
        <v>6508</v>
      </c>
      <c r="E1" s="235" t="s">
        <v>6509</v>
      </c>
      <c r="F1" s="236" t="s">
        <v>6510</v>
      </c>
      <c r="G1" s="237" t="s">
        <v>6511</v>
      </c>
      <c r="H1" s="237" t="s">
        <v>6512</v>
      </c>
      <c r="I1" s="233" t="s">
        <v>6513</v>
      </c>
      <c r="J1" s="233" t="s">
        <v>6514</v>
      </c>
      <c r="K1" s="233" t="s">
        <v>6515</v>
      </c>
      <c r="L1" s="269" t="s">
        <v>6516</v>
      </c>
      <c r="M1" s="270" t="s">
        <v>6517</v>
      </c>
      <c r="N1" s="233" t="s">
        <v>6518</v>
      </c>
      <c r="O1" s="233" t="s">
        <v>6519</v>
      </c>
      <c r="P1" s="233" t="s">
        <v>6520</v>
      </c>
      <c r="Q1" s="269" t="s">
        <v>6521</v>
      </c>
      <c r="R1" s="277" t="s">
        <v>6522</v>
      </c>
      <c r="S1" s="269" t="s">
        <v>6523</v>
      </c>
      <c r="T1" s="278" t="s">
        <v>6524</v>
      </c>
      <c r="U1" s="232" t="s">
        <v>6525</v>
      </c>
      <c r="V1" s="278" t="s">
        <v>6526</v>
      </c>
    </row>
    <row r="2" spans="1:22" s="227" customFormat="1" ht="19.95" customHeight="1">
      <c r="A2" s="238" t="s">
        <v>107</v>
      </c>
      <c r="B2" s="239">
        <f>SUMIF(业务员提成明细!$A:$A,A2,业务员提成明细!$E:$E)</f>
        <v>570490</v>
      </c>
      <c r="C2" s="239">
        <f>SUMIF(业务员提成明细!$A:$A,A2,业务员提成明细!$J:$J)</f>
        <v>554170</v>
      </c>
      <c r="D2" s="239">
        <f>SUMIF(业务员提成明细!$A:$A,A2,业务员提成明细!$K:$K)</f>
        <v>473909</v>
      </c>
      <c r="E2" s="239">
        <f>SUMIF(业务员提成明细!$A:$A,A2,业务员提成明细!$M:$M)</f>
        <v>170.94017094017096</v>
      </c>
      <c r="F2" s="239">
        <f>SUMIF(业务员提成明细!$A:$A,A2,业务员提成明细!$P:$P)</f>
        <v>6202.5399999999972</v>
      </c>
      <c r="G2" s="239" t="e">
        <f>SUMIF(业务员提成明细!$A:$A,A2,业务员提成明细!$R:$R)</f>
        <v>#REF!</v>
      </c>
      <c r="H2" s="239" t="e">
        <f>SUMIF(业务员提成明细!$A:$A,A2,业务员提成明细!$S:$S)</f>
        <v>#REF!</v>
      </c>
      <c r="I2" s="239" t="e">
        <f>ROUND(IF(H2&gt;0,H2*0.2,"0"),2)+ROUND(IF(H2&lt;0,H2*0.1,"0"),2)</f>
        <v>#REF!</v>
      </c>
      <c r="J2" s="239" t="e">
        <f>SUMIF(#REF!,A2,#REF!)+SUMIF(#REF!,A2,#REF!)+SUMIF(#REF!,A2,#REF!)</f>
        <v>#REF!</v>
      </c>
      <c r="K2" s="239" t="e">
        <f t="shared" ref="K2:K8" si="0">ROUND((F2+I2+J2),2)</f>
        <v>#REF!</v>
      </c>
      <c r="L2" s="239" t="e">
        <f>ROUND((K2*0.4),2)</f>
        <v>#REF!</v>
      </c>
      <c r="M2" s="271" t="e">
        <f>ROUND(K2-L2,2)</f>
        <v>#REF!</v>
      </c>
      <c r="N2" s="239" t="e">
        <f>SUMIF(#REF!,A2,#REF!)</f>
        <v>#REF!</v>
      </c>
      <c r="O2" s="239" t="e">
        <f>SUMIF(#REF!,A2,#REF!)</f>
        <v>#REF!</v>
      </c>
      <c r="P2" s="239" t="e">
        <f>SUMIF(#REF!,A2,#REF!)</f>
        <v>#REF!</v>
      </c>
      <c r="Q2" s="239"/>
      <c r="R2" s="279" t="e">
        <f>M2+N2-O2+P2+Q2</f>
        <v>#REF!</v>
      </c>
      <c r="S2" s="239"/>
      <c r="T2" s="227" t="s">
        <v>6527</v>
      </c>
      <c r="U2" s="280" t="s">
        <v>6528</v>
      </c>
    </row>
    <row r="3" spans="1:22" s="227" customFormat="1" ht="19.95" customHeight="1">
      <c r="A3" s="240" t="s">
        <v>336</v>
      </c>
      <c r="B3" s="28">
        <f>SUMIF(业务员提成明细!$A:$A,A3,业务员提成明细!$E:$E)</f>
        <v>88000</v>
      </c>
      <c r="C3" s="28">
        <f>SUMIF(业务员提成明细!$A:$A,A3,业务员提成明细!$J:$J)</f>
        <v>79253</v>
      </c>
      <c r="D3" s="28">
        <f>SUMIF(业务员提成明细!$A:$A,A3,业务员提成明细!$K:$K)</f>
        <v>67737.599999999991</v>
      </c>
      <c r="E3" s="28">
        <f>SUMIF(业务员提成明细!$A:$A,A3,业务员提成明细!$M:$M)</f>
        <v>0</v>
      </c>
      <c r="F3" s="28">
        <f>SUMIF(业务员提成明细!$A:$A,A3,业务员提成明细!$P:$P)</f>
        <v>0</v>
      </c>
      <c r="G3" s="28">
        <f>SUMIF(业务员提成明细!$A:$A,A3,业务员提成明细!$R:$R)</f>
        <v>0</v>
      </c>
      <c r="H3" s="28">
        <f>SUMIF(业务员提成明细!$A:$A,A3,业务员提成明细!$S:$S)</f>
        <v>0</v>
      </c>
      <c r="I3" s="28">
        <f>ROUND(IF(H3&gt;0,H3*0.2,"0"),2)+ROUND(IF(H3&lt;0,H3*0.1,"0"),2)</f>
        <v>0</v>
      </c>
      <c r="J3" s="28" t="e">
        <f>SUMIF(#REF!,A3,#REF!)+SUMIF(#REF!,A3,#REF!)+SUMIF(#REF!,A3,#REF!)</f>
        <v>#REF!</v>
      </c>
      <c r="K3" s="28" t="e">
        <f t="shared" si="0"/>
        <v>#REF!</v>
      </c>
      <c r="L3" s="28" t="e">
        <f>ROUND((K3*0.4),2)</f>
        <v>#REF!</v>
      </c>
      <c r="M3" s="272" t="e">
        <f>ROUND(K3-L3,2)</f>
        <v>#REF!</v>
      </c>
      <c r="N3" s="28" t="e">
        <f>SUMIF(#REF!,A3,#REF!)</f>
        <v>#REF!</v>
      </c>
      <c r="O3" s="28" t="e">
        <f>SUMIF(#REF!,A3,#REF!)</f>
        <v>#REF!</v>
      </c>
      <c r="P3" s="28" t="e">
        <f>SUMIF(#REF!,A3,#REF!)</f>
        <v>#REF!</v>
      </c>
      <c r="Q3" s="28"/>
      <c r="R3" s="279" t="e">
        <f t="shared" ref="R3:R23" si="1">M3+N3-O3+P3+Q3</f>
        <v>#REF!</v>
      </c>
      <c r="S3" s="28"/>
      <c r="T3" s="227" t="s">
        <v>6529</v>
      </c>
      <c r="U3" s="280" t="s">
        <v>6530</v>
      </c>
    </row>
    <row r="4" spans="1:22" s="227" customFormat="1" ht="19.95" customHeight="1">
      <c r="A4" s="240" t="s">
        <v>395</v>
      </c>
      <c r="B4" s="28">
        <f>SUMIF(业务员提成明细!$A:$A,A4,业务员提成明细!$E:$E)</f>
        <v>62240</v>
      </c>
      <c r="C4" s="28">
        <f>SUMIF(业务员提成明细!$A:$A,A4,业务员提成明细!$J:$J)</f>
        <v>62240</v>
      </c>
      <c r="D4" s="28">
        <f>SUMIF(业务员提成明细!$A:$A,A4,业务员提成明细!$K:$K)</f>
        <v>53257.009999999987</v>
      </c>
      <c r="E4" s="28">
        <f>SUMIF(业务员提成明细!$A:$A,A4,业务员提成明细!$M:$M)</f>
        <v>2307.6923076923076</v>
      </c>
      <c r="F4" s="28">
        <f>SUMIF(业务员提成明细!$A:$A,A4,业务员提成明细!$P:$P)</f>
        <v>1978.7499999999998</v>
      </c>
      <c r="G4" s="28" t="e">
        <f>SUMIF(业务员提成明细!$A:$A,A4,业务员提成明细!$R:$R)</f>
        <v>#REF!</v>
      </c>
      <c r="H4" s="28" t="e">
        <f>SUMIF(业务员提成明细!$A:$A,A4,业务员提成明细!$S:$S)</f>
        <v>#REF!</v>
      </c>
      <c r="I4" s="28" t="e">
        <f>ROUND(IF(H4&gt;0,H4*0.2,"0"),2)+ROUND(IF(H4&lt;0,H4*0.1,"0"),2)</f>
        <v>#REF!</v>
      </c>
      <c r="J4" s="28" t="e">
        <f>SUMIF(#REF!,A4,#REF!)+SUMIF(#REF!,A4,#REF!)+SUMIF(#REF!,A4,#REF!)</f>
        <v>#REF!</v>
      </c>
      <c r="K4" s="28" t="e">
        <f t="shared" si="0"/>
        <v>#REF!</v>
      </c>
      <c r="L4" s="28" t="e">
        <f>ROUND((K4*0.4),2)</f>
        <v>#REF!</v>
      </c>
      <c r="M4" s="272" t="e">
        <f>ROUND(K4-L4,2)</f>
        <v>#REF!</v>
      </c>
      <c r="N4" s="28" t="e">
        <f>SUMIF(#REF!,A4,#REF!)</f>
        <v>#REF!</v>
      </c>
      <c r="O4" s="28" t="e">
        <f>SUMIF(#REF!,A4,#REF!)</f>
        <v>#REF!</v>
      </c>
      <c r="P4" s="28" t="e">
        <f>SUMIF(#REF!,A4,#REF!)</f>
        <v>#REF!</v>
      </c>
      <c r="Q4" s="28"/>
      <c r="R4" s="279" t="e">
        <f t="shared" si="1"/>
        <v>#REF!</v>
      </c>
      <c r="S4" s="28"/>
      <c r="U4" s="281" t="s">
        <v>6531</v>
      </c>
    </row>
    <row r="5" spans="1:22" s="227" customFormat="1" ht="19.95" customHeight="1">
      <c r="A5" s="240" t="s">
        <v>448</v>
      </c>
      <c r="B5" s="28">
        <f>SUMIF(业务员提成明细!$A:$A,A5,业务员提成明细!$E:$E)</f>
        <v>36855</v>
      </c>
      <c r="C5" s="28">
        <f>SUMIF(业务员提成明细!$A:$A,A5,业务员提成明细!$J:$J)</f>
        <v>243243</v>
      </c>
      <c r="D5" s="28">
        <f>SUMIF(业务员提成明细!$A:$A,A5,业务员提成明细!$K:$K)</f>
        <v>207900</v>
      </c>
      <c r="E5" s="28">
        <f>SUMIF(业务员提成明细!$A:$A,A5,业务员提成明细!$M:$M)</f>
        <v>0</v>
      </c>
      <c r="F5" s="28">
        <f>SUMIF(业务员提成明细!$A:$A,A5,业务员提成明细!$P:$P)</f>
        <v>302.39999999999998</v>
      </c>
      <c r="G5" s="28">
        <f>SUMIF(业务员提成明细!$A:$A,A5,业务员提成明细!$R:$R)</f>
        <v>0</v>
      </c>
      <c r="H5" s="28">
        <f>SUMIF(业务员提成明细!$A:$A,A5,业务员提成明细!$S:$S)</f>
        <v>0</v>
      </c>
      <c r="I5" s="28">
        <f>ROUND(IF(H5&gt;0,H5*0.2,"0"),2)+ROUND(IF(H5&lt;0,H5*0.1,"0"),2)</f>
        <v>0</v>
      </c>
      <c r="J5" s="28" t="e">
        <f>SUMIF(#REF!,A5,#REF!)+SUMIF(#REF!,A5,#REF!)+SUMIF(#REF!,A5,#REF!)</f>
        <v>#REF!</v>
      </c>
      <c r="K5" s="28" t="e">
        <f t="shared" si="0"/>
        <v>#REF!</v>
      </c>
      <c r="L5" s="28" t="e">
        <f>ROUND((K5*0.4),2)</f>
        <v>#REF!</v>
      </c>
      <c r="M5" s="272" t="e">
        <f>ROUND(K5-L5,2)</f>
        <v>#REF!</v>
      </c>
      <c r="N5" s="28" t="e">
        <f>SUMIF(#REF!,A5,#REF!)</f>
        <v>#REF!</v>
      </c>
      <c r="O5" s="28" t="e">
        <f>SUMIF(#REF!,A5,#REF!)</f>
        <v>#REF!</v>
      </c>
      <c r="P5" s="28" t="e">
        <f>SUMIF(#REF!,A5,#REF!)</f>
        <v>#REF!</v>
      </c>
      <c r="Q5" s="28"/>
      <c r="R5" s="279" t="e">
        <f t="shared" si="1"/>
        <v>#REF!</v>
      </c>
      <c r="S5" s="28"/>
      <c r="T5" s="227" t="s">
        <v>6529</v>
      </c>
      <c r="U5" s="281" t="s">
        <v>6532</v>
      </c>
    </row>
    <row r="6" spans="1:22" s="227" customFormat="1" ht="19.95" customHeight="1">
      <c r="A6" s="240" t="s">
        <v>30</v>
      </c>
      <c r="B6" s="28">
        <f>SUMIF(业务员提成明细!$A:$A,A6,业务员提成明细!$E:$E)</f>
        <v>995836.4</v>
      </c>
      <c r="C6" s="28">
        <f>SUMIF(业务员提成明细!$A:$A,A6,业务员提成明细!$J:$J)</f>
        <v>983077.4</v>
      </c>
      <c r="D6" s="28" t="e">
        <f>SUMIF(业务员提成明细!$A:$A,A6,业务员提成明细!$K:$K)</f>
        <v>#VALUE!</v>
      </c>
      <c r="E6" s="28">
        <f>SUMIF(业务员提成明细!$A:$A,A6,业务员提成明细!$M:$M)</f>
        <v>341.88034188034192</v>
      </c>
      <c r="F6" s="28" t="e">
        <f>SUMIF(业务员提成明细!$A:$A,A6,业务员提成明细!$P:$P)</f>
        <v>#VALUE!</v>
      </c>
      <c r="G6" s="28" t="e">
        <f>SUMIF(业务员提成明细!$A:$A,A6,业务员提成明细!$R:$R)</f>
        <v>#REF!</v>
      </c>
      <c r="H6" s="28" t="e">
        <f>SUMIF(业务员提成明细!$A:$A,A6,业务员提成明细!$S:$S)</f>
        <v>#REF!</v>
      </c>
      <c r="I6" s="28" t="e">
        <f>ROUND(IF(H6&gt;0,H6*0.2,"0"),2)+ROUND(IF(H6&lt;0,H6*0.1,"0"),2)</f>
        <v>#REF!</v>
      </c>
      <c r="J6" s="28" t="e">
        <f>SUMIF(#REF!,A6,#REF!)+SUMIF(#REF!,A6,#REF!)+SUMIF(#REF!,A6,#REF!)</f>
        <v>#REF!</v>
      </c>
      <c r="K6" s="28" t="e">
        <f t="shared" si="0"/>
        <v>#VALUE!</v>
      </c>
      <c r="L6" s="28" t="e">
        <f>ROUND((K6*0.4),2)</f>
        <v>#VALUE!</v>
      </c>
      <c r="M6" s="272" t="e">
        <f>ROUND(K6-L6,2)</f>
        <v>#VALUE!</v>
      </c>
      <c r="N6" s="28" t="e">
        <f>SUMIF(#REF!,A6,#REF!)</f>
        <v>#REF!</v>
      </c>
      <c r="O6" s="28" t="e">
        <f>SUMIF(#REF!,A6,#REF!)</f>
        <v>#REF!</v>
      </c>
      <c r="P6" s="28" t="e">
        <f>SUMIF(#REF!,A6,#REF!)</f>
        <v>#REF!</v>
      </c>
      <c r="Q6" s="28"/>
      <c r="R6" s="282" t="e">
        <f>M6+N6-O6+P6+Q6-S6</f>
        <v>#VALUE!</v>
      </c>
      <c r="S6" s="28">
        <f>-278.97</f>
        <v>-278.97000000000003</v>
      </c>
      <c r="T6" s="227" t="s">
        <v>6529</v>
      </c>
      <c r="U6" s="280" t="s">
        <v>6533</v>
      </c>
      <c r="V6" s="227" t="s">
        <v>6534</v>
      </c>
    </row>
    <row r="7" spans="1:22" s="227" customFormat="1" ht="19.95" customHeight="1">
      <c r="A7" s="240" t="s">
        <v>51</v>
      </c>
      <c r="B7" s="28">
        <f>SUMIF(业务员提成明细!$A:$A,A7,业务员提成明细!$E:$E)</f>
        <v>194865.88</v>
      </c>
      <c r="C7" s="28">
        <f>SUMIF(业务员提成明细!$A:$A,A7,业务员提成明细!$J:$J)</f>
        <v>194865.88</v>
      </c>
      <c r="D7" s="28">
        <f>SUMIF(业务员提成明细!$A:$A,A7,业务员提成明细!$K:$K)</f>
        <v>166552.03999999998</v>
      </c>
      <c r="E7" s="28">
        <f>SUMIF(业务员提成明细!$A:$A,A7,业务员提成明细!$M:$M)</f>
        <v>0</v>
      </c>
      <c r="F7" s="28">
        <f>SUMIF(业务员提成明细!$A:$A,A7,业务员提成明细!$P:$P)</f>
        <v>802.5</v>
      </c>
      <c r="G7" s="28">
        <f>SUMIF(业务员提成明细!$A:$A,A7,业务员提成明细!$R:$R)</f>
        <v>0</v>
      </c>
      <c r="H7" s="28">
        <f>SUMIF(业务员提成明细!$A:$A,A7,业务员提成明细!$S:$S)</f>
        <v>0</v>
      </c>
      <c r="I7" s="28">
        <f t="shared" ref="I7:I10" si="2">ROUND(IF(H7&gt;0,H7*0.2,"0"),2)+ROUND(IF(H7&lt;0,H7*0.1,"0"),2)</f>
        <v>0</v>
      </c>
      <c r="J7" s="28" t="e">
        <f>SUMIF(#REF!,A7,#REF!)+SUMIF(#REF!,A7,#REF!)+SUMIF(#REF!,A7,#REF!)</f>
        <v>#REF!</v>
      </c>
      <c r="K7" s="28" t="e">
        <f t="shared" si="0"/>
        <v>#REF!</v>
      </c>
      <c r="L7" s="28" t="e">
        <f t="shared" ref="L7:L10" si="3">ROUND((K7*0.4),2)</f>
        <v>#REF!</v>
      </c>
      <c r="M7" s="272" t="e">
        <f t="shared" ref="M7:M10" si="4">ROUND(K7-L7,2)</f>
        <v>#REF!</v>
      </c>
      <c r="N7" s="28" t="e">
        <f>SUMIF(#REF!,A7,#REF!)</f>
        <v>#REF!</v>
      </c>
      <c r="O7" s="28" t="e">
        <f>SUMIF(#REF!,A7,#REF!)</f>
        <v>#REF!</v>
      </c>
      <c r="P7" s="28" t="e">
        <f>SUMIF(#REF!,A7,#REF!)</f>
        <v>#REF!</v>
      </c>
      <c r="Q7" s="28"/>
      <c r="R7" s="279" t="e">
        <f t="shared" si="1"/>
        <v>#REF!</v>
      </c>
      <c r="S7" s="28"/>
      <c r="U7" s="280"/>
    </row>
    <row r="8" spans="1:22" s="227" customFormat="1" ht="19.95" customHeight="1">
      <c r="A8" s="240" t="s">
        <v>630</v>
      </c>
      <c r="B8" s="28">
        <f>SUMIF(业务员提成明细!$A:$A,A8,业务员提成明细!$E:$E)</f>
        <v>950744.35</v>
      </c>
      <c r="C8" s="28">
        <f>SUMIF(业务员提成明细!$A:$A,A8,业务员提成明细!$J:$J)</f>
        <v>893366.34</v>
      </c>
      <c r="D8" s="28">
        <f>SUMIF(业务员提成明细!$A:$A,A8,业务员提成明细!$K:$K)</f>
        <v>763875.52999999991</v>
      </c>
      <c r="E8" s="28">
        <f>SUMIF(业务员提成明细!$A:$A,A8,业务员提成明细!$M:$M)</f>
        <v>57777.777777777781</v>
      </c>
      <c r="F8" s="28">
        <f>SUMIF(业务员提成明细!$A:$A,A8,业务员提成明细!$P:$P)</f>
        <v>24771.359999999997</v>
      </c>
      <c r="G8" s="28" t="e">
        <f>SUMIF(业务员提成明细!$A:$A,A8,业务员提成明细!$R:$R)</f>
        <v>#REF!</v>
      </c>
      <c r="H8" s="28" t="e">
        <f>SUMIF(业务员提成明细!$A:$A,A8,业务员提成明细!$S:$S)</f>
        <v>#REF!</v>
      </c>
      <c r="I8" s="28" t="e">
        <f t="shared" si="2"/>
        <v>#REF!</v>
      </c>
      <c r="J8" s="28" t="e">
        <f>SUMIF(#REF!,A8,#REF!)+SUMIF(#REF!,A8,#REF!)+SUMIF(#REF!,A8,#REF!)</f>
        <v>#REF!</v>
      </c>
      <c r="K8" s="28" t="e">
        <f t="shared" si="0"/>
        <v>#REF!</v>
      </c>
      <c r="L8" s="28" t="e">
        <f t="shared" si="3"/>
        <v>#REF!</v>
      </c>
      <c r="M8" s="272" t="e">
        <f t="shared" si="4"/>
        <v>#REF!</v>
      </c>
      <c r="N8" s="28" t="e">
        <f>SUMIF(#REF!,A8,#REF!)</f>
        <v>#REF!</v>
      </c>
      <c r="O8" s="28" t="e">
        <f>SUMIF(#REF!,A8,#REF!)</f>
        <v>#REF!</v>
      </c>
      <c r="P8" s="28" t="e">
        <f>SUMIF(#REF!,A8,#REF!)</f>
        <v>#REF!</v>
      </c>
      <c r="Q8" s="28"/>
      <c r="R8" s="279" t="e">
        <f t="shared" si="1"/>
        <v>#REF!</v>
      </c>
      <c r="S8" s="28"/>
      <c r="T8" s="227" t="s">
        <v>6529</v>
      </c>
      <c r="U8" s="283" t="s">
        <v>6535</v>
      </c>
      <c r="V8" s="227" t="s">
        <v>6534</v>
      </c>
    </row>
    <row r="9" spans="1:22" s="227" customFormat="1" ht="19.95" customHeight="1">
      <c r="A9" s="240" t="s">
        <v>15</v>
      </c>
      <c r="B9" s="28">
        <f>SUMIF(业务员提成明细!$A:$A,A9,业务员提成明细!$E:$E)</f>
        <v>1967575.0200000007</v>
      </c>
      <c r="C9" s="28">
        <f>SUMIF(业务员提成明细!$A:$A,A9,业务员提成明细!$J:$J)</f>
        <v>1967575.0200000007</v>
      </c>
      <c r="D9" s="28">
        <f>SUMIF(业务员提成明细!$A:$A,A9,业务员提成明细!$K:$K)</f>
        <v>1681752.8600000003</v>
      </c>
      <c r="E9" s="28">
        <f>SUMIF(业务员提成明细!$A:$A,A9,业务员提成明细!$M:$M)</f>
        <v>0</v>
      </c>
      <c r="F9" s="28">
        <f>SUMIF(业务员提成明细!$A:$A,A9,业务员提成明细!$P:$P)</f>
        <v>6292.64</v>
      </c>
      <c r="G9" s="28" t="e">
        <f>SUMIF(业务员提成明细!$A:$A,A9,业务员提成明细!$R:$R)</f>
        <v>#REF!</v>
      </c>
      <c r="H9" s="28" t="e">
        <f>SUMIF(业务员提成明细!$A:$A,A9,业务员提成明细!$S:$S)</f>
        <v>#REF!</v>
      </c>
      <c r="I9" s="28" t="e">
        <f t="shared" si="2"/>
        <v>#REF!</v>
      </c>
      <c r="J9" s="28" t="e">
        <f>SUMIF(#REF!,A9,#REF!)+SUMIF(#REF!,A9,#REF!)+SUMIF(#REF!,A9,#REF!)</f>
        <v>#REF!</v>
      </c>
      <c r="K9" s="28" t="e">
        <f t="shared" ref="K9:K25" si="5">ROUND((F9+I9+J9),2)</f>
        <v>#REF!</v>
      </c>
      <c r="L9" s="28" t="e">
        <f t="shared" si="3"/>
        <v>#REF!</v>
      </c>
      <c r="M9" s="272" t="e">
        <f t="shared" si="4"/>
        <v>#REF!</v>
      </c>
      <c r="N9" s="28" t="e">
        <f>SUMIF(#REF!,A9,#REF!)</f>
        <v>#REF!</v>
      </c>
      <c r="O9" s="28" t="e">
        <f>SUMIF(#REF!,A9,#REF!)</f>
        <v>#REF!</v>
      </c>
      <c r="P9" s="28" t="e">
        <f>SUMIF(#REF!,A9,#REF!)</f>
        <v>#REF!</v>
      </c>
      <c r="Q9" s="28"/>
      <c r="R9" s="279" t="e">
        <f t="shared" si="1"/>
        <v>#REF!</v>
      </c>
      <c r="S9" s="28"/>
      <c r="U9" s="283"/>
    </row>
    <row r="10" spans="1:22" s="227" customFormat="1" ht="19.95" customHeight="1">
      <c r="A10" s="240" t="s">
        <v>1742</v>
      </c>
      <c r="B10" s="28">
        <f>SUMIF(业务员提成明细!$A:$A,A10,业务员提成明细!$E:$E)</f>
        <v>312039</v>
      </c>
      <c r="C10" s="28">
        <f>SUMIF(业务员提成明细!$A:$A,A10,业务员提成明细!$J:$J)</f>
        <v>1066759</v>
      </c>
      <c r="D10" s="28">
        <f>SUMIF(业务员提成明细!$A:$A,A10,业务员提成明细!$K:$K)</f>
        <v>911759.82</v>
      </c>
      <c r="E10" s="28">
        <f>SUMIF(业务员提成明细!$A:$A,A10,业务员提成明细!$M:$M)</f>
        <v>0</v>
      </c>
      <c r="F10" s="28">
        <f>SUMIF(业务员提成明细!$A:$A,A10,业务员提成明细!$P:$P)</f>
        <v>2111.79</v>
      </c>
      <c r="G10" s="28">
        <f>SUMIF(业务员提成明细!$A:$A,A10,业务员提成明细!$R:$R)</f>
        <v>0</v>
      </c>
      <c r="H10" s="28">
        <f>SUMIF(业务员提成明细!$A:$A,A10,业务员提成明细!$S:$S)</f>
        <v>0</v>
      </c>
      <c r="I10" s="28">
        <f t="shared" si="2"/>
        <v>0</v>
      </c>
      <c r="J10" s="28" t="e">
        <f>SUMIF(#REF!,A10,#REF!)+SUMIF(#REF!,A10,#REF!)+SUMIF(#REF!,A10,#REF!)</f>
        <v>#REF!</v>
      </c>
      <c r="K10" s="28" t="e">
        <f t="shared" si="5"/>
        <v>#REF!</v>
      </c>
      <c r="L10" s="28" t="e">
        <f t="shared" si="3"/>
        <v>#REF!</v>
      </c>
      <c r="M10" s="272" t="e">
        <f t="shared" si="4"/>
        <v>#REF!</v>
      </c>
      <c r="N10" s="28" t="e">
        <f>SUMIF(#REF!,A10,#REF!)</f>
        <v>#REF!</v>
      </c>
      <c r="O10" s="28" t="e">
        <f>SUMIF(#REF!,A10,#REF!)</f>
        <v>#REF!</v>
      </c>
      <c r="P10" s="28" t="e">
        <f>SUMIF(#REF!,A10,#REF!)</f>
        <v>#REF!</v>
      </c>
      <c r="Q10" s="28"/>
      <c r="R10" s="279" t="e">
        <f t="shared" si="1"/>
        <v>#REF!</v>
      </c>
      <c r="S10" s="28"/>
      <c r="U10" s="283"/>
    </row>
    <row r="11" spans="1:22" s="227" customFormat="1" ht="19.95" customHeight="1">
      <c r="A11" s="240" t="s">
        <v>353</v>
      </c>
      <c r="B11" s="28">
        <f>SUMIF(业务员提成明细!$A:$A,A11,业务员提成明细!$E:$E)</f>
        <v>56130</v>
      </c>
      <c r="C11" s="28">
        <f>SUMIF(业务员提成明细!$A:$A,A11,业务员提成明细!$J:$J)</f>
        <v>807300</v>
      </c>
      <c r="D11" s="28">
        <f>SUMIF(业务员提成明细!$A:$A,A11,业务员提成明细!$K:$K)</f>
        <v>690098.44000000006</v>
      </c>
      <c r="E11" s="28">
        <f>SUMIF(业务员提成明细!$A:$A,A11,业务员提成明细!$M:$M)</f>
        <v>128.2051282051282</v>
      </c>
      <c r="F11" s="28">
        <f>SUMIF(业务员提成明细!$A:$A,A11,业务员提成明细!$P:$P)</f>
        <v>2504.8200000000002</v>
      </c>
      <c r="G11" s="28" t="e">
        <f>SUMIF(业务员提成明细!$A:$A,A11,业务员提成明细!$R:$R)</f>
        <v>#REF!</v>
      </c>
      <c r="H11" s="28" t="e">
        <f>SUMIF(业务员提成明细!$A:$A,A11,业务员提成明细!$S:$S)</f>
        <v>#REF!</v>
      </c>
      <c r="I11" s="28" t="e">
        <f t="shared" ref="I11:I25" si="6">ROUND(IF(H11&gt;0,H11*0.2,"0"),2)+ROUND(IF(H11&lt;0,H11*0.1,"0"),2)</f>
        <v>#REF!</v>
      </c>
      <c r="J11" s="28" t="e">
        <f>SUMIF(#REF!,A11,#REF!)+SUMIF(#REF!,A11,#REF!)+SUMIF(#REF!,A11,#REF!)</f>
        <v>#REF!</v>
      </c>
      <c r="K11" s="28" t="e">
        <f t="shared" si="5"/>
        <v>#REF!</v>
      </c>
      <c r="L11" s="28" t="e">
        <f t="shared" ref="L11:L14" si="7">ROUND((K11*0.4),2)</f>
        <v>#REF!</v>
      </c>
      <c r="M11" s="272" t="e">
        <f t="shared" ref="M11:M14" si="8">ROUND(K11-L11,2)</f>
        <v>#REF!</v>
      </c>
      <c r="N11" s="28" t="e">
        <f>SUMIF(#REF!,A11,#REF!)</f>
        <v>#REF!</v>
      </c>
      <c r="O11" s="28" t="e">
        <f>SUMIF(#REF!,A11,#REF!)</f>
        <v>#REF!</v>
      </c>
      <c r="P11" s="28" t="e">
        <f>SUMIF(#REF!,A11,#REF!)</f>
        <v>#REF!</v>
      </c>
      <c r="Q11" s="28"/>
      <c r="R11" s="279" t="e">
        <f t="shared" si="1"/>
        <v>#REF!</v>
      </c>
      <c r="S11" s="28"/>
      <c r="U11" s="280" t="s">
        <v>6536</v>
      </c>
    </row>
    <row r="12" spans="1:22" s="227" customFormat="1" ht="19.95" customHeight="1">
      <c r="A12" s="240" t="s">
        <v>83</v>
      </c>
      <c r="B12" s="28">
        <f>SUMIF(业务员提成明细!$A:$A,A12,业务员提成明细!$E:$E)</f>
        <v>0</v>
      </c>
      <c r="C12" s="28">
        <f>SUMIF(业务员提成明细!$A:$A,A12,业务员提成明细!$J:$J)</f>
        <v>754720</v>
      </c>
      <c r="D12" s="28">
        <f>SUMIF(业务员提成明细!$A:$A,A12,业务员提成明细!$K:$K)</f>
        <v>645059.82000000007</v>
      </c>
      <c r="E12" s="28">
        <f>SUMIF(业务员提成明细!$A:$A,A12,业务员提成明细!$M:$M)</f>
        <v>0</v>
      </c>
      <c r="F12" s="28">
        <f>SUMIF(业务员提成明细!$A:$A,A12,业务员提成明细!$P:$P)</f>
        <v>774.08</v>
      </c>
      <c r="G12" s="28">
        <f>SUMIF(业务员提成明细!$A:$A,A12,业务员提成明细!$R:$R)</f>
        <v>0</v>
      </c>
      <c r="H12" s="28">
        <f>SUMIF(业务员提成明细!$A:$A,A12,业务员提成明细!$S:$S)</f>
        <v>0</v>
      </c>
      <c r="I12" s="28">
        <f t="shared" si="6"/>
        <v>0</v>
      </c>
      <c r="J12" s="28" t="e">
        <f>SUMIF(#REF!,A12,#REF!)+SUMIF(#REF!,A12,#REF!)+SUMIF(#REF!,A12,#REF!)</f>
        <v>#REF!</v>
      </c>
      <c r="K12" s="28" t="e">
        <f t="shared" si="5"/>
        <v>#REF!</v>
      </c>
      <c r="L12" s="28" t="e">
        <f t="shared" si="7"/>
        <v>#REF!</v>
      </c>
      <c r="M12" s="272" t="e">
        <f t="shared" si="8"/>
        <v>#REF!</v>
      </c>
      <c r="N12" s="28" t="e">
        <f>SUMIF(#REF!,A12,#REF!)</f>
        <v>#REF!</v>
      </c>
      <c r="O12" s="28" t="e">
        <f>SUMIF(#REF!,A12,#REF!)</f>
        <v>#REF!</v>
      </c>
      <c r="P12" s="28" t="e">
        <f>SUMIF(#REF!,A12,#REF!)</f>
        <v>#REF!</v>
      </c>
      <c r="Q12" s="28"/>
      <c r="R12" s="279" t="e">
        <f t="shared" si="1"/>
        <v>#REF!</v>
      </c>
      <c r="S12" s="28"/>
      <c r="U12" s="283"/>
    </row>
    <row r="13" spans="1:22" s="227" customFormat="1" ht="19.95" customHeight="1">
      <c r="A13" s="240" t="s">
        <v>744</v>
      </c>
      <c r="B13" s="28">
        <f>SUMIF(业务员提成明细!$A:$A,A13,业务员提成明细!$E:$E)</f>
        <v>165500</v>
      </c>
      <c r="C13" s="28">
        <f>SUMIF(业务员提成明细!$A:$A,A13,业务员提成明细!$J:$J)</f>
        <v>151350</v>
      </c>
      <c r="D13" s="28">
        <f>SUMIF(业务员提成明细!$A:$A,A13,业务员提成明细!$K:$K)</f>
        <v>129813.16</v>
      </c>
      <c r="E13" s="28">
        <f>SUMIF(业务员提成明细!$A:$A,A13,业务员提成明细!$M:$M)</f>
        <v>1623.931623931624</v>
      </c>
      <c r="F13" s="28">
        <f>SUMIF(业务员提成明细!$A:$A,A13,业务员提成明细!$P:$P)</f>
        <v>4838</v>
      </c>
      <c r="G13" s="28" t="e">
        <f>SUMIF(业务员提成明细!$A:$A,A13,业务员提成明细!$R:$R)</f>
        <v>#REF!</v>
      </c>
      <c r="H13" s="28" t="e">
        <f>SUMIF(业务员提成明细!$A:$A,A13,业务员提成明细!$S:$S)</f>
        <v>#REF!</v>
      </c>
      <c r="I13" s="28" t="e">
        <f t="shared" si="6"/>
        <v>#REF!</v>
      </c>
      <c r="J13" s="28" t="e">
        <f>SUMIF(#REF!,A13,#REF!)+SUMIF(#REF!,A13,#REF!)+SUMIF(#REF!,A13,#REF!)</f>
        <v>#REF!</v>
      </c>
      <c r="K13" s="28" t="e">
        <f t="shared" si="5"/>
        <v>#REF!</v>
      </c>
      <c r="L13" s="28" t="e">
        <f t="shared" si="7"/>
        <v>#REF!</v>
      </c>
      <c r="M13" s="272" t="e">
        <f t="shared" si="8"/>
        <v>#REF!</v>
      </c>
      <c r="N13" s="28" t="e">
        <f>SUMIF(#REF!,A13,#REF!)</f>
        <v>#REF!</v>
      </c>
      <c r="O13" s="28" t="e">
        <f>SUMIF(#REF!,A13,#REF!)</f>
        <v>#REF!</v>
      </c>
      <c r="P13" s="28" t="e">
        <f>SUMIF(#REF!,A13,#REF!)</f>
        <v>#REF!</v>
      </c>
      <c r="Q13" s="28"/>
      <c r="R13" s="279" t="e">
        <f t="shared" si="1"/>
        <v>#REF!</v>
      </c>
      <c r="S13" s="28"/>
      <c r="T13" s="227" t="s">
        <v>6529</v>
      </c>
      <c r="U13" s="280" t="s">
        <v>6537</v>
      </c>
      <c r="V13" s="227" t="s">
        <v>6534</v>
      </c>
    </row>
    <row r="14" spans="1:22" s="227" customFormat="1" ht="19.95" customHeight="1">
      <c r="A14" s="240" t="s">
        <v>872</v>
      </c>
      <c r="B14" s="28">
        <f>SUMIF(业务员提成明细!$A:$A,A14,业务员提成明细!$E:$E)</f>
        <v>1264581.92</v>
      </c>
      <c r="C14" s="28">
        <f>SUMIF(业务员提成明细!$A:$A,A14,业务员提成明细!$J:$J)</f>
        <v>2050872.92</v>
      </c>
      <c r="D14" s="28">
        <f>SUMIF(业务员提成明细!$A:$A,A14,业务员提成明细!$K:$K)</f>
        <v>1753209.7500000002</v>
      </c>
      <c r="E14" s="28">
        <f>SUMIF(业务员提成明细!$A:$A,A14,业务员提成明细!$M:$M)</f>
        <v>0</v>
      </c>
      <c r="F14" s="28">
        <f>SUMIF(业务员提成明细!$A:$A,A14,业务员提成明细!$P:$P)</f>
        <v>5964.0500000000011</v>
      </c>
      <c r="G14" s="28" t="e">
        <f>SUMIF(业务员提成明细!$A:$A,A14,业务员提成明细!$R:$R)</f>
        <v>#REF!</v>
      </c>
      <c r="H14" s="28" t="e">
        <f>SUMIF(业务员提成明细!$A:$A,A14,业务员提成明细!$S:$S)</f>
        <v>#REF!</v>
      </c>
      <c r="I14" s="28" t="e">
        <f t="shared" si="6"/>
        <v>#REF!</v>
      </c>
      <c r="J14" s="28" t="e">
        <f>SUMIF(#REF!,A14,#REF!)+SUMIF(#REF!,A14,#REF!)+SUMIF(#REF!,A14,#REF!)</f>
        <v>#REF!</v>
      </c>
      <c r="K14" s="28" t="e">
        <f t="shared" si="5"/>
        <v>#REF!</v>
      </c>
      <c r="L14" s="28" t="e">
        <f t="shared" si="7"/>
        <v>#REF!</v>
      </c>
      <c r="M14" s="272" t="e">
        <f t="shared" si="8"/>
        <v>#REF!</v>
      </c>
      <c r="N14" s="28" t="e">
        <f>SUMIF(#REF!,A14,#REF!)</f>
        <v>#REF!</v>
      </c>
      <c r="O14" s="28" t="e">
        <f>SUMIF(#REF!,A14,#REF!)</f>
        <v>#REF!</v>
      </c>
      <c r="P14" s="28" t="e">
        <f>SUMIF(#REF!,A14,#REF!)</f>
        <v>#REF!</v>
      </c>
      <c r="Q14" s="28"/>
      <c r="R14" s="279" t="e">
        <f t="shared" si="1"/>
        <v>#REF!</v>
      </c>
      <c r="S14" s="28"/>
      <c r="T14" s="227" t="s">
        <v>6527</v>
      </c>
      <c r="U14" s="280" t="s">
        <v>6538</v>
      </c>
    </row>
    <row r="15" spans="1:22" s="227" customFormat="1" ht="19.95" customHeight="1">
      <c r="A15" s="240" t="s">
        <v>53</v>
      </c>
      <c r="B15" s="28">
        <f>SUMIF(业务员提成明细!$A:$A,A15,业务员提成明细!$E:$E)</f>
        <v>67500</v>
      </c>
      <c r="C15" s="28">
        <f>SUMIF(业务员提成明细!$A:$A,A15,业务员提成明细!$J:$J)</f>
        <v>67500</v>
      </c>
      <c r="D15" s="28">
        <f>SUMIF(业务员提成明细!$A:$A,A15,业务员提成明细!$K:$K)</f>
        <v>57692.31</v>
      </c>
      <c r="E15" s="28">
        <f>SUMIF(业务员提成明细!$A:$A,A15,业务员提成明细!$M:$M)</f>
        <v>0</v>
      </c>
      <c r="F15" s="28">
        <f>SUMIF(业务员提成明细!$A:$A,A15,业务员提成明细!$P:$P)</f>
        <v>576.91999999999996</v>
      </c>
      <c r="G15" s="28">
        <f>SUMIF(业务员提成明细!$A:$A,A15,业务员提成明细!$R:$R)</f>
        <v>0</v>
      </c>
      <c r="H15" s="28">
        <f>SUMIF(业务员提成明细!$A:$A,A15,业务员提成明细!$S:$S)</f>
        <v>0</v>
      </c>
      <c r="I15" s="28">
        <f t="shared" si="6"/>
        <v>0</v>
      </c>
      <c r="J15" s="28" t="e">
        <f>SUMIF(#REF!,A15,#REF!)+SUMIF(#REF!,A15,#REF!)+SUMIF(#REF!,A15,#REF!)</f>
        <v>#REF!</v>
      </c>
      <c r="K15" s="28" t="e">
        <f t="shared" si="5"/>
        <v>#REF!</v>
      </c>
      <c r="L15" s="28" t="e">
        <f t="shared" ref="L15:L25" si="9">ROUND((K15*0.4),2)</f>
        <v>#REF!</v>
      </c>
      <c r="M15" s="272" t="e">
        <f t="shared" ref="M15:M25" si="10">ROUND(K15-L15,2)</f>
        <v>#REF!</v>
      </c>
      <c r="N15" s="28" t="e">
        <f>SUMIF(#REF!,A15,#REF!)</f>
        <v>#REF!</v>
      </c>
      <c r="O15" s="28" t="e">
        <f>SUMIF(#REF!,A15,#REF!)</f>
        <v>#REF!</v>
      </c>
      <c r="P15" s="28" t="e">
        <f>SUMIF(#REF!,A15,#REF!)</f>
        <v>#REF!</v>
      </c>
      <c r="Q15" s="28"/>
      <c r="R15" s="279" t="e">
        <f t="shared" si="1"/>
        <v>#REF!</v>
      </c>
      <c r="S15" s="28"/>
      <c r="U15" s="280"/>
    </row>
    <row r="16" spans="1:22" s="227" customFormat="1" ht="19.95" customHeight="1">
      <c r="A16" s="240" t="s">
        <v>922</v>
      </c>
      <c r="B16" s="28">
        <f>SUMIF(业务员提成明细!$A:$A,A16,业务员提成明细!$E:$E)</f>
        <v>406752</v>
      </c>
      <c r="C16" s="28">
        <f>SUMIF(业务员提成明细!$A:$A,A16,业务员提成明细!$J:$J)</f>
        <v>406752</v>
      </c>
      <c r="D16" s="28">
        <f>SUMIF(业务员提成明细!$A:$A,A16,业务员提成明细!$K:$K)</f>
        <v>347651.28</v>
      </c>
      <c r="E16" s="28">
        <f>SUMIF(业务员提成明细!$A:$A,A16,业务员提成明细!$M:$M)</f>
        <v>0</v>
      </c>
      <c r="F16" s="28">
        <f>SUMIF(业务员提成明细!$A:$A,A16,业务员提成明细!$P:$P)</f>
        <v>1690.5</v>
      </c>
      <c r="G16" s="28">
        <f>SUMIF(业务员提成明细!$A:$A,A16,业务员提成明细!$R:$R)</f>
        <v>0</v>
      </c>
      <c r="H16" s="28">
        <f>SUMIF(业务员提成明细!$A:$A,A16,业务员提成明细!$S:$S)</f>
        <v>0</v>
      </c>
      <c r="I16" s="28">
        <f t="shared" si="6"/>
        <v>0</v>
      </c>
      <c r="J16" s="28" t="e">
        <f>SUMIF(#REF!,A16,#REF!)+SUMIF(#REF!,A16,#REF!)+SUMIF(#REF!,A16,#REF!)</f>
        <v>#REF!</v>
      </c>
      <c r="K16" s="28" t="e">
        <f t="shared" si="5"/>
        <v>#REF!</v>
      </c>
      <c r="L16" s="28" t="e">
        <f t="shared" si="9"/>
        <v>#REF!</v>
      </c>
      <c r="M16" s="272" t="e">
        <f t="shared" si="10"/>
        <v>#REF!</v>
      </c>
      <c r="N16" s="28" t="e">
        <f>SUMIF(#REF!,A16,#REF!)</f>
        <v>#REF!</v>
      </c>
      <c r="O16" s="28" t="e">
        <f>SUMIF(#REF!,A16,#REF!)</f>
        <v>#REF!</v>
      </c>
      <c r="P16" s="28" t="e">
        <f>SUMIF(#REF!,A16,#REF!)</f>
        <v>#REF!</v>
      </c>
      <c r="Q16" s="28"/>
      <c r="R16" s="279" t="e">
        <f t="shared" si="1"/>
        <v>#REF!</v>
      </c>
      <c r="S16" s="28"/>
      <c r="T16" s="227" t="s">
        <v>6527</v>
      </c>
      <c r="U16" s="280"/>
    </row>
    <row r="17" spans="1:25" s="227" customFormat="1" ht="19.95" customHeight="1">
      <c r="A17" s="240" t="s">
        <v>935</v>
      </c>
      <c r="B17" s="28">
        <f>SUMIF(业务员提成明细!$A:$A,A17,业务员提成明细!$E:$E)</f>
        <v>683550</v>
      </c>
      <c r="C17" s="28">
        <f>SUMIF(业务员提成明细!$A:$A,A17,业务员提成明细!$J:$J)</f>
        <v>620727</v>
      </c>
      <c r="D17" s="28">
        <f>SUMIF(业务员提成明细!$A:$A,A17,业务员提成明细!$K:$K)</f>
        <v>530573.17999999993</v>
      </c>
      <c r="E17" s="28">
        <f>SUMIF(业务员提成明细!$A:$A,A17,业务员提成明细!$M:$M)</f>
        <v>0</v>
      </c>
      <c r="F17" s="28">
        <f>SUMIF(业务员提成明细!$A:$A,A17,业务员提成明细!$P:$P)</f>
        <v>3773.0200000000009</v>
      </c>
      <c r="G17" s="28" t="e">
        <f>SUMIF(业务员提成明细!$A:$A,A17,业务员提成明细!$R:$R)</f>
        <v>#REF!</v>
      </c>
      <c r="H17" s="28" t="e">
        <f>SUMIF(业务员提成明细!$A:$A,A17,业务员提成明细!$S:$S)</f>
        <v>#REF!</v>
      </c>
      <c r="I17" s="28" t="e">
        <f t="shared" si="6"/>
        <v>#REF!</v>
      </c>
      <c r="J17" s="28" t="e">
        <f>SUMIF(#REF!,A17,#REF!)+SUMIF(#REF!,A17,#REF!)+SUMIF(#REF!,A17,#REF!)</f>
        <v>#REF!</v>
      </c>
      <c r="K17" s="28" t="e">
        <f t="shared" si="5"/>
        <v>#REF!</v>
      </c>
      <c r="L17" s="28" t="e">
        <f t="shared" si="9"/>
        <v>#REF!</v>
      </c>
      <c r="M17" s="272" t="e">
        <f t="shared" si="10"/>
        <v>#REF!</v>
      </c>
      <c r="N17" s="28" t="e">
        <f>SUMIF(#REF!,A17,#REF!)</f>
        <v>#REF!</v>
      </c>
      <c r="O17" s="28" t="e">
        <f>SUMIF(#REF!,A17,#REF!)</f>
        <v>#REF!</v>
      </c>
      <c r="P17" s="28" t="e">
        <f>SUMIF(#REF!,A17,#REF!)</f>
        <v>#REF!</v>
      </c>
      <c r="Q17" s="28"/>
      <c r="R17" s="282" t="e">
        <f>M17+N17-O17+P17+Q17-S17</f>
        <v>#REF!</v>
      </c>
      <c r="S17" s="28">
        <f>-50.66</f>
        <v>-50.66</v>
      </c>
      <c r="U17" s="280"/>
    </row>
    <row r="18" spans="1:25" s="227" customFormat="1" ht="19.95" customHeight="1">
      <c r="A18" s="240" t="s">
        <v>1027</v>
      </c>
      <c r="B18" s="28">
        <f>SUMIF(业务员提成明细!$A:$A,A18,业务员提成明细!$E:$E)</f>
        <v>99160</v>
      </c>
      <c r="C18" s="28">
        <f>SUMIF(业务员提成明细!$A:$A,A18,业务员提成明细!$J:$J)</f>
        <v>86848</v>
      </c>
      <c r="D18" s="28">
        <f>SUMIF(业务员提成明细!$A:$A,A18,业务员提成明细!$K:$K)</f>
        <v>75618.78</v>
      </c>
      <c r="E18" s="28">
        <f>SUMIF(业务员提成明细!$A:$A,A18,业务员提成明细!$M:$M)</f>
        <v>341.88034188034192</v>
      </c>
      <c r="F18" s="28">
        <f>SUMIF(业务员提成明细!$A:$A,A18,业务员提成明细!$P:$P)</f>
        <v>2996.8399999999997</v>
      </c>
      <c r="G18" s="28" t="e">
        <f>SUMIF(业务员提成明细!$A:$A,A18,业务员提成明细!$R:$R)</f>
        <v>#REF!</v>
      </c>
      <c r="H18" s="28" t="e">
        <f>SUMIF(业务员提成明细!$A:$A,A18,业务员提成明细!$S:$S)</f>
        <v>#REF!</v>
      </c>
      <c r="I18" s="28" t="e">
        <f t="shared" si="6"/>
        <v>#REF!</v>
      </c>
      <c r="J18" s="28" t="e">
        <f>SUMIF(#REF!,A18,#REF!)+SUMIF(#REF!,A18,#REF!)+SUMIF(#REF!,A18,#REF!)</f>
        <v>#REF!</v>
      </c>
      <c r="K18" s="28" t="e">
        <f t="shared" si="5"/>
        <v>#REF!</v>
      </c>
      <c r="L18" s="28" t="e">
        <f t="shared" si="9"/>
        <v>#REF!</v>
      </c>
      <c r="M18" s="272" t="e">
        <f t="shared" si="10"/>
        <v>#REF!</v>
      </c>
      <c r="N18" s="28" t="e">
        <f>SUMIF(#REF!,A18,#REF!)</f>
        <v>#REF!</v>
      </c>
      <c r="O18" s="28" t="e">
        <f>SUMIF(#REF!,A18,#REF!)</f>
        <v>#REF!</v>
      </c>
      <c r="P18" s="28" t="e">
        <f>SUMIF(#REF!,A18,#REF!)</f>
        <v>#REF!</v>
      </c>
      <c r="Q18" s="28"/>
      <c r="R18" s="279" t="e">
        <f t="shared" si="1"/>
        <v>#REF!</v>
      </c>
      <c r="S18" s="28"/>
      <c r="U18" s="280" t="s">
        <v>6539</v>
      </c>
    </row>
    <row r="19" spans="1:25" s="227" customFormat="1" ht="19.95" customHeight="1">
      <c r="A19" s="240" t="s">
        <v>4175</v>
      </c>
      <c r="B19" s="28">
        <f>SUMIF(业务员提成明细!$A:$A,A19,业务员提成明细!$E:$E)</f>
        <v>0</v>
      </c>
      <c r="C19" s="28">
        <f>SUMIF(业务员提成明细!$A:$A,A19,业务员提成明细!$J:$J)</f>
        <v>0</v>
      </c>
      <c r="D19" s="28">
        <f>SUMIF(业务员提成明细!$A:$A,A19,业务员提成明细!$K:$K)</f>
        <v>0</v>
      </c>
      <c r="E19" s="28">
        <f>SUMIF(业务员提成明细!$A:$A,A19,业务员提成明细!$M:$M)</f>
        <v>0</v>
      </c>
      <c r="F19" s="28">
        <f>SUMIF(业务员提成明细!$A:$A,A19,业务员提成明细!$P:$P)</f>
        <v>0</v>
      </c>
      <c r="G19" s="28">
        <f>SUMIF(业务员提成明细!$A:$A,A19,业务员提成明细!$R:$R)</f>
        <v>0</v>
      </c>
      <c r="H19" s="28">
        <f>SUMIF(业务员提成明细!$A:$A,A19,业务员提成明细!$S:$S)</f>
        <v>0</v>
      </c>
      <c r="I19" s="28">
        <f t="shared" si="6"/>
        <v>0</v>
      </c>
      <c r="J19" s="28" t="e">
        <f>SUMIF(#REF!,A19,#REF!)+SUMIF(#REF!,A19,#REF!)+SUMIF(#REF!,A19,#REF!)</f>
        <v>#REF!</v>
      </c>
      <c r="K19" s="28" t="e">
        <f t="shared" si="5"/>
        <v>#REF!</v>
      </c>
      <c r="L19" s="28" t="e">
        <f t="shared" si="9"/>
        <v>#REF!</v>
      </c>
      <c r="M19" s="272" t="e">
        <f t="shared" si="10"/>
        <v>#REF!</v>
      </c>
      <c r="N19" s="28" t="e">
        <f>SUMIF(#REF!,A19,#REF!)</f>
        <v>#REF!</v>
      </c>
      <c r="O19" s="28" t="e">
        <f>SUMIF(#REF!,A19,#REF!)</f>
        <v>#REF!</v>
      </c>
      <c r="P19" s="28" t="e">
        <f>SUMIF(#REF!,A19,#REF!)</f>
        <v>#REF!</v>
      </c>
      <c r="Q19" s="28"/>
      <c r="R19" s="282" t="e">
        <f>M19+N19-O19+P19+Q19-S19</f>
        <v>#REF!</v>
      </c>
      <c r="S19" s="28">
        <f>-207</f>
        <v>-207</v>
      </c>
      <c r="T19" s="227" t="s">
        <v>6540</v>
      </c>
      <c r="U19" s="280" t="s">
        <v>6541</v>
      </c>
      <c r="V19" s="227" t="s">
        <v>6534</v>
      </c>
    </row>
    <row r="20" spans="1:25" s="227" customFormat="1" ht="19.95" customHeight="1">
      <c r="A20" s="240" t="s">
        <v>27</v>
      </c>
      <c r="B20" s="28">
        <f>SUMIF(业务员提成明细!$A:$A,A20,业务员提成明细!$E:$E)</f>
        <v>39700</v>
      </c>
      <c r="C20" s="28">
        <f>SUMIF(业务员提成明细!$A:$A,A20,业务员提成明细!$J:$J)</f>
        <v>32100</v>
      </c>
      <c r="D20" s="28">
        <f>SUMIF(业务员提成明细!$A:$A,A20,业务员提成明细!$K:$K)</f>
        <v>29159.47</v>
      </c>
      <c r="E20" s="28">
        <f>SUMIF(业务员提成明细!$A:$A,A20,业务员提成明细!$M:$M)</f>
        <v>0</v>
      </c>
      <c r="F20" s="241">
        <f>SUMIF(业务员提成明细!$A:$A,A20,业务员提成明细!$P:$P)-391.45</f>
        <v>353.17</v>
      </c>
      <c r="G20" s="28" t="e">
        <f>SUMIF(业务员提成明细!$A:$A,A20,业务员提成明细!$R:$R)</f>
        <v>#REF!</v>
      </c>
      <c r="H20" s="241" t="e">
        <f>SUMIF(业务员提成明细!$A:$A,A20,业务员提成明细!$S:$S)+1279.93</f>
        <v>#REF!</v>
      </c>
      <c r="I20" s="28" t="e">
        <f t="shared" si="6"/>
        <v>#REF!</v>
      </c>
      <c r="J20" s="28" t="e">
        <f>SUMIF(#REF!,A20,#REF!)+SUMIF(#REF!,A20,#REF!)+SUMIF(#REF!,A20,#REF!)</f>
        <v>#REF!</v>
      </c>
      <c r="K20" s="28" t="e">
        <f t="shared" si="5"/>
        <v>#REF!</v>
      </c>
      <c r="L20" s="28" t="e">
        <f t="shared" si="9"/>
        <v>#REF!</v>
      </c>
      <c r="M20" s="272" t="e">
        <f t="shared" si="10"/>
        <v>#REF!</v>
      </c>
      <c r="N20" s="28" t="e">
        <f>SUMIF(#REF!,A20,#REF!)</f>
        <v>#REF!</v>
      </c>
      <c r="O20" s="28" t="e">
        <f>SUMIF(#REF!,A20,#REF!)</f>
        <v>#REF!</v>
      </c>
      <c r="P20" s="28" t="e">
        <f>SUMIF(#REF!,A20,#REF!)</f>
        <v>#REF!</v>
      </c>
      <c r="Q20" s="28"/>
      <c r="R20" s="279" t="e">
        <f t="shared" si="1"/>
        <v>#REF!</v>
      </c>
      <c r="S20" s="28"/>
      <c r="T20" s="227" t="s">
        <v>6529</v>
      </c>
      <c r="U20" s="280" t="s">
        <v>6542</v>
      </c>
    </row>
    <row r="21" spans="1:25" s="227" customFormat="1" ht="19.95" customHeight="1">
      <c r="A21" s="240" t="s">
        <v>1224</v>
      </c>
      <c r="B21" s="28">
        <f>SUMIF(业务员提成明细!$A:$A,A21,业务员提成明细!$E:$E)</f>
        <v>281072.95</v>
      </c>
      <c r="C21" s="28">
        <f>SUMIF(业务员提成明细!$A:$A,A21,业务员提成明细!$J:$J)</f>
        <v>272343.95</v>
      </c>
      <c r="D21" s="28">
        <f>SUMIF(业务员提成明细!$A:$A,A21,业务员提成明细!$K:$K)</f>
        <v>233708.34999999992</v>
      </c>
      <c r="E21" s="28">
        <f>SUMIF(业务员提成明细!$A:$A,A21,业务员提成明细!$M:$M)</f>
        <v>1025.6410256410256</v>
      </c>
      <c r="F21" s="28">
        <f>SUMIF(业务员提成明细!$A:$A,A21,业务员提成明细!$P:$P)</f>
        <v>8695.81</v>
      </c>
      <c r="G21" s="28" t="e">
        <f>SUMIF(业务员提成明细!$A:$A,A21,业务员提成明细!$R:$R)</f>
        <v>#REF!</v>
      </c>
      <c r="H21" s="28" t="e">
        <f>SUMIF(业务员提成明细!$A:$A,A21,业务员提成明细!$S:$S)</f>
        <v>#REF!</v>
      </c>
      <c r="I21" s="28" t="e">
        <f t="shared" si="6"/>
        <v>#REF!</v>
      </c>
      <c r="J21" s="28" t="e">
        <f>SUMIF(#REF!,A21,#REF!)+SUMIF(#REF!,A21,#REF!)+SUMIF(#REF!,A21,#REF!)</f>
        <v>#REF!</v>
      </c>
      <c r="K21" s="28" t="e">
        <f t="shared" si="5"/>
        <v>#REF!</v>
      </c>
      <c r="L21" s="28" t="e">
        <f t="shared" si="9"/>
        <v>#REF!</v>
      </c>
      <c r="M21" s="272" t="e">
        <f t="shared" si="10"/>
        <v>#REF!</v>
      </c>
      <c r="N21" s="28" t="e">
        <f>SUMIF(#REF!,A21,#REF!)</f>
        <v>#REF!</v>
      </c>
      <c r="O21" s="28" t="e">
        <f>SUMIF(#REF!,A21,#REF!)</f>
        <v>#REF!</v>
      </c>
      <c r="P21" s="241" t="e">
        <f>SUMIF(#REF!,A21,#REF!)</f>
        <v>#REF!</v>
      </c>
      <c r="Q21" s="28"/>
      <c r="R21" s="279" t="e">
        <f t="shared" si="1"/>
        <v>#REF!</v>
      </c>
      <c r="S21" s="28"/>
      <c r="T21" s="227" t="s">
        <v>6529</v>
      </c>
      <c r="U21" s="280" t="s">
        <v>6543</v>
      </c>
      <c r="V21" s="227" t="s">
        <v>6534</v>
      </c>
    </row>
    <row r="22" spans="1:25" s="227" customFormat="1" ht="19.95" customHeight="1">
      <c r="A22" s="240" t="s">
        <v>1438</v>
      </c>
      <c r="B22" s="28">
        <f>SUMIF(业务员提成明细!$A:$A,A22,业务员提成明细!$E:$E)</f>
        <v>579988.02</v>
      </c>
      <c r="C22" s="28">
        <f>SUMIF(业务员提成明细!$A:$A,A22,业务员提成明细!$J:$J)</f>
        <v>517548.02</v>
      </c>
      <c r="D22" s="28">
        <f>SUMIF(业务员提成明细!$A:$A,A22,业务员提成明细!$K:$K)</f>
        <v>447217.99000000028</v>
      </c>
      <c r="E22" s="28">
        <f>SUMIF(业务员提成明细!$A:$A,A22,业务员提成明细!$M:$M)</f>
        <v>19770.085470085472</v>
      </c>
      <c r="F22" s="28">
        <f>SUMIF(业务员提成明细!$A:$A,A22,业务员提成明细!$P:$P)</f>
        <v>16977.189999999999</v>
      </c>
      <c r="G22" s="28" t="e">
        <f>SUMIF(业务员提成明细!$A:$A,A22,业务员提成明细!$R:$R)</f>
        <v>#REF!</v>
      </c>
      <c r="H22" s="28" t="e">
        <f>SUMIF(业务员提成明细!$A:$A,A22,业务员提成明细!$S:$S)</f>
        <v>#REF!</v>
      </c>
      <c r="I22" s="28" t="e">
        <f t="shared" si="6"/>
        <v>#REF!</v>
      </c>
      <c r="J22" s="28" t="e">
        <f>SUMIF(#REF!,A22,#REF!)+SUMIF(#REF!,A22,#REF!)+SUMIF(#REF!,A22,#REF!)</f>
        <v>#REF!</v>
      </c>
      <c r="K22" s="28" t="e">
        <f t="shared" si="5"/>
        <v>#REF!</v>
      </c>
      <c r="L22" s="28" t="e">
        <f t="shared" si="9"/>
        <v>#REF!</v>
      </c>
      <c r="M22" s="272" t="e">
        <f t="shared" si="10"/>
        <v>#REF!</v>
      </c>
      <c r="N22" s="28" t="e">
        <f>SUMIF(#REF!,A22,#REF!)</f>
        <v>#REF!</v>
      </c>
      <c r="O22" s="28" t="e">
        <f>SUMIF(#REF!,A22,#REF!)</f>
        <v>#REF!</v>
      </c>
      <c r="P22" s="28" t="e">
        <f>SUMIF(#REF!,A22,#REF!)</f>
        <v>#REF!</v>
      </c>
      <c r="Q22" s="28">
        <f>-13906.53</f>
        <v>-13906.53</v>
      </c>
      <c r="R22" s="279" t="e">
        <f t="shared" si="1"/>
        <v>#REF!</v>
      </c>
      <c r="S22" s="28">
        <f>-20934.94+13906.53</f>
        <v>-7028.409999999998</v>
      </c>
      <c r="T22" s="227" t="s">
        <v>6529</v>
      </c>
      <c r="U22" s="280" t="s">
        <v>6539</v>
      </c>
    </row>
    <row r="23" spans="1:25" s="227" customFormat="1" ht="19.95" customHeight="1">
      <c r="A23" s="242" t="s">
        <v>1188</v>
      </c>
      <c r="B23" s="28">
        <f>SUMIF(业务员提成明细!$A:$A,A23,业务员提成明细!$E:$E)</f>
        <v>214188</v>
      </c>
      <c r="C23" s="28">
        <f>SUMIF(业务员提成明细!$A:$A,A23,业务员提成明细!$J:$J)</f>
        <v>214188</v>
      </c>
      <c r="D23" s="28">
        <f>SUMIF(业务员提成明细!$A:$A,A23,业务员提成明细!$K:$K)</f>
        <v>183855.17</v>
      </c>
      <c r="E23" s="28">
        <f>SUMIF(业务员提成明细!$A:$A,A23,业务员提成明细!$M:$M)</f>
        <v>0</v>
      </c>
      <c r="F23" s="28">
        <f>SUMIF(业务员提成明细!$A:$A,A23,业务员提成明细!$P:$P)</f>
        <v>1254.76</v>
      </c>
      <c r="G23" s="28" t="e">
        <f>SUMIF(业务员提成明细!$A:$A,A23,业务员提成明细!$R:$R)</f>
        <v>#REF!</v>
      </c>
      <c r="H23" s="28" t="e">
        <f>SUMIF(业务员提成明细!$A:$A,A23,业务员提成明细!$S:$S)</f>
        <v>#REF!</v>
      </c>
      <c r="I23" s="28" t="e">
        <f t="shared" si="6"/>
        <v>#REF!</v>
      </c>
      <c r="J23" s="28" t="e">
        <f>SUMIF(#REF!,A23,#REF!)+SUMIF(#REF!,A23,#REF!)+SUMIF(#REF!,A23,#REF!)</f>
        <v>#REF!</v>
      </c>
      <c r="K23" s="28" t="e">
        <f t="shared" si="5"/>
        <v>#REF!</v>
      </c>
      <c r="L23" s="28" t="e">
        <f t="shared" si="9"/>
        <v>#REF!</v>
      </c>
      <c r="M23" s="272" t="e">
        <f t="shared" si="10"/>
        <v>#REF!</v>
      </c>
      <c r="N23" s="28" t="e">
        <f>SUMIF(#REF!,A23,#REF!)</f>
        <v>#REF!</v>
      </c>
      <c r="O23" s="28" t="e">
        <f>SUMIF(#REF!,A23,#REF!)</f>
        <v>#REF!</v>
      </c>
      <c r="P23" s="28" t="e">
        <f>SUMIF(#REF!,A23,#REF!)</f>
        <v>#REF!</v>
      </c>
      <c r="Q23" s="28"/>
      <c r="R23" s="279" t="e">
        <f t="shared" si="1"/>
        <v>#REF!</v>
      </c>
      <c r="S23" s="28"/>
      <c r="U23" s="280" t="s">
        <v>6544</v>
      </c>
    </row>
    <row r="24" spans="1:25" s="227" customFormat="1" ht="19.95" customHeight="1">
      <c r="A24" s="240" t="s">
        <v>5388</v>
      </c>
      <c r="B24" s="28">
        <f>SUMIF(业务员提成明细!$A:$A,A24,业务员提成明细!$E:$E)</f>
        <v>0</v>
      </c>
      <c r="C24" s="28">
        <f>SUMIF(业务员提成明细!$A:$A,A24,业务员提成明细!$J:$J)</f>
        <v>0</v>
      </c>
      <c r="D24" s="28">
        <f>SUMIF(业务员提成明细!$A:$A,A24,业务员提成明细!$K:$K)</f>
        <v>0</v>
      </c>
      <c r="E24" s="28">
        <f>SUMIF(业务员提成明细!$A:$A,A24,业务员提成明细!$M:$M)</f>
        <v>0</v>
      </c>
      <c r="F24" s="28">
        <f>SUMIF(业务员提成明细!$A:$A,A24,业务员提成明细!$P:$P)</f>
        <v>0</v>
      </c>
      <c r="G24" s="28">
        <f>SUMIF(业务员提成明细!$A:$A,A24,业务员提成明细!$R:$R)</f>
        <v>0</v>
      </c>
      <c r="H24" s="28">
        <f>SUMIF(业务员提成明细!$A:$A,A24,业务员提成明细!$S:$S)</f>
        <v>0</v>
      </c>
      <c r="I24" s="28">
        <f t="shared" si="6"/>
        <v>0</v>
      </c>
      <c r="J24" s="28" t="e">
        <f>SUMIF(#REF!,A24,#REF!)+SUMIF(#REF!,A24,#REF!)+SUMIF(#REF!,A24,#REF!)</f>
        <v>#REF!</v>
      </c>
      <c r="K24" s="28" t="e">
        <f t="shared" si="5"/>
        <v>#REF!</v>
      </c>
      <c r="L24" s="28" t="e">
        <f t="shared" si="9"/>
        <v>#REF!</v>
      </c>
      <c r="M24" s="272" t="e">
        <f t="shared" si="10"/>
        <v>#REF!</v>
      </c>
      <c r="N24" s="28" t="e">
        <f>SUMIF(#REF!,A24,#REF!)</f>
        <v>#REF!</v>
      </c>
      <c r="O24" s="28" t="e">
        <f>SUMIF(#REF!,A24,#REF!)</f>
        <v>#REF!</v>
      </c>
      <c r="P24" s="28" t="e">
        <f>SUMIF(#REF!,A24,#REF!)</f>
        <v>#REF!</v>
      </c>
      <c r="Q24" s="28"/>
      <c r="R24" s="284">
        <v>0</v>
      </c>
      <c r="S24" s="28">
        <f>-188.2</f>
        <v>-188.2</v>
      </c>
      <c r="T24" s="227" t="s">
        <v>6527</v>
      </c>
      <c r="U24" s="280"/>
    </row>
    <row r="25" spans="1:25" s="227" customFormat="1" ht="22.5" customHeight="1">
      <c r="A25" s="243" t="s">
        <v>6545</v>
      </c>
      <c r="B25" s="244">
        <f>SUMIF(业务员提成明细!$A:$A,A25,业务员提成明细!$E:$E)</f>
        <v>0</v>
      </c>
      <c r="C25" s="244">
        <f>SUMIF(业务员提成明细!$A:$A,A25,业务员提成明细!$J:$J)</f>
        <v>0</v>
      </c>
      <c r="D25" s="244">
        <f>SUMIF(业务员提成明细!$A:$A,A25,业务员提成明细!$K:$K)</f>
        <v>0</v>
      </c>
      <c r="E25" s="244">
        <f>SUMIF(业务员提成明细!$A:$A,A25,业务员提成明细!$M:$M)</f>
        <v>0</v>
      </c>
      <c r="F25" s="244">
        <f>SUMIF(业务员提成明细!$A:$A,A25,业务员提成明细!$P:$P)</f>
        <v>0</v>
      </c>
      <c r="G25" s="244">
        <f>SUMIF(业务员提成明细!$A:$A,A25,业务员提成明细!$R:$R)</f>
        <v>0</v>
      </c>
      <c r="H25" s="244">
        <f>SUMIF(业务员提成明细!$A:$A,A25,业务员提成明细!$S:$S)</f>
        <v>0</v>
      </c>
      <c r="I25" s="244">
        <f t="shared" si="6"/>
        <v>0</v>
      </c>
      <c r="J25" s="244" t="e">
        <f>SUMIF(#REF!,A25,#REF!)+SUMIF(#REF!,A25,#REF!)+SUMIF(#REF!,A25,#REF!)</f>
        <v>#REF!</v>
      </c>
      <c r="K25" s="244" t="e">
        <f t="shared" si="5"/>
        <v>#REF!</v>
      </c>
      <c r="L25" s="244" t="e">
        <f t="shared" si="9"/>
        <v>#REF!</v>
      </c>
      <c r="M25" s="273" t="e">
        <f t="shared" si="10"/>
        <v>#REF!</v>
      </c>
      <c r="N25" s="244" t="e">
        <f>SUMIF(#REF!,A25,#REF!)</f>
        <v>#REF!</v>
      </c>
      <c r="O25" s="244" t="e">
        <f>SUMIF(#REF!,A25,#REF!)</f>
        <v>#REF!</v>
      </c>
      <c r="P25" s="244" t="e">
        <f>SUMIF(#REF!,A25,#REF!)</f>
        <v>#REF!</v>
      </c>
      <c r="Q25" s="244"/>
      <c r="R25" s="285">
        <v>0</v>
      </c>
      <c r="S25" s="244">
        <f>-57.6</f>
        <v>-57.6</v>
      </c>
      <c r="U25" s="281"/>
    </row>
    <row r="26" spans="1:25" s="228" customFormat="1" ht="24" customHeight="1">
      <c r="A26" s="245" t="s">
        <v>6546</v>
      </c>
      <c r="B26" s="246">
        <f>SUM(B2:B25)</f>
        <v>9036768.540000001</v>
      </c>
      <c r="C26" s="246">
        <f t="shared" ref="C26:S26" si="11">SUM(C2:C25)</f>
        <v>12026799.529999999</v>
      </c>
      <c r="D26" s="246" t="e">
        <f t="shared" si="11"/>
        <v>#VALUE!</v>
      </c>
      <c r="E26" s="246">
        <f t="shared" si="11"/>
        <v>83488.034188034188</v>
      </c>
      <c r="F26" s="246" t="e">
        <f t="shared" si="11"/>
        <v>#VALUE!</v>
      </c>
      <c r="G26" s="246" t="e">
        <f t="shared" si="11"/>
        <v>#REF!</v>
      </c>
      <c r="H26" s="246" t="e">
        <f t="shared" si="11"/>
        <v>#REF!</v>
      </c>
      <c r="I26" s="246" t="e">
        <f t="shared" si="11"/>
        <v>#REF!</v>
      </c>
      <c r="J26" s="246" t="e">
        <f t="shared" si="11"/>
        <v>#REF!</v>
      </c>
      <c r="K26" s="246" t="e">
        <f t="shared" si="11"/>
        <v>#REF!</v>
      </c>
      <c r="L26" s="246" t="e">
        <f t="shared" si="11"/>
        <v>#REF!</v>
      </c>
      <c r="M26" s="246" t="e">
        <f t="shared" si="11"/>
        <v>#REF!</v>
      </c>
      <c r="N26" s="246" t="e">
        <f t="shared" si="11"/>
        <v>#REF!</v>
      </c>
      <c r="O26" s="246" t="e">
        <f t="shared" si="11"/>
        <v>#REF!</v>
      </c>
      <c r="P26" s="246" t="e">
        <f t="shared" si="11"/>
        <v>#REF!</v>
      </c>
      <c r="Q26" s="246">
        <f t="shared" si="11"/>
        <v>-13906.53</v>
      </c>
      <c r="R26" s="286" t="e">
        <f t="shared" si="11"/>
        <v>#REF!</v>
      </c>
      <c r="S26" s="246">
        <f t="shared" si="11"/>
        <v>-7810.8399999999983</v>
      </c>
      <c r="U26" s="287"/>
    </row>
    <row r="27" spans="1:25" s="228" customFormat="1" ht="24" customHeight="1">
      <c r="A27" s="247" t="s">
        <v>6547</v>
      </c>
      <c r="B27" s="248"/>
      <c r="C27" s="248"/>
      <c r="D27" s="248"/>
      <c r="E27" s="248"/>
      <c r="F27" s="248"/>
      <c r="G27" s="248"/>
      <c r="H27" s="248"/>
      <c r="I27" s="248"/>
      <c r="J27" s="248"/>
      <c r="K27" s="248"/>
      <c r="L27" s="248"/>
      <c r="M27" s="248"/>
      <c r="N27" s="248"/>
      <c r="O27" s="248"/>
      <c r="P27" s="248"/>
      <c r="Q27" s="248"/>
      <c r="R27" s="288"/>
      <c r="S27" s="248"/>
      <c r="U27" s="287"/>
      <c r="Y27"/>
    </row>
    <row r="28" spans="1:25" s="229" customFormat="1" ht="24" customHeight="1">
      <c r="A28" s="249" t="s">
        <v>6548</v>
      </c>
      <c r="B28" s="250">
        <f>SUM(业务员提成明细!E:E)</f>
        <v>9036768.5400000028</v>
      </c>
      <c r="C28" s="250">
        <f>SUM(业务员提成明细!J:J)</f>
        <v>12026799.529999996</v>
      </c>
      <c r="D28" s="250" t="e">
        <f>SUM(业务员提成明细!K:K)</f>
        <v>#VALUE!</v>
      </c>
      <c r="E28" s="250">
        <f>SUM(业务员提成明细!M:M)</f>
        <v>83488.034188034188</v>
      </c>
      <c r="F28" s="250" t="e">
        <f>SUM(业务员提成明细!P:P)</f>
        <v>#VALUE!</v>
      </c>
      <c r="G28" s="250" t="e">
        <f>SUM(业务员提成明细!R:R)</f>
        <v>#REF!</v>
      </c>
      <c r="H28" s="250" t="e">
        <f>SUM(业务员提成明细!S:S)</f>
        <v>#REF!</v>
      </c>
      <c r="I28" s="250" t="e">
        <f>SUM(I2:I25)</f>
        <v>#REF!</v>
      </c>
      <c r="J28" s="250" t="e">
        <f>SUM(J2:J25)</f>
        <v>#REF!</v>
      </c>
      <c r="K28" s="250" t="e">
        <f>SUM(K2:K25)</f>
        <v>#REF!</v>
      </c>
      <c r="L28" s="274" t="e">
        <f>M26+L26</f>
        <v>#REF!</v>
      </c>
      <c r="M28" s="250"/>
      <c r="N28" s="250" t="e">
        <f>SUM(N2:N22)</f>
        <v>#REF!</v>
      </c>
      <c r="O28" s="250"/>
      <c r="P28" s="275"/>
      <c r="Q28" s="275"/>
      <c r="R28" s="289"/>
      <c r="S28" s="275"/>
      <c r="U28" s="290"/>
    </row>
    <row r="29" spans="1:25" s="229" customFormat="1" ht="24" customHeight="1">
      <c r="A29" s="251" t="s">
        <v>6549</v>
      </c>
      <c r="B29" s="252">
        <f>B26-B28</f>
        <v>0</v>
      </c>
      <c r="C29" s="252">
        <f t="shared" ref="C29:K29" si="12">C26-C28</f>
        <v>0</v>
      </c>
      <c r="D29" s="252" t="e">
        <f t="shared" si="12"/>
        <v>#VALUE!</v>
      </c>
      <c r="E29" s="252">
        <f t="shared" si="12"/>
        <v>0</v>
      </c>
      <c r="F29" s="252" t="e">
        <f t="shared" si="12"/>
        <v>#VALUE!</v>
      </c>
      <c r="G29" s="252" t="e">
        <f t="shared" si="12"/>
        <v>#REF!</v>
      </c>
      <c r="H29" s="252" t="e">
        <f t="shared" si="12"/>
        <v>#REF!</v>
      </c>
      <c r="I29" s="252" t="e">
        <f t="shared" si="12"/>
        <v>#REF!</v>
      </c>
      <c r="J29" s="252" t="e">
        <f t="shared" si="12"/>
        <v>#REF!</v>
      </c>
      <c r="K29" s="252" t="e">
        <f t="shared" si="12"/>
        <v>#REF!</v>
      </c>
      <c r="L29" s="252" t="e">
        <f>K26-M26-L26</f>
        <v>#REF!</v>
      </c>
      <c r="M29" s="252"/>
      <c r="N29" s="252"/>
      <c r="O29" s="252"/>
      <c r="P29" s="276"/>
      <c r="Q29" s="276"/>
      <c r="R29" s="291"/>
      <c r="S29" s="276"/>
      <c r="U29" s="290"/>
    </row>
    <row r="30" spans="1:25" ht="13.2">
      <c r="B30" s="253" t="s">
        <v>6550</v>
      </c>
      <c r="C30" s="254"/>
      <c r="D30" s="254"/>
      <c r="E30" s="254"/>
      <c r="F30" s="254"/>
      <c r="G30" s="254"/>
      <c r="H30" s="254"/>
      <c r="I30" s="254"/>
      <c r="J30" s="254"/>
      <c r="K30" s="254"/>
      <c r="L30" s="254"/>
      <c r="M30" s="254"/>
      <c r="N30" s="254"/>
      <c r="O30" s="254"/>
      <c r="P30" s="275"/>
      <c r="Q30" s="275"/>
    </row>
    <row r="31" spans="1:25">
      <c r="A31" s="230" t="s">
        <v>6551</v>
      </c>
      <c r="B31" s="255">
        <f>SUBTOTAL(9,业务员提成打印!E:E)</f>
        <v>9036768.5400000028</v>
      </c>
      <c r="C31" s="255">
        <f>SUBTOTAL(9,业务员提成打印!J:J)</f>
        <v>12026799.529999996</v>
      </c>
      <c r="D31" s="255" t="e">
        <f>SUBTOTAL(9,业务员提成打印!K:K)</f>
        <v>#VALUE!</v>
      </c>
      <c r="E31" s="255">
        <f>SUBTOTAL(9,业务员提成打印!M:M)</f>
        <v>83488.034188034188</v>
      </c>
      <c r="F31" s="255" t="e">
        <f>SUBTOTAL(9,业务员提成打印!P:P)</f>
        <v>#VALUE!</v>
      </c>
      <c r="G31" s="255">
        <f>SUBTOTAL(9,业务员提成打印!L:L)</f>
        <v>61682</v>
      </c>
      <c r="H31" s="255" t="e">
        <f>SUBTOTAL(9,业务员提成打印!S:S)</f>
        <v>#REF!</v>
      </c>
      <c r="I31" s="255"/>
      <c r="J31" s="275"/>
      <c r="K31" s="275"/>
      <c r="L31" s="275"/>
      <c r="M31" s="275"/>
      <c r="N31" s="275"/>
      <c r="O31" s="275"/>
      <c r="T31" s="275"/>
      <c r="U31" s="292"/>
      <c r="V31" s="275"/>
    </row>
    <row r="32" spans="1:25">
      <c r="A32" s="256" t="s">
        <v>6549</v>
      </c>
      <c r="B32" s="257">
        <f>B31-B26</f>
        <v>0</v>
      </c>
      <c r="C32" s="257">
        <f>C31-C26</f>
        <v>0</v>
      </c>
      <c r="D32" s="257" t="e">
        <f>D31-D26</f>
        <v>#VALUE!</v>
      </c>
      <c r="E32" s="257">
        <f>E31-E26</f>
        <v>0</v>
      </c>
      <c r="F32" s="257" t="e">
        <f>F31-F26</f>
        <v>#VALUE!</v>
      </c>
      <c r="G32" s="257"/>
      <c r="H32" s="257" t="e">
        <f>H31-H26</f>
        <v>#REF!</v>
      </c>
      <c r="I32" s="276"/>
      <c r="J32" s="276"/>
      <c r="K32" s="276"/>
      <c r="L32" s="276"/>
      <c r="M32" s="276"/>
      <c r="N32" s="276"/>
      <c r="O32" s="276"/>
      <c r="P32" s="28"/>
      <c r="Q32" s="28"/>
      <c r="R32" s="293">
        <f>M32-O32</f>
        <v>0</v>
      </c>
      <c r="S32" s="28"/>
      <c r="T32" s="275"/>
      <c r="U32" s="292"/>
      <c r="V32" s="275"/>
    </row>
    <row r="33" spans="1:22">
      <c r="O33" s="275"/>
      <c r="P33" s="28"/>
      <c r="Q33" s="28"/>
      <c r="R33" s="293">
        <f>M33-O33</f>
        <v>0</v>
      </c>
      <c r="S33" s="28"/>
    </row>
    <row r="34" spans="1:22">
      <c r="P34" s="28"/>
      <c r="Q34" s="28"/>
      <c r="R34" s="293">
        <f>ROUND((M34*0.6),2)</f>
        <v>0</v>
      </c>
      <c r="S34" s="28"/>
    </row>
    <row r="36" spans="1:22" s="227" customFormat="1" ht="22.5" customHeight="1">
      <c r="A36" s="258" t="s">
        <v>6552</v>
      </c>
      <c r="B36" s="28"/>
      <c r="C36" s="28"/>
      <c r="D36" s="28"/>
      <c r="E36" s="28"/>
      <c r="F36" s="28">
        <f>SUMIF(业务员提成明细!$A:$A,A36,业务员提成明细!$P:$P)</f>
        <v>0</v>
      </c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93"/>
      <c r="S36" s="28"/>
      <c r="T36" s="227" t="s">
        <v>6529</v>
      </c>
      <c r="U36" s="280" t="s">
        <v>6553</v>
      </c>
    </row>
    <row r="37" spans="1:22" s="227" customFormat="1" ht="22.5" customHeight="1">
      <c r="A37" s="478" t="s">
        <v>6554</v>
      </c>
      <c r="B37" s="478"/>
      <c r="C37" s="478"/>
      <c r="D37" s="478"/>
      <c r="E37" s="478"/>
      <c r="F37" s="28">
        <f>SUMIF(业务员提成明细!$A:$A,A37,业务员提成明细!$P:$P)</f>
        <v>0</v>
      </c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93"/>
      <c r="S37" s="28"/>
      <c r="U37" s="280" t="s">
        <v>6555</v>
      </c>
      <c r="V37" s="227" t="s">
        <v>6534</v>
      </c>
    </row>
    <row r="38" spans="1:22" s="227" customFormat="1" ht="22.5" customHeight="1">
      <c r="A38" s="240"/>
      <c r="B38" s="28">
        <f>SUMIF(业务员提成明细!$A:$A,A38,业务员提成明细!$E:$E)</f>
        <v>0</v>
      </c>
      <c r="C38" s="28">
        <f>SUMIF(业务员提成明细!$A:$A,A38,业务员提成明细!$J:$J)</f>
        <v>0</v>
      </c>
      <c r="D38" s="28">
        <f>SUMIF(业务员提成明细!$A:$A,A38,业务员提成明细!$K:$K)</f>
        <v>0</v>
      </c>
      <c r="E38" s="28">
        <f>SUMIF(业务员提成明细!$A:$A,A38,业务员提成明细!$M:$M)</f>
        <v>0</v>
      </c>
      <c r="F38" s="28">
        <f>SUMIF(业务员提成明细!$A:$A,A38,业务员提成明细!$P:$P)</f>
        <v>0</v>
      </c>
      <c r="G38" s="28"/>
      <c r="H38" s="28"/>
      <c r="I38" s="28"/>
      <c r="J38" s="28"/>
      <c r="K38" s="28"/>
      <c r="L38" s="28"/>
      <c r="M38" s="28"/>
      <c r="N38" s="28"/>
      <c r="O38" s="28"/>
      <c r="P38" s="252"/>
      <c r="Q38" s="252"/>
      <c r="R38" s="293"/>
      <c r="S38" s="28"/>
      <c r="U38" s="280" t="s">
        <v>6539</v>
      </c>
    </row>
    <row r="39" spans="1:22" s="227" customFormat="1" ht="22.5" customHeight="1">
      <c r="A39" s="240"/>
      <c r="B39" s="28">
        <f>SUMIF(业务员提成明细!$A:$A,A39,业务员提成明细!$E:$E)</f>
        <v>0</v>
      </c>
      <c r="C39" s="28">
        <f>SUMIF(业务员提成明细!$A:$A,A39,业务员提成明细!$J:$J)</f>
        <v>0</v>
      </c>
      <c r="D39" s="28">
        <f>SUMIF(业务员提成明细!$A:$A,A39,业务员提成明细!$K:$K)</f>
        <v>0</v>
      </c>
      <c r="E39" s="28">
        <f>SUMIF(业务员提成明细!$A:$A,A39,业务员提成明细!$M:$M)</f>
        <v>0</v>
      </c>
      <c r="F39" s="28">
        <f>SUMIF(业务员提成明细!$A:$A,A39,业务员提成明细!$P:$P)</f>
        <v>0</v>
      </c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93"/>
      <c r="S39" s="28"/>
      <c r="T39" s="227" t="s">
        <v>6556</v>
      </c>
      <c r="U39" s="281" t="s">
        <v>6557</v>
      </c>
    </row>
    <row r="40" spans="1:22" s="227" customFormat="1" ht="22.5" customHeight="1">
      <c r="A40" s="240"/>
      <c r="B40" s="28">
        <f>SUMIF(业务员提成明细!$A:$A,A40,业务员提成明细!$E:$E)</f>
        <v>0</v>
      </c>
      <c r="C40" s="28">
        <f>SUMIF(业务员提成明细!$A:$A,A40,业务员提成明细!$J:$J)</f>
        <v>0</v>
      </c>
      <c r="D40" s="28">
        <f>SUMIF(业务员提成明细!$A:$A,A40,业务员提成明细!$K:$K)</f>
        <v>0</v>
      </c>
      <c r="E40" s="28">
        <f>SUMIF(业务员提成明细!$A:$A,A40,业务员提成明细!$M:$M)</f>
        <v>0</v>
      </c>
      <c r="F40" s="28">
        <f>SUMIF(业务员提成明细!$A:$A,A40,业务员提成明细!$P:$P)</f>
        <v>0</v>
      </c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93"/>
      <c r="S40" s="28"/>
      <c r="T40" s="227" t="s">
        <v>6556</v>
      </c>
      <c r="U40" s="281" t="s">
        <v>6557</v>
      </c>
    </row>
    <row r="41" spans="1:22" s="227" customFormat="1" ht="22.5" customHeight="1">
      <c r="A41" s="240"/>
      <c r="B41" s="28">
        <f>SUMIF(业务员提成明细!$A:$A,A41,业务员提成明细!$E:$E)</f>
        <v>0</v>
      </c>
      <c r="C41" s="28">
        <f>SUMIF(业务员提成明细!$A:$A,A41,业务员提成明细!$J:$J)</f>
        <v>0</v>
      </c>
      <c r="D41" s="28">
        <f>SUMIF(业务员提成明细!$A:$A,A41,业务员提成明细!$K:$K)</f>
        <v>0</v>
      </c>
      <c r="E41" s="28">
        <f>SUMIF(业务员提成明细!$A:$A,A41,业务员提成明细!$M:$M)</f>
        <v>0</v>
      </c>
      <c r="F41" s="28">
        <f>SUMIF(业务员提成明细!$A:$A,A41,业务员提成明细!$P:$P)</f>
        <v>0</v>
      </c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93"/>
      <c r="S41" s="28"/>
      <c r="T41" s="227" t="s">
        <v>6556</v>
      </c>
      <c r="U41" s="281" t="s">
        <v>6557</v>
      </c>
    </row>
    <row r="42" spans="1:22" s="227" customFormat="1" ht="22.5" customHeight="1">
      <c r="A42" s="240"/>
      <c r="B42" s="28">
        <f>SUMIF(业务员提成明细!$A:$A,A42,业务员提成明细!$E:$E)</f>
        <v>0</v>
      </c>
      <c r="C42" s="28">
        <f>SUMIF(业务员提成明细!$A:$A,A42,业务员提成明细!$J:$J)</f>
        <v>0</v>
      </c>
      <c r="D42" s="28">
        <f>SUMIF(业务员提成明细!$A:$A,A42,业务员提成明细!$K:$K)</f>
        <v>0</v>
      </c>
      <c r="E42" s="28">
        <f>SUMIF(业务员提成明细!$A:$A,A42,业务员提成明细!$M:$M)</f>
        <v>0</v>
      </c>
      <c r="F42" s="28">
        <f>SUMIF(业务员提成明细!$A:$A,A42,业务员提成明细!$P:$P)</f>
        <v>0</v>
      </c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93"/>
      <c r="S42" s="28"/>
      <c r="T42" s="227" t="s">
        <v>6529</v>
      </c>
      <c r="U42" s="280" t="s">
        <v>6558</v>
      </c>
      <c r="V42" s="227" t="s">
        <v>6534</v>
      </c>
    </row>
    <row r="46" spans="1:22">
      <c r="B46" s="259" t="s">
        <v>6559</v>
      </c>
    </row>
    <row r="47" spans="1:22" ht="17.399999999999999">
      <c r="B47" s="260" t="s">
        <v>6560</v>
      </c>
      <c r="C47" s="261" t="s">
        <v>6561</v>
      </c>
    </row>
    <row r="48" spans="1:22" ht="17.399999999999999">
      <c r="B48" s="260" t="s">
        <v>6562</v>
      </c>
      <c r="C48" s="261" t="s">
        <v>6563</v>
      </c>
    </row>
    <row r="49" spans="1:3" ht="17.399999999999999">
      <c r="B49" s="259" t="s">
        <v>1753</v>
      </c>
      <c r="C49" s="261" t="s">
        <v>6564</v>
      </c>
    </row>
    <row r="50" spans="1:3" ht="17.399999999999999">
      <c r="B50" s="259" t="s">
        <v>6565</v>
      </c>
      <c r="C50" s="261" t="s">
        <v>6566</v>
      </c>
    </row>
    <row r="51" spans="1:3" ht="17.399999999999999">
      <c r="B51" s="259" t="s">
        <v>6567</v>
      </c>
      <c r="C51" s="261" t="s">
        <v>6568</v>
      </c>
    </row>
    <row r="52" spans="1:3" ht="17.399999999999999">
      <c r="B52" s="262"/>
      <c r="C52" s="261"/>
    </row>
    <row r="57" spans="1:3" ht="15.6">
      <c r="B57" s="263"/>
      <c r="C57" s="263"/>
    </row>
    <row r="58" spans="1:3">
      <c r="B58" s="264" t="s">
        <v>6569</v>
      </c>
      <c r="C58" s="265">
        <f>10861679.59</f>
        <v>10861679.59</v>
      </c>
    </row>
    <row r="59" spans="1:3">
      <c r="B59" s="264" t="s">
        <v>6570</v>
      </c>
      <c r="C59" s="265"/>
    </row>
    <row r="60" spans="1:3">
      <c r="A60" s="266" t="s">
        <v>1928</v>
      </c>
      <c r="B60" s="230" t="s">
        <v>6571</v>
      </c>
      <c r="C60" s="267" t="e">
        <f>SUMIF(#REF!,A60,#REF!)</f>
        <v>#REF!</v>
      </c>
    </row>
    <row r="61" spans="1:3">
      <c r="B61" s="268" t="s">
        <v>4110</v>
      </c>
      <c r="C61" s="267" t="e">
        <f>SUMIF(#REF!,B61,#REF!)</f>
        <v>#REF!</v>
      </c>
    </row>
    <row r="62" spans="1:3">
      <c r="B62" s="268" t="s">
        <v>4356</v>
      </c>
      <c r="C62" s="267" t="e">
        <f>SUMIF(#REF!,B62,#REF!)</f>
        <v>#REF!</v>
      </c>
    </row>
    <row r="63" spans="1:3">
      <c r="B63" s="268" t="s">
        <v>872</v>
      </c>
      <c r="C63" s="267" t="e">
        <f>SUMIF(#REF!,B63,#REF!)</f>
        <v>#REF!</v>
      </c>
    </row>
    <row r="64" spans="1:3">
      <c r="B64" s="268" t="s">
        <v>6572</v>
      </c>
      <c r="C64" s="267" t="e">
        <f>SUMIF(#REF!,B64,#REF!)</f>
        <v>#REF!</v>
      </c>
    </row>
    <row r="65" spans="2:3">
      <c r="B65" s="268" t="s">
        <v>2238</v>
      </c>
      <c r="C65" s="267" t="e">
        <f>SUMIF(#REF!,B65,#REF!)</f>
        <v>#REF!</v>
      </c>
    </row>
    <row r="66" spans="2:3">
      <c r="B66" s="268" t="s">
        <v>25</v>
      </c>
      <c r="C66" s="267" t="e">
        <f>SUMIF(#REF!,B66,#REF!)</f>
        <v>#REF!</v>
      </c>
    </row>
    <row r="67" spans="2:3">
      <c r="B67" s="268" t="s">
        <v>1779</v>
      </c>
      <c r="C67" s="267" t="e">
        <f>SUMIF(#REF!,B67,#REF!)</f>
        <v>#REF!</v>
      </c>
    </row>
    <row r="68" spans="2:3">
      <c r="B68" s="268" t="s">
        <v>922</v>
      </c>
      <c r="C68" s="267" t="e">
        <f>SUMIF(#REF!,B68,#REF!)</f>
        <v>#REF!</v>
      </c>
    </row>
    <row r="69" spans="2:3">
      <c r="B69" s="268" t="s">
        <v>4037</v>
      </c>
      <c r="C69" s="267" t="e">
        <f>SUMIF(#REF!,B69,#REF!)</f>
        <v>#REF!</v>
      </c>
    </row>
    <row r="70" spans="2:3">
      <c r="B70" s="268" t="s">
        <v>1764</v>
      </c>
      <c r="C70" s="267" t="e">
        <f>SUMIF(#REF!,B70,#REF!)</f>
        <v>#REF!</v>
      </c>
    </row>
    <row r="71" spans="2:3">
      <c r="B71" s="294" t="s">
        <v>6573</v>
      </c>
      <c r="C71" s="295" t="e">
        <f>SUM(C60:C70)</f>
        <v>#REF!</v>
      </c>
    </row>
    <row r="72" spans="2:3">
      <c r="B72" s="296" t="s">
        <v>6574</v>
      </c>
      <c r="C72" s="265" t="e">
        <f>C58-C71</f>
        <v>#REF!</v>
      </c>
    </row>
    <row r="73" spans="2:3">
      <c r="B73" s="297" t="s">
        <v>6575</v>
      </c>
      <c r="C73" s="295">
        <f>SUM(业务员提成明细!E:E)</f>
        <v>9036768.5400000028</v>
      </c>
    </row>
    <row r="74" spans="2:3">
      <c r="B74" s="230" t="s">
        <v>6576</v>
      </c>
      <c r="C74" s="295" t="e">
        <f>C72-C73</f>
        <v>#REF!</v>
      </c>
    </row>
  </sheetData>
  <mergeCells count="1">
    <mergeCell ref="A37:E37"/>
  </mergeCells>
  <phoneticPr fontId="57" type="noConversion"/>
  <conditionalFormatting sqref="F1:H1">
    <cfRule type="cellIs" dxfId="5" priority="2" stopIfTrue="1" operator="equal">
      <formula>0.01</formula>
    </cfRule>
  </conditionalFormatting>
  <hyperlinks>
    <hyperlink ref="C47" r:id="rId1"/>
    <hyperlink ref="C48" r:id="rId2"/>
    <hyperlink ref="C49" r:id="rId3"/>
    <hyperlink ref="C50" r:id="rId4"/>
    <hyperlink ref="C51" r:id="rId5"/>
  </hyperlinks>
  <printOptions horizontalCentered="1"/>
  <pageMargins left="0.235416666666667" right="0.15625" top="0.86527777777777803" bottom="0.82638888888888895" header="0.35416666666666702" footer="0.47152777777777799"/>
  <pageSetup paperSize="9" scale="68" orientation="landscape" r:id="rId6"/>
  <headerFooter alignWithMargins="0">
    <oddHeader>&amp;C&amp;18昆山道普润滑科技有限公司&amp;12
2018年06月业务提成发放表</oddHeader>
    <oddFooter>&amp;L核准：&amp;C审核：&amp;R制表：          &amp;P/&amp;N</oddFooter>
  </headerFooter>
  <legacyDrawing r:id="rId7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50"/>
  </sheetPr>
  <dimension ref="A1:AK640"/>
  <sheetViews>
    <sheetView view="pageBreakPreview" zoomScale="120" zoomScaleNormal="100" zoomScaleSheetLayoutView="120" workbookViewId="0">
      <pane xSplit="4" ySplit="6" topLeftCell="N441" activePane="bottomRight" state="frozen"/>
      <selection pane="topRight"/>
      <selection pane="bottomLeft"/>
      <selection pane="bottomRight" activeCell="R469" sqref="R469"/>
    </sheetView>
  </sheetViews>
  <sheetFormatPr defaultColWidth="9" defaultRowHeight="9" customHeight="1"/>
  <cols>
    <col min="1" max="1" width="4.59765625" style="46" customWidth="1"/>
    <col min="2" max="2" width="8" style="47" customWidth="1"/>
    <col min="3" max="3" width="5.59765625" style="48" customWidth="1"/>
    <col min="4" max="4" width="22.59765625" style="46" customWidth="1"/>
    <col min="5" max="5" width="11.8984375" style="49" customWidth="1"/>
    <col min="6" max="6" width="7.5" style="45" customWidth="1"/>
    <col min="7" max="7" width="10.09765625" style="45" customWidth="1"/>
    <col min="8" max="8" width="7.8984375" style="50" customWidth="1"/>
    <col min="9" max="9" width="16.09765625" style="51" customWidth="1"/>
    <col min="10" max="10" width="13.3984375" style="52" customWidth="1"/>
    <col min="11" max="11" width="12.5" style="52" customWidth="1"/>
    <col min="12" max="12" width="6.19921875" style="53" customWidth="1"/>
    <col min="13" max="13" width="11.5" style="54" customWidth="1"/>
    <col min="14" max="14" width="10.09765625" style="55" customWidth="1"/>
    <col min="15" max="15" width="8" style="50" customWidth="1"/>
    <col min="16" max="16" width="13.19921875" style="186" customWidth="1"/>
    <col min="17" max="17" width="8.19921875" style="45" customWidth="1"/>
    <col min="18" max="18" width="12.69921875" style="52" customWidth="1"/>
    <col min="19" max="19" width="12.3984375" style="45" customWidth="1"/>
    <col min="20" max="21" width="12.3984375" style="45" hidden="1" customWidth="1"/>
    <col min="22" max="22" width="7.5" style="45" customWidth="1"/>
    <col min="23" max="23" width="12.59765625" style="45" customWidth="1"/>
    <col min="24" max="24" width="9.5" style="45" customWidth="1"/>
    <col min="25" max="25" width="4.69921875" style="45" customWidth="1"/>
    <col min="26" max="26" width="5.19921875" style="57" customWidth="1"/>
    <col min="27" max="27" width="6.09765625" style="45" customWidth="1"/>
    <col min="28" max="28" width="9.19921875" style="45" customWidth="1"/>
    <col min="29" max="29" width="8.59765625" style="58" customWidth="1"/>
    <col min="30" max="30" width="9.59765625" style="58" customWidth="1"/>
    <col min="31" max="31" width="12.09765625" style="45" customWidth="1"/>
    <col min="32" max="32" width="13.3984375" style="45" customWidth="1"/>
    <col min="33" max="33" width="11.69921875" style="187" customWidth="1"/>
    <col min="34" max="34" width="10.5" style="45" customWidth="1"/>
    <col min="35" max="35" width="12.3984375" style="51" hidden="1" customWidth="1"/>
    <col min="36" max="36" width="7.8984375" style="50" customWidth="1"/>
    <col min="37" max="16384" width="9" style="45"/>
  </cols>
  <sheetData>
    <row r="1" spans="1:37" s="182" customFormat="1" ht="9" hidden="1" customHeight="1">
      <c r="A1" s="188"/>
      <c r="B1" s="189"/>
      <c r="C1" s="190"/>
      <c r="D1" s="190"/>
      <c r="E1" s="64"/>
      <c r="F1" s="191"/>
      <c r="G1" s="192"/>
      <c r="H1" s="193"/>
      <c r="I1" s="197"/>
      <c r="J1" s="83"/>
      <c r="K1" s="84"/>
      <c r="L1" s="198"/>
      <c r="M1" s="86"/>
      <c r="N1" s="87"/>
      <c r="O1" s="97"/>
      <c r="P1" s="108"/>
      <c r="Q1" s="60"/>
      <c r="R1" s="60"/>
      <c r="S1" s="99"/>
      <c r="T1" s="99"/>
      <c r="U1" s="99"/>
      <c r="V1" s="99"/>
      <c r="W1" s="99"/>
      <c r="X1" s="60"/>
      <c r="Y1" s="107"/>
      <c r="Z1" s="108"/>
      <c r="AA1" s="60"/>
      <c r="AB1" s="204"/>
      <c r="AC1" s="110"/>
      <c r="AD1" s="111"/>
      <c r="AE1" s="97"/>
      <c r="AF1" s="108"/>
      <c r="AG1" s="206"/>
      <c r="AH1" s="60"/>
      <c r="AI1" s="207"/>
    </row>
    <row r="2" spans="1:37" ht="9" hidden="1" customHeight="1">
      <c r="B2" s="194"/>
      <c r="C2" s="46"/>
      <c r="E2" s="195"/>
      <c r="F2" s="46"/>
      <c r="G2" s="78"/>
      <c r="H2" s="46"/>
      <c r="I2" s="78"/>
      <c r="J2" s="46"/>
      <c r="K2" s="46"/>
      <c r="L2" s="133"/>
      <c r="M2" s="199"/>
      <c r="N2" s="199"/>
      <c r="O2" s="46"/>
      <c r="P2" s="46"/>
      <c r="Q2" s="46"/>
      <c r="R2" s="46"/>
      <c r="S2" s="46"/>
      <c r="T2" s="46"/>
      <c r="U2" s="46"/>
      <c r="V2" s="201"/>
      <c r="W2" s="46"/>
      <c r="X2" s="46"/>
      <c r="Y2" s="46"/>
      <c r="Z2" s="46"/>
      <c r="AA2" s="46"/>
      <c r="AB2" s="46"/>
      <c r="AC2" s="205"/>
      <c r="AD2" s="205"/>
      <c r="AE2" s="76"/>
      <c r="AF2" s="73"/>
      <c r="AG2" s="119"/>
      <c r="AH2" s="73"/>
      <c r="AI2" s="122"/>
    </row>
    <row r="3" spans="1:37" ht="69" customHeight="1">
      <c r="A3" s="69" t="s">
        <v>6577</v>
      </c>
      <c r="B3" s="68" t="s">
        <v>6578</v>
      </c>
      <c r="C3" s="69" t="s">
        <v>6579</v>
      </c>
      <c r="D3" s="69" t="s">
        <v>6580</v>
      </c>
      <c r="E3" s="196" t="s">
        <v>6581</v>
      </c>
      <c r="F3" s="71" t="s">
        <v>6582</v>
      </c>
      <c r="G3" s="72" t="s">
        <v>6583</v>
      </c>
      <c r="H3" s="88" t="s">
        <v>6584</v>
      </c>
      <c r="I3" s="69" t="s">
        <v>6585</v>
      </c>
      <c r="J3" s="89" t="s">
        <v>6586</v>
      </c>
      <c r="K3" s="90" t="s">
        <v>6587</v>
      </c>
      <c r="L3" s="91" t="s">
        <v>6588</v>
      </c>
      <c r="M3" s="92" t="s">
        <v>6589</v>
      </c>
      <c r="N3" s="93" t="s">
        <v>6590</v>
      </c>
      <c r="O3" s="91" t="s">
        <v>6591</v>
      </c>
      <c r="P3" s="91" t="s">
        <v>6592</v>
      </c>
      <c r="Q3" s="100" t="s">
        <v>6593</v>
      </c>
      <c r="R3" s="101" t="s">
        <v>6511</v>
      </c>
      <c r="S3" s="156" t="s">
        <v>6594</v>
      </c>
      <c r="T3" s="202"/>
      <c r="U3" s="202"/>
      <c r="V3" s="103" t="s">
        <v>6595</v>
      </c>
      <c r="W3" s="104" t="s">
        <v>6596</v>
      </c>
      <c r="X3" s="104" t="s">
        <v>6597</v>
      </c>
      <c r="Y3" s="105" t="s">
        <v>6598</v>
      </c>
      <c r="Z3" s="104" t="s">
        <v>6599</v>
      </c>
      <c r="AA3" s="112" t="s">
        <v>6600</v>
      </c>
      <c r="AB3" s="112" t="s">
        <v>6601</v>
      </c>
      <c r="AC3" s="113" t="s">
        <v>6602</v>
      </c>
      <c r="AD3" s="114" t="s">
        <v>6603</v>
      </c>
      <c r="AE3" s="115" t="s">
        <v>6604</v>
      </c>
      <c r="AF3" s="116" t="s">
        <v>6605</v>
      </c>
      <c r="AG3" s="208" t="s">
        <v>6606</v>
      </c>
      <c r="AH3" s="117" t="s">
        <v>6607</v>
      </c>
      <c r="AI3" s="174" t="s">
        <v>6608</v>
      </c>
      <c r="AJ3" s="174" t="s">
        <v>6609</v>
      </c>
    </row>
    <row r="4" spans="1:37" ht="12" customHeight="1">
      <c r="A4" s="76" t="str">
        <f>数据源表!A4</f>
        <v>丁连军</v>
      </c>
      <c r="B4" s="75">
        <f>数据源表!B4</f>
        <v>43062</v>
      </c>
      <c r="C4" s="76" t="str">
        <f>数据源表!C4</f>
        <v>a0121</v>
      </c>
      <c r="D4" s="76" t="str">
        <f>数据源表!D4</f>
        <v>上海舷恒实业有限公司</v>
      </c>
      <c r="E4" s="77">
        <f>数据源表!E4</f>
        <v>10480</v>
      </c>
      <c r="F4" s="76" t="str">
        <f>数据源表!F4</f>
        <v>26629519</v>
      </c>
      <c r="G4" s="78">
        <f>数据源表!G4</f>
        <v>43152</v>
      </c>
      <c r="H4" s="76">
        <f>数据源表!H4</f>
        <v>90</v>
      </c>
      <c r="I4" s="78" t="s">
        <v>111</v>
      </c>
      <c r="J4" s="94">
        <f>数据源表!J4</f>
        <v>10479</v>
      </c>
      <c r="K4" s="94">
        <f>ROUND(IF(F4="未税",J4,J4/(1+AJ4)),2)</f>
        <v>8956.41</v>
      </c>
      <c r="L4" s="200">
        <v>217</v>
      </c>
      <c r="M4" s="96"/>
      <c r="N4" s="96" t="e">
        <f>VLOOKUP(C4,#REF!,5,0)</f>
        <v>#REF!</v>
      </c>
      <c r="O4" s="200">
        <v>0</v>
      </c>
      <c r="P4" s="200">
        <f>ROUND((K4-M4)*O4,2)</f>
        <v>0</v>
      </c>
      <c r="Q4" s="76" t="e">
        <f>ROUND(VLOOKUP(V4,#REF!,7,0),2)</f>
        <v>#REF!</v>
      </c>
      <c r="R4" s="200"/>
      <c r="S4" s="203"/>
      <c r="T4" s="94"/>
      <c r="U4" s="94"/>
      <c r="V4" s="106" t="str">
        <f>数据源表!S4</f>
        <v>CSR24</v>
      </c>
      <c r="W4" s="76" t="str">
        <f>数据源表!M4</f>
        <v>铝合金加工液</v>
      </c>
      <c r="X4" s="76" t="str">
        <f>数据源表!N4</f>
        <v>ZM-3080</v>
      </c>
      <c r="Y4" s="76">
        <f>数据源表!O4</f>
        <v>4</v>
      </c>
      <c r="Z4" s="76" t="str">
        <f>数据源表!P4</f>
        <v>桶</v>
      </c>
      <c r="AA4" s="76">
        <f>数据源表!Q4</f>
        <v>2620</v>
      </c>
      <c r="AB4" s="76">
        <f>数据源表!R4</f>
        <v>10480</v>
      </c>
      <c r="AC4" s="118">
        <f>数据源表!U4</f>
        <v>679.94</v>
      </c>
      <c r="AD4" s="118">
        <f>数据源表!T4</f>
        <v>170</v>
      </c>
      <c r="AE4" s="66" t="str">
        <f>IF(AD4&lt;50,"指导价+Y4*30",IF(AD4="固体","     指导价","     指导价"))</f>
        <v xml:space="preserve">     指导价</v>
      </c>
      <c r="AF4" s="73" t="str">
        <f>数据源表!V4</f>
        <v>XOUT17090648</v>
      </c>
      <c r="AG4" s="119">
        <f>数据源表!W4</f>
        <v>43006</v>
      </c>
      <c r="AH4" s="73" t="str">
        <f>数据源表!X4</f>
        <v>拆分付款</v>
      </c>
      <c r="AI4" s="122"/>
      <c r="AJ4" s="124">
        <f>数据源表!Y4</f>
        <v>0.17</v>
      </c>
      <c r="AK4" s="53" t="e">
        <f>VLOOKUP(V4,#REF!,12,0)</f>
        <v>#REF!</v>
      </c>
    </row>
    <row r="5" spans="1:37" ht="12" customHeight="1">
      <c r="A5" s="76" t="str">
        <f>数据源表!A5</f>
        <v>丁连军</v>
      </c>
      <c r="B5" s="75">
        <f>数据源表!B5</f>
        <v>43115</v>
      </c>
      <c r="C5" s="76" t="str">
        <f>数据源表!C5</f>
        <v>a0121</v>
      </c>
      <c r="D5" s="76" t="str">
        <f>数据源表!D5</f>
        <v>上海舷恒实业有限公司</v>
      </c>
      <c r="E5" s="77">
        <f>数据源表!E5</f>
        <v>2620</v>
      </c>
      <c r="F5" s="76" t="str">
        <f>数据源表!F5</f>
        <v>28120324</v>
      </c>
      <c r="G5" s="78">
        <f>数据源表!G5</f>
        <v>43205</v>
      </c>
      <c r="H5" s="76">
        <f>数据源表!H5</f>
        <v>90</v>
      </c>
      <c r="I5" s="78">
        <v>43279</v>
      </c>
      <c r="J5" s="94">
        <f>数据源表!J5</f>
        <v>1</v>
      </c>
      <c r="K5" s="94">
        <f t="shared" ref="K5:K68" si="0">ROUND(IF(F5="未税",J5,J5/(1+AJ5)),2)</f>
        <v>0.85</v>
      </c>
      <c r="L5" s="95">
        <f t="shared" ref="L5:L6" si="1">I5-B5</f>
        <v>164</v>
      </c>
      <c r="M5" s="96"/>
      <c r="N5" s="96" t="e">
        <f>VLOOKUP(C5,#REF!,5,0)</f>
        <v>#REF!</v>
      </c>
      <c r="O5" s="76">
        <f>IF(L5&lt;=60,0.05,IF(L5&lt;=120,0.04,IF(L5&lt;=150,0.02,IF(L5&lt;=180,0.01,0))))</f>
        <v>0.01</v>
      </c>
      <c r="P5" s="76">
        <f t="shared" ref="P5:P6" si="2">ROUND((K5-M5)*O5,2)</f>
        <v>0.01</v>
      </c>
      <c r="Q5" s="76" t="e">
        <f>ROUND(VLOOKUP(V5,#REF!,7,0),2)</f>
        <v>#REF!</v>
      </c>
      <c r="R5" s="76"/>
      <c r="S5" s="94"/>
      <c r="T5" s="94"/>
      <c r="U5" s="94"/>
      <c r="V5" s="106" t="str">
        <f>数据源表!S5</f>
        <v>CSR24</v>
      </c>
      <c r="W5" s="76" t="str">
        <f>数据源表!M5</f>
        <v>*石油制品*铝合金加工液</v>
      </c>
      <c r="X5" s="76" t="str">
        <f>数据源表!N5</f>
        <v>ZM-3080</v>
      </c>
      <c r="Y5" s="76">
        <f>数据源表!O5</f>
        <v>0</v>
      </c>
      <c r="Z5" s="76" t="str">
        <f>数据源表!P5</f>
        <v>桶</v>
      </c>
      <c r="AA5" s="76">
        <f>数据源表!Q5</f>
        <v>2620</v>
      </c>
      <c r="AB5" s="76">
        <f>数据源表!R5</f>
        <v>2620</v>
      </c>
      <c r="AC5" s="118">
        <f>数据源表!U5</f>
        <v>0.06</v>
      </c>
      <c r="AD5" s="118">
        <f>数据源表!T5</f>
        <v>170</v>
      </c>
      <c r="AE5" s="66" t="str">
        <f t="shared" ref="AE5:AE68" si="3">IF(AD5&lt;50,"指导价+Y4*30",IF(AD5="固体","     指导价","     指导价"))</f>
        <v xml:space="preserve">     指导价</v>
      </c>
      <c r="AF5" s="73" t="str">
        <f>数据源表!V5</f>
        <v>XOUT17110340</v>
      </c>
      <c r="AG5" s="119">
        <f>数据源表!W5</f>
        <v>43055</v>
      </c>
      <c r="AH5" s="73" t="str">
        <f>数据源表!X5</f>
        <v>拆分付款</v>
      </c>
      <c r="AI5" s="122"/>
      <c r="AJ5" s="124">
        <f>数据源表!Y5</f>
        <v>0.17</v>
      </c>
      <c r="AK5" s="53" t="e">
        <f>VLOOKUP(V5,#REF!,12,0)</f>
        <v>#REF!</v>
      </c>
    </row>
    <row r="6" spans="1:37" ht="12" customHeight="1">
      <c r="A6" s="76" t="str">
        <f>数据源表!A6</f>
        <v>丁连军</v>
      </c>
      <c r="B6" s="75">
        <f>数据源表!B6</f>
        <v>43062</v>
      </c>
      <c r="C6" s="76" t="str">
        <f>数据源表!C6</f>
        <v>a0121</v>
      </c>
      <c r="D6" s="76" t="str">
        <f>数据源表!D6</f>
        <v>上海舷恒实业有限公司</v>
      </c>
      <c r="E6" s="77">
        <f>数据源表!E6</f>
        <v>2620</v>
      </c>
      <c r="F6" s="76" t="str">
        <f>数据源表!F6</f>
        <v>26629519</v>
      </c>
      <c r="G6" s="78">
        <f>数据源表!G6</f>
        <v>43152</v>
      </c>
      <c r="H6" s="76">
        <f>数据源表!H6</f>
        <v>90</v>
      </c>
      <c r="I6" s="78">
        <v>43279</v>
      </c>
      <c r="J6" s="94">
        <f>数据源表!J6</f>
        <v>2620</v>
      </c>
      <c r="K6" s="94">
        <f t="shared" si="0"/>
        <v>2239.3200000000002</v>
      </c>
      <c r="L6" s="95">
        <f t="shared" si="1"/>
        <v>217</v>
      </c>
      <c r="M6" s="96"/>
      <c r="N6" s="96" t="e">
        <f>VLOOKUP(C6,#REF!,5,0)</f>
        <v>#REF!</v>
      </c>
      <c r="O6" s="200">
        <v>0</v>
      </c>
      <c r="P6" s="200">
        <f t="shared" si="2"/>
        <v>0</v>
      </c>
      <c r="Q6" s="76" t="e">
        <f>ROUND(VLOOKUP(V6,#REF!,7,0),2)</f>
        <v>#REF!</v>
      </c>
      <c r="R6" s="200"/>
      <c r="S6" s="203"/>
      <c r="T6" s="94"/>
      <c r="U6" s="94"/>
      <c r="V6" s="106" t="str">
        <f>数据源表!S6</f>
        <v>CSR24</v>
      </c>
      <c r="W6" s="76" t="str">
        <f>数据源表!M6</f>
        <v>铝合金加工液</v>
      </c>
      <c r="X6" s="76" t="str">
        <f>数据源表!N6</f>
        <v>ZM-3080</v>
      </c>
      <c r="Y6" s="76">
        <f>数据源表!O6</f>
        <v>1</v>
      </c>
      <c r="Z6" s="76" t="str">
        <f>数据源表!P6</f>
        <v>桶</v>
      </c>
      <c r="AA6" s="76">
        <f>数据源表!Q6</f>
        <v>2620</v>
      </c>
      <c r="AB6" s="76">
        <f>数据源表!R6</f>
        <v>2620</v>
      </c>
      <c r="AC6" s="118">
        <f>数据源表!U6</f>
        <v>170</v>
      </c>
      <c r="AD6" s="118">
        <f>数据源表!T6</f>
        <v>170</v>
      </c>
      <c r="AE6" s="66" t="str">
        <f t="shared" si="3"/>
        <v xml:space="preserve">     指导价</v>
      </c>
      <c r="AF6" s="73" t="str">
        <f>数据源表!V6</f>
        <v>XOUT17100084</v>
      </c>
      <c r="AG6" s="119">
        <f>数据源表!W6</f>
        <v>43019</v>
      </c>
      <c r="AH6" s="73">
        <f>数据源表!X6</f>
        <v>0</v>
      </c>
      <c r="AI6" s="122"/>
      <c r="AJ6" s="124">
        <f>数据源表!Y6</f>
        <v>0.17</v>
      </c>
      <c r="AK6" s="53" t="e">
        <f>VLOOKUP(V6,#REF!,12,0)</f>
        <v>#REF!</v>
      </c>
    </row>
    <row r="7" spans="1:37" s="53" customFormat="1" ht="12" customHeight="1">
      <c r="A7" s="76" t="str">
        <f>数据源表!A7</f>
        <v>丁连军</v>
      </c>
      <c r="B7" s="75">
        <f>数据源表!B7</f>
        <v>43062</v>
      </c>
      <c r="C7" s="76" t="str">
        <f>数据源表!C7</f>
        <v>a0121</v>
      </c>
      <c r="D7" s="76" t="str">
        <f>数据源表!D7</f>
        <v>上海舷恒实业有限公司</v>
      </c>
      <c r="E7" s="77">
        <f>数据源表!E7</f>
        <v>5240</v>
      </c>
      <c r="F7" s="76" t="str">
        <f>数据源表!F7</f>
        <v>26629519</v>
      </c>
      <c r="G7" s="78">
        <f>数据源表!G7</f>
        <v>43152</v>
      </c>
      <c r="H7" s="76">
        <f>数据源表!H7</f>
        <v>90</v>
      </c>
      <c r="I7" s="78">
        <v>43279</v>
      </c>
      <c r="J7" s="94">
        <f>数据源表!J7</f>
        <v>5240</v>
      </c>
      <c r="K7" s="94">
        <f t="shared" si="0"/>
        <v>4478.63</v>
      </c>
      <c r="L7" s="95">
        <f t="shared" ref="L7:L69" si="4">I7-B7</f>
        <v>217</v>
      </c>
      <c r="M7" s="96"/>
      <c r="N7" s="96" t="e">
        <f>VLOOKUP(C7,#REF!,5,0)</f>
        <v>#REF!</v>
      </c>
      <c r="O7" s="200">
        <f t="shared" ref="O7:O15" si="5">IF(L7&lt;=60,0.05,IF(L7&lt;=120,0.04,IF(L7&lt;=150,0.02,IF(L7&lt;=180,0.01,0))))</f>
        <v>0</v>
      </c>
      <c r="P7" s="200">
        <f t="shared" ref="P7:P70" si="6">ROUND((K7-M7)*O7,2)</f>
        <v>0</v>
      </c>
      <c r="Q7" s="76" t="e">
        <f>ROUND(VLOOKUP(V7,#REF!,7,0),2)</f>
        <v>#REF!</v>
      </c>
      <c r="R7" s="200"/>
      <c r="S7" s="203"/>
      <c r="T7" s="94"/>
      <c r="U7" s="94"/>
      <c r="V7" s="106" t="str">
        <f>数据源表!S7</f>
        <v>CSR24</v>
      </c>
      <c r="W7" s="76" t="str">
        <f>数据源表!M7</f>
        <v>铝合金加工液</v>
      </c>
      <c r="X7" s="76" t="str">
        <f>数据源表!N7</f>
        <v>ZM-3080</v>
      </c>
      <c r="Y7" s="76">
        <f>数据源表!O7</f>
        <v>2</v>
      </c>
      <c r="Z7" s="76" t="str">
        <f>数据源表!P7</f>
        <v>桶</v>
      </c>
      <c r="AA7" s="76">
        <f>数据源表!Q7</f>
        <v>2620</v>
      </c>
      <c r="AB7" s="76">
        <f>数据源表!R7</f>
        <v>5240</v>
      </c>
      <c r="AC7" s="118">
        <f>数据源表!U7</f>
        <v>340</v>
      </c>
      <c r="AD7" s="118">
        <f>数据源表!T7</f>
        <v>170</v>
      </c>
      <c r="AE7" s="66" t="str">
        <f t="shared" si="3"/>
        <v xml:space="preserve">     指导价</v>
      </c>
      <c r="AF7" s="73" t="str">
        <f>数据源表!V7</f>
        <v>XOUT17100279</v>
      </c>
      <c r="AG7" s="119">
        <f>数据源表!W7</f>
        <v>43029</v>
      </c>
      <c r="AH7" s="73">
        <f>数据源表!X7</f>
        <v>0</v>
      </c>
      <c r="AI7" s="122"/>
      <c r="AJ7" s="124">
        <f>数据源表!Y7</f>
        <v>0.17</v>
      </c>
      <c r="AK7" s="53" t="e">
        <f>VLOOKUP(V7,#REF!,12,0)</f>
        <v>#REF!</v>
      </c>
    </row>
    <row r="8" spans="1:37" s="53" customFormat="1" ht="12" customHeight="1">
      <c r="A8" s="76" t="str">
        <f>数据源表!A8</f>
        <v>丁连军</v>
      </c>
      <c r="B8" s="75">
        <f>数据源表!B8</f>
        <v>43062</v>
      </c>
      <c r="C8" s="76" t="str">
        <f>数据源表!C8</f>
        <v>a0121</v>
      </c>
      <c r="D8" s="76" t="str">
        <f>数据源表!D8</f>
        <v>上海舷恒实业有限公司</v>
      </c>
      <c r="E8" s="77">
        <f>数据源表!E8</f>
        <v>10480</v>
      </c>
      <c r="F8" s="76" t="str">
        <f>数据源表!F8</f>
        <v>26629519</v>
      </c>
      <c r="G8" s="78">
        <f>数据源表!G8</f>
        <v>43152</v>
      </c>
      <c r="H8" s="76">
        <f>数据源表!H8</f>
        <v>90</v>
      </c>
      <c r="I8" s="78">
        <v>43279</v>
      </c>
      <c r="J8" s="94">
        <f>数据源表!J8</f>
        <v>10480</v>
      </c>
      <c r="K8" s="94">
        <f t="shared" si="0"/>
        <v>8957.26</v>
      </c>
      <c r="L8" s="95">
        <f t="shared" si="4"/>
        <v>217</v>
      </c>
      <c r="M8" s="96"/>
      <c r="N8" s="96" t="e">
        <f>VLOOKUP(C8,#REF!,5,0)</f>
        <v>#REF!</v>
      </c>
      <c r="O8" s="200">
        <f t="shared" si="5"/>
        <v>0</v>
      </c>
      <c r="P8" s="200">
        <f t="shared" si="6"/>
        <v>0</v>
      </c>
      <c r="Q8" s="76" t="e">
        <f>ROUND(VLOOKUP(V8,#REF!,7,0),2)</f>
        <v>#REF!</v>
      </c>
      <c r="R8" s="200"/>
      <c r="S8" s="203"/>
      <c r="T8" s="94"/>
      <c r="U8" s="94"/>
      <c r="V8" s="106" t="str">
        <f>数据源表!S8</f>
        <v>CSR24</v>
      </c>
      <c r="W8" s="76" t="str">
        <f>数据源表!M8</f>
        <v>铝合金加工液</v>
      </c>
      <c r="X8" s="76" t="str">
        <f>数据源表!N8</f>
        <v>ZM-3080</v>
      </c>
      <c r="Y8" s="76">
        <f>数据源表!O8</f>
        <v>4</v>
      </c>
      <c r="Z8" s="76" t="str">
        <f>数据源表!P8</f>
        <v>桶</v>
      </c>
      <c r="AA8" s="76">
        <f>数据源表!Q8</f>
        <v>2620</v>
      </c>
      <c r="AB8" s="76">
        <f>数据源表!R8</f>
        <v>10480</v>
      </c>
      <c r="AC8" s="118">
        <f>数据源表!U8</f>
        <v>680</v>
      </c>
      <c r="AD8" s="118">
        <f>数据源表!T8</f>
        <v>170</v>
      </c>
      <c r="AE8" s="66" t="str">
        <f t="shared" si="3"/>
        <v xml:space="preserve">     指导价</v>
      </c>
      <c r="AF8" s="73" t="str">
        <f>数据源表!V8</f>
        <v>XOUT17100425</v>
      </c>
      <c r="AG8" s="119">
        <f>数据源表!W8</f>
        <v>43036</v>
      </c>
      <c r="AH8" s="73">
        <f>数据源表!X8</f>
        <v>0</v>
      </c>
      <c r="AI8" s="122"/>
      <c r="AJ8" s="124">
        <f>数据源表!Y8</f>
        <v>0.17</v>
      </c>
      <c r="AK8" s="53" t="e">
        <f>VLOOKUP(V8,#REF!,12,0)</f>
        <v>#REF!</v>
      </c>
    </row>
    <row r="9" spans="1:37" s="53" customFormat="1" ht="12" customHeight="1">
      <c r="A9" s="76" t="str">
        <f>数据源表!A9</f>
        <v>丁连军</v>
      </c>
      <c r="B9" s="75">
        <f>数据源表!B9</f>
        <v>43241</v>
      </c>
      <c r="C9" s="76" t="str">
        <f>数据源表!C9</f>
        <v>a0167</v>
      </c>
      <c r="D9" s="76" t="str">
        <f>数据源表!D9</f>
        <v>苏州扬信德汽车零部件有限公司</v>
      </c>
      <c r="E9" s="77">
        <f>数据源表!E9</f>
        <v>2700</v>
      </c>
      <c r="F9" s="76" t="str">
        <f>数据源表!F9</f>
        <v>27754586</v>
      </c>
      <c r="G9" s="78">
        <f>数据源表!G9</f>
        <v>43271</v>
      </c>
      <c r="H9" s="76">
        <f>数据源表!H9</f>
        <v>30</v>
      </c>
      <c r="I9" s="78">
        <v>43264</v>
      </c>
      <c r="J9" s="94">
        <f>数据源表!J9</f>
        <v>2700</v>
      </c>
      <c r="K9" s="94">
        <f t="shared" si="0"/>
        <v>2327.59</v>
      </c>
      <c r="L9" s="95">
        <f t="shared" si="4"/>
        <v>23</v>
      </c>
      <c r="M9" s="96">
        <f>200/1.17</f>
        <v>170.94017094017096</v>
      </c>
      <c r="N9" s="96" t="e">
        <f>VLOOKUP(C9,#REF!,5,0)</f>
        <v>#REF!</v>
      </c>
      <c r="O9" s="76">
        <f t="shared" si="5"/>
        <v>0.05</v>
      </c>
      <c r="P9" s="76">
        <f t="shared" si="6"/>
        <v>107.83</v>
      </c>
      <c r="Q9" s="76" t="e">
        <f>ROUND(VLOOKUP(V9,#REF!,7,0),2)</f>
        <v>#REF!</v>
      </c>
      <c r="R9" s="76" t="e">
        <f>ROUND(IF(AE9="指导价+Y4*30",AC9*Q9+Y9*30,AC9*Q9),2)</f>
        <v>#REF!</v>
      </c>
      <c r="S9" s="94" t="e">
        <f>ROUND(IF(F9="未税",J9-M9-R9,J9/(1+AJ9)-M9-R9),2)</f>
        <v>#REF!</v>
      </c>
      <c r="T9" s="94"/>
      <c r="U9" s="94"/>
      <c r="V9" s="106" t="str">
        <f>数据源表!S9</f>
        <v>CYT08</v>
      </c>
      <c r="W9" s="76" t="str">
        <f>数据源表!M9</f>
        <v>*润滑油*机床导轨油</v>
      </c>
      <c r="X9" s="76" t="str">
        <f>数据源表!N9</f>
        <v>32#</v>
      </c>
      <c r="Y9" s="76">
        <f>数据源表!O9</f>
        <v>0.17</v>
      </c>
      <c r="Z9" s="76" t="str">
        <f>数据源表!P9</f>
        <v>吨</v>
      </c>
      <c r="AA9" s="76">
        <f>数据源表!Q9</f>
        <v>15882.352941176499</v>
      </c>
      <c r="AB9" s="76">
        <f>数据源表!R9</f>
        <v>2700</v>
      </c>
      <c r="AC9" s="118">
        <f>数据源表!U9</f>
        <v>170</v>
      </c>
      <c r="AD9" s="118">
        <f>数据源表!T9</f>
        <v>170</v>
      </c>
      <c r="AE9" s="66" t="str">
        <f t="shared" si="3"/>
        <v xml:space="preserve">     指导价</v>
      </c>
      <c r="AF9" s="73" t="str">
        <f>数据源表!V9</f>
        <v>XOUT18050355</v>
      </c>
      <c r="AG9" s="119">
        <f>数据源表!W9</f>
        <v>43241</v>
      </c>
      <c r="AH9" s="73">
        <f>数据源表!X9</f>
        <v>0</v>
      </c>
      <c r="AI9" s="122"/>
      <c r="AJ9" s="124">
        <f>数据源表!Y9</f>
        <v>0.16</v>
      </c>
      <c r="AK9" s="53" t="e">
        <f>VLOOKUP(V9,#REF!,12,0)</f>
        <v>#REF!</v>
      </c>
    </row>
    <row r="10" spans="1:37" s="53" customFormat="1" ht="12" customHeight="1">
      <c r="A10" s="76" t="str">
        <f>数据源表!A10</f>
        <v>丁连军</v>
      </c>
      <c r="B10" s="75">
        <f>数据源表!B10</f>
        <v>43172</v>
      </c>
      <c r="C10" s="76" t="str">
        <f>数据源表!C10</f>
        <v>a0240</v>
      </c>
      <c r="D10" s="76" t="str">
        <f>数据源表!D10</f>
        <v>吉得精密五金(昆山)有限公司</v>
      </c>
      <c r="E10" s="77">
        <f>数据源表!E10</f>
        <v>400</v>
      </c>
      <c r="F10" s="76" t="str">
        <f>数据源表!F10</f>
        <v>02839479</v>
      </c>
      <c r="G10" s="78">
        <f>数据源表!G10</f>
        <v>43262</v>
      </c>
      <c r="H10" s="76">
        <f>数据源表!H10</f>
        <v>90</v>
      </c>
      <c r="I10" s="78">
        <v>43276</v>
      </c>
      <c r="J10" s="94">
        <f>数据源表!J10</f>
        <v>400</v>
      </c>
      <c r="K10" s="94">
        <f t="shared" si="0"/>
        <v>341.88</v>
      </c>
      <c r="L10" s="95">
        <f t="shared" si="4"/>
        <v>104</v>
      </c>
      <c r="M10" s="96"/>
      <c r="N10" s="96" t="e">
        <f>VLOOKUP(C10,#REF!,5,0)</f>
        <v>#REF!</v>
      </c>
      <c r="O10" s="76">
        <f t="shared" si="5"/>
        <v>0.04</v>
      </c>
      <c r="P10" s="76">
        <f t="shared" si="6"/>
        <v>13.68</v>
      </c>
      <c r="Q10" s="76" t="e">
        <f>ROUND(VLOOKUP(V10,#REF!,7,0),2)</f>
        <v>#REF!</v>
      </c>
      <c r="R10" s="76" t="e">
        <f>ROUND(IF(AE10="指导价+Y4*30",AC10*Q10+Y10*30,AC10*Q10),2)</f>
        <v>#REF!</v>
      </c>
      <c r="S10" s="94" t="e">
        <f>ROUND(IF(F10="未税",J10-M10-R10,J10/1.17-M10-R10),2)</f>
        <v>#REF!</v>
      </c>
      <c r="T10" s="94"/>
      <c r="U10" s="94"/>
      <c r="V10" s="106" t="str">
        <f>数据源表!S10</f>
        <v>CSB01</v>
      </c>
      <c r="W10" s="76" t="str">
        <f>数据源表!M10</f>
        <v>*专项化学用品*半合成切削液</v>
      </c>
      <c r="X10" s="76" t="str">
        <f>数据源表!N10</f>
        <v>AP-3040</v>
      </c>
      <c r="Y10" s="76">
        <f>数据源表!O10</f>
        <v>1</v>
      </c>
      <c r="Z10" s="76" t="str">
        <f>数据源表!P10</f>
        <v>桶</v>
      </c>
      <c r="AA10" s="76">
        <f>数据源表!Q10</f>
        <v>400</v>
      </c>
      <c r="AB10" s="76">
        <f>数据源表!R10</f>
        <v>400</v>
      </c>
      <c r="AC10" s="118">
        <f>数据源表!U10</f>
        <v>17</v>
      </c>
      <c r="AD10" s="118">
        <f>数据源表!T10</f>
        <v>17</v>
      </c>
      <c r="AE10" s="66" t="str">
        <f t="shared" si="3"/>
        <v>指导价+Y4*30</v>
      </c>
      <c r="AF10" s="73" t="str">
        <f>数据源表!V10</f>
        <v>XOUT18030030</v>
      </c>
      <c r="AG10" s="119">
        <f>数据源表!W10</f>
        <v>43161</v>
      </c>
      <c r="AH10" s="73">
        <f>数据源表!X10</f>
        <v>0</v>
      </c>
      <c r="AI10" s="122"/>
      <c r="AJ10" s="124">
        <f>数据源表!Y10</f>
        <v>0.17</v>
      </c>
      <c r="AK10" s="53" t="e">
        <f>VLOOKUP(V10,#REF!,12,0)</f>
        <v>#REF!</v>
      </c>
    </row>
    <row r="11" spans="1:37" s="53" customFormat="1" ht="12" customHeight="1">
      <c r="A11" s="76" t="str">
        <f>数据源表!A11</f>
        <v>丁连军</v>
      </c>
      <c r="B11" s="75">
        <f>数据源表!B11</f>
        <v>43063</v>
      </c>
      <c r="C11" s="76" t="str">
        <f>数据源表!C11</f>
        <v>a0317</v>
      </c>
      <c r="D11" s="76" t="str">
        <f>数据源表!D11</f>
        <v>昆山市同宇模具有限公司</v>
      </c>
      <c r="E11" s="77">
        <f>数据源表!E11</f>
        <v>2700</v>
      </c>
      <c r="F11" s="76" t="str">
        <f>数据源表!F11</f>
        <v>26629543</v>
      </c>
      <c r="G11" s="78">
        <f>数据源表!G11</f>
        <v>43063</v>
      </c>
      <c r="H11" s="76" t="str">
        <f>数据源表!H11</f>
        <v>现金</v>
      </c>
      <c r="I11" s="78">
        <v>43276</v>
      </c>
      <c r="J11" s="94">
        <f>数据源表!J11</f>
        <v>2700</v>
      </c>
      <c r="K11" s="94">
        <f t="shared" si="0"/>
        <v>2307.69</v>
      </c>
      <c r="L11" s="95">
        <f t="shared" si="4"/>
        <v>213</v>
      </c>
      <c r="M11" s="96"/>
      <c r="N11" s="96" t="e">
        <f>VLOOKUP(C11,#REF!,5,0)</f>
        <v>#REF!</v>
      </c>
      <c r="O11" s="200">
        <f t="shared" si="5"/>
        <v>0</v>
      </c>
      <c r="P11" s="200">
        <f t="shared" si="6"/>
        <v>0</v>
      </c>
      <c r="Q11" s="76" t="e">
        <f>ROUND(VLOOKUP(V11,#REF!,7,0),2)</f>
        <v>#REF!</v>
      </c>
      <c r="R11" s="200"/>
      <c r="S11" s="203"/>
      <c r="T11" s="94"/>
      <c r="U11" s="94"/>
      <c r="V11" s="106" t="str">
        <f>数据源表!S11</f>
        <v>CSQ12</v>
      </c>
      <c r="W11" s="76" t="str">
        <f>数据源表!M11</f>
        <v>高级全合成切削液</v>
      </c>
      <c r="X11" s="76" t="str">
        <f>数据源表!N11</f>
        <v>SC-601</v>
      </c>
      <c r="Y11" s="76">
        <f>数据源表!O11</f>
        <v>1</v>
      </c>
      <c r="Z11" s="76" t="str">
        <f>数据源表!P11</f>
        <v>桶</v>
      </c>
      <c r="AA11" s="76">
        <f>数据源表!Q11</f>
        <v>2700</v>
      </c>
      <c r="AB11" s="76">
        <f>数据源表!R11</f>
        <v>2700</v>
      </c>
      <c r="AC11" s="118">
        <f>数据源表!U11</f>
        <v>180</v>
      </c>
      <c r="AD11" s="118">
        <f>数据源表!T11</f>
        <v>180</v>
      </c>
      <c r="AE11" s="66" t="str">
        <f t="shared" si="3"/>
        <v xml:space="preserve">     指导价</v>
      </c>
      <c r="AF11" s="73" t="str">
        <f>数据源表!V11</f>
        <v>XOUT17110559</v>
      </c>
      <c r="AG11" s="119">
        <f>数据源表!W11</f>
        <v>43064</v>
      </c>
      <c r="AH11" s="73">
        <f>数据源表!X11</f>
        <v>0</v>
      </c>
      <c r="AI11" s="122"/>
      <c r="AJ11" s="124">
        <f>数据源表!Y11</f>
        <v>0.17</v>
      </c>
      <c r="AK11" s="53" t="e">
        <f>VLOOKUP(V11,#REF!,12,0)</f>
        <v>#REF!</v>
      </c>
    </row>
    <row r="12" spans="1:37" s="53" customFormat="1" ht="12" customHeight="1">
      <c r="A12" s="76" t="str">
        <f>数据源表!A12</f>
        <v>丁连军</v>
      </c>
      <c r="B12" s="75">
        <f>数据源表!B12</f>
        <v>43063</v>
      </c>
      <c r="C12" s="76" t="str">
        <f>数据源表!C12</f>
        <v>a0317</v>
      </c>
      <c r="D12" s="76" t="str">
        <f>数据源表!D12</f>
        <v>昆山市同宇模具有限公司</v>
      </c>
      <c r="E12" s="77">
        <f>数据源表!E12</f>
        <v>370</v>
      </c>
      <c r="F12" s="76" t="str">
        <f>数据源表!F12</f>
        <v>26629543</v>
      </c>
      <c r="G12" s="78">
        <f>数据源表!G12</f>
        <v>43063</v>
      </c>
      <c r="H12" s="76" t="str">
        <f>数据源表!H12</f>
        <v>现金</v>
      </c>
      <c r="I12" s="78">
        <v>43276</v>
      </c>
      <c r="J12" s="94">
        <f>数据源表!J12</f>
        <v>370</v>
      </c>
      <c r="K12" s="94">
        <f t="shared" si="0"/>
        <v>316.24</v>
      </c>
      <c r="L12" s="95">
        <f t="shared" si="4"/>
        <v>213</v>
      </c>
      <c r="M12" s="96"/>
      <c r="N12" s="96" t="e">
        <f>VLOOKUP(C12,#REF!,5,0)</f>
        <v>#REF!</v>
      </c>
      <c r="O12" s="200">
        <f t="shared" si="5"/>
        <v>0</v>
      </c>
      <c r="P12" s="200">
        <f t="shared" si="6"/>
        <v>0</v>
      </c>
      <c r="Q12" s="76" t="e">
        <f>ROUND(VLOOKUP(V12,#REF!,7,0),2)</f>
        <v>#REF!</v>
      </c>
      <c r="R12" s="200"/>
      <c r="S12" s="203"/>
      <c r="T12" s="94"/>
      <c r="U12" s="94"/>
      <c r="V12" s="106" t="str">
        <f>数据源表!S12</f>
        <v>CSR09</v>
      </c>
      <c r="W12" s="76" t="str">
        <f>数据源表!M12</f>
        <v>微乳化切削液</v>
      </c>
      <c r="X12" s="76" t="str">
        <f>数据源表!N12</f>
        <v>JH-105</v>
      </c>
      <c r="Y12" s="76">
        <f>数据源表!O12</f>
        <v>1</v>
      </c>
      <c r="Z12" s="76" t="str">
        <f>数据源表!P12</f>
        <v>桶</v>
      </c>
      <c r="AA12" s="76">
        <f>数据源表!Q12</f>
        <v>370</v>
      </c>
      <c r="AB12" s="76">
        <f>数据源表!R12</f>
        <v>370</v>
      </c>
      <c r="AC12" s="118">
        <f>数据源表!U12</f>
        <v>17</v>
      </c>
      <c r="AD12" s="118">
        <f>数据源表!T12</f>
        <v>17</v>
      </c>
      <c r="AE12" s="66" t="str">
        <f t="shared" si="3"/>
        <v>指导价+Y4*30</v>
      </c>
      <c r="AF12" s="73" t="str">
        <f>数据源表!V12</f>
        <v>XOUT17110559</v>
      </c>
      <c r="AG12" s="119">
        <f>数据源表!W12</f>
        <v>43064</v>
      </c>
      <c r="AH12" s="73">
        <f>数据源表!X12</f>
        <v>0</v>
      </c>
      <c r="AI12" s="122"/>
      <c r="AJ12" s="124">
        <f>数据源表!Y12</f>
        <v>0.17</v>
      </c>
      <c r="AK12" s="53" t="e">
        <f>VLOOKUP(V12,#REF!,12,0)</f>
        <v>#REF!</v>
      </c>
    </row>
    <row r="13" spans="1:37" s="53" customFormat="1" ht="12" customHeight="1">
      <c r="A13" s="76" t="str">
        <f>数据源表!A13</f>
        <v>丁连军</v>
      </c>
      <c r="B13" s="75">
        <f>数据源表!B13</f>
        <v>43096</v>
      </c>
      <c r="C13" s="76" t="str">
        <f>数据源表!C13</f>
        <v>a0317</v>
      </c>
      <c r="D13" s="76" t="str">
        <f>数据源表!D13</f>
        <v>昆山市同宇模具有限公司</v>
      </c>
      <c r="E13" s="77">
        <f>数据源表!E13</f>
        <v>2600</v>
      </c>
      <c r="F13" s="76" t="str">
        <f>数据源表!F13</f>
        <v>09926919</v>
      </c>
      <c r="G13" s="78">
        <f>数据源表!G13</f>
        <v>43096</v>
      </c>
      <c r="H13" s="76" t="str">
        <f>数据源表!H13</f>
        <v>现金</v>
      </c>
      <c r="I13" s="78">
        <v>43276</v>
      </c>
      <c r="J13" s="94">
        <f>数据源表!J13</f>
        <v>2600</v>
      </c>
      <c r="K13" s="94">
        <f t="shared" si="0"/>
        <v>2222.2199999999998</v>
      </c>
      <c r="L13" s="95">
        <f t="shared" si="4"/>
        <v>180</v>
      </c>
      <c r="M13" s="96"/>
      <c r="N13" s="96" t="e">
        <f>VLOOKUP(C13,#REF!,5,0)</f>
        <v>#REF!</v>
      </c>
      <c r="O13" s="76">
        <f t="shared" si="5"/>
        <v>0.01</v>
      </c>
      <c r="P13" s="76">
        <f t="shared" si="6"/>
        <v>22.22</v>
      </c>
      <c r="Q13" s="76" t="e">
        <f>ROUND(VLOOKUP(V13,#REF!,7,0),2)</f>
        <v>#REF!</v>
      </c>
      <c r="R13" s="76" t="e">
        <f>ROUND(IF(AE13="指导价+Y4*30",AC13*Q13+Y13*30,AC13*Q13),2)</f>
        <v>#REF!</v>
      </c>
      <c r="S13" s="94" t="e">
        <f>ROUND(IF(F13="未税",J13-M13-R13,J13/(1+AJ9)-M13-R13),2)</f>
        <v>#REF!</v>
      </c>
      <c r="T13" s="94"/>
      <c r="U13" s="94"/>
      <c r="V13" s="106" t="str">
        <f>数据源表!S13</f>
        <v>CYQ10</v>
      </c>
      <c r="W13" s="76" t="str">
        <f>数据源表!M13</f>
        <v>低油雾切削油</v>
      </c>
      <c r="X13" s="76" t="str">
        <f>数据源表!N13</f>
        <v>CH-201</v>
      </c>
      <c r="Y13" s="76">
        <f>数据源表!O13</f>
        <v>1</v>
      </c>
      <c r="Z13" s="76" t="str">
        <f>数据源表!P13</f>
        <v>桶</v>
      </c>
      <c r="AA13" s="76">
        <f>数据源表!Q13</f>
        <v>2600</v>
      </c>
      <c r="AB13" s="76">
        <f>数据源表!R13</f>
        <v>2600</v>
      </c>
      <c r="AC13" s="118">
        <f>数据源表!U13</f>
        <v>170</v>
      </c>
      <c r="AD13" s="118">
        <f>数据源表!T13</f>
        <v>170</v>
      </c>
      <c r="AE13" s="66" t="str">
        <f t="shared" si="3"/>
        <v xml:space="preserve">     指导价</v>
      </c>
      <c r="AF13" s="73" t="str">
        <f>数据源表!V13</f>
        <v>XOUT17120531</v>
      </c>
      <c r="AG13" s="119">
        <f>数据源表!W13</f>
        <v>43097</v>
      </c>
      <c r="AH13" s="73">
        <f>数据源表!X13</f>
        <v>0</v>
      </c>
      <c r="AI13" s="122"/>
      <c r="AJ13" s="124">
        <f>数据源表!Y13</f>
        <v>0.17</v>
      </c>
      <c r="AK13" s="53" t="e">
        <f>VLOOKUP(V13,#REF!,12,0)</f>
        <v>#REF!</v>
      </c>
    </row>
    <row r="14" spans="1:37" s="53" customFormat="1" ht="12" customHeight="1">
      <c r="A14" s="76" t="str">
        <f>数据源表!A14</f>
        <v>丁连军</v>
      </c>
      <c r="B14" s="75">
        <f>数据源表!B14</f>
        <v>43117</v>
      </c>
      <c r="C14" s="76" t="str">
        <f>数据源表!C14</f>
        <v>a0317</v>
      </c>
      <c r="D14" s="76" t="str">
        <f>数据源表!D14</f>
        <v>昆山市同宇模具有限公司</v>
      </c>
      <c r="E14" s="77">
        <f>数据源表!E14</f>
        <v>2600</v>
      </c>
      <c r="F14" s="76" t="str">
        <f>数据源表!F14</f>
        <v>28120443</v>
      </c>
      <c r="G14" s="78">
        <f>数据源表!G14</f>
        <v>43117</v>
      </c>
      <c r="H14" s="76" t="str">
        <f>数据源表!H14</f>
        <v>现金</v>
      </c>
      <c r="I14" s="78">
        <v>43276</v>
      </c>
      <c r="J14" s="94">
        <f>数据源表!J14</f>
        <v>2600</v>
      </c>
      <c r="K14" s="94">
        <f t="shared" si="0"/>
        <v>2222.2199999999998</v>
      </c>
      <c r="L14" s="95">
        <f t="shared" si="4"/>
        <v>159</v>
      </c>
      <c r="M14" s="96"/>
      <c r="N14" s="96" t="e">
        <f>VLOOKUP(C14,#REF!,5,0)</f>
        <v>#REF!</v>
      </c>
      <c r="O14" s="76">
        <f t="shared" si="5"/>
        <v>0.01</v>
      </c>
      <c r="P14" s="76">
        <f t="shared" si="6"/>
        <v>22.22</v>
      </c>
      <c r="Q14" s="76" t="e">
        <f>ROUND(VLOOKUP(V14,#REF!,7,0),2)</f>
        <v>#REF!</v>
      </c>
      <c r="R14" s="76" t="e">
        <f>ROUND(IF(AE14="指导价+Y4*30",AC14*Q14+Y14*30,AC14*Q14),2)</f>
        <v>#REF!</v>
      </c>
      <c r="S14" s="94" t="e">
        <f>ROUND(IF(F14="未税",J14-M14-R14,J14/1.17-M14-R14),2)</f>
        <v>#REF!</v>
      </c>
      <c r="T14" s="94"/>
      <c r="U14" s="94"/>
      <c r="V14" s="106" t="str">
        <f>数据源表!S14</f>
        <v>CYQ10</v>
      </c>
      <c r="W14" s="76" t="str">
        <f>数据源表!M14</f>
        <v>*石油制品*低油雾切削油</v>
      </c>
      <c r="X14" s="76" t="str">
        <f>数据源表!N14</f>
        <v>CH-201</v>
      </c>
      <c r="Y14" s="76">
        <f>数据源表!O14</f>
        <v>1</v>
      </c>
      <c r="Z14" s="76" t="str">
        <f>数据源表!P14</f>
        <v>桶</v>
      </c>
      <c r="AA14" s="76">
        <f>数据源表!Q14</f>
        <v>2600</v>
      </c>
      <c r="AB14" s="76">
        <f>数据源表!R14</f>
        <v>2600</v>
      </c>
      <c r="AC14" s="118">
        <f>数据源表!U14</f>
        <v>170</v>
      </c>
      <c r="AD14" s="118">
        <f>数据源表!T14</f>
        <v>170</v>
      </c>
      <c r="AE14" s="66" t="str">
        <f t="shared" si="3"/>
        <v xml:space="preserve">     指导价</v>
      </c>
      <c r="AF14" s="73" t="str">
        <f>数据源表!V14</f>
        <v>XOUT18010313</v>
      </c>
      <c r="AG14" s="119">
        <f>数据源表!W14</f>
        <v>43118</v>
      </c>
      <c r="AH14" s="73">
        <f>数据源表!X14</f>
        <v>0</v>
      </c>
      <c r="AI14" s="122"/>
      <c r="AJ14" s="124">
        <f>数据源表!Y14</f>
        <v>0.17</v>
      </c>
      <c r="AK14" s="53" t="e">
        <f>VLOOKUP(V14,#REF!,12,0)</f>
        <v>#REF!</v>
      </c>
    </row>
    <row r="15" spans="1:37" s="53" customFormat="1" ht="12" customHeight="1">
      <c r="A15" s="76" t="str">
        <f>数据源表!A15</f>
        <v>丁连军</v>
      </c>
      <c r="B15" s="75">
        <f>数据源表!B15</f>
        <v>43117</v>
      </c>
      <c r="C15" s="76" t="str">
        <f>数据源表!C15</f>
        <v>a0317</v>
      </c>
      <c r="D15" s="76" t="str">
        <f>数据源表!D15</f>
        <v>昆山市同宇模具有限公司</v>
      </c>
      <c r="E15" s="77">
        <f>数据源表!E15</f>
        <v>2700</v>
      </c>
      <c r="F15" s="76" t="str">
        <f>数据源表!F15</f>
        <v>28120443</v>
      </c>
      <c r="G15" s="78">
        <f>数据源表!G15</f>
        <v>43117</v>
      </c>
      <c r="H15" s="76" t="str">
        <f>数据源表!H15</f>
        <v>现金</v>
      </c>
      <c r="I15" s="78">
        <v>43276</v>
      </c>
      <c r="J15" s="94">
        <f>数据源表!J15</f>
        <v>2700</v>
      </c>
      <c r="K15" s="94">
        <f t="shared" si="0"/>
        <v>2307.69</v>
      </c>
      <c r="L15" s="95">
        <f t="shared" si="4"/>
        <v>159</v>
      </c>
      <c r="M15" s="96"/>
      <c r="N15" s="96" t="e">
        <f>VLOOKUP(C15,#REF!,5,0)</f>
        <v>#REF!</v>
      </c>
      <c r="O15" s="76">
        <f t="shared" si="5"/>
        <v>0.01</v>
      </c>
      <c r="P15" s="76">
        <f t="shared" si="6"/>
        <v>23.08</v>
      </c>
      <c r="Q15" s="76" t="e">
        <f>ROUND(VLOOKUP(V15,#REF!,7,0),2)</f>
        <v>#REF!</v>
      </c>
      <c r="R15" s="76" t="e">
        <f>ROUND(IF(AE15="指导价+Y4*30",AC15*Q15+Y15*30,AC15*Q15),2)</f>
        <v>#REF!</v>
      </c>
      <c r="S15" s="94" t="e">
        <f>ROUND(IF(F15="未税",J15-M15-R15,J15/1.17-M15-R15),2)</f>
        <v>#REF!</v>
      </c>
      <c r="T15" s="94"/>
      <c r="U15" s="94"/>
      <c r="V15" s="106" t="str">
        <f>数据源表!S15</f>
        <v>CSQ12</v>
      </c>
      <c r="W15" s="76" t="str">
        <f>数据源表!M15</f>
        <v>*石油制品*高级全合成切削液</v>
      </c>
      <c r="X15" s="76" t="str">
        <f>数据源表!N15</f>
        <v>SC-601</v>
      </c>
      <c r="Y15" s="76">
        <f>数据源表!O15</f>
        <v>1</v>
      </c>
      <c r="Z15" s="76" t="str">
        <f>数据源表!P15</f>
        <v>桶</v>
      </c>
      <c r="AA15" s="76">
        <f>数据源表!Q15</f>
        <v>2700</v>
      </c>
      <c r="AB15" s="76">
        <f>数据源表!R15</f>
        <v>2700</v>
      </c>
      <c r="AC15" s="118">
        <f>数据源表!U15</f>
        <v>180</v>
      </c>
      <c r="AD15" s="118">
        <f>数据源表!T15</f>
        <v>180</v>
      </c>
      <c r="AE15" s="66" t="str">
        <f t="shared" si="3"/>
        <v xml:space="preserve">     指导价</v>
      </c>
      <c r="AF15" s="73" t="str">
        <f>数据源表!V15</f>
        <v>XOUT18010313</v>
      </c>
      <c r="AG15" s="119">
        <f>数据源表!W15</f>
        <v>43118</v>
      </c>
      <c r="AH15" s="73">
        <f>数据源表!X15</f>
        <v>0</v>
      </c>
      <c r="AI15" s="122"/>
      <c r="AJ15" s="124">
        <f>数据源表!Y15</f>
        <v>0.17</v>
      </c>
      <c r="AK15" s="53" t="e">
        <f>VLOOKUP(V15,#REF!,12,0)</f>
        <v>#REF!</v>
      </c>
    </row>
    <row r="16" spans="1:37" s="53" customFormat="1" ht="12" customHeight="1">
      <c r="A16" s="76" t="str">
        <f>数据源表!A16</f>
        <v>丁连军</v>
      </c>
      <c r="B16" s="75">
        <f>数据源表!B16</f>
        <v>43111</v>
      </c>
      <c r="C16" s="76" t="str">
        <f>数据源表!C16</f>
        <v>a0338</v>
      </c>
      <c r="D16" s="76" t="str">
        <f>数据源表!D16</f>
        <v>昆山科森科技股份有限公司</v>
      </c>
      <c r="E16" s="77">
        <f>数据源表!E16</f>
        <v>2450</v>
      </c>
      <c r="F16" s="76" t="str">
        <f>数据源表!F16</f>
        <v>28120275</v>
      </c>
      <c r="G16" s="78">
        <f>数据源表!G16</f>
        <v>43231</v>
      </c>
      <c r="H16" s="76">
        <f>数据源表!H16</f>
        <v>120</v>
      </c>
      <c r="I16" s="78">
        <v>43259</v>
      </c>
      <c r="J16" s="94">
        <f>数据源表!J16</f>
        <v>2450</v>
      </c>
      <c r="K16" s="94">
        <f t="shared" si="0"/>
        <v>2094.02</v>
      </c>
      <c r="L16" s="95">
        <f t="shared" si="4"/>
        <v>148</v>
      </c>
      <c r="M16" s="96"/>
      <c r="N16" s="96" t="e">
        <f>VLOOKUP(C16,#REF!,5,0)</f>
        <v>#REF!</v>
      </c>
      <c r="O16" s="76">
        <v>0.01</v>
      </c>
      <c r="P16" s="76">
        <f t="shared" si="6"/>
        <v>20.94</v>
      </c>
      <c r="Q16" s="76" t="e">
        <f>ROUND(VLOOKUP(V16,#REF!,7,0),2)</f>
        <v>#REF!</v>
      </c>
      <c r="R16" s="76"/>
      <c r="S16" s="94"/>
      <c r="T16" s="94"/>
      <c r="U16" s="94"/>
      <c r="V16" s="106" t="str">
        <f>数据源表!S16</f>
        <v>CYQ10</v>
      </c>
      <c r="W16" s="76" t="str">
        <f>数据源表!M16</f>
        <v>*石油制品*极压切削油</v>
      </c>
      <c r="X16" s="76" t="str">
        <f>数据源表!N16</f>
        <v>CH-201</v>
      </c>
      <c r="Y16" s="76">
        <f>数据源表!O16</f>
        <v>1</v>
      </c>
      <c r="Z16" s="76" t="str">
        <f>数据源表!P16</f>
        <v>桶</v>
      </c>
      <c r="AA16" s="76">
        <f>数据源表!Q16</f>
        <v>2450</v>
      </c>
      <c r="AB16" s="76">
        <f>数据源表!R16</f>
        <v>2450</v>
      </c>
      <c r="AC16" s="118">
        <f>数据源表!U16</f>
        <v>170</v>
      </c>
      <c r="AD16" s="118">
        <f>数据源表!T16</f>
        <v>170</v>
      </c>
      <c r="AE16" s="66" t="str">
        <f t="shared" si="3"/>
        <v xml:space="preserve">     指导价</v>
      </c>
      <c r="AF16" s="73" t="str">
        <f>数据源表!V16</f>
        <v>XOUT17110561</v>
      </c>
      <c r="AG16" s="119">
        <f>数据源表!W16</f>
        <v>43064</v>
      </c>
      <c r="AH16" s="73" t="str">
        <f>数据源表!X16</f>
        <v>P16</v>
      </c>
      <c r="AI16" s="122"/>
      <c r="AJ16" s="124">
        <f>数据源表!Y16</f>
        <v>0.17</v>
      </c>
      <c r="AK16" s="53" t="e">
        <f>VLOOKUP(V16,#REF!,12,0)</f>
        <v>#REF!</v>
      </c>
    </row>
    <row r="17" spans="1:37" s="53" customFormat="1" ht="12" customHeight="1">
      <c r="A17" s="76" t="str">
        <f>数据源表!A17</f>
        <v>丁连军</v>
      </c>
      <c r="B17" s="75">
        <f>数据源表!B17</f>
        <v>43111</v>
      </c>
      <c r="C17" s="76" t="str">
        <f>数据源表!C17</f>
        <v>a0338</v>
      </c>
      <c r="D17" s="76" t="str">
        <f>数据源表!D17</f>
        <v>昆山科森科技股份有限公司</v>
      </c>
      <c r="E17" s="77">
        <f>数据源表!E17</f>
        <v>7470</v>
      </c>
      <c r="F17" s="76" t="str">
        <f>数据源表!F17</f>
        <v>28120275</v>
      </c>
      <c r="G17" s="78">
        <f>数据源表!G17</f>
        <v>43231</v>
      </c>
      <c r="H17" s="76">
        <f>数据源表!H17</f>
        <v>120</v>
      </c>
      <c r="I17" s="78">
        <v>43259</v>
      </c>
      <c r="J17" s="94">
        <f>数据源表!J17</f>
        <v>7470</v>
      </c>
      <c r="K17" s="94">
        <f t="shared" si="0"/>
        <v>6384.62</v>
      </c>
      <c r="L17" s="95">
        <f t="shared" si="4"/>
        <v>148</v>
      </c>
      <c r="M17" s="96"/>
      <c r="N17" s="96" t="e">
        <f>VLOOKUP(C17,#REF!,5,0)</f>
        <v>#REF!</v>
      </c>
      <c r="O17" s="76">
        <v>0.01</v>
      </c>
      <c r="P17" s="76">
        <f t="shared" si="6"/>
        <v>63.85</v>
      </c>
      <c r="Q17" s="76" t="e">
        <f>ROUND(VLOOKUP(V17,#REF!,7,0),2)</f>
        <v>#REF!</v>
      </c>
      <c r="R17" s="76"/>
      <c r="S17" s="94"/>
      <c r="T17" s="94"/>
      <c r="U17" s="94"/>
      <c r="V17" s="106" t="str">
        <f>数据源表!S17</f>
        <v>CYQ19</v>
      </c>
      <c r="W17" s="76" t="str">
        <f>数据源表!M17</f>
        <v>*石油制品*不锈钢切削油</v>
      </c>
      <c r="X17" s="76" t="str">
        <f>数据源表!N17</f>
        <v>CH-105</v>
      </c>
      <c r="Y17" s="76">
        <f>数据源表!O17</f>
        <v>3</v>
      </c>
      <c r="Z17" s="76" t="str">
        <f>数据源表!P17</f>
        <v>桶</v>
      </c>
      <c r="AA17" s="76">
        <f>数据源表!Q17</f>
        <v>2490</v>
      </c>
      <c r="AB17" s="76">
        <f>数据源表!R17</f>
        <v>7470</v>
      </c>
      <c r="AC17" s="118">
        <f>数据源表!U17</f>
        <v>510</v>
      </c>
      <c r="AD17" s="118">
        <f>数据源表!T17</f>
        <v>170</v>
      </c>
      <c r="AE17" s="66" t="str">
        <f t="shared" si="3"/>
        <v xml:space="preserve">     指导价</v>
      </c>
      <c r="AF17" s="73" t="str">
        <f>数据源表!V17</f>
        <v>XOUT17090693</v>
      </c>
      <c r="AG17" s="119">
        <f>数据源表!W17</f>
        <v>43008</v>
      </c>
      <c r="AH17" s="73" t="str">
        <f>数据源表!X17</f>
        <v>车床</v>
      </c>
      <c r="AI17" s="122"/>
      <c r="AJ17" s="124">
        <f>数据源表!Y17</f>
        <v>0.17</v>
      </c>
      <c r="AK17" s="53" t="e">
        <f>VLOOKUP(V17,#REF!,12,0)</f>
        <v>#REF!</v>
      </c>
    </row>
    <row r="18" spans="1:37" s="53" customFormat="1" ht="12" customHeight="1">
      <c r="A18" s="76" t="str">
        <f>数据源表!A18</f>
        <v>丁连军</v>
      </c>
      <c r="B18" s="75">
        <f>数据源表!B18</f>
        <v>43111</v>
      </c>
      <c r="C18" s="76" t="str">
        <f>数据源表!C18</f>
        <v>a0338</v>
      </c>
      <c r="D18" s="76" t="str">
        <f>数据源表!D18</f>
        <v>昆山科森科技股份有限公司</v>
      </c>
      <c r="E18" s="77">
        <f>数据源表!E18</f>
        <v>19760</v>
      </c>
      <c r="F18" s="76" t="str">
        <f>数据源表!F18</f>
        <v>28120275</v>
      </c>
      <c r="G18" s="78">
        <f>数据源表!G18</f>
        <v>43231</v>
      </c>
      <c r="H18" s="76">
        <f>数据源表!H18</f>
        <v>120</v>
      </c>
      <c r="I18" s="78">
        <v>43259</v>
      </c>
      <c r="J18" s="94">
        <f>数据源表!J18</f>
        <v>19760</v>
      </c>
      <c r="K18" s="94">
        <f t="shared" si="0"/>
        <v>16888.89</v>
      </c>
      <c r="L18" s="95">
        <f t="shared" si="4"/>
        <v>148</v>
      </c>
      <c r="M18" s="96"/>
      <c r="N18" s="96" t="e">
        <f>VLOOKUP(C18,#REF!,5,0)</f>
        <v>#REF!</v>
      </c>
      <c r="O18" s="76">
        <v>0.01</v>
      </c>
      <c r="P18" s="76">
        <f t="shared" si="6"/>
        <v>168.89</v>
      </c>
      <c r="Q18" s="76" t="e">
        <f>ROUND(VLOOKUP(V18,#REF!,7,0),2)</f>
        <v>#REF!</v>
      </c>
      <c r="R18" s="76"/>
      <c r="S18" s="94"/>
      <c r="T18" s="94"/>
      <c r="U18" s="94"/>
      <c r="V18" s="106" t="str">
        <f>数据源表!S18</f>
        <v>CYQ19</v>
      </c>
      <c r="W18" s="76" t="str">
        <f>数据源表!M18</f>
        <v>*石油制品*不锈钢切削油</v>
      </c>
      <c r="X18" s="76" t="str">
        <f>数据源表!N18</f>
        <v>CH-105</v>
      </c>
      <c r="Y18" s="76">
        <f>数据源表!O18</f>
        <v>8</v>
      </c>
      <c r="Z18" s="76" t="str">
        <f>数据源表!P18</f>
        <v>桶</v>
      </c>
      <c r="AA18" s="76">
        <f>数据源表!Q18</f>
        <v>2470</v>
      </c>
      <c r="AB18" s="76">
        <f>数据源表!R18</f>
        <v>19760</v>
      </c>
      <c r="AC18" s="118">
        <f>数据源表!U18</f>
        <v>1360</v>
      </c>
      <c r="AD18" s="118">
        <f>数据源表!T18</f>
        <v>170</v>
      </c>
      <c r="AE18" s="66" t="str">
        <f t="shared" si="3"/>
        <v xml:space="preserve">     指导价</v>
      </c>
      <c r="AF18" s="73" t="str">
        <f>数据源表!V18</f>
        <v>XOUT17110569</v>
      </c>
      <c r="AG18" s="119">
        <f>数据源表!W18</f>
        <v>43066</v>
      </c>
      <c r="AH18" s="73" t="str">
        <f>数据源表!X18</f>
        <v>车床</v>
      </c>
      <c r="AI18" s="122"/>
      <c r="AJ18" s="124">
        <f>数据源表!Y18</f>
        <v>0.17</v>
      </c>
      <c r="AK18" s="53" t="e">
        <f>VLOOKUP(V18,#REF!,12,0)</f>
        <v>#REF!</v>
      </c>
    </row>
    <row r="19" spans="1:37" s="53" customFormat="1" ht="12" customHeight="1">
      <c r="A19" s="76" t="str">
        <f>数据源表!A19</f>
        <v>丁连军</v>
      </c>
      <c r="B19" s="75">
        <f>数据源表!B19</f>
        <v>43111</v>
      </c>
      <c r="C19" s="76" t="str">
        <f>数据源表!C19</f>
        <v>a0338</v>
      </c>
      <c r="D19" s="76" t="str">
        <f>数据源表!D19</f>
        <v>昆山科森科技股份有限公司</v>
      </c>
      <c r="E19" s="77">
        <f>数据源表!E19</f>
        <v>19760</v>
      </c>
      <c r="F19" s="76" t="str">
        <f>数据源表!F19</f>
        <v>28120276</v>
      </c>
      <c r="G19" s="78">
        <f>数据源表!G19</f>
        <v>43231</v>
      </c>
      <c r="H19" s="76">
        <f>数据源表!H19</f>
        <v>120</v>
      </c>
      <c r="I19" s="78">
        <v>43259</v>
      </c>
      <c r="J19" s="94">
        <f>数据源表!J19</f>
        <v>19760</v>
      </c>
      <c r="K19" s="94">
        <f t="shared" si="0"/>
        <v>16888.89</v>
      </c>
      <c r="L19" s="95">
        <f t="shared" si="4"/>
        <v>148</v>
      </c>
      <c r="M19" s="96"/>
      <c r="N19" s="96" t="e">
        <f>VLOOKUP(C19,#REF!,5,0)</f>
        <v>#REF!</v>
      </c>
      <c r="O19" s="76">
        <v>0.01</v>
      </c>
      <c r="P19" s="76">
        <f t="shared" si="6"/>
        <v>168.89</v>
      </c>
      <c r="Q19" s="76" t="e">
        <f>ROUND(VLOOKUP(V19,#REF!,7,0),2)</f>
        <v>#REF!</v>
      </c>
      <c r="R19" s="76"/>
      <c r="S19" s="94"/>
      <c r="T19" s="94"/>
      <c r="U19" s="94"/>
      <c r="V19" s="106" t="str">
        <f>数据源表!S19</f>
        <v>CYQ19</v>
      </c>
      <c r="W19" s="76" t="str">
        <f>数据源表!M19</f>
        <v>*石油制品*不锈钢切削油</v>
      </c>
      <c r="X19" s="76" t="str">
        <f>数据源表!N19</f>
        <v>CH-105</v>
      </c>
      <c r="Y19" s="76">
        <f>数据源表!O19</f>
        <v>8</v>
      </c>
      <c r="Z19" s="76" t="str">
        <f>数据源表!P19</f>
        <v>桶</v>
      </c>
      <c r="AA19" s="76">
        <f>数据源表!Q19</f>
        <v>2470</v>
      </c>
      <c r="AB19" s="76">
        <f>数据源表!R19</f>
        <v>19760</v>
      </c>
      <c r="AC19" s="118">
        <f>数据源表!U19</f>
        <v>1360</v>
      </c>
      <c r="AD19" s="118">
        <f>数据源表!T19</f>
        <v>170</v>
      </c>
      <c r="AE19" s="66" t="str">
        <f t="shared" si="3"/>
        <v xml:space="preserve">     指导价</v>
      </c>
      <c r="AF19" s="73" t="str">
        <f>数据源表!V19</f>
        <v>XOUT17120025</v>
      </c>
      <c r="AG19" s="119">
        <f>数据源表!W19</f>
        <v>43073</v>
      </c>
      <c r="AH19" s="73" t="str">
        <f>数据源表!X19</f>
        <v>车床</v>
      </c>
      <c r="AI19" s="122"/>
      <c r="AJ19" s="124">
        <f>数据源表!Y19</f>
        <v>0.17</v>
      </c>
      <c r="AK19" s="53" t="e">
        <f>VLOOKUP(V19,#REF!,12,0)</f>
        <v>#REF!</v>
      </c>
    </row>
    <row r="20" spans="1:37" s="53" customFormat="1" ht="12" customHeight="1">
      <c r="A20" s="76" t="str">
        <f>数据源表!A20</f>
        <v>丁连军</v>
      </c>
      <c r="B20" s="75">
        <f>数据源表!B20</f>
        <v>43111</v>
      </c>
      <c r="C20" s="76" t="str">
        <f>数据源表!C20</f>
        <v>a0338</v>
      </c>
      <c r="D20" s="76" t="str">
        <f>数据源表!D20</f>
        <v>昆山科森科技股份有限公司</v>
      </c>
      <c r="E20" s="77">
        <f>数据源表!E20</f>
        <v>14820</v>
      </c>
      <c r="F20" s="76" t="str">
        <f>数据源表!F20</f>
        <v>28120276</v>
      </c>
      <c r="G20" s="78">
        <f>数据源表!G20</f>
        <v>43231</v>
      </c>
      <c r="H20" s="76">
        <f>数据源表!H20</f>
        <v>120</v>
      </c>
      <c r="I20" s="78">
        <v>43259</v>
      </c>
      <c r="J20" s="94">
        <f>数据源表!J20</f>
        <v>14820</v>
      </c>
      <c r="K20" s="94">
        <f t="shared" si="0"/>
        <v>12666.67</v>
      </c>
      <c r="L20" s="95">
        <f t="shared" si="4"/>
        <v>148</v>
      </c>
      <c r="M20" s="96"/>
      <c r="N20" s="96" t="e">
        <f>VLOOKUP(C20,#REF!,5,0)</f>
        <v>#REF!</v>
      </c>
      <c r="O20" s="76">
        <v>0.01</v>
      </c>
      <c r="P20" s="76">
        <f t="shared" si="6"/>
        <v>126.67</v>
      </c>
      <c r="Q20" s="76" t="e">
        <f>ROUND(VLOOKUP(V20,#REF!,7,0),2)</f>
        <v>#REF!</v>
      </c>
      <c r="R20" s="76"/>
      <c r="S20" s="94"/>
      <c r="T20" s="94"/>
      <c r="U20" s="94"/>
      <c r="V20" s="106" t="str">
        <f>数据源表!S20</f>
        <v>CYQ19</v>
      </c>
      <c r="W20" s="76" t="str">
        <f>数据源表!M20</f>
        <v>*石油制品*不锈钢切削油</v>
      </c>
      <c r="X20" s="76" t="str">
        <f>数据源表!N20</f>
        <v>CH-105</v>
      </c>
      <c r="Y20" s="76">
        <f>数据源表!O20</f>
        <v>6</v>
      </c>
      <c r="Z20" s="76" t="str">
        <f>数据源表!P20</f>
        <v>桶</v>
      </c>
      <c r="AA20" s="76">
        <f>数据源表!Q20</f>
        <v>2470</v>
      </c>
      <c r="AB20" s="76">
        <f>数据源表!R20</f>
        <v>14820</v>
      </c>
      <c r="AC20" s="118">
        <f>数据源表!U20</f>
        <v>1020</v>
      </c>
      <c r="AD20" s="118">
        <f>数据源表!T20</f>
        <v>170</v>
      </c>
      <c r="AE20" s="66" t="str">
        <f t="shared" si="3"/>
        <v xml:space="preserve">     指导价</v>
      </c>
      <c r="AF20" s="73" t="str">
        <f>数据源表!V20</f>
        <v>XOUT17120177</v>
      </c>
      <c r="AG20" s="119">
        <f>数据源表!W20</f>
        <v>43080</v>
      </c>
      <c r="AH20" s="73" t="str">
        <f>数据源表!X20</f>
        <v>车床</v>
      </c>
      <c r="AI20" s="122"/>
      <c r="AJ20" s="124">
        <f>数据源表!Y20</f>
        <v>0.17</v>
      </c>
      <c r="AK20" s="53" t="e">
        <f>VLOOKUP(V20,#REF!,12,0)</f>
        <v>#REF!</v>
      </c>
    </row>
    <row r="21" spans="1:37" s="53" customFormat="1" ht="12" customHeight="1">
      <c r="A21" s="76" t="str">
        <f>数据源表!A21</f>
        <v>丁连军</v>
      </c>
      <c r="B21" s="75">
        <f>数据源表!B21</f>
        <v>43111</v>
      </c>
      <c r="C21" s="76" t="str">
        <f>数据源表!C21</f>
        <v>a0338</v>
      </c>
      <c r="D21" s="76" t="str">
        <f>数据源表!D21</f>
        <v>昆山科森科技股份有限公司</v>
      </c>
      <c r="E21" s="77">
        <f>数据源表!E21</f>
        <v>2260</v>
      </c>
      <c r="F21" s="76" t="str">
        <f>数据源表!F21</f>
        <v>28120277</v>
      </c>
      <c r="G21" s="78">
        <f>数据源表!G21</f>
        <v>43231</v>
      </c>
      <c r="H21" s="76">
        <f>数据源表!H21</f>
        <v>120</v>
      </c>
      <c r="I21" s="78">
        <v>43259</v>
      </c>
      <c r="J21" s="94">
        <f>数据源表!J21</f>
        <v>2260</v>
      </c>
      <c r="K21" s="94">
        <f t="shared" si="0"/>
        <v>1931.62</v>
      </c>
      <c r="L21" s="95">
        <f t="shared" si="4"/>
        <v>148</v>
      </c>
      <c r="M21" s="96"/>
      <c r="N21" s="96" t="e">
        <f>VLOOKUP(C21,#REF!,5,0)</f>
        <v>#REF!</v>
      </c>
      <c r="O21" s="76">
        <v>0.01</v>
      </c>
      <c r="P21" s="76">
        <f t="shared" si="6"/>
        <v>19.32</v>
      </c>
      <c r="Q21" s="76" t="e">
        <f>ROUND(VLOOKUP(V21,#REF!,7,0),2)</f>
        <v>#REF!</v>
      </c>
      <c r="R21" s="76"/>
      <c r="S21" s="94"/>
      <c r="T21" s="94"/>
      <c r="U21" s="94"/>
      <c r="V21" s="106" t="str">
        <f>数据源表!S21</f>
        <v>CYQ14</v>
      </c>
      <c r="W21" s="76" t="str">
        <f>数据源表!M21</f>
        <v>*石油制品*铜铝合金切削油</v>
      </c>
      <c r="X21" s="76" t="str">
        <f>数据源表!N21</f>
        <v>CC-20B</v>
      </c>
      <c r="Y21" s="76">
        <f>数据源表!O21</f>
        <v>1</v>
      </c>
      <c r="Z21" s="76" t="str">
        <f>数据源表!P21</f>
        <v>桶</v>
      </c>
      <c r="AA21" s="76">
        <f>数据源表!Q21</f>
        <v>2260</v>
      </c>
      <c r="AB21" s="76">
        <f>数据源表!R21</f>
        <v>2260</v>
      </c>
      <c r="AC21" s="118">
        <f>数据源表!U21</f>
        <v>170</v>
      </c>
      <c r="AD21" s="118">
        <f>数据源表!T21</f>
        <v>170</v>
      </c>
      <c r="AE21" s="66" t="str">
        <f t="shared" si="3"/>
        <v xml:space="preserve">     指导价</v>
      </c>
      <c r="AF21" s="73" t="str">
        <f>数据源表!V21</f>
        <v>XOUT17120178</v>
      </c>
      <c r="AG21" s="119">
        <f>数据源表!W21</f>
        <v>43080</v>
      </c>
      <c r="AH21" s="73" t="str">
        <f>数据源表!X21</f>
        <v>车床</v>
      </c>
      <c r="AI21" s="122"/>
      <c r="AJ21" s="124">
        <f>数据源表!Y21</f>
        <v>0.17</v>
      </c>
      <c r="AK21" s="53" t="e">
        <f>VLOOKUP(V21,#REF!,12,0)</f>
        <v>#REF!</v>
      </c>
    </row>
    <row r="22" spans="1:37" s="53" customFormat="1" ht="12" customHeight="1">
      <c r="A22" s="76" t="str">
        <f>数据源表!A22</f>
        <v>丁连军</v>
      </c>
      <c r="B22" s="75">
        <f>数据源表!B22</f>
        <v>43111</v>
      </c>
      <c r="C22" s="76" t="str">
        <f>数据源表!C22</f>
        <v>a0338</v>
      </c>
      <c r="D22" s="76" t="str">
        <f>数据源表!D22</f>
        <v>昆山科森科技股份有限公司</v>
      </c>
      <c r="E22" s="77">
        <f>数据源表!E22</f>
        <v>2470</v>
      </c>
      <c r="F22" s="76" t="str">
        <f>数据源表!F22</f>
        <v>28120277</v>
      </c>
      <c r="G22" s="78">
        <f>数据源表!G22</f>
        <v>43231</v>
      </c>
      <c r="H22" s="76">
        <f>数据源表!H22</f>
        <v>120</v>
      </c>
      <c r="I22" s="78">
        <v>43259</v>
      </c>
      <c r="J22" s="94">
        <f>数据源表!J22</f>
        <v>2470</v>
      </c>
      <c r="K22" s="94">
        <f t="shared" si="0"/>
        <v>2111.11</v>
      </c>
      <c r="L22" s="95">
        <f t="shared" si="4"/>
        <v>148</v>
      </c>
      <c r="M22" s="96"/>
      <c r="N22" s="96" t="e">
        <f>VLOOKUP(C22,#REF!,5,0)</f>
        <v>#REF!</v>
      </c>
      <c r="O22" s="76">
        <v>0.01</v>
      </c>
      <c r="P22" s="76">
        <f t="shared" si="6"/>
        <v>21.11</v>
      </c>
      <c r="Q22" s="76" t="e">
        <f>ROUND(VLOOKUP(V22,#REF!,7,0),2)</f>
        <v>#REF!</v>
      </c>
      <c r="R22" s="76"/>
      <c r="S22" s="94"/>
      <c r="T22" s="94"/>
      <c r="U22" s="94"/>
      <c r="V22" s="106" t="str">
        <f>数据源表!S22</f>
        <v>CYQ19</v>
      </c>
      <c r="W22" s="76" t="str">
        <f>数据源表!M22</f>
        <v>*石油制品*不锈钢切削油</v>
      </c>
      <c r="X22" s="76" t="str">
        <f>数据源表!N22</f>
        <v>CH-105</v>
      </c>
      <c r="Y22" s="76">
        <f>数据源表!O22</f>
        <v>1</v>
      </c>
      <c r="Z22" s="76" t="str">
        <f>数据源表!P22</f>
        <v>桶</v>
      </c>
      <c r="AA22" s="76">
        <f>数据源表!Q22</f>
        <v>2470</v>
      </c>
      <c r="AB22" s="76">
        <f>数据源表!R22</f>
        <v>2470</v>
      </c>
      <c r="AC22" s="118">
        <f>数据源表!U22</f>
        <v>170</v>
      </c>
      <c r="AD22" s="118">
        <f>数据源表!T22</f>
        <v>170</v>
      </c>
      <c r="AE22" s="66" t="str">
        <f t="shared" si="3"/>
        <v xml:space="preserve">     指导价</v>
      </c>
      <c r="AF22" s="73" t="str">
        <f>数据源表!V22</f>
        <v>XOUT17120178</v>
      </c>
      <c r="AG22" s="119">
        <f>数据源表!W22</f>
        <v>43080</v>
      </c>
      <c r="AH22" s="73" t="str">
        <f>数据源表!X22</f>
        <v>车床</v>
      </c>
      <c r="AI22" s="122"/>
      <c r="AJ22" s="124">
        <f>数据源表!Y22</f>
        <v>0.17</v>
      </c>
      <c r="AK22" s="53" t="e">
        <f>VLOOKUP(V22,#REF!,12,0)</f>
        <v>#REF!</v>
      </c>
    </row>
    <row r="23" spans="1:37" s="53" customFormat="1" ht="12" customHeight="1">
      <c r="A23" s="76" t="str">
        <f>数据源表!A23</f>
        <v>丁连军</v>
      </c>
      <c r="B23" s="75">
        <f>数据源表!B23</f>
        <v>43111</v>
      </c>
      <c r="C23" s="76" t="str">
        <f>数据源表!C23</f>
        <v>a0338</v>
      </c>
      <c r="D23" s="76" t="str">
        <f>数据源表!D23</f>
        <v>昆山科森科技股份有限公司</v>
      </c>
      <c r="E23" s="77">
        <f>数据源表!E23</f>
        <v>19760</v>
      </c>
      <c r="F23" s="76" t="str">
        <f>数据源表!F23</f>
        <v>28120279</v>
      </c>
      <c r="G23" s="78">
        <f>数据源表!G23</f>
        <v>43231</v>
      </c>
      <c r="H23" s="76">
        <f>数据源表!H23</f>
        <v>120</v>
      </c>
      <c r="I23" s="78">
        <v>43259</v>
      </c>
      <c r="J23" s="94">
        <f>数据源表!J23</f>
        <v>19760</v>
      </c>
      <c r="K23" s="94">
        <f t="shared" si="0"/>
        <v>16888.89</v>
      </c>
      <c r="L23" s="95">
        <f t="shared" si="4"/>
        <v>148</v>
      </c>
      <c r="M23" s="96"/>
      <c r="N23" s="96" t="e">
        <f>VLOOKUP(C23,#REF!,5,0)</f>
        <v>#REF!</v>
      </c>
      <c r="O23" s="76">
        <v>0.01</v>
      </c>
      <c r="P23" s="76">
        <f t="shared" si="6"/>
        <v>168.89</v>
      </c>
      <c r="Q23" s="76" t="e">
        <f>ROUND(VLOOKUP(V23,#REF!,7,0),2)</f>
        <v>#REF!</v>
      </c>
      <c r="R23" s="76"/>
      <c r="S23" s="94"/>
      <c r="T23" s="94"/>
      <c r="U23" s="94"/>
      <c r="V23" s="106" t="str">
        <f>数据源表!S23</f>
        <v>CYQ19</v>
      </c>
      <c r="W23" s="76" t="str">
        <f>数据源表!M23</f>
        <v>*石油制品*不锈钢切削油</v>
      </c>
      <c r="X23" s="76" t="str">
        <f>数据源表!N23</f>
        <v>CH-105</v>
      </c>
      <c r="Y23" s="76">
        <f>数据源表!O23</f>
        <v>8</v>
      </c>
      <c r="Z23" s="76" t="str">
        <f>数据源表!P23</f>
        <v>桶</v>
      </c>
      <c r="AA23" s="76">
        <f>数据源表!Q23</f>
        <v>2470</v>
      </c>
      <c r="AB23" s="76">
        <f>数据源表!R23</f>
        <v>19760</v>
      </c>
      <c r="AC23" s="118">
        <f>数据源表!U23</f>
        <v>1360</v>
      </c>
      <c r="AD23" s="118">
        <f>数据源表!T23</f>
        <v>170</v>
      </c>
      <c r="AE23" s="66" t="str">
        <f t="shared" si="3"/>
        <v xml:space="preserve">     指导价</v>
      </c>
      <c r="AF23" s="73" t="str">
        <f>数据源表!V23</f>
        <v>XOUT17120323</v>
      </c>
      <c r="AG23" s="119">
        <f>数据源表!W23</f>
        <v>43087</v>
      </c>
      <c r="AH23" s="73" t="str">
        <f>数据源表!X23</f>
        <v>车床</v>
      </c>
      <c r="AI23" s="122"/>
      <c r="AJ23" s="124">
        <f>数据源表!Y23</f>
        <v>0.17</v>
      </c>
      <c r="AK23" s="53" t="e">
        <f>VLOOKUP(V23,#REF!,12,0)</f>
        <v>#REF!</v>
      </c>
    </row>
    <row r="24" spans="1:37" s="53" customFormat="1" ht="12" customHeight="1">
      <c r="A24" s="76" t="str">
        <f>数据源表!A24</f>
        <v>丁连军</v>
      </c>
      <c r="B24" s="75">
        <f>数据源表!B24</f>
        <v>43111</v>
      </c>
      <c r="C24" s="76" t="str">
        <f>数据源表!C24</f>
        <v>a0338</v>
      </c>
      <c r="D24" s="76" t="str">
        <f>数据源表!D24</f>
        <v>昆山科森科技股份有限公司</v>
      </c>
      <c r="E24" s="77">
        <f>数据源表!E24</f>
        <v>2360</v>
      </c>
      <c r="F24" s="76" t="str">
        <f>数据源表!F24</f>
        <v>28120275</v>
      </c>
      <c r="G24" s="78">
        <f>数据源表!G24</f>
        <v>43231</v>
      </c>
      <c r="H24" s="76">
        <f>数据源表!H24</f>
        <v>120</v>
      </c>
      <c r="I24" s="78">
        <v>43259</v>
      </c>
      <c r="J24" s="94">
        <f>数据源表!J24</f>
        <v>2360</v>
      </c>
      <c r="K24" s="94">
        <f t="shared" si="0"/>
        <v>2017.09</v>
      </c>
      <c r="L24" s="95">
        <f t="shared" si="4"/>
        <v>148</v>
      </c>
      <c r="M24" s="96"/>
      <c r="N24" s="96" t="e">
        <f>VLOOKUP(C24,#REF!,5,0)</f>
        <v>#REF!</v>
      </c>
      <c r="O24" s="76">
        <v>0.01</v>
      </c>
      <c r="P24" s="76">
        <f t="shared" si="6"/>
        <v>20.170000000000002</v>
      </c>
      <c r="Q24" s="76" t="e">
        <f>ROUND(VLOOKUP(V24,#REF!,7,0),2)</f>
        <v>#REF!</v>
      </c>
      <c r="R24" s="76"/>
      <c r="S24" s="94"/>
      <c r="T24" s="94"/>
      <c r="U24" s="94"/>
      <c r="V24" s="106" t="str">
        <f>数据源表!S24</f>
        <v>CYT09</v>
      </c>
      <c r="W24" s="76" t="str">
        <f>数据源表!M24</f>
        <v>*石油制品*抗磨液压油</v>
      </c>
      <c r="X24" s="76" t="str">
        <f>数据源表!N24</f>
        <v>32#</v>
      </c>
      <c r="Y24" s="76">
        <f>数据源表!O24</f>
        <v>1</v>
      </c>
      <c r="Z24" s="76" t="str">
        <f>数据源表!P24</f>
        <v>桶</v>
      </c>
      <c r="AA24" s="76">
        <f>数据源表!Q24</f>
        <v>2360</v>
      </c>
      <c r="AB24" s="76">
        <f>数据源表!R24</f>
        <v>2360</v>
      </c>
      <c r="AC24" s="118">
        <f>数据源表!U24</f>
        <v>170</v>
      </c>
      <c r="AD24" s="118">
        <f>数据源表!T24</f>
        <v>170</v>
      </c>
      <c r="AE24" s="66" t="str">
        <f t="shared" si="3"/>
        <v xml:space="preserve">     指导价</v>
      </c>
      <c r="AF24" s="73" t="str">
        <f>数据源表!V24</f>
        <v>XOUT17110568</v>
      </c>
      <c r="AG24" s="119">
        <f>数据源表!W24</f>
        <v>43066</v>
      </c>
      <c r="AH24" s="73" t="str">
        <f>数据源表!X24</f>
        <v>冲压部</v>
      </c>
      <c r="AI24" s="122"/>
      <c r="AJ24" s="124">
        <f>数据源表!Y24</f>
        <v>0.17</v>
      </c>
      <c r="AK24" s="53" t="e">
        <f>VLOOKUP(V24,#REF!,12,0)</f>
        <v>#REF!</v>
      </c>
    </row>
    <row r="25" spans="1:37" s="53" customFormat="1" ht="12" customHeight="1">
      <c r="A25" s="76" t="str">
        <f>数据源表!A25</f>
        <v>丁连军</v>
      </c>
      <c r="B25" s="75">
        <f>数据源表!B25</f>
        <v>43111</v>
      </c>
      <c r="C25" s="76" t="str">
        <f>数据源表!C25</f>
        <v>a0338</v>
      </c>
      <c r="D25" s="76" t="str">
        <f>数据源表!D25</f>
        <v>昆山科森科技股份有限公司</v>
      </c>
      <c r="E25" s="77">
        <f>数据源表!E25</f>
        <v>2520</v>
      </c>
      <c r="F25" s="76" t="str">
        <f>数据源表!F25</f>
        <v>28120277</v>
      </c>
      <c r="G25" s="78">
        <f>数据源表!G25</f>
        <v>43231</v>
      </c>
      <c r="H25" s="76">
        <f>数据源表!H25</f>
        <v>120</v>
      </c>
      <c r="I25" s="78">
        <v>43259</v>
      </c>
      <c r="J25" s="94">
        <f>数据源表!J25</f>
        <v>2520</v>
      </c>
      <c r="K25" s="94">
        <f t="shared" si="0"/>
        <v>2153.85</v>
      </c>
      <c r="L25" s="95">
        <f t="shared" si="4"/>
        <v>148</v>
      </c>
      <c r="M25" s="96"/>
      <c r="N25" s="96" t="e">
        <f>VLOOKUP(C25,#REF!,5,0)</f>
        <v>#REF!</v>
      </c>
      <c r="O25" s="76">
        <v>0.01</v>
      </c>
      <c r="P25" s="76">
        <f t="shared" si="6"/>
        <v>21.54</v>
      </c>
      <c r="Q25" s="76" t="e">
        <f>ROUND(VLOOKUP(V25,#REF!,7,0),2)</f>
        <v>#REF!</v>
      </c>
      <c r="R25" s="76"/>
      <c r="S25" s="94"/>
      <c r="T25" s="94"/>
      <c r="U25" s="94"/>
      <c r="V25" s="106" t="str">
        <f>数据源表!S25</f>
        <v>CYT01</v>
      </c>
      <c r="W25" s="76" t="str">
        <f>数据源表!M25</f>
        <v>*石油制品*锂基脂</v>
      </c>
      <c r="X25" s="76" t="str">
        <f>数据源表!N25</f>
        <v>0#</v>
      </c>
      <c r="Y25" s="76">
        <f>数据源表!O25</f>
        <v>8</v>
      </c>
      <c r="Z25" s="76" t="str">
        <f>数据源表!P25</f>
        <v>桶</v>
      </c>
      <c r="AA25" s="76">
        <f>数据源表!Q25</f>
        <v>315</v>
      </c>
      <c r="AB25" s="76">
        <f>数据源表!R25</f>
        <v>2520</v>
      </c>
      <c r="AC25" s="118">
        <f>数据源表!U25</f>
        <v>120</v>
      </c>
      <c r="AD25" s="118">
        <f>数据源表!T25</f>
        <v>15</v>
      </c>
      <c r="AE25" s="66" t="str">
        <f t="shared" si="3"/>
        <v>指导价+Y4*30</v>
      </c>
      <c r="AF25" s="73" t="str">
        <f>数据源表!V25</f>
        <v>XOUT17120179</v>
      </c>
      <c r="AG25" s="119">
        <f>数据源表!W25</f>
        <v>43080</v>
      </c>
      <c r="AH25" s="73" t="str">
        <f>数据源表!X25</f>
        <v>冲压部</v>
      </c>
      <c r="AI25" s="122"/>
      <c r="AJ25" s="124">
        <f>数据源表!Y25</f>
        <v>0.17</v>
      </c>
      <c r="AK25" s="53" t="e">
        <f>VLOOKUP(V25,#REF!,12,0)</f>
        <v>#REF!</v>
      </c>
    </row>
    <row r="26" spans="1:37" s="53" customFormat="1" ht="12" customHeight="1">
      <c r="A26" s="76" t="str">
        <f>数据源表!A26</f>
        <v>丁连军</v>
      </c>
      <c r="B26" s="75">
        <f>数据源表!B26</f>
        <v>43111</v>
      </c>
      <c r="C26" s="76" t="str">
        <f>数据源表!C26</f>
        <v>a0338</v>
      </c>
      <c r="D26" s="76" t="str">
        <f>数据源表!D26</f>
        <v>昆山科森科技股份有限公司</v>
      </c>
      <c r="E26" s="77">
        <f>数据源表!E26</f>
        <v>2360</v>
      </c>
      <c r="F26" s="76" t="str">
        <f>数据源表!F26</f>
        <v>28120279</v>
      </c>
      <c r="G26" s="78">
        <f>数据源表!G26</f>
        <v>43231</v>
      </c>
      <c r="H26" s="76">
        <f>数据源表!H26</f>
        <v>120</v>
      </c>
      <c r="I26" s="78">
        <v>43259</v>
      </c>
      <c r="J26" s="94">
        <f>数据源表!J26</f>
        <v>2360</v>
      </c>
      <c r="K26" s="94">
        <f t="shared" si="0"/>
        <v>2017.09</v>
      </c>
      <c r="L26" s="95">
        <f t="shared" si="4"/>
        <v>148</v>
      </c>
      <c r="M26" s="96"/>
      <c r="N26" s="96" t="e">
        <f>VLOOKUP(C26,#REF!,5,0)</f>
        <v>#REF!</v>
      </c>
      <c r="O26" s="76">
        <v>0.01</v>
      </c>
      <c r="P26" s="76">
        <f t="shared" si="6"/>
        <v>20.170000000000002</v>
      </c>
      <c r="Q26" s="76" t="e">
        <f>ROUND(VLOOKUP(V26,#REF!,7,0),2)</f>
        <v>#REF!</v>
      </c>
      <c r="R26" s="76"/>
      <c r="S26" s="94"/>
      <c r="T26" s="94"/>
      <c r="U26" s="94"/>
      <c r="V26" s="106" t="str">
        <f>数据源表!S26</f>
        <v>CYT09</v>
      </c>
      <c r="W26" s="76" t="str">
        <f>数据源表!M26</f>
        <v>*石油制品*抗磨液压油</v>
      </c>
      <c r="X26" s="76" t="str">
        <f>数据源表!N26</f>
        <v>32#</v>
      </c>
      <c r="Y26" s="76">
        <f>数据源表!O26</f>
        <v>1</v>
      </c>
      <c r="Z26" s="76" t="str">
        <f>数据源表!P26</f>
        <v>桶</v>
      </c>
      <c r="AA26" s="76">
        <f>数据源表!Q26</f>
        <v>2360</v>
      </c>
      <c r="AB26" s="76">
        <f>数据源表!R26</f>
        <v>2360</v>
      </c>
      <c r="AC26" s="118">
        <f>数据源表!U26</f>
        <v>170</v>
      </c>
      <c r="AD26" s="118">
        <f>数据源表!T26</f>
        <v>170</v>
      </c>
      <c r="AE26" s="66" t="str">
        <f t="shared" si="3"/>
        <v xml:space="preserve">     指导价</v>
      </c>
      <c r="AF26" s="73" t="str">
        <f>数据源表!V26</f>
        <v>XOUT17120324</v>
      </c>
      <c r="AG26" s="119">
        <f>数据源表!W26</f>
        <v>43087</v>
      </c>
      <c r="AH26" s="73" t="str">
        <f>数据源表!X26</f>
        <v>冲压部</v>
      </c>
      <c r="AI26" s="122"/>
      <c r="AJ26" s="124">
        <f>数据源表!Y26</f>
        <v>0.17</v>
      </c>
      <c r="AK26" s="53" t="e">
        <f>VLOOKUP(V26,#REF!,12,0)</f>
        <v>#REF!</v>
      </c>
    </row>
    <row r="27" spans="1:37" s="53" customFormat="1" ht="12" customHeight="1">
      <c r="A27" s="76" t="str">
        <f>数据源表!A27</f>
        <v>丁连军</v>
      </c>
      <c r="B27" s="75">
        <f>数据源表!B27</f>
        <v>43111</v>
      </c>
      <c r="C27" s="76" t="str">
        <f>数据源表!C27</f>
        <v>a0338</v>
      </c>
      <c r="D27" s="76" t="str">
        <f>数据源表!D27</f>
        <v>昆山科森科技股份有限公司</v>
      </c>
      <c r="E27" s="77">
        <f>数据源表!E27</f>
        <v>9880</v>
      </c>
      <c r="F27" s="76" t="str">
        <f>数据源表!F27</f>
        <v>28120275</v>
      </c>
      <c r="G27" s="78">
        <f>数据源表!G27</f>
        <v>43231</v>
      </c>
      <c r="H27" s="76">
        <f>数据源表!H27</f>
        <v>120</v>
      </c>
      <c r="I27" s="78">
        <v>43259</v>
      </c>
      <c r="J27" s="94">
        <f>数据源表!J27</f>
        <v>9880</v>
      </c>
      <c r="K27" s="94">
        <f t="shared" si="0"/>
        <v>8444.44</v>
      </c>
      <c r="L27" s="95">
        <f t="shared" si="4"/>
        <v>148</v>
      </c>
      <c r="M27" s="96"/>
      <c r="N27" s="96" t="e">
        <f>VLOOKUP(C27,#REF!,5,0)</f>
        <v>#REF!</v>
      </c>
      <c r="O27" s="76">
        <v>0.01</v>
      </c>
      <c r="P27" s="76">
        <f t="shared" si="6"/>
        <v>84.44</v>
      </c>
      <c r="Q27" s="76" t="e">
        <f>ROUND(VLOOKUP(V27,#REF!,7,0),2)</f>
        <v>#REF!</v>
      </c>
      <c r="R27" s="76"/>
      <c r="S27" s="94"/>
      <c r="T27" s="94"/>
      <c r="U27" s="94"/>
      <c r="V27" s="106" t="str">
        <f>数据源表!S27</f>
        <v>CYQ19</v>
      </c>
      <c r="W27" s="76" t="str">
        <f>数据源表!M27</f>
        <v>*石油制品*不锈钢切削油</v>
      </c>
      <c r="X27" s="76" t="str">
        <f>数据源表!N27</f>
        <v>CH-105</v>
      </c>
      <c r="Y27" s="76">
        <f>数据源表!O27</f>
        <v>4</v>
      </c>
      <c r="Z27" s="76" t="str">
        <f>数据源表!P27</f>
        <v>桶</v>
      </c>
      <c r="AA27" s="76">
        <f>数据源表!Q27</f>
        <v>2470</v>
      </c>
      <c r="AB27" s="76">
        <f>数据源表!R27</f>
        <v>9880</v>
      </c>
      <c r="AC27" s="118">
        <f>数据源表!U27</f>
        <v>680</v>
      </c>
      <c r="AD27" s="118">
        <f>数据源表!T27</f>
        <v>170</v>
      </c>
      <c r="AE27" s="66" t="str">
        <f t="shared" si="3"/>
        <v xml:space="preserve">     指导价</v>
      </c>
      <c r="AF27" s="73" t="str">
        <f>数据源表!V27</f>
        <v>XOUT17110516</v>
      </c>
      <c r="AG27" s="119">
        <f>数据源表!W27</f>
        <v>43063</v>
      </c>
      <c r="AH27" s="73" t="str">
        <f>数据源表!X27</f>
        <v>高精</v>
      </c>
      <c r="AI27" s="122"/>
      <c r="AJ27" s="124">
        <f>数据源表!Y27</f>
        <v>0.17</v>
      </c>
      <c r="AK27" s="53" t="e">
        <f>VLOOKUP(V27,#REF!,12,0)</f>
        <v>#REF!</v>
      </c>
    </row>
    <row r="28" spans="1:37" s="53" customFormat="1" ht="12" customHeight="1">
      <c r="A28" s="76" t="str">
        <f>数据源表!A28</f>
        <v>丁连军</v>
      </c>
      <c r="B28" s="75">
        <f>数据源表!B28</f>
        <v>43111</v>
      </c>
      <c r="C28" s="76" t="str">
        <f>数据源表!C28</f>
        <v>a0338</v>
      </c>
      <c r="D28" s="76" t="str">
        <f>数据源表!D28</f>
        <v>昆山科森科技股份有限公司</v>
      </c>
      <c r="E28" s="77">
        <f>数据源表!E28</f>
        <v>2470</v>
      </c>
      <c r="F28" s="76" t="str">
        <f>数据源表!F28</f>
        <v>28120275</v>
      </c>
      <c r="G28" s="78">
        <f>数据源表!G28</f>
        <v>43231</v>
      </c>
      <c r="H28" s="76">
        <f>数据源表!H28</f>
        <v>120</v>
      </c>
      <c r="I28" s="78">
        <v>43259</v>
      </c>
      <c r="J28" s="94">
        <f>数据源表!J28</f>
        <v>2470</v>
      </c>
      <c r="K28" s="94">
        <f t="shared" si="0"/>
        <v>2111.11</v>
      </c>
      <c r="L28" s="95">
        <f t="shared" si="4"/>
        <v>148</v>
      </c>
      <c r="M28" s="96"/>
      <c r="N28" s="96" t="e">
        <f>VLOOKUP(C28,#REF!,5,0)</f>
        <v>#REF!</v>
      </c>
      <c r="O28" s="76">
        <v>0.01</v>
      </c>
      <c r="P28" s="76">
        <f t="shared" si="6"/>
        <v>21.11</v>
      </c>
      <c r="Q28" s="76" t="e">
        <f>ROUND(VLOOKUP(V28,#REF!,7,0),2)</f>
        <v>#REF!</v>
      </c>
      <c r="R28" s="76"/>
      <c r="S28" s="94"/>
      <c r="T28" s="94"/>
      <c r="U28" s="94"/>
      <c r="V28" s="106" t="str">
        <f>数据源表!S28</f>
        <v>CYQ19</v>
      </c>
      <c r="W28" s="76" t="str">
        <f>数据源表!M28</f>
        <v>*石油制品*不锈钢切削油</v>
      </c>
      <c r="X28" s="76" t="str">
        <f>数据源表!N28</f>
        <v>CH-105</v>
      </c>
      <c r="Y28" s="76">
        <f>数据源表!O28</f>
        <v>1</v>
      </c>
      <c r="Z28" s="76" t="str">
        <f>数据源表!P28</f>
        <v>桶</v>
      </c>
      <c r="AA28" s="76">
        <f>数据源表!Q28</f>
        <v>2470</v>
      </c>
      <c r="AB28" s="76">
        <f>数据源表!R28</f>
        <v>2470</v>
      </c>
      <c r="AC28" s="118">
        <f>数据源表!U28</f>
        <v>170</v>
      </c>
      <c r="AD28" s="118">
        <f>数据源表!T28</f>
        <v>170</v>
      </c>
      <c r="AE28" s="66" t="str">
        <f t="shared" si="3"/>
        <v xml:space="preserve">     指导价</v>
      </c>
      <c r="AF28" s="73" t="str">
        <f>数据源表!V28</f>
        <v>XOUT17110560</v>
      </c>
      <c r="AG28" s="119">
        <f>数据源表!W28</f>
        <v>43064</v>
      </c>
      <c r="AH28" s="73" t="str">
        <f>数据源表!X28</f>
        <v>高精</v>
      </c>
      <c r="AI28" s="122"/>
      <c r="AJ28" s="124">
        <f>数据源表!Y28</f>
        <v>0.17</v>
      </c>
      <c r="AK28" s="53" t="e">
        <f>VLOOKUP(V28,#REF!,12,0)</f>
        <v>#REF!</v>
      </c>
    </row>
    <row r="29" spans="1:37" s="53" customFormat="1" ht="12" customHeight="1">
      <c r="A29" s="76" t="str">
        <f>数据源表!A29</f>
        <v>丁连军</v>
      </c>
      <c r="B29" s="75">
        <f>数据源表!B29</f>
        <v>43111</v>
      </c>
      <c r="C29" s="76" t="str">
        <f>数据源表!C29</f>
        <v>a0338</v>
      </c>
      <c r="D29" s="76" t="str">
        <f>数据源表!D29</f>
        <v>昆山科森科技股份有限公司</v>
      </c>
      <c r="E29" s="77">
        <f>数据源表!E29</f>
        <v>2260</v>
      </c>
      <c r="F29" s="76" t="str">
        <f>数据源表!F29</f>
        <v>28120275</v>
      </c>
      <c r="G29" s="78">
        <f>数据源表!G29</f>
        <v>43231</v>
      </c>
      <c r="H29" s="76">
        <f>数据源表!H29</f>
        <v>120</v>
      </c>
      <c r="I29" s="78">
        <v>43259</v>
      </c>
      <c r="J29" s="94">
        <f>数据源表!J29</f>
        <v>2260</v>
      </c>
      <c r="K29" s="94">
        <f t="shared" si="0"/>
        <v>1931.62</v>
      </c>
      <c r="L29" s="95">
        <f t="shared" si="4"/>
        <v>148</v>
      </c>
      <c r="M29" s="96"/>
      <c r="N29" s="96" t="e">
        <f>VLOOKUP(C29,#REF!,5,0)</f>
        <v>#REF!</v>
      </c>
      <c r="O29" s="76">
        <v>0.01</v>
      </c>
      <c r="P29" s="76">
        <f t="shared" si="6"/>
        <v>19.32</v>
      </c>
      <c r="Q29" s="76" t="e">
        <f>ROUND(VLOOKUP(V29,#REF!,7,0),2)</f>
        <v>#REF!</v>
      </c>
      <c r="R29" s="76"/>
      <c r="S29" s="94"/>
      <c r="T29" s="94"/>
      <c r="U29" s="94"/>
      <c r="V29" s="106" t="str">
        <f>数据源表!S29</f>
        <v>CYQ14</v>
      </c>
      <c r="W29" s="76" t="str">
        <f>数据源表!M29</f>
        <v>*石油制品*铜铝合金切削油</v>
      </c>
      <c r="X29" s="76" t="str">
        <f>数据源表!N29</f>
        <v>CC-20B</v>
      </c>
      <c r="Y29" s="76">
        <f>数据源表!O29</f>
        <v>1</v>
      </c>
      <c r="Z29" s="76" t="str">
        <f>数据源表!P29</f>
        <v>桶</v>
      </c>
      <c r="AA29" s="76">
        <f>数据源表!Q29</f>
        <v>2260</v>
      </c>
      <c r="AB29" s="76">
        <f>数据源表!R29</f>
        <v>2260</v>
      </c>
      <c r="AC29" s="118">
        <f>数据源表!U29</f>
        <v>170</v>
      </c>
      <c r="AD29" s="118">
        <f>数据源表!T29</f>
        <v>170</v>
      </c>
      <c r="AE29" s="66" t="str">
        <f t="shared" si="3"/>
        <v xml:space="preserve">     指导价</v>
      </c>
      <c r="AF29" s="73" t="str">
        <f>数据源表!V29</f>
        <v>XOUT17110562</v>
      </c>
      <c r="AG29" s="119">
        <f>数据源表!W29</f>
        <v>43063</v>
      </c>
      <c r="AH29" s="73" t="str">
        <f>数据源表!X29</f>
        <v>高精</v>
      </c>
      <c r="AI29" s="122"/>
      <c r="AJ29" s="124">
        <f>数据源表!Y29</f>
        <v>0.17</v>
      </c>
      <c r="AK29" s="53" t="e">
        <f>VLOOKUP(V29,#REF!,12,0)</f>
        <v>#REF!</v>
      </c>
    </row>
    <row r="30" spans="1:37" s="53" customFormat="1" ht="12" customHeight="1">
      <c r="A30" s="76" t="str">
        <f>数据源表!A30</f>
        <v>丁连军</v>
      </c>
      <c r="B30" s="75">
        <f>数据源表!B30</f>
        <v>43111</v>
      </c>
      <c r="C30" s="76" t="str">
        <f>数据源表!C30</f>
        <v>a0338</v>
      </c>
      <c r="D30" s="76" t="str">
        <f>数据源表!D30</f>
        <v>昆山科森科技股份有限公司</v>
      </c>
      <c r="E30" s="77">
        <f>数据源表!E30</f>
        <v>9090</v>
      </c>
      <c r="F30" s="76" t="str">
        <f>数据源表!F30</f>
        <v>28120276</v>
      </c>
      <c r="G30" s="78">
        <f>数据源表!G30</f>
        <v>43231</v>
      </c>
      <c r="H30" s="76">
        <f>数据源表!H30</f>
        <v>120</v>
      </c>
      <c r="I30" s="78">
        <v>43259</v>
      </c>
      <c r="J30" s="94">
        <f>数据源表!J30</f>
        <v>9090</v>
      </c>
      <c r="K30" s="94">
        <f t="shared" si="0"/>
        <v>7769.23</v>
      </c>
      <c r="L30" s="95">
        <f t="shared" si="4"/>
        <v>148</v>
      </c>
      <c r="M30" s="96"/>
      <c r="N30" s="96" t="e">
        <f>VLOOKUP(C30,#REF!,5,0)</f>
        <v>#REF!</v>
      </c>
      <c r="O30" s="76">
        <v>0.01</v>
      </c>
      <c r="P30" s="76">
        <f t="shared" si="6"/>
        <v>77.69</v>
      </c>
      <c r="Q30" s="76" t="e">
        <f>ROUND(VLOOKUP(V30,#REF!,7,0),2)</f>
        <v>#REF!</v>
      </c>
      <c r="R30" s="76"/>
      <c r="S30" s="94"/>
      <c r="T30" s="94"/>
      <c r="U30" s="94"/>
      <c r="V30" s="106" t="str">
        <f>数据源表!S30</f>
        <v>CSB09</v>
      </c>
      <c r="W30" s="76" t="str">
        <f>数据源表!M30</f>
        <v>*石油制品*半合成极压切削液</v>
      </c>
      <c r="X30" s="76" t="str">
        <f>数据源表!N30</f>
        <v>LP-3030</v>
      </c>
      <c r="Y30" s="76">
        <f>数据源表!O30</f>
        <v>3</v>
      </c>
      <c r="Z30" s="76" t="str">
        <f>数据源表!P30</f>
        <v>桶</v>
      </c>
      <c r="AA30" s="76">
        <f>数据源表!Q30</f>
        <v>3030</v>
      </c>
      <c r="AB30" s="76">
        <f>数据源表!R30</f>
        <v>9090</v>
      </c>
      <c r="AC30" s="118">
        <f>数据源表!U30</f>
        <v>510</v>
      </c>
      <c r="AD30" s="118">
        <f>数据源表!T30</f>
        <v>170</v>
      </c>
      <c r="AE30" s="66" t="str">
        <f t="shared" si="3"/>
        <v xml:space="preserve">     指导价</v>
      </c>
      <c r="AF30" s="73" t="str">
        <f>数据源表!V30</f>
        <v>XOUT17110520</v>
      </c>
      <c r="AG30" s="119">
        <f>数据源表!W30</f>
        <v>43063</v>
      </c>
      <c r="AH30" s="73" t="str">
        <f>数据源表!X30</f>
        <v>高精</v>
      </c>
      <c r="AI30" s="122"/>
      <c r="AJ30" s="124">
        <f>数据源表!Y30</f>
        <v>0.17</v>
      </c>
      <c r="AK30" s="53" t="e">
        <f>VLOOKUP(V30,#REF!,12,0)</f>
        <v>#REF!</v>
      </c>
    </row>
    <row r="31" spans="1:37" s="53" customFormat="1" ht="12" customHeight="1">
      <c r="A31" s="76" t="str">
        <f>数据源表!A31</f>
        <v>丁连军</v>
      </c>
      <c r="B31" s="75">
        <f>数据源表!B31</f>
        <v>43111</v>
      </c>
      <c r="C31" s="76" t="str">
        <f>数据源表!C31</f>
        <v>a0338</v>
      </c>
      <c r="D31" s="76" t="str">
        <f>数据源表!D31</f>
        <v>昆山科森科技股份有限公司</v>
      </c>
      <c r="E31" s="77">
        <f>数据源表!E31</f>
        <v>9090</v>
      </c>
      <c r="F31" s="76" t="str">
        <f>数据源表!F31</f>
        <v>28120276</v>
      </c>
      <c r="G31" s="78">
        <f>数据源表!G31</f>
        <v>43231</v>
      </c>
      <c r="H31" s="76">
        <f>数据源表!H31</f>
        <v>120</v>
      </c>
      <c r="I31" s="78">
        <v>43259</v>
      </c>
      <c r="J31" s="94">
        <f>数据源表!J31</f>
        <v>9090</v>
      </c>
      <c r="K31" s="94">
        <f t="shared" si="0"/>
        <v>7769.23</v>
      </c>
      <c r="L31" s="95">
        <f t="shared" si="4"/>
        <v>148</v>
      </c>
      <c r="M31" s="96"/>
      <c r="N31" s="96" t="e">
        <f>VLOOKUP(C31,#REF!,5,0)</f>
        <v>#REF!</v>
      </c>
      <c r="O31" s="76">
        <v>0.01</v>
      </c>
      <c r="P31" s="76">
        <f t="shared" si="6"/>
        <v>77.69</v>
      </c>
      <c r="Q31" s="76" t="e">
        <f>ROUND(VLOOKUP(V31,#REF!,7,0),2)</f>
        <v>#REF!</v>
      </c>
      <c r="R31" s="76"/>
      <c r="S31" s="94"/>
      <c r="T31" s="94"/>
      <c r="U31" s="94"/>
      <c r="V31" s="106" t="str">
        <f>数据源表!S31</f>
        <v>CSB09</v>
      </c>
      <c r="W31" s="76" t="str">
        <f>数据源表!M31</f>
        <v>*石油制品*半合成极压切削液</v>
      </c>
      <c r="X31" s="76" t="str">
        <f>数据源表!N31</f>
        <v>LP-3030</v>
      </c>
      <c r="Y31" s="76">
        <f>数据源表!O31</f>
        <v>3</v>
      </c>
      <c r="Z31" s="76" t="str">
        <f>数据源表!P31</f>
        <v>桶</v>
      </c>
      <c r="AA31" s="76">
        <f>数据源表!Q31</f>
        <v>3030</v>
      </c>
      <c r="AB31" s="76">
        <f>数据源表!R31</f>
        <v>9090</v>
      </c>
      <c r="AC31" s="118">
        <f>数据源表!U31</f>
        <v>510</v>
      </c>
      <c r="AD31" s="118">
        <f>数据源表!T31</f>
        <v>170</v>
      </c>
      <c r="AE31" s="66" t="str">
        <f t="shared" si="3"/>
        <v xml:space="preserve">     指导价</v>
      </c>
      <c r="AF31" s="73" t="str">
        <f>数据源表!V31</f>
        <v>XOUT17110520</v>
      </c>
      <c r="AG31" s="119">
        <f>数据源表!W31</f>
        <v>43063</v>
      </c>
      <c r="AH31" s="73" t="str">
        <f>数据源表!X31</f>
        <v>高精</v>
      </c>
      <c r="AI31" s="122"/>
      <c r="AJ31" s="124">
        <f>数据源表!Y31</f>
        <v>0.17</v>
      </c>
      <c r="AK31" s="53" t="e">
        <f>VLOOKUP(V31,#REF!,12,0)</f>
        <v>#REF!</v>
      </c>
    </row>
    <row r="32" spans="1:37" s="53" customFormat="1" ht="12" customHeight="1">
      <c r="A32" s="76" t="str">
        <f>数据源表!A32</f>
        <v>丁连军</v>
      </c>
      <c r="B32" s="75">
        <f>数据源表!B32</f>
        <v>43111</v>
      </c>
      <c r="C32" s="76" t="str">
        <f>数据源表!C32</f>
        <v>a0338</v>
      </c>
      <c r="D32" s="76" t="str">
        <f>数据源表!D32</f>
        <v>昆山科森科技股份有限公司</v>
      </c>
      <c r="E32" s="77">
        <f>数据源表!E32</f>
        <v>4740</v>
      </c>
      <c r="F32" s="76" t="str">
        <f>数据源表!F32</f>
        <v>28120276</v>
      </c>
      <c r="G32" s="78">
        <f>数据源表!G32</f>
        <v>43231</v>
      </c>
      <c r="H32" s="76">
        <f>数据源表!H32</f>
        <v>120</v>
      </c>
      <c r="I32" s="78">
        <v>43259</v>
      </c>
      <c r="J32" s="94">
        <f>数据源表!J32</f>
        <v>4740</v>
      </c>
      <c r="K32" s="94">
        <f t="shared" si="0"/>
        <v>4051.28</v>
      </c>
      <c r="L32" s="95">
        <f t="shared" si="4"/>
        <v>148</v>
      </c>
      <c r="M32" s="96"/>
      <c r="N32" s="96" t="e">
        <f>VLOOKUP(C32,#REF!,5,0)</f>
        <v>#REF!</v>
      </c>
      <c r="O32" s="76">
        <v>0.01</v>
      </c>
      <c r="P32" s="76">
        <f t="shared" si="6"/>
        <v>40.51</v>
      </c>
      <c r="Q32" s="76" t="e">
        <f>ROUND(VLOOKUP(V32,#REF!,7,0),2)</f>
        <v>#REF!</v>
      </c>
      <c r="R32" s="76"/>
      <c r="S32" s="94"/>
      <c r="T32" s="94"/>
      <c r="U32" s="94"/>
      <c r="V32" s="106" t="str">
        <f>数据源表!S32</f>
        <v>CYT11</v>
      </c>
      <c r="W32" s="76" t="str">
        <f>数据源表!M32</f>
        <v>*石油制品*机床导轨油</v>
      </c>
      <c r="X32" s="76" t="str">
        <f>数据源表!N32</f>
        <v>68#</v>
      </c>
      <c r="Y32" s="76">
        <f>数据源表!O32</f>
        <v>2</v>
      </c>
      <c r="Z32" s="76" t="str">
        <f>数据源表!P32</f>
        <v>桶</v>
      </c>
      <c r="AA32" s="76">
        <f>数据源表!Q32</f>
        <v>2370</v>
      </c>
      <c r="AB32" s="76">
        <f>数据源表!R32</f>
        <v>4740</v>
      </c>
      <c r="AC32" s="118">
        <f>数据源表!U32</f>
        <v>340</v>
      </c>
      <c r="AD32" s="118">
        <f>数据源表!T32</f>
        <v>170</v>
      </c>
      <c r="AE32" s="66" t="str">
        <f t="shared" si="3"/>
        <v xml:space="preserve">     指导价</v>
      </c>
      <c r="AF32" s="73" t="str">
        <f>数据源表!V32</f>
        <v>XOUT17110520</v>
      </c>
      <c r="AG32" s="119">
        <f>数据源表!W32</f>
        <v>43063</v>
      </c>
      <c r="AH32" s="73" t="str">
        <f>数据源表!X32</f>
        <v>高精</v>
      </c>
      <c r="AI32" s="122"/>
      <c r="AJ32" s="124">
        <f>数据源表!Y32</f>
        <v>0.17</v>
      </c>
      <c r="AK32" s="53" t="e">
        <f>VLOOKUP(V32,#REF!,12,0)</f>
        <v>#REF!</v>
      </c>
    </row>
    <row r="33" spans="1:37" s="53" customFormat="1" ht="12" customHeight="1">
      <c r="A33" s="76" t="str">
        <f>数据源表!A33</f>
        <v>丁连军</v>
      </c>
      <c r="B33" s="75">
        <f>数据源表!B33</f>
        <v>43111</v>
      </c>
      <c r="C33" s="76" t="str">
        <f>数据源表!C33</f>
        <v>a0338</v>
      </c>
      <c r="D33" s="76" t="str">
        <f>数据源表!D33</f>
        <v>昆山科森科技股份有限公司</v>
      </c>
      <c r="E33" s="77">
        <f>数据源表!E33</f>
        <v>12120</v>
      </c>
      <c r="F33" s="76" t="str">
        <f>数据源表!F33</f>
        <v>28120276</v>
      </c>
      <c r="G33" s="78">
        <f>数据源表!G33</f>
        <v>43231</v>
      </c>
      <c r="H33" s="76">
        <f>数据源表!H33</f>
        <v>120</v>
      </c>
      <c r="I33" s="78">
        <v>43259</v>
      </c>
      <c r="J33" s="94">
        <f>数据源表!J33</f>
        <v>12120</v>
      </c>
      <c r="K33" s="94">
        <f t="shared" si="0"/>
        <v>10358.969999999999</v>
      </c>
      <c r="L33" s="95">
        <f t="shared" si="4"/>
        <v>148</v>
      </c>
      <c r="M33" s="96"/>
      <c r="N33" s="96" t="e">
        <f>VLOOKUP(C33,#REF!,5,0)</f>
        <v>#REF!</v>
      </c>
      <c r="O33" s="76">
        <v>0.01</v>
      </c>
      <c r="P33" s="76">
        <f t="shared" si="6"/>
        <v>103.59</v>
      </c>
      <c r="Q33" s="76" t="e">
        <f>ROUND(VLOOKUP(V33,#REF!,7,0),2)</f>
        <v>#REF!</v>
      </c>
      <c r="R33" s="76"/>
      <c r="S33" s="94"/>
      <c r="T33" s="94"/>
      <c r="U33" s="94"/>
      <c r="V33" s="106" t="str">
        <f>数据源表!S33</f>
        <v>CSB09</v>
      </c>
      <c r="W33" s="76" t="str">
        <f>数据源表!M33</f>
        <v>*石油制品*半合成极压切削液</v>
      </c>
      <c r="X33" s="76" t="str">
        <f>数据源表!N33</f>
        <v>LP-3030</v>
      </c>
      <c r="Y33" s="76">
        <f>数据源表!O33</f>
        <v>4</v>
      </c>
      <c r="Z33" s="76" t="str">
        <f>数据源表!P33</f>
        <v>桶</v>
      </c>
      <c r="AA33" s="76">
        <f>数据源表!Q33</f>
        <v>3030</v>
      </c>
      <c r="AB33" s="76">
        <f>数据源表!R33</f>
        <v>12120</v>
      </c>
      <c r="AC33" s="118">
        <f>数据源表!U33</f>
        <v>680</v>
      </c>
      <c r="AD33" s="118">
        <f>数据源表!T33</f>
        <v>170</v>
      </c>
      <c r="AE33" s="66" t="str">
        <f t="shared" si="3"/>
        <v xml:space="preserve">     指导价</v>
      </c>
      <c r="AF33" s="73" t="str">
        <f>数据源表!V33</f>
        <v>XOUT17120034</v>
      </c>
      <c r="AG33" s="119">
        <f>数据源表!W33</f>
        <v>43073</v>
      </c>
      <c r="AH33" s="73" t="str">
        <f>数据源表!X33</f>
        <v>高精</v>
      </c>
      <c r="AI33" s="122"/>
      <c r="AJ33" s="124">
        <f>数据源表!Y33</f>
        <v>0.17</v>
      </c>
      <c r="AK33" s="53" t="e">
        <f>VLOOKUP(V33,#REF!,12,0)</f>
        <v>#REF!</v>
      </c>
    </row>
    <row r="34" spans="1:37" s="53" customFormat="1" ht="12" customHeight="1">
      <c r="A34" s="76" t="str">
        <f>数据源表!A34</f>
        <v>丁连军</v>
      </c>
      <c r="B34" s="75">
        <f>数据源表!B34</f>
        <v>43111</v>
      </c>
      <c r="C34" s="76" t="str">
        <f>数据源表!C34</f>
        <v>a0338</v>
      </c>
      <c r="D34" s="76" t="str">
        <f>数据源表!D34</f>
        <v>昆山科森科技股份有限公司</v>
      </c>
      <c r="E34" s="77">
        <f>数据源表!E34</f>
        <v>7410</v>
      </c>
      <c r="F34" s="76" t="str">
        <f>数据源表!F34</f>
        <v>28120276</v>
      </c>
      <c r="G34" s="78">
        <f>数据源表!G34</f>
        <v>43231</v>
      </c>
      <c r="H34" s="76">
        <f>数据源表!H34</f>
        <v>120</v>
      </c>
      <c r="I34" s="78">
        <v>43259</v>
      </c>
      <c r="J34" s="94">
        <f>数据源表!J34</f>
        <v>7410</v>
      </c>
      <c r="K34" s="94">
        <f t="shared" si="0"/>
        <v>6333.33</v>
      </c>
      <c r="L34" s="95">
        <f t="shared" si="4"/>
        <v>148</v>
      </c>
      <c r="M34" s="96"/>
      <c r="N34" s="96" t="e">
        <f>VLOOKUP(C34,#REF!,5,0)</f>
        <v>#REF!</v>
      </c>
      <c r="O34" s="76">
        <v>0.01</v>
      </c>
      <c r="P34" s="76">
        <f t="shared" si="6"/>
        <v>63.33</v>
      </c>
      <c r="Q34" s="76" t="e">
        <f>ROUND(VLOOKUP(V34,#REF!,7,0),2)</f>
        <v>#REF!</v>
      </c>
      <c r="R34" s="76"/>
      <c r="S34" s="94"/>
      <c r="T34" s="94"/>
      <c r="U34" s="94"/>
      <c r="V34" s="106" t="str">
        <f>数据源表!S34</f>
        <v>CYQ19</v>
      </c>
      <c r="W34" s="76" t="str">
        <f>数据源表!M34</f>
        <v>*石油制品*不锈钢切削油</v>
      </c>
      <c r="X34" s="76" t="str">
        <f>数据源表!N34</f>
        <v>CH-105</v>
      </c>
      <c r="Y34" s="76">
        <f>数据源表!O34</f>
        <v>3</v>
      </c>
      <c r="Z34" s="76" t="str">
        <f>数据源表!P34</f>
        <v>桶</v>
      </c>
      <c r="AA34" s="76">
        <f>数据源表!Q34</f>
        <v>2470</v>
      </c>
      <c r="AB34" s="76">
        <f>数据源表!R34</f>
        <v>7410</v>
      </c>
      <c r="AC34" s="118">
        <f>数据源表!U34</f>
        <v>510</v>
      </c>
      <c r="AD34" s="118">
        <f>数据源表!T34</f>
        <v>170</v>
      </c>
      <c r="AE34" s="66" t="str">
        <f t="shared" si="3"/>
        <v xml:space="preserve">     指导价</v>
      </c>
      <c r="AF34" s="73" t="str">
        <f>数据源表!V34</f>
        <v>XOUT17120034</v>
      </c>
      <c r="AG34" s="119">
        <f>数据源表!W34</f>
        <v>43073</v>
      </c>
      <c r="AH34" s="73" t="str">
        <f>数据源表!X34</f>
        <v>高精</v>
      </c>
      <c r="AI34" s="122"/>
      <c r="AJ34" s="124">
        <f>数据源表!Y34</f>
        <v>0.17</v>
      </c>
      <c r="AK34" s="53" t="e">
        <f>VLOOKUP(V34,#REF!,12,0)</f>
        <v>#REF!</v>
      </c>
    </row>
    <row r="35" spans="1:37" s="53" customFormat="1" ht="12" customHeight="1">
      <c r="A35" s="76" t="str">
        <f>数据源表!A35</f>
        <v>丁连军</v>
      </c>
      <c r="B35" s="75">
        <f>数据源表!B35</f>
        <v>43111</v>
      </c>
      <c r="C35" s="76" t="str">
        <f>数据源表!C35</f>
        <v>a0338</v>
      </c>
      <c r="D35" s="76" t="str">
        <f>数据源表!D35</f>
        <v>昆山科森科技股份有限公司</v>
      </c>
      <c r="E35" s="77">
        <f>数据源表!E35</f>
        <v>6060</v>
      </c>
      <c r="F35" s="76" t="str">
        <f>数据源表!F35</f>
        <v>28120277</v>
      </c>
      <c r="G35" s="78">
        <f>数据源表!G35</f>
        <v>43231</v>
      </c>
      <c r="H35" s="76">
        <f>数据源表!H35</f>
        <v>120</v>
      </c>
      <c r="I35" s="78">
        <v>43259</v>
      </c>
      <c r="J35" s="94">
        <f>数据源表!J35</f>
        <v>6060</v>
      </c>
      <c r="K35" s="94">
        <f t="shared" si="0"/>
        <v>5179.49</v>
      </c>
      <c r="L35" s="95">
        <f t="shared" si="4"/>
        <v>148</v>
      </c>
      <c r="M35" s="96"/>
      <c r="N35" s="96" t="e">
        <f>VLOOKUP(C35,#REF!,5,0)</f>
        <v>#REF!</v>
      </c>
      <c r="O35" s="76">
        <v>0.01</v>
      </c>
      <c r="P35" s="76">
        <f t="shared" si="6"/>
        <v>51.79</v>
      </c>
      <c r="Q35" s="76" t="e">
        <f>ROUND(VLOOKUP(V35,#REF!,7,0),2)</f>
        <v>#REF!</v>
      </c>
      <c r="R35" s="76"/>
      <c r="S35" s="94"/>
      <c r="T35" s="94"/>
      <c r="U35" s="94"/>
      <c r="V35" s="106" t="str">
        <f>数据源表!S35</f>
        <v>CSB09</v>
      </c>
      <c r="W35" s="76" t="str">
        <f>数据源表!M35</f>
        <v>*石油制品*半合成极压切削液</v>
      </c>
      <c r="X35" s="76" t="str">
        <f>数据源表!N35</f>
        <v>LP-3030</v>
      </c>
      <c r="Y35" s="76">
        <f>数据源表!O35</f>
        <v>2</v>
      </c>
      <c r="Z35" s="76" t="str">
        <f>数据源表!P35</f>
        <v>桶</v>
      </c>
      <c r="AA35" s="76">
        <f>数据源表!Q35</f>
        <v>3030</v>
      </c>
      <c r="AB35" s="76">
        <f>数据源表!R35</f>
        <v>6060</v>
      </c>
      <c r="AC35" s="118">
        <f>数据源表!U35</f>
        <v>340</v>
      </c>
      <c r="AD35" s="118">
        <f>数据源表!T35</f>
        <v>170</v>
      </c>
      <c r="AE35" s="66" t="str">
        <f t="shared" si="3"/>
        <v xml:space="preserve">     指导价</v>
      </c>
      <c r="AF35" s="73" t="str">
        <f>数据源表!V35</f>
        <v>XOUT17120166</v>
      </c>
      <c r="AG35" s="119">
        <f>数据源表!W35</f>
        <v>43078</v>
      </c>
      <c r="AH35" s="73" t="str">
        <f>数据源表!X35</f>
        <v>高精</v>
      </c>
      <c r="AI35" s="122"/>
      <c r="AJ35" s="124">
        <f>数据源表!Y35</f>
        <v>0.17</v>
      </c>
      <c r="AK35" s="53" t="e">
        <f>VLOOKUP(V35,#REF!,12,0)</f>
        <v>#REF!</v>
      </c>
    </row>
    <row r="36" spans="1:37" s="53" customFormat="1" ht="12" customHeight="1">
      <c r="A36" s="76" t="str">
        <f>数据源表!A36</f>
        <v>丁连军</v>
      </c>
      <c r="B36" s="75">
        <f>数据源表!B36</f>
        <v>43111</v>
      </c>
      <c r="C36" s="76" t="str">
        <f>数据源表!C36</f>
        <v>a0338</v>
      </c>
      <c r="D36" s="76" t="str">
        <f>数据源表!D36</f>
        <v>昆山科森科技股份有限公司</v>
      </c>
      <c r="E36" s="77">
        <f>数据源表!E36</f>
        <v>7410</v>
      </c>
      <c r="F36" s="76" t="str">
        <f>数据源表!F36</f>
        <v>28120277</v>
      </c>
      <c r="G36" s="78">
        <f>数据源表!G36</f>
        <v>43231</v>
      </c>
      <c r="H36" s="76">
        <f>数据源表!H36</f>
        <v>120</v>
      </c>
      <c r="I36" s="78">
        <v>43259</v>
      </c>
      <c r="J36" s="94">
        <f>数据源表!J36</f>
        <v>7410</v>
      </c>
      <c r="K36" s="94">
        <f t="shared" si="0"/>
        <v>6333.33</v>
      </c>
      <c r="L36" s="95">
        <f t="shared" si="4"/>
        <v>148</v>
      </c>
      <c r="M36" s="96"/>
      <c r="N36" s="96" t="e">
        <f>VLOOKUP(C36,#REF!,5,0)</f>
        <v>#REF!</v>
      </c>
      <c r="O36" s="76">
        <v>0.01</v>
      </c>
      <c r="P36" s="76">
        <f t="shared" si="6"/>
        <v>63.33</v>
      </c>
      <c r="Q36" s="76" t="e">
        <f>ROUND(VLOOKUP(V36,#REF!,7,0),2)</f>
        <v>#REF!</v>
      </c>
      <c r="R36" s="76"/>
      <c r="S36" s="94"/>
      <c r="T36" s="94"/>
      <c r="U36" s="94"/>
      <c r="V36" s="106" t="str">
        <f>数据源表!S36</f>
        <v>CYQ19</v>
      </c>
      <c r="W36" s="76" t="str">
        <f>数据源表!M36</f>
        <v>*石油制品*不锈钢切削油</v>
      </c>
      <c r="X36" s="76" t="str">
        <f>数据源表!N36</f>
        <v>CH-105</v>
      </c>
      <c r="Y36" s="76">
        <f>数据源表!O36</f>
        <v>3</v>
      </c>
      <c r="Z36" s="76" t="str">
        <f>数据源表!P36</f>
        <v>桶</v>
      </c>
      <c r="AA36" s="76">
        <f>数据源表!Q36</f>
        <v>2470</v>
      </c>
      <c r="AB36" s="76">
        <f>数据源表!R36</f>
        <v>7410</v>
      </c>
      <c r="AC36" s="118">
        <f>数据源表!U36</f>
        <v>510</v>
      </c>
      <c r="AD36" s="118">
        <f>数据源表!T36</f>
        <v>170</v>
      </c>
      <c r="AE36" s="66" t="str">
        <f t="shared" si="3"/>
        <v xml:space="preserve">     指导价</v>
      </c>
      <c r="AF36" s="73" t="str">
        <f>数据源表!V36</f>
        <v>XOUT17120166</v>
      </c>
      <c r="AG36" s="119">
        <f>数据源表!W36</f>
        <v>43078</v>
      </c>
      <c r="AH36" s="73" t="str">
        <f>数据源表!X36</f>
        <v>高精</v>
      </c>
      <c r="AI36" s="122"/>
      <c r="AJ36" s="124">
        <f>数据源表!Y36</f>
        <v>0.17</v>
      </c>
      <c r="AK36" s="53" t="e">
        <f>VLOOKUP(V36,#REF!,12,0)</f>
        <v>#REF!</v>
      </c>
    </row>
    <row r="37" spans="1:37" s="53" customFormat="1" ht="12" customHeight="1">
      <c r="A37" s="76" t="str">
        <f>数据源表!A37</f>
        <v>丁连军</v>
      </c>
      <c r="B37" s="75">
        <f>数据源表!B37</f>
        <v>43111</v>
      </c>
      <c r="C37" s="76" t="str">
        <f>数据源表!C37</f>
        <v>a0338</v>
      </c>
      <c r="D37" s="76" t="str">
        <f>数据源表!D37</f>
        <v>昆山科森科技股份有限公司</v>
      </c>
      <c r="E37" s="77">
        <f>数据源表!E37</f>
        <v>2370</v>
      </c>
      <c r="F37" s="76" t="str">
        <f>数据源表!F37</f>
        <v>28120277</v>
      </c>
      <c r="G37" s="78">
        <f>数据源表!G37</f>
        <v>43231</v>
      </c>
      <c r="H37" s="76">
        <f>数据源表!H37</f>
        <v>120</v>
      </c>
      <c r="I37" s="78">
        <v>43259</v>
      </c>
      <c r="J37" s="94">
        <f>数据源表!J37</f>
        <v>2370</v>
      </c>
      <c r="K37" s="94">
        <f t="shared" si="0"/>
        <v>2025.64</v>
      </c>
      <c r="L37" s="95">
        <f t="shared" si="4"/>
        <v>148</v>
      </c>
      <c r="M37" s="96"/>
      <c r="N37" s="96" t="e">
        <f>VLOOKUP(C37,#REF!,5,0)</f>
        <v>#REF!</v>
      </c>
      <c r="O37" s="76">
        <v>0.01</v>
      </c>
      <c r="P37" s="76">
        <f t="shared" si="6"/>
        <v>20.260000000000002</v>
      </c>
      <c r="Q37" s="76" t="e">
        <f>ROUND(VLOOKUP(V37,#REF!,7,0),2)</f>
        <v>#REF!</v>
      </c>
      <c r="R37" s="76"/>
      <c r="S37" s="94"/>
      <c r="T37" s="94"/>
      <c r="U37" s="94"/>
      <c r="V37" s="106" t="str">
        <f>数据源表!S37</f>
        <v>CYT11</v>
      </c>
      <c r="W37" s="76" t="str">
        <f>数据源表!M37</f>
        <v>*石油制品*机床导轨油</v>
      </c>
      <c r="X37" s="76" t="str">
        <f>数据源表!N37</f>
        <v>68#</v>
      </c>
      <c r="Y37" s="76">
        <f>数据源表!O37</f>
        <v>1</v>
      </c>
      <c r="Z37" s="76" t="str">
        <f>数据源表!P37</f>
        <v>桶</v>
      </c>
      <c r="AA37" s="76">
        <f>数据源表!Q37</f>
        <v>2370</v>
      </c>
      <c r="AB37" s="76">
        <f>数据源表!R37</f>
        <v>2370</v>
      </c>
      <c r="AC37" s="118">
        <f>数据源表!U37</f>
        <v>170</v>
      </c>
      <c r="AD37" s="118">
        <f>数据源表!T37</f>
        <v>170</v>
      </c>
      <c r="AE37" s="66" t="str">
        <f t="shared" si="3"/>
        <v xml:space="preserve">     指导价</v>
      </c>
      <c r="AF37" s="73" t="str">
        <f>数据源表!V37</f>
        <v>XOUT17120166</v>
      </c>
      <c r="AG37" s="119">
        <f>数据源表!W37</f>
        <v>43078</v>
      </c>
      <c r="AH37" s="73" t="str">
        <f>数据源表!X37</f>
        <v>高精</v>
      </c>
      <c r="AI37" s="122"/>
      <c r="AJ37" s="124">
        <f>数据源表!Y37</f>
        <v>0.17</v>
      </c>
      <c r="AK37" s="53" t="e">
        <f>VLOOKUP(V37,#REF!,12,0)</f>
        <v>#REF!</v>
      </c>
    </row>
    <row r="38" spans="1:37" s="53" customFormat="1" ht="12" customHeight="1">
      <c r="A38" s="76" t="str">
        <f>数据源表!A38</f>
        <v>丁连军</v>
      </c>
      <c r="B38" s="75">
        <f>数据源表!B38</f>
        <v>43111</v>
      </c>
      <c r="C38" s="76" t="str">
        <f>数据源表!C38</f>
        <v>a0338</v>
      </c>
      <c r="D38" s="76" t="str">
        <f>数据源表!D38</f>
        <v>昆山科森科技股份有限公司</v>
      </c>
      <c r="E38" s="77">
        <f>数据源表!E38</f>
        <v>12350</v>
      </c>
      <c r="F38" s="76" t="str">
        <f>数据源表!F38</f>
        <v>28120278</v>
      </c>
      <c r="G38" s="78">
        <f>数据源表!G38</f>
        <v>43231</v>
      </c>
      <c r="H38" s="76">
        <f>数据源表!H38</f>
        <v>120</v>
      </c>
      <c r="I38" s="78">
        <v>43259</v>
      </c>
      <c r="J38" s="94">
        <f>数据源表!J38</f>
        <v>12350</v>
      </c>
      <c r="K38" s="94">
        <f t="shared" si="0"/>
        <v>10555.56</v>
      </c>
      <c r="L38" s="95">
        <f t="shared" si="4"/>
        <v>148</v>
      </c>
      <c r="M38" s="96"/>
      <c r="N38" s="96" t="e">
        <f>VLOOKUP(C38,#REF!,5,0)</f>
        <v>#REF!</v>
      </c>
      <c r="O38" s="76">
        <v>0.01</v>
      </c>
      <c r="P38" s="76">
        <f t="shared" si="6"/>
        <v>105.56</v>
      </c>
      <c r="Q38" s="76" t="e">
        <f>ROUND(VLOOKUP(V38,#REF!,7,0),2)</f>
        <v>#REF!</v>
      </c>
      <c r="R38" s="76"/>
      <c r="S38" s="94"/>
      <c r="T38" s="94"/>
      <c r="U38" s="94"/>
      <c r="V38" s="106" t="str">
        <f>数据源表!S38</f>
        <v>CYQ19</v>
      </c>
      <c r="W38" s="76" t="str">
        <f>数据源表!M38</f>
        <v>*石油制品*不锈钢切削油</v>
      </c>
      <c r="X38" s="76" t="str">
        <f>数据源表!N38</f>
        <v>CH-105</v>
      </c>
      <c r="Y38" s="76">
        <f>数据源表!O38</f>
        <v>5</v>
      </c>
      <c r="Z38" s="76" t="str">
        <f>数据源表!P38</f>
        <v>桶</v>
      </c>
      <c r="AA38" s="76">
        <f>数据源表!Q38</f>
        <v>2470</v>
      </c>
      <c r="AB38" s="76">
        <f>数据源表!R38</f>
        <v>12350</v>
      </c>
      <c r="AC38" s="118">
        <f>数据源表!U38</f>
        <v>850</v>
      </c>
      <c r="AD38" s="118">
        <f>数据源表!T38</f>
        <v>170</v>
      </c>
      <c r="AE38" s="66" t="str">
        <f t="shared" si="3"/>
        <v xml:space="preserve">     指导价</v>
      </c>
      <c r="AF38" s="73" t="str">
        <f>数据源表!V38</f>
        <v>XOUT17120233</v>
      </c>
      <c r="AG38" s="119">
        <f>数据源表!W38</f>
        <v>43082</v>
      </c>
      <c r="AH38" s="73" t="str">
        <f>数据源表!X38</f>
        <v>高精</v>
      </c>
      <c r="AI38" s="122"/>
      <c r="AJ38" s="124">
        <f>数据源表!Y38</f>
        <v>0.17</v>
      </c>
      <c r="AK38" s="53" t="e">
        <f>VLOOKUP(V38,#REF!,12,0)</f>
        <v>#REF!</v>
      </c>
    </row>
    <row r="39" spans="1:37" s="53" customFormat="1" ht="12" customHeight="1">
      <c r="A39" s="76" t="str">
        <f>数据源表!A39</f>
        <v>丁连军</v>
      </c>
      <c r="B39" s="75">
        <f>数据源表!B39</f>
        <v>43111</v>
      </c>
      <c r="C39" s="76" t="str">
        <f>数据源表!C39</f>
        <v>a0338</v>
      </c>
      <c r="D39" s="76" t="str">
        <f>数据源表!D39</f>
        <v>昆山科森科技股份有限公司</v>
      </c>
      <c r="E39" s="77">
        <f>数据源表!E39</f>
        <v>9480</v>
      </c>
      <c r="F39" s="76" t="str">
        <f>数据源表!F39</f>
        <v>28120278</v>
      </c>
      <c r="G39" s="78">
        <f>数据源表!G39</f>
        <v>43231</v>
      </c>
      <c r="H39" s="76">
        <f>数据源表!H39</f>
        <v>120</v>
      </c>
      <c r="I39" s="78">
        <v>43259</v>
      </c>
      <c r="J39" s="94">
        <f>数据源表!J39</f>
        <v>9480</v>
      </c>
      <c r="K39" s="94">
        <f t="shared" si="0"/>
        <v>8102.56</v>
      </c>
      <c r="L39" s="95">
        <f t="shared" si="4"/>
        <v>148</v>
      </c>
      <c r="M39" s="96"/>
      <c r="N39" s="96" t="e">
        <f>VLOOKUP(C39,#REF!,5,0)</f>
        <v>#REF!</v>
      </c>
      <c r="O39" s="76">
        <v>0.01</v>
      </c>
      <c r="P39" s="76">
        <f t="shared" si="6"/>
        <v>81.03</v>
      </c>
      <c r="Q39" s="76" t="e">
        <f>ROUND(VLOOKUP(V39,#REF!,7,0),2)</f>
        <v>#REF!</v>
      </c>
      <c r="R39" s="76"/>
      <c r="S39" s="94"/>
      <c r="T39" s="94"/>
      <c r="U39" s="94"/>
      <c r="V39" s="106" t="str">
        <f>数据源表!S39</f>
        <v>CYT11</v>
      </c>
      <c r="W39" s="76" t="str">
        <f>数据源表!M39</f>
        <v>*石油制品*机床导轨油</v>
      </c>
      <c r="X39" s="76" t="str">
        <f>数据源表!N39</f>
        <v>68#</v>
      </c>
      <c r="Y39" s="76">
        <f>数据源表!O39</f>
        <v>4</v>
      </c>
      <c r="Z39" s="76" t="str">
        <f>数据源表!P39</f>
        <v>桶</v>
      </c>
      <c r="AA39" s="76">
        <f>数据源表!Q39</f>
        <v>2370</v>
      </c>
      <c r="AB39" s="76">
        <f>数据源表!R39</f>
        <v>9480</v>
      </c>
      <c r="AC39" s="118">
        <f>数据源表!U39</f>
        <v>680</v>
      </c>
      <c r="AD39" s="118">
        <f>数据源表!T39</f>
        <v>170</v>
      </c>
      <c r="AE39" s="66" t="str">
        <f t="shared" si="3"/>
        <v xml:space="preserve">     指导价</v>
      </c>
      <c r="AF39" s="73" t="str">
        <f>数据源表!V39</f>
        <v>XOUT17120233</v>
      </c>
      <c r="AG39" s="119">
        <f>数据源表!W39</f>
        <v>43082</v>
      </c>
      <c r="AH39" s="73" t="str">
        <f>数据源表!X39</f>
        <v>高精</v>
      </c>
      <c r="AI39" s="122"/>
      <c r="AJ39" s="124">
        <f>数据源表!Y39</f>
        <v>0.17</v>
      </c>
      <c r="AK39" s="53" t="e">
        <f>VLOOKUP(V39,#REF!,12,0)</f>
        <v>#REF!</v>
      </c>
    </row>
    <row r="40" spans="1:37" s="53" customFormat="1" ht="12" customHeight="1">
      <c r="A40" s="76" t="str">
        <f>数据源表!A40</f>
        <v>丁连军</v>
      </c>
      <c r="B40" s="75">
        <f>数据源表!B40</f>
        <v>43111</v>
      </c>
      <c r="C40" s="76" t="str">
        <f>数据源表!C40</f>
        <v>a0338</v>
      </c>
      <c r="D40" s="76" t="str">
        <f>数据源表!D40</f>
        <v>昆山科森科技股份有限公司</v>
      </c>
      <c r="E40" s="77">
        <f>数据源表!E40</f>
        <v>6060</v>
      </c>
      <c r="F40" s="76" t="str">
        <f>数据源表!F40</f>
        <v>28120278</v>
      </c>
      <c r="G40" s="78">
        <f>数据源表!G40</f>
        <v>43231</v>
      </c>
      <c r="H40" s="76">
        <f>数据源表!H40</f>
        <v>120</v>
      </c>
      <c r="I40" s="78">
        <v>43259</v>
      </c>
      <c r="J40" s="94">
        <f>数据源表!J40</f>
        <v>6060</v>
      </c>
      <c r="K40" s="94">
        <f t="shared" si="0"/>
        <v>5179.49</v>
      </c>
      <c r="L40" s="95">
        <f t="shared" si="4"/>
        <v>148</v>
      </c>
      <c r="M40" s="96"/>
      <c r="N40" s="96" t="e">
        <f>VLOOKUP(C40,#REF!,5,0)</f>
        <v>#REF!</v>
      </c>
      <c r="O40" s="76">
        <v>0.01</v>
      </c>
      <c r="P40" s="76">
        <f t="shared" si="6"/>
        <v>51.79</v>
      </c>
      <c r="Q40" s="76" t="e">
        <f>ROUND(VLOOKUP(V40,#REF!,7,0),2)</f>
        <v>#REF!</v>
      </c>
      <c r="R40" s="76"/>
      <c r="S40" s="94"/>
      <c r="T40" s="94"/>
      <c r="U40" s="94"/>
      <c r="V40" s="106" t="str">
        <f>数据源表!S40</f>
        <v>CSB09</v>
      </c>
      <c r="W40" s="76" t="str">
        <f>数据源表!M40</f>
        <v>*石油制品*半合成极压切削液</v>
      </c>
      <c r="X40" s="76" t="str">
        <f>数据源表!N40</f>
        <v>LP-3030</v>
      </c>
      <c r="Y40" s="76">
        <f>数据源表!O40</f>
        <v>2</v>
      </c>
      <c r="Z40" s="76" t="str">
        <f>数据源表!P40</f>
        <v>桶</v>
      </c>
      <c r="AA40" s="76">
        <f>数据源表!Q40</f>
        <v>3030</v>
      </c>
      <c r="AB40" s="76">
        <f>数据源表!R40</f>
        <v>6060</v>
      </c>
      <c r="AC40" s="118">
        <f>数据源表!U40</f>
        <v>340</v>
      </c>
      <c r="AD40" s="118">
        <f>数据源表!T40</f>
        <v>170</v>
      </c>
      <c r="AE40" s="66" t="str">
        <f t="shared" si="3"/>
        <v xml:space="preserve">     指导价</v>
      </c>
      <c r="AF40" s="73" t="str">
        <f>数据源表!V40</f>
        <v>XOUT17120295</v>
      </c>
      <c r="AG40" s="119">
        <f>数据源表!W40</f>
        <v>43084</v>
      </c>
      <c r="AH40" s="73" t="str">
        <f>数据源表!X40</f>
        <v>高精</v>
      </c>
      <c r="AI40" s="122"/>
      <c r="AJ40" s="124">
        <f>数据源表!Y40</f>
        <v>0.17</v>
      </c>
      <c r="AK40" s="53" t="e">
        <f>VLOOKUP(V40,#REF!,12,0)</f>
        <v>#REF!</v>
      </c>
    </row>
    <row r="41" spans="1:37" s="53" customFormat="1" ht="12" customHeight="1">
      <c r="A41" s="76" t="str">
        <f>数据源表!A41</f>
        <v>丁连军</v>
      </c>
      <c r="B41" s="75">
        <f>数据源表!B41</f>
        <v>43111</v>
      </c>
      <c r="C41" s="76" t="str">
        <f>数据源表!C41</f>
        <v>a0338</v>
      </c>
      <c r="D41" s="76" t="str">
        <f>数据源表!D41</f>
        <v>昆山科森科技股份有限公司</v>
      </c>
      <c r="E41" s="77">
        <f>数据源表!E41</f>
        <v>2260</v>
      </c>
      <c r="F41" s="76" t="str">
        <f>数据源表!F41</f>
        <v>28120278</v>
      </c>
      <c r="G41" s="78">
        <f>数据源表!G41</f>
        <v>43231</v>
      </c>
      <c r="H41" s="76">
        <f>数据源表!H41</f>
        <v>120</v>
      </c>
      <c r="I41" s="78">
        <v>43259</v>
      </c>
      <c r="J41" s="94">
        <f>数据源表!J41</f>
        <v>2260</v>
      </c>
      <c r="K41" s="94">
        <f t="shared" si="0"/>
        <v>1931.62</v>
      </c>
      <c r="L41" s="95">
        <f t="shared" si="4"/>
        <v>148</v>
      </c>
      <c r="M41" s="96"/>
      <c r="N41" s="96" t="e">
        <f>VLOOKUP(C41,#REF!,5,0)</f>
        <v>#REF!</v>
      </c>
      <c r="O41" s="76">
        <v>0.01</v>
      </c>
      <c r="P41" s="76">
        <f t="shared" si="6"/>
        <v>19.32</v>
      </c>
      <c r="Q41" s="76" t="e">
        <f>ROUND(VLOOKUP(V41,#REF!,7,0),2)</f>
        <v>#REF!</v>
      </c>
      <c r="R41" s="76"/>
      <c r="S41" s="94"/>
      <c r="T41" s="94"/>
      <c r="U41" s="94"/>
      <c r="V41" s="106" t="str">
        <f>数据源表!S41</f>
        <v>CYQ14</v>
      </c>
      <c r="W41" s="76" t="str">
        <f>数据源表!M41</f>
        <v>*石油制品*铜铝合金切削油</v>
      </c>
      <c r="X41" s="76" t="str">
        <f>数据源表!N41</f>
        <v>CC-20B</v>
      </c>
      <c r="Y41" s="76">
        <f>数据源表!O41</f>
        <v>1</v>
      </c>
      <c r="Z41" s="76" t="str">
        <f>数据源表!P41</f>
        <v>桶</v>
      </c>
      <c r="AA41" s="76">
        <f>数据源表!Q41</f>
        <v>2260</v>
      </c>
      <c r="AB41" s="76">
        <f>数据源表!R41</f>
        <v>2260</v>
      </c>
      <c r="AC41" s="118">
        <f>数据源表!U41</f>
        <v>170</v>
      </c>
      <c r="AD41" s="118">
        <f>数据源表!T41</f>
        <v>170</v>
      </c>
      <c r="AE41" s="66" t="str">
        <f t="shared" si="3"/>
        <v xml:space="preserve">     指导价</v>
      </c>
      <c r="AF41" s="73" t="str">
        <f>数据源表!V41</f>
        <v>XOUT17120295</v>
      </c>
      <c r="AG41" s="119">
        <f>数据源表!W41</f>
        <v>43084</v>
      </c>
      <c r="AH41" s="73" t="str">
        <f>数据源表!X41</f>
        <v>高精</v>
      </c>
      <c r="AI41" s="122"/>
      <c r="AJ41" s="124">
        <f>数据源表!Y41</f>
        <v>0.17</v>
      </c>
      <c r="AK41" s="53" t="e">
        <f>VLOOKUP(V41,#REF!,12,0)</f>
        <v>#REF!</v>
      </c>
    </row>
    <row r="42" spans="1:37" s="53" customFormat="1" ht="12" customHeight="1">
      <c r="A42" s="76" t="str">
        <f>数据源表!A42</f>
        <v>丁连军</v>
      </c>
      <c r="B42" s="75">
        <f>数据源表!B42</f>
        <v>43111</v>
      </c>
      <c r="C42" s="76" t="str">
        <f>数据源表!C42</f>
        <v>a0338</v>
      </c>
      <c r="D42" s="76" t="str">
        <f>数据源表!D42</f>
        <v>昆山科森科技股份有限公司</v>
      </c>
      <c r="E42" s="77">
        <f>数据源表!E42</f>
        <v>7820</v>
      </c>
      <c r="F42" s="76" t="str">
        <f>数据源表!F42</f>
        <v>28120279</v>
      </c>
      <c r="G42" s="78">
        <f>数据源表!G42</f>
        <v>43231</v>
      </c>
      <c r="H42" s="76">
        <f>数据源表!H42</f>
        <v>120</v>
      </c>
      <c r="I42" s="78">
        <v>43259</v>
      </c>
      <c r="J42" s="94">
        <f>数据源表!J42</f>
        <v>7820</v>
      </c>
      <c r="K42" s="94">
        <f t="shared" si="0"/>
        <v>6683.76</v>
      </c>
      <c r="L42" s="95">
        <f t="shared" si="4"/>
        <v>148</v>
      </c>
      <c r="M42" s="96"/>
      <c r="N42" s="96" t="e">
        <f>VLOOKUP(C42,#REF!,5,0)</f>
        <v>#REF!</v>
      </c>
      <c r="O42" s="76">
        <v>0.01</v>
      </c>
      <c r="P42" s="76">
        <f t="shared" si="6"/>
        <v>66.84</v>
      </c>
      <c r="Q42" s="76" t="e">
        <f>ROUND(VLOOKUP(V42,#REF!,7,0),2)</f>
        <v>#REF!</v>
      </c>
      <c r="R42" s="76"/>
      <c r="S42" s="94"/>
      <c r="T42" s="94"/>
      <c r="U42" s="94"/>
      <c r="V42" s="106" t="str">
        <f>数据源表!S42</f>
        <v>CSB02</v>
      </c>
      <c r="W42" s="76" t="str">
        <f>数据源表!M42</f>
        <v>*石油制品*半合成极压切削液</v>
      </c>
      <c r="X42" s="76" t="str">
        <f>数据源表!N42</f>
        <v>EP-3020</v>
      </c>
      <c r="Y42" s="76">
        <f>数据源表!O42</f>
        <v>2</v>
      </c>
      <c r="Z42" s="76" t="str">
        <f>数据源表!P42</f>
        <v>桶</v>
      </c>
      <c r="AA42" s="76">
        <f>数据源表!Q42</f>
        <v>3910</v>
      </c>
      <c r="AB42" s="76">
        <f>数据源表!R42</f>
        <v>7820</v>
      </c>
      <c r="AC42" s="118">
        <f>数据源表!U42</f>
        <v>340</v>
      </c>
      <c r="AD42" s="118">
        <f>数据源表!T42</f>
        <v>170</v>
      </c>
      <c r="AE42" s="66" t="str">
        <f t="shared" si="3"/>
        <v xml:space="preserve">     指导价</v>
      </c>
      <c r="AF42" s="73" t="str">
        <f>数据源表!V42</f>
        <v>XOUT17120342</v>
      </c>
      <c r="AG42" s="119">
        <f>数据源表!W42</f>
        <v>43085</v>
      </c>
      <c r="AH42" s="73" t="str">
        <f>数据源表!X42</f>
        <v>高精</v>
      </c>
      <c r="AI42" s="122"/>
      <c r="AJ42" s="124">
        <f>数据源表!Y42</f>
        <v>0.17</v>
      </c>
      <c r="AK42" s="53" t="e">
        <f>VLOOKUP(V42,#REF!,12,0)</f>
        <v>#REF!</v>
      </c>
    </row>
    <row r="43" spans="1:37" s="53" customFormat="1" ht="12" customHeight="1">
      <c r="A43" s="76" t="str">
        <f>数据源表!A43</f>
        <v>丁连军</v>
      </c>
      <c r="B43" s="75">
        <f>数据源表!B43</f>
        <v>43111</v>
      </c>
      <c r="C43" s="76" t="str">
        <f>数据源表!C43</f>
        <v>a0338</v>
      </c>
      <c r="D43" s="76" t="str">
        <f>数据源表!D43</f>
        <v>昆山科森科技股份有限公司</v>
      </c>
      <c r="E43" s="77">
        <f>数据源表!E43</f>
        <v>2730</v>
      </c>
      <c r="F43" s="76" t="str">
        <f>数据源表!F43</f>
        <v>28120279</v>
      </c>
      <c r="G43" s="78">
        <f>数据源表!G43</f>
        <v>43231</v>
      </c>
      <c r="H43" s="76">
        <f>数据源表!H43</f>
        <v>120</v>
      </c>
      <c r="I43" s="78">
        <v>43259</v>
      </c>
      <c r="J43" s="94">
        <f>数据源表!J43</f>
        <v>2730</v>
      </c>
      <c r="K43" s="94">
        <f t="shared" si="0"/>
        <v>2333.33</v>
      </c>
      <c r="L43" s="95">
        <f t="shared" si="4"/>
        <v>148</v>
      </c>
      <c r="M43" s="96"/>
      <c r="N43" s="96" t="e">
        <f>VLOOKUP(C43,#REF!,5,0)</f>
        <v>#REF!</v>
      </c>
      <c r="O43" s="76">
        <v>0.01</v>
      </c>
      <c r="P43" s="76">
        <f t="shared" si="6"/>
        <v>23.33</v>
      </c>
      <c r="Q43" s="76" t="e">
        <f>ROUND(VLOOKUP(V43,#REF!,7,0),2)</f>
        <v>#REF!</v>
      </c>
      <c r="R43" s="76"/>
      <c r="S43" s="94"/>
      <c r="T43" s="94"/>
      <c r="U43" s="94"/>
      <c r="V43" s="106" t="str">
        <f>数据源表!S43</f>
        <v>CYQ29</v>
      </c>
      <c r="W43" s="76" t="str">
        <f>数据源表!M43</f>
        <v>*石油制品*镁铝合金切削油</v>
      </c>
      <c r="X43" s="76" t="str">
        <f>数据源表!N43</f>
        <v>OH-303</v>
      </c>
      <c r="Y43" s="76">
        <f>数据源表!O43</f>
        <v>1</v>
      </c>
      <c r="Z43" s="76" t="str">
        <f>数据源表!P43</f>
        <v>桶</v>
      </c>
      <c r="AA43" s="76">
        <f>数据源表!Q43</f>
        <v>2730</v>
      </c>
      <c r="AB43" s="76">
        <f>数据源表!R43</f>
        <v>2730</v>
      </c>
      <c r="AC43" s="118">
        <f>数据源表!U43</f>
        <v>170</v>
      </c>
      <c r="AD43" s="118">
        <f>数据源表!T43</f>
        <v>170</v>
      </c>
      <c r="AE43" s="66" t="str">
        <f t="shared" si="3"/>
        <v xml:space="preserve">     指导价</v>
      </c>
      <c r="AF43" s="73" t="str">
        <f>数据源表!V43</f>
        <v>XOUT17120343</v>
      </c>
      <c r="AG43" s="119">
        <f>数据源表!W43</f>
        <v>43087</v>
      </c>
      <c r="AH43" s="73" t="str">
        <f>数据源表!X43</f>
        <v>高精</v>
      </c>
      <c r="AI43" s="122"/>
      <c r="AJ43" s="124">
        <f>数据源表!Y43</f>
        <v>0.17</v>
      </c>
      <c r="AK43" s="53" t="e">
        <f>VLOOKUP(V43,#REF!,12,0)</f>
        <v>#REF!</v>
      </c>
    </row>
    <row r="44" spans="1:37" s="53" customFormat="1" ht="12" customHeight="1">
      <c r="A44" s="76" t="str">
        <f>数据源表!A44</f>
        <v>丁连军</v>
      </c>
      <c r="B44" s="75">
        <f>数据源表!B44</f>
        <v>43111</v>
      </c>
      <c r="C44" s="76" t="str">
        <f>数据源表!C44</f>
        <v>a0338</v>
      </c>
      <c r="D44" s="76" t="str">
        <f>数据源表!D44</f>
        <v>昆山科森科技股份有限公司</v>
      </c>
      <c r="E44" s="77">
        <f>数据源表!E44</f>
        <v>9090</v>
      </c>
      <c r="F44" s="76" t="str">
        <f>数据源表!F44</f>
        <v>28120280</v>
      </c>
      <c r="G44" s="78">
        <f>数据源表!G44</f>
        <v>43231</v>
      </c>
      <c r="H44" s="76">
        <f>数据源表!H44</f>
        <v>120</v>
      </c>
      <c r="I44" s="78">
        <v>43259</v>
      </c>
      <c r="J44" s="94">
        <f>数据源表!J44</f>
        <v>9090</v>
      </c>
      <c r="K44" s="94">
        <f t="shared" si="0"/>
        <v>7769.23</v>
      </c>
      <c r="L44" s="95">
        <f t="shared" si="4"/>
        <v>148</v>
      </c>
      <c r="M44" s="96"/>
      <c r="N44" s="96" t="e">
        <f>VLOOKUP(C44,#REF!,5,0)</f>
        <v>#REF!</v>
      </c>
      <c r="O44" s="76">
        <v>0.01</v>
      </c>
      <c r="P44" s="76">
        <f t="shared" si="6"/>
        <v>77.69</v>
      </c>
      <c r="Q44" s="76" t="e">
        <f>ROUND(VLOOKUP(V44,#REF!,7,0),2)</f>
        <v>#REF!</v>
      </c>
      <c r="R44" s="76"/>
      <c r="S44" s="94"/>
      <c r="T44" s="94"/>
      <c r="U44" s="94"/>
      <c r="V44" s="106" t="str">
        <f>数据源表!S44</f>
        <v>CSB09</v>
      </c>
      <c r="W44" s="76" t="str">
        <f>数据源表!M44</f>
        <v>*石油制品*半合成极压切削液</v>
      </c>
      <c r="X44" s="76" t="str">
        <f>数据源表!N44</f>
        <v>LP-3030</v>
      </c>
      <c r="Y44" s="76">
        <f>数据源表!O44</f>
        <v>3</v>
      </c>
      <c r="Z44" s="76" t="str">
        <f>数据源表!P44</f>
        <v>桶</v>
      </c>
      <c r="AA44" s="76">
        <f>数据源表!Q44</f>
        <v>3030</v>
      </c>
      <c r="AB44" s="76">
        <f>数据源表!R44</f>
        <v>9090</v>
      </c>
      <c r="AC44" s="118">
        <f>数据源表!U44</f>
        <v>510</v>
      </c>
      <c r="AD44" s="118">
        <f>数据源表!T44</f>
        <v>170</v>
      </c>
      <c r="AE44" s="66" t="str">
        <f t="shared" si="3"/>
        <v xml:space="preserve">     指导价</v>
      </c>
      <c r="AF44" s="73" t="str">
        <f>数据源表!V44</f>
        <v>XOUT17120410</v>
      </c>
      <c r="AG44" s="119">
        <f>数据源表!W44</f>
        <v>43091</v>
      </c>
      <c r="AH44" s="73" t="str">
        <f>数据源表!X44</f>
        <v>高精</v>
      </c>
      <c r="AI44" s="122"/>
      <c r="AJ44" s="124">
        <f>数据源表!Y44</f>
        <v>0.17</v>
      </c>
      <c r="AK44" s="53" t="e">
        <f>VLOOKUP(V44,#REF!,12,0)</f>
        <v>#REF!</v>
      </c>
    </row>
    <row r="45" spans="1:37" s="53" customFormat="1" ht="12" customHeight="1">
      <c r="A45" s="76" t="str">
        <f>数据源表!A45</f>
        <v>丁连军</v>
      </c>
      <c r="B45" s="75">
        <f>数据源表!B45</f>
        <v>43111</v>
      </c>
      <c r="C45" s="76" t="str">
        <f>数据源表!C45</f>
        <v>a0338</v>
      </c>
      <c r="D45" s="76" t="str">
        <f>数据源表!D45</f>
        <v>昆山科森科技股份有限公司</v>
      </c>
      <c r="E45" s="77">
        <f>数据源表!E45</f>
        <v>2860</v>
      </c>
      <c r="F45" s="76" t="str">
        <f>数据源表!F45</f>
        <v>28120280</v>
      </c>
      <c r="G45" s="78">
        <f>数据源表!G45</f>
        <v>43231</v>
      </c>
      <c r="H45" s="76">
        <f>数据源表!H45</f>
        <v>120</v>
      </c>
      <c r="I45" s="78">
        <v>43259</v>
      </c>
      <c r="J45" s="94">
        <f>数据源表!J45</f>
        <v>2860</v>
      </c>
      <c r="K45" s="94">
        <f t="shared" si="0"/>
        <v>2444.44</v>
      </c>
      <c r="L45" s="95">
        <f t="shared" si="4"/>
        <v>148</v>
      </c>
      <c r="M45" s="96"/>
      <c r="N45" s="96" t="e">
        <f>VLOOKUP(C45,#REF!,5,0)</f>
        <v>#REF!</v>
      </c>
      <c r="O45" s="76">
        <v>0.01</v>
      </c>
      <c r="P45" s="76">
        <f t="shared" si="6"/>
        <v>24.44</v>
      </c>
      <c r="Q45" s="76" t="e">
        <f>ROUND(VLOOKUP(V45,#REF!,7,0),2)</f>
        <v>#REF!</v>
      </c>
      <c r="R45" s="76"/>
      <c r="S45" s="94"/>
      <c r="T45" s="94"/>
      <c r="U45" s="94"/>
      <c r="V45" s="106" t="str">
        <f>数据源表!S45</f>
        <v>CYQ51</v>
      </c>
      <c r="W45" s="76" t="str">
        <f>数据源表!M45</f>
        <v>*石油制品*高光不锈钢切削油</v>
      </c>
      <c r="X45" s="76" t="str">
        <f>数据源表!N45</f>
        <v>CH-188</v>
      </c>
      <c r="Y45" s="76">
        <f>数据源表!O45</f>
        <v>1</v>
      </c>
      <c r="Z45" s="76" t="str">
        <f>数据源表!P45</f>
        <v>桶</v>
      </c>
      <c r="AA45" s="76">
        <f>数据源表!Q45</f>
        <v>2860</v>
      </c>
      <c r="AB45" s="76">
        <f>数据源表!R45</f>
        <v>2860</v>
      </c>
      <c r="AC45" s="118">
        <f>数据源表!U45</f>
        <v>170</v>
      </c>
      <c r="AD45" s="118">
        <f>数据源表!T45</f>
        <v>170</v>
      </c>
      <c r="AE45" s="66" t="str">
        <f t="shared" si="3"/>
        <v xml:space="preserve">     指导价</v>
      </c>
      <c r="AF45" s="73" t="str">
        <f>数据源表!V45</f>
        <v>XOUT17120410</v>
      </c>
      <c r="AG45" s="119">
        <f>数据源表!W45</f>
        <v>43091</v>
      </c>
      <c r="AH45" s="73" t="str">
        <f>数据源表!X45</f>
        <v>高精</v>
      </c>
      <c r="AI45" s="122"/>
      <c r="AJ45" s="124">
        <f>数据源表!Y45</f>
        <v>0.17</v>
      </c>
      <c r="AK45" s="53" t="e">
        <f>VLOOKUP(V45,#REF!,12,0)</f>
        <v>#REF!</v>
      </c>
    </row>
    <row r="46" spans="1:37" s="53" customFormat="1" ht="12" customHeight="1">
      <c r="A46" s="76" t="str">
        <f>数据源表!A46</f>
        <v>丁连军</v>
      </c>
      <c r="B46" s="75">
        <f>数据源表!B46</f>
        <v>43111</v>
      </c>
      <c r="C46" s="76" t="str">
        <f>数据源表!C46</f>
        <v>a0338</v>
      </c>
      <c r="D46" s="76" t="str">
        <f>数据源表!D46</f>
        <v>昆山科森科技股份有限公司</v>
      </c>
      <c r="E46" s="77">
        <f>数据源表!E46</f>
        <v>4940</v>
      </c>
      <c r="F46" s="76" t="str">
        <f>数据源表!F46</f>
        <v>28120275</v>
      </c>
      <c r="G46" s="78">
        <f>数据源表!G46</f>
        <v>43231</v>
      </c>
      <c r="H46" s="76">
        <f>数据源表!H46</f>
        <v>120</v>
      </c>
      <c r="I46" s="78">
        <v>43259</v>
      </c>
      <c r="J46" s="94">
        <f>数据源表!J46</f>
        <v>4940</v>
      </c>
      <c r="K46" s="94">
        <f t="shared" si="0"/>
        <v>4222.22</v>
      </c>
      <c r="L46" s="95">
        <f t="shared" si="4"/>
        <v>148</v>
      </c>
      <c r="M46" s="96"/>
      <c r="N46" s="96" t="e">
        <f>VLOOKUP(C46,#REF!,5,0)</f>
        <v>#REF!</v>
      </c>
      <c r="O46" s="76">
        <v>0.01</v>
      </c>
      <c r="P46" s="76">
        <f t="shared" si="6"/>
        <v>42.22</v>
      </c>
      <c r="Q46" s="76" t="e">
        <f>ROUND(VLOOKUP(V46,#REF!,7,0),2)</f>
        <v>#REF!</v>
      </c>
      <c r="R46" s="76"/>
      <c r="S46" s="94"/>
      <c r="T46" s="94"/>
      <c r="U46" s="94"/>
      <c r="V46" s="106" t="str">
        <f>数据源表!S46</f>
        <v>CYQ19</v>
      </c>
      <c r="W46" s="76" t="str">
        <f>数据源表!M46</f>
        <v>*石油制品*不锈钢切削油</v>
      </c>
      <c r="X46" s="76" t="str">
        <f>数据源表!N46</f>
        <v>CH-105</v>
      </c>
      <c r="Y46" s="76">
        <f>数据源表!O46</f>
        <v>2</v>
      </c>
      <c r="Z46" s="76" t="str">
        <f>数据源表!P46</f>
        <v>桶</v>
      </c>
      <c r="AA46" s="76">
        <f>数据源表!Q46</f>
        <v>2470</v>
      </c>
      <c r="AB46" s="76">
        <f>数据源表!R46</f>
        <v>4940</v>
      </c>
      <c r="AC46" s="118">
        <f>数据源表!U46</f>
        <v>340</v>
      </c>
      <c r="AD46" s="118">
        <f>数据源表!T46</f>
        <v>170</v>
      </c>
      <c r="AE46" s="66" t="str">
        <f t="shared" si="3"/>
        <v xml:space="preserve">     指导价</v>
      </c>
      <c r="AF46" s="73" t="str">
        <f>数据源表!V46</f>
        <v>XOUT17110651</v>
      </c>
      <c r="AG46" s="119">
        <f>数据源表!W46</f>
        <v>43070</v>
      </c>
      <c r="AH46" s="73" t="str">
        <f>数据源表!X46</f>
        <v>医疗</v>
      </c>
      <c r="AI46" s="122"/>
      <c r="AJ46" s="124">
        <f>数据源表!Y46</f>
        <v>0.17</v>
      </c>
      <c r="AK46" s="53" t="e">
        <f>VLOOKUP(V46,#REF!,12,0)</f>
        <v>#REF!</v>
      </c>
    </row>
    <row r="47" spans="1:37" s="53" customFormat="1" ht="12" customHeight="1">
      <c r="A47" s="76" t="str">
        <f>数据源表!A47</f>
        <v>丁连军</v>
      </c>
      <c r="B47" s="75">
        <f>数据源表!B47</f>
        <v>43111</v>
      </c>
      <c r="C47" s="76" t="str">
        <f>数据源表!C47</f>
        <v>a0338</v>
      </c>
      <c r="D47" s="76" t="str">
        <f>数据源表!D47</f>
        <v>昆山科森科技股份有限公司</v>
      </c>
      <c r="E47" s="77">
        <f>数据源表!E47</f>
        <v>4940</v>
      </c>
      <c r="F47" s="76" t="str">
        <f>数据源表!F47</f>
        <v>28120276</v>
      </c>
      <c r="G47" s="78">
        <f>数据源表!G47</f>
        <v>43231</v>
      </c>
      <c r="H47" s="76">
        <f>数据源表!H47</f>
        <v>120</v>
      </c>
      <c r="I47" s="78">
        <v>43259</v>
      </c>
      <c r="J47" s="94">
        <f>数据源表!J47</f>
        <v>4940</v>
      </c>
      <c r="K47" s="94">
        <f t="shared" si="0"/>
        <v>4222.22</v>
      </c>
      <c r="L47" s="95">
        <f t="shared" si="4"/>
        <v>148</v>
      </c>
      <c r="M47" s="96"/>
      <c r="N47" s="96" t="e">
        <f>VLOOKUP(C47,#REF!,5,0)</f>
        <v>#REF!</v>
      </c>
      <c r="O47" s="76">
        <v>0.01</v>
      </c>
      <c r="P47" s="76">
        <f t="shared" si="6"/>
        <v>42.22</v>
      </c>
      <c r="Q47" s="76" t="e">
        <f>ROUND(VLOOKUP(V47,#REF!,7,0),2)</f>
        <v>#REF!</v>
      </c>
      <c r="R47" s="76"/>
      <c r="S47" s="94"/>
      <c r="T47" s="94"/>
      <c r="U47" s="94"/>
      <c r="V47" s="106" t="str">
        <f>数据源表!S47</f>
        <v>CYQ19</v>
      </c>
      <c r="W47" s="76" t="str">
        <f>数据源表!M47</f>
        <v>*石油制品*不锈钢切削油</v>
      </c>
      <c r="X47" s="76" t="str">
        <f>数据源表!N47</f>
        <v>CH-105</v>
      </c>
      <c r="Y47" s="76">
        <f>数据源表!O47</f>
        <v>2</v>
      </c>
      <c r="Z47" s="76" t="str">
        <f>数据源表!P47</f>
        <v>桶</v>
      </c>
      <c r="AA47" s="76">
        <f>数据源表!Q47</f>
        <v>2470</v>
      </c>
      <c r="AB47" s="76">
        <f>数据源表!R47</f>
        <v>4940</v>
      </c>
      <c r="AC47" s="118">
        <f>数据源表!U47</f>
        <v>340</v>
      </c>
      <c r="AD47" s="118">
        <f>数据源表!T47</f>
        <v>170</v>
      </c>
      <c r="AE47" s="66" t="str">
        <f t="shared" si="3"/>
        <v xml:space="preserve">     指导价</v>
      </c>
      <c r="AF47" s="73" t="str">
        <f>数据源表!V47</f>
        <v>XOUT17120038</v>
      </c>
      <c r="AG47" s="119">
        <f>数据源表!W47</f>
        <v>43073</v>
      </c>
      <c r="AH47" s="73" t="str">
        <f>数据源表!X47</f>
        <v>医疗</v>
      </c>
      <c r="AI47" s="122"/>
      <c r="AJ47" s="124">
        <f>数据源表!Y47</f>
        <v>0.17</v>
      </c>
      <c r="AK47" s="53" t="e">
        <f>VLOOKUP(V47,#REF!,12,0)</f>
        <v>#REF!</v>
      </c>
    </row>
    <row r="48" spans="1:37" s="53" customFormat="1" ht="12" customHeight="1">
      <c r="A48" s="76" t="str">
        <f>数据源表!A48</f>
        <v>丁连军</v>
      </c>
      <c r="B48" s="75">
        <f>数据源表!B48</f>
        <v>43111</v>
      </c>
      <c r="C48" s="76" t="str">
        <f>数据源表!C48</f>
        <v>a0338</v>
      </c>
      <c r="D48" s="76" t="str">
        <f>数据源表!D48</f>
        <v>昆山科森科技股份有限公司</v>
      </c>
      <c r="E48" s="77">
        <f>数据源表!E48</f>
        <v>7410</v>
      </c>
      <c r="F48" s="76" t="str">
        <f>数据源表!F48</f>
        <v>28120277</v>
      </c>
      <c r="G48" s="78">
        <f>数据源表!G48</f>
        <v>43231</v>
      </c>
      <c r="H48" s="76">
        <f>数据源表!H48</f>
        <v>120</v>
      </c>
      <c r="I48" s="78">
        <v>43259</v>
      </c>
      <c r="J48" s="94">
        <f>数据源表!J48</f>
        <v>7410</v>
      </c>
      <c r="K48" s="94">
        <f t="shared" si="0"/>
        <v>6333.33</v>
      </c>
      <c r="L48" s="95">
        <f t="shared" si="4"/>
        <v>148</v>
      </c>
      <c r="M48" s="96"/>
      <c r="N48" s="96" t="e">
        <f>VLOOKUP(C48,#REF!,5,0)</f>
        <v>#REF!</v>
      </c>
      <c r="O48" s="76">
        <v>0.01</v>
      </c>
      <c r="P48" s="76">
        <f t="shared" si="6"/>
        <v>63.33</v>
      </c>
      <c r="Q48" s="76" t="e">
        <f>ROUND(VLOOKUP(V48,#REF!,7,0),2)</f>
        <v>#REF!</v>
      </c>
      <c r="R48" s="76"/>
      <c r="S48" s="94"/>
      <c r="T48" s="94"/>
      <c r="U48" s="94"/>
      <c r="V48" s="106" t="str">
        <f>数据源表!S48</f>
        <v>CYQ19</v>
      </c>
      <c r="W48" s="76" t="str">
        <f>数据源表!M48</f>
        <v>*石油制品*不锈钢切削油</v>
      </c>
      <c r="X48" s="76" t="str">
        <f>数据源表!N48</f>
        <v>CH-105</v>
      </c>
      <c r="Y48" s="76">
        <f>数据源表!O48</f>
        <v>3</v>
      </c>
      <c r="Z48" s="76" t="str">
        <f>数据源表!P48</f>
        <v>桶</v>
      </c>
      <c r="AA48" s="76">
        <f>数据源表!Q48</f>
        <v>2470</v>
      </c>
      <c r="AB48" s="76">
        <f>数据源表!R48</f>
        <v>7410</v>
      </c>
      <c r="AC48" s="118">
        <f>数据源表!U48</f>
        <v>510</v>
      </c>
      <c r="AD48" s="118">
        <f>数据源表!T48</f>
        <v>170</v>
      </c>
      <c r="AE48" s="66" t="str">
        <f t="shared" si="3"/>
        <v xml:space="preserve">     指导价</v>
      </c>
      <c r="AF48" s="73" t="str">
        <f>数据源表!V48</f>
        <v>XOUT17120114</v>
      </c>
      <c r="AG48" s="119">
        <f>数据源表!W48</f>
        <v>43077</v>
      </c>
      <c r="AH48" s="73" t="str">
        <f>数据源表!X48</f>
        <v>医疗</v>
      </c>
      <c r="AI48" s="122"/>
      <c r="AJ48" s="124">
        <f>数据源表!Y48</f>
        <v>0.17</v>
      </c>
      <c r="AK48" s="53" t="e">
        <f>VLOOKUP(V48,#REF!,12,0)</f>
        <v>#REF!</v>
      </c>
    </row>
    <row r="49" spans="1:37" s="53" customFormat="1" ht="12" customHeight="1">
      <c r="A49" s="76" t="str">
        <f>数据源表!A49</f>
        <v>丁连军</v>
      </c>
      <c r="B49" s="75">
        <f>数据源表!B49</f>
        <v>43111</v>
      </c>
      <c r="C49" s="76" t="str">
        <f>数据源表!C49</f>
        <v>a0338</v>
      </c>
      <c r="D49" s="76" t="str">
        <f>数据源表!D49</f>
        <v>昆山科森科技股份有限公司</v>
      </c>
      <c r="E49" s="77">
        <f>数据源表!E49</f>
        <v>7820</v>
      </c>
      <c r="F49" s="76" t="str">
        <f>数据源表!F49</f>
        <v>28120277</v>
      </c>
      <c r="G49" s="78">
        <f>数据源表!G49</f>
        <v>43231</v>
      </c>
      <c r="H49" s="76">
        <f>数据源表!H49</f>
        <v>120</v>
      </c>
      <c r="I49" s="78">
        <v>43259</v>
      </c>
      <c r="J49" s="94">
        <f>数据源表!J49</f>
        <v>7820</v>
      </c>
      <c r="K49" s="94">
        <f t="shared" si="0"/>
        <v>6683.76</v>
      </c>
      <c r="L49" s="95">
        <f t="shared" si="4"/>
        <v>148</v>
      </c>
      <c r="M49" s="96"/>
      <c r="N49" s="96" t="e">
        <f>VLOOKUP(C49,#REF!,5,0)</f>
        <v>#REF!</v>
      </c>
      <c r="O49" s="76">
        <v>0.01</v>
      </c>
      <c r="P49" s="76">
        <f t="shared" si="6"/>
        <v>66.84</v>
      </c>
      <c r="Q49" s="76" t="e">
        <f>ROUND(VLOOKUP(V49,#REF!,7,0),2)</f>
        <v>#REF!</v>
      </c>
      <c r="R49" s="76"/>
      <c r="S49" s="94"/>
      <c r="T49" s="94"/>
      <c r="U49" s="94"/>
      <c r="V49" s="106" t="str">
        <f>数据源表!S49</f>
        <v>CSB02</v>
      </c>
      <c r="W49" s="76" t="str">
        <f>数据源表!M49</f>
        <v>*石油制品*半合成极压切削液</v>
      </c>
      <c r="X49" s="76" t="str">
        <f>数据源表!N49</f>
        <v>EP-3020</v>
      </c>
      <c r="Y49" s="76">
        <f>数据源表!O49</f>
        <v>2</v>
      </c>
      <c r="Z49" s="76" t="str">
        <f>数据源表!P49</f>
        <v>桶</v>
      </c>
      <c r="AA49" s="76">
        <f>数据源表!Q49</f>
        <v>3910</v>
      </c>
      <c r="AB49" s="76">
        <f>数据源表!R49</f>
        <v>7820</v>
      </c>
      <c r="AC49" s="118">
        <f>数据源表!U49</f>
        <v>340</v>
      </c>
      <c r="AD49" s="118">
        <f>数据源表!T49</f>
        <v>170</v>
      </c>
      <c r="AE49" s="66" t="str">
        <f t="shared" si="3"/>
        <v xml:space="preserve">     指导价</v>
      </c>
      <c r="AF49" s="73" t="str">
        <f>数据源表!V49</f>
        <v>XOUT17120114</v>
      </c>
      <c r="AG49" s="119">
        <f>数据源表!W49</f>
        <v>43077</v>
      </c>
      <c r="AH49" s="73" t="str">
        <f>数据源表!X49</f>
        <v>医疗</v>
      </c>
      <c r="AI49" s="122"/>
      <c r="AJ49" s="124">
        <f>数据源表!Y49</f>
        <v>0.17</v>
      </c>
      <c r="AK49" s="53" t="e">
        <f>VLOOKUP(V49,#REF!,12,0)</f>
        <v>#REF!</v>
      </c>
    </row>
    <row r="50" spans="1:37" s="53" customFormat="1" ht="12" customHeight="1">
      <c r="A50" s="76" t="str">
        <f>数据源表!A50</f>
        <v>丁连军</v>
      </c>
      <c r="B50" s="75">
        <f>数据源表!B50</f>
        <v>43111</v>
      </c>
      <c r="C50" s="76" t="str">
        <f>数据源表!C50</f>
        <v>a0338</v>
      </c>
      <c r="D50" s="76" t="str">
        <f>数据源表!D50</f>
        <v>昆山科森科技股份有限公司</v>
      </c>
      <c r="E50" s="77">
        <f>数据源表!E50</f>
        <v>3910</v>
      </c>
      <c r="F50" s="76" t="str">
        <f>数据源表!F50</f>
        <v>28120278</v>
      </c>
      <c r="G50" s="78">
        <f>数据源表!G50</f>
        <v>43231</v>
      </c>
      <c r="H50" s="76">
        <f>数据源表!H50</f>
        <v>120</v>
      </c>
      <c r="I50" s="78">
        <v>43259</v>
      </c>
      <c r="J50" s="94">
        <f>数据源表!J50</f>
        <v>3910</v>
      </c>
      <c r="K50" s="94">
        <f t="shared" si="0"/>
        <v>3341.88</v>
      </c>
      <c r="L50" s="95">
        <f t="shared" si="4"/>
        <v>148</v>
      </c>
      <c r="M50" s="96"/>
      <c r="N50" s="96" t="e">
        <f>VLOOKUP(C50,#REF!,5,0)</f>
        <v>#REF!</v>
      </c>
      <c r="O50" s="76">
        <v>0.01</v>
      </c>
      <c r="P50" s="76">
        <f t="shared" si="6"/>
        <v>33.42</v>
      </c>
      <c r="Q50" s="76" t="e">
        <f>ROUND(VLOOKUP(V50,#REF!,7,0),2)</f>
        <v>#REF!</v>
      </c>
      <c r="R50" s="76"/>
      <c r="S50" s="94"/>
      <c r="T50" s="94"/>
      <c r="U50" s="94"/>
      <c r="V50" s="106" t="str">
        <f>数据源表!S50</f>
        <v>CSB02</v>
      </c>
      <c r="W50" s="76" t="str">
        <f>数据源表!M50</f>
        <v>*石油制品*半合成极压切削液</v>
      </c>
      <c r="X50" s="76" t="str">
        <f>数据源表!N50</f>
        <v>EP-3020</v>
      </c>
      <c r="Y50" s="76">
        <f>数据源表!O50</f>
        <v>1</v>
      </c>
      <c r="Z50" s="76" t="str">
        <f>数据源表!P50</f>
        <v>桶</v>
      </c>
      <c r="AA50" s="76">
        <f>数据源表!Q50</f>
        <v>3910</v>
      </c>
      <c r="AB50" s="76">
        <f>数据源表!R50</f>
        <v>3910</v>
      </c>
      <c r="AC50" s="118">
        <f>数据源表!U50</f>
        <v>170</v>
      </c>
      <c r="AD50" s="118">
        <f>数据源表!T50</f>
        <v>170</v>
      </c>
      <c r="AE50" s="66" t="str">
        <f t="shared" si="3"/>
        <v xml:space="preserve">     指导价</v>
      </c>
      <c r="AF50" s="73" t="str">
        <f>数据源表!V50</f>
        <v>XOUT17120277</v>
      </c>
      <c r="AG50" s="119">
        <f>数据源表!W50</f>
        <v>43084</v>
      </c>
      <c r="AH50" s="73" t="str">
        <f>数据源表!X50</f>
        <v>医疗</v>
      </c>
      <c r="AI50" s="122"/>
      <c r="AJ50" s="124">
        <f>数据源表!Y50</f>
        <v>0.17</v>
      </c>
      <c r="AK50" s="53" t="e">
        <f>VLOOKUP(V50,#REF!,12,0)</f>
        <v>#REF!</v>
      </c>
    </row>
    <row r="51" spans="1:37" s="53" customFormat="1" ht="12" customHeight="1">
      <c r="A51" s="76" t="str">
        <f>数据源表!A51</f>
        <v>丁连军</v>
      </c>
      <c r="B51" s="75">
        <f>数据源表!B51</f>
        <v>43111</v>
      </c>
      <c r="C51" s="76" t="str">
        <f>数据源表!C51</f>
        <v>a0338</v>
      </c>
      <c r="D51" s="76" t="str">
        <f>数据源表!D51</f>
        <v>昆山科森科技股份有限公司</v>
      </c>
      <c r="E51" s="77">
        <f>数据源表!E51</f>
        <v>7410</v>
      </c>
      <c r="F51" s="76" t="str">
        <f>数据源表!F51</f>
        <v>28120278</v>
      </c>
      <c r="G51" s="78">
        <f>数据源表!G51</f>
        <v>43231</v>
      </c>
      <c r="H51" s="76">
        <f>数据源表!H51</f>
        <v>120</v>
      </c>
      <c r="I51" s="78">
        <v>43259</v>
      </c>
      <c r="J51" s="94">
        <f>数据源表!J51</f>
        <v>7410</v>
      </c>
      <c r="K51" s="94">
        <f t="shared" si="0"/>
        <v>6333.33</v>
      </c>
      <c r="L51" s="95">
        <f t="shared" si="4"/>
        <v>148</v>
      </c>
      <c r="M51" s="96"/>
      <c r="N51" s="96" t="e">
        <f>VLOOKUP(C51,#REF!,5,0)</f>
        <v>#REF!</v>
      </c>
      <c r="O51" s="76">
        <v>0.01</v>
      </c>
      <c r="P51" s="76">
        <f t="shared" si="6"/>
        <v>63.33</v>
      </c>
      <c r="Q51" s="76" t="e">
        <f>ROUND(VLOOKUP(V51,#REF!,7,0),2)</f>
        <v>#REF!</v>
      </c>
      <c r="R51" s="76"/>
      <c r="S51" s="94"/>
      <c r="T51" s="94"/>
      <c r="U51" s="94"/>
      <c r="V51" s="106" t="str">
        <f>数据源表!S51</f>
        <v>CYQ19</v>
      </c>
      <c r="W51" s="76" t="str">
        <f>数据源表!M51</f>
        <v>*石油制品*不锈钢切削油</v>
      </c>
      <c r="X51" s="76" t="str">
        <f>数据源表!N51</f>
        <v>CH-105</v>
      </c>
      <c r="Y51" s="76">
        <f>数据源表!O51</f>
        <v>3</v>
      </c>
      <c r="Z51" s="76" t="str">
        <f>数据源表!P51</f>
        <v>桶</v>
      </c>
      <c r="AA51" s="76">
        <f>数据源表!Q51</f>
        <v>2470</v>
      </c>
      <c r="AB51" s="76">
        <f>数据源表!R51</f>
        <v>7410</v>
      </c>
      <c r="AC51" s="118">
        <f>数据源表!U51</f>
        <v>510</v>
      </c>
      <c r="AD51" s="118">
        <f>数据源表!T51</f>
        <v>170</v>
      </c>
      <c r="AE51" s="66" t="str">
        <f t="shared" si="3"/>
        <v xml:space="preserve">     指导价</v>
      </c>
      <c r="AF51" s="73" t="str">
        <f>数据源表!V51</f>
        <v>XOUT17120277</v>
      </c>
      <c r="AG51" s="119">
        <f>数据源表!W51</f>
        <v>43084</v>
      </c>
      <c r="AH51" s="73" t="str">
        <f>数据源表!X51</f>
        <v>医疗</v>
      </c>
      <c r="AI51" s="122"/>
      <c r="AJ51" s="124">
        <f>数据源表!Y51</f>
        <v>0.17</v>
      </c>
      <c r="AK51" s="53" t="e">
        <f>VLOOKUP(V51,#REF!,12,0)</f>
        <v>#REF!</v>
      </c>
    </row>
    <row r="52" spans="1:37" s="53" customFormat="1" ht="12" customHeight="1">
      <c r="A52" s="76" t="str">
        <f>数据源表!A52</f>
        <v>丁连军</v>
      </c>
      <c r="B52" s="75">
        <f>数据源表!B52</f>
        <v>43111</v>
      </c>
      <c r="C52" s="76" t="str">
        <f>数据源表!C52</f>
        <v>a0338</v>
      </c>
      <c r="D52" s="76" t="str">
        <f>数据源表!D52</f>
        <v>昆山科森科技股份有限公司</v>
      </c>
      <c r="E52" s="77">
        <f>数据源表!E52</f>
        <v>2360</v>
      </c>
      <c r="F52" s="76" t="str">
        <f>数据源表!F52</f>
        <v>28120278</v>
      </c>
      <c r="G52" s="78">
        <f>数据源表!G52</f>
        <v>43231</v>
      </c>
      <c r="H52" s="76">
        <f>数据源表!H52</f>
        <v>120</v>
      </c>
      <c r="I52" s="78">
        <v>43259</v>
      </c>
      <c r="J52" s="94">
        <f>数据源表!J52</f>
        <v>2360</v>
      </c>
      <c r="K52" s="94">
        <f t="shared" si="0"/>
        <v>2017.09</v>
      </c>
      <c r="L52" s="95">
        <f t="shared" si="4"/>
        <v>148</v>
      </c>
      <c r="M52" s="96"/>
      <c r="N52" s="96" t="e">
        <f>VLOOKUP(C52,#REF!,5,0)</f>
        <v>#REF!</v>
      </c>
      <c r="O52" s="76">
        <v>0.01</v>
      </c>
      <c r="P52" s="76">
        <f t="shared" si="6"/>
        <v>20.170000000000002</v>
      </c>
      <c r="Q52" s="76" t="e">
        <f>ROUND(VLOOKUP(V52,#REF!,7,0),2)</f>
        <v>#REF!</v>
      </c>
      <c r="R52" s="76"/>
      <c r="S52" s="94"/>
      <c r="T52" s="94"/>
      <c r="U52" s="94"/>
      <c r="V52" s="106" t="str">
        <f>数据源表!S52</f>
        <v>CYT09</v>
      </c>
      <c r="W52" s="76" t="str">
        <f>数据源表!M52</f>
        <v>*石油制品*抗磨液压油</v>
      </c>
      <c r="X52" s="76" t="str">
        <f>数据源表!N52</f>
        <v>32#</v>
      </c>
      <c r="Y52" s="76">
        <f>数据源表!O52</f>
        <v>1</v>
      </c>
      <c r="Z52" s="76" t="str">
        <f>数据源表!P52</f>
        <v>桶</v>
      </c>
      <c r="AA52" s="76">
        <f>数据源表!Q52</f>
        <v>2360</v>
      </c>
      <c r="AB52" s="76">
        <f>数据源表!R52</f>
        <v>2360</v>
      </c>
      <c r="AC52" s="118">
        <f>数据源表!U52</f>
        <v>170</v>
      </c>
      <c r="AD52" s="118">
        <f>数据源表!T52</f>
        <v>170</v>
      </c>
      <c r="AE52" s="66" t="str">
        <f t="shared" si="3"/>
        <v xml:space="preserve">     指导价</v>
      </c>
      <c r="AF52" s="73" t="str">
        <f>数据源表!V52</f>
        <v>XOUT17120277</v>
      </c>
      <c r="AG52" s="119">
        <f>数据源表!W52</f>
        <v>43084</v>
      </c>
      <c r="AH52" s="73" t="str">
        <f>数据源表!X52</f>
        <v>医疗</v>
      </c>
      <c r="AI52" s="122"/>
      <c r="AJ52" s="124">
        <f>数据源表!Y52</f>
        <v>0.17</v>
      </c>
      <c r="AK52" s="53" t="e">
        <f>VLOOKUP(V52,#REF!,12,0)</f>
        <v>#REF!</v>
      </c>
    </row>
    <row r="53" spans="1:37" s="53" customFormat="1" ht="12" customHeight="1">
      <c r="A53" s="76" t="str">
        <f>数据源表!A53</f>
        <v>丁连军</v>
      </c>
      <c r="B53" s="75">
        <f>数据源表!B53</f>
        <v>43111</v>
      </c>
      <c r="C53" s="76" t="str">
        <f>数据源表!C53</f>
        <v>a0338</v>
      </c>
      <c r="D53" s="76" t="str">
        <f>数据源表!D53</f>
        <v>昆山科森科技股份有限公司</v>
      </c>
      <c r="E53" s="77">
        <f>数据源表!E53</f>
        <v>2370</v>
      </c>
      <c r="F53" s="76" t="str">
        <f>数据源表!F53</f>
        <v>28120278</v>
      </c>
      <c r="G53" s="78">
        <f>数据源表!G53</f>
        <v>43231</v>
      </c>
      <c r="H53" s="76">
        <f>数据源表!H53</f>
        <v>120</v>
      </c>
      <c r="I53" s="78">
        <v>43259</v>
      </c>
      <c r="J53" s="94">
        <f>数据源表!J53</f>
        <v>2370</v>
      </c>
      <c r="K53" s="94">
        <f t="shared" si="0"/>
        <v>2025.64</v>
      </c>
      <c r="L53" s="95">
        <f t="shared" si="4"/>
        <v>148</v>
      </c>
      <c r="M53" s="96"/>
      <c r="N53" s="96" t="e">
        <f>VLOOKUP(C53,#REF!,5,0)</f>
        <v>#REF!</v>
      </c>
      <c r="O53" s="76">
        <v>0.01</v>
      </c>
      <c r="P53" s="76">
        <f t="shared" si="6"/>
        <v>20.260000000000002</v>
      </c>
      <c r="Q53" s="76" t="e">
        <f>ROUND(VLOOKUP(V53,#REF!,7,0),2)</f>
        <v>#REF!</v>
      </c>
      <c r="R53" s="76"/>
      <c r="S53" s="94"/>
      <c r="T53" s="94"/>
      <c r="U53" s="94"/>
      <c r="V53" s="106" t="str">
        <f>数据源表!S53</f>
        <v>CYT11</v>
      </c>
      <c r="W53" s="76" t="str">
        <f>数据源表!M53</f>
        <v>*石油制品*机床导轨油</v>
      </c>
      <c r="X53" s="76" t="str">
        <f>数据源表!N53</f>
        <v>68#</v>
      </c>
      <c r="Y53" s="76">
        <f>数据源表!O53</f>
        <v>1</v>
      </c>
      <c r="Z53" s="76" t="str">
        <f>数据源表!P53</f>
        <v>桶</v>
      </c>
      <c r="AA53" s="76">
        <f>数据源表!Q53</f>
        <v>2370</v>
      </c>
      <c r="AB53" s="76">
        <f>数据源表!R53</f>
        <v>2370</v>
      </c>
      <c r="AC53" s="118">
        <f>数据源表!U53</f>
        <v>170</v>
      </c>
      <c r="AD53" s="118">
        <f>数据源表!T53</f>
        <v>170</v>
      </c>
      <c r="AE53" s="66" t="str">
        <f t="shared" si="3"/>
        <v xml:space="preserve">     指导价</v>
      </c>
      <c r="AF53" s="73" t="str">
        <f>数据源表!V53</f>
        <v>XOUT17120313</v>
      </c>
      <c r="AG53" s="119">
        <f>数据源表!W53</f>
        <v>43085</v>
      </c>
      <c r="AH53" s="73" t="str">
        <f>数据源表!X53</f>
        <v>医疗</v>
      </c>
      <c r="AI53" s="122"/>
      <c r="AJ53" s="124">
        <f>数据源表!Y53</f>
        <v>0.17</v>
      </c>
      <c r="AK53" s="53" t="e">
        <f>VLOOKUP(V53,#REF!,12,0)</f>
        <v>#REF!</v>
      </c>
    </row>
    <row r="54" spans="1:37" s="53" customFormat="1" ht="12" customHeight="1">
      <c r="A54" s="76" t="str">
        <f>数据源表!A54</f>
        <v>丁连军</v>
      </c>
      <c r="B54" s="75">
        <f>数据源表!B54</f>
        <v>43111</v>
      </c>
      <c r="C54" s="76" t="str">
        <f>数据源表!C54</f>
        <v>a0338</v>
      </c>
      <c r="D54" s="76" t="str">
        <f>数据源表!D54</f>
        <v>昆山科森科技股份有限公司</v>
      </c>
      <c r="E54" s="77">
        <f>数据源表!E54</f>
        <v>4940</v>
      </c>
      <c r="F54" s="76" t="str">
        <f>数据源表!F54</f>
        <v>28120279</v>
      </c>
      <c r="G54" s="78">
        <f>数据源表!G54</f>
        <v>43231</v>
      </c>
      <c r="H54" s="76">
        <f>数据源表!H54</f>
        <v>120</v>
      </c>
      <c r="I54" s="78">
        <v>43259</v>
      </c>
      <c r="J54" s="94">
        <f>数据源表!J54</f>
        <v>4940</v>
      </c>
      <c r="K54" s="94">
        <f t="shared" si="0"/>
        <v>4222.22</v>
      </c>
      <c r="L54" s="95">
        <f t="shared" si="4"/>
        <v>148</v>
      </c>
      <c r="M54" s="96"/>
      <c r="N54" s="96" t="e">
        <f>VLOOKUP(C54,#REF!,5,0)</f>
        <v>#REF!</v>
      </c>
      <c r="O54" s="76">
        <v>0.01</v>
      </c>
      <c r="P54" s="76">
        <f t="shared" si="6"/>
        <v>42.22</v>
      </c>
      <c r="Q54" s="76" t="e">
        <f>ROUND(VLOOKUP(V54,#REF!,7,0),2)</f>
        <v>#REF!</v>
      </c>
      <c r="R54" s="76"/>
      <c r="S54" s="94"/>
      <c r="T54" s="94"/>
      <c r="U54" s="94"/>
      <c r="V54" s="106" t="str">
        <f>数据源表!S54</f>
        <v>CYQ19</v>
      </c>
      <c r="W54" s="76" t="str">
        <f>数据源表!M54</f>
        <v>*石油制品*不锈钢切削油</v>
      </c>
      <c r="X54" s="76" t="str">
        <f>数据源表!N54</f>
        <v>CH-105</v>
      </c>
      <c r="Y54" s="76">
        <f>数据源表!O54</f>
        <v>2</v>
      </c>
      <c r="Z54" s="76" t="str">
        <f>数据源表!P54</f>
        <v>桶</v>
      </c>
      <c r="AA54" s="76">
        <f>数据源表!Q54</f>
        <v>2470</v>
      </c>
      <c r="AB54" s="76">
        <f>数据源表!R54</f>
        <v>4940</v>
      </c>
      <c r="AC54" s="118">
        <f>数据源表!U54</f>
        <v>340</v>
      </c>
      <c r="AD54" s="118">
        <f>数据源表!T54</f>
        <v>170</v>
      </c>
      <c r="AE54" s="66" t="str">
        <f t="shared" si="3"/>
        <v xml:space="preserve">     指导价</v>
      </c>
      <c r="AF54" s="73" t="str">
        <f>数据源表!V54</f>
        <v>XOUT17120403</v>
      </c>
      <c r="AG54" s="119">
        <f>数据源表!W54</f>
        <v>43091</v>
      </c>
      <c r="AH54" s="73" t="str">
        <f>数据源表!X54</f>
        <v>医疗</v>
      </c>
      <c r="AI54" s="122"/>
      <c r="AJ54" s="124">
        <f>数据源表!Y54</f>
        <v>0.17</v>
      </c>
      <c r="AK54" s="53" t="e">
        <f>VLOOKUP(V54,#REF!,12,0)</f>
        <v>#REF!</v>
      </c>
    </row>
    <row r="55" spans="1:37" s="53" customFormat="1" ht="12" customHeight="1">
      <c r="A55" s="76" t="str">
        <f>数据源表!A55</f>
        <v>丁连军</v>
      </c>
      <c r="B55" s="75">
        <f>数据源表!B55</f>
        <v>43111</v>
      </c>
      <c r="C55" s="76" t="str">
        <f>数据源表!C55</f>
        <v>a0338</v>
      </c>
      <c r="D55" s="76" t="str">
        <f>数据源表!D55</f>
        <v>昆山科森科技股份有限公司</v>
      </c>
      <c r="E55" s="77">
        <f>数据源表!E55</f>
        <v>2730</v>
      </c>
      <c r="F55" s="76" t="str">
        <f>数据源表!F55</f>
        <v>28120279</v>
      </c>
      <c r="G55" s="78">
        <f>数据源表!G55</f>
        <v>43231</v>
      </c>
      <c r="H55" s="76">
        <f>数据源表!H55</f>
        <v>120</v>
      </c>
      <c r="I55" s="78">
        <v>43259</v>
      </c>
      <c r="J55" s="94">
        <f>数据源表!J55</f>
        <v>2730</v>
      </c>
      <c r="K55" s="94">
        <f t="shared" si="0"/>
        <v>2333.33</v>
      </c>
      <c r="L55" s="95">
        <f t="shared" si="4"/>
        <v>148</v>
      </c>
      <c r="M55" s="96"/>
      <c r="N55" s="96" t="e">
        <f>VLOOKUP(C55,#REF!,5,0)</f>
        <v>#REF!</v>
      </c>
      <c r="O55" s="76">
        <v>0.01</v>
      </c>
      <c r="P55" s="76">
        <f t="shared" si="6"/>
        <v>23.33</v>
      </c>
      <c r="Q55" s="76" t="e">
        <f>ROUND(VLOOKUP(V55,#REF!,7,0),2)</f>
        <v>#REF!</v>
      </c>
      <c r="R55" s="76"/>
      <c r="S55" s="94"/>
      <c r="T55" s="94"/>
      <c r="U55" s="94"/>
      <c r="V55" s="106" t="str">
        <f>数据源表!S55</f>
        <v>CYQ29</v>
      </c>
      <c r="W55" s="76" t="str">
        <f>数据源表!M55</f>
        <v>*石油制品*镁铝合金切削油</v>
      </c>
      <c r="X55" s="76" t="str">
        <f>数据源表!N55</f>
        <v>OH-303</v>
      </c>
      <c r="Y55" s="76">
        <f>数据源表!O55</f>
        <v>1</v>
      </c>
      <c r="Z55" s="76" t="str">
        <f>数据源表!P55</f>
        <v>桶</v>
      </c>
      <c r="AA55" s="76">
        <f>数据源表!Q55</f>
        <v>2730</v>
      </c>
      <c r="AB55" s="76">
        <f>数据源表!R55</f>
        <v>2730</v>
      </c>
      <c r="AC55" s="118">
        <f>数据源表!U55</f>
        <v>170</v>
      </c>
      <c r="AD55" s="118">
        <f>数据源表!T55</f>
        <v>170</v>
      </c>
      <c r="AE55" s="66" t="str">
        <f t="shared" si="3"/>
        <v xml:space="preserve">     指导价</v>
      </c>
      <c r="AF55" s="73" t="str">
        <f>数据源表!V55</f>
        <v>XOUT17120403</v>
      </c>
      <c r="AG55" s="119">
        <f>数据源表!W55</f>
        <v>43091</v>
      </c>
      <c r="AH55" s="73" t="str">
        <f>数据源表!X55</f>
        <v>医疗</v>
      </c>
      <c r="AI55" s="122"/>
      <c r="AJ55" s="124">
        <f>数据源表!Y55</f>
        <v>0.17</v>
      </c>
      <c r="AK55" s="53" t="e">
        <f>VLOOKUP(V55,#REF!,12,0)</f>
        <v>#REF!</v>
      </c>
    </row>
    <row r="56" spans="1:37" s="53" customFormat="1" ht="12" customHeight="1">
      <c r="A56" s="76" t="str">
        <f>数据源表!A56</f>
        <v>丁连军</v>
      </c>
      <c r="B56" s="75">
        <f>数据源表!B56</f>
        <v>43111</v>
      </c>
      <c r="C56" s="76" t="str">
        <f>数据源表!C56</f>
        <v>a0338</v>
      </c>
      <c r="D56" s="76" t="str">
        <f>数据源表!D56</f>
        <v>昆山科森科技股份有限公司</v>
      </c>
      <c r="E56" s="77">
        <f>数据源表!E56</f>
        <v>2370</v>
      </c>
      <c r="F56" s="76" t="str">
        <f>数据源表!F56</f>
        <v>28120279</v>
      </c>
      <c r="G56" s="78">
        <f>数据源表!G56</f>
        <v>43231</v>
      </c>
      <c r="H56" s="76">
        <f>数据源表!H56</f>
        <v>120</v>
      </c>
      <c r="I56" s="78">
        <v>43259</v>
      </c>
      <c r="J56" s="94">
        <f>数据源表!J56</f>
        <v>2370</v>
      </c>
      <c r="K56" s="94">
        <f t="shared" si="0"/>
        <v>2025.64</v>
      </c>
      <c r="L56" s="95">
        <f t="shared" si="4"/>
        <v>148</v>
      </c>
      <c r="M56" s="96"/>
      <c r="N56" s="96" t="e">
        <f>VLOOKUP(C56,#REF!,5,0)</f>
        <v>#REF!</v>
      </c>
      <c r="O56" s="76">
        <v>0.01</v>
      </c>
      <c r="P56" s="76">
        <f t="shared" si="6"/>
        <v>20.260000000000002</v>
      </c>
      <c r="Q56" s="76" t="e">
        <f>ROUND(VLOOKUP(V56,#REF!,7,0),2)</f>
        <v>#REF!</v>
      </c>
      <c r="R56" s="76"/>
      <c r="S56" s="94"/>
      <c r="T56" s="94"/>
      <c r="U56" s="94"/>
      <c r="V56" s="106" t="str">
        <f>数据源表!S56</f>
        <v>CYT11</v>
      </c>
      <c r="W56" s="76" t="str">
        <f>数据源表!M56</f>
        <v>*石油制品*机床导轨油</v>
      </c>
      <c r="X56" s="76" t="str">
        <f>数据源表!N56</f>
        <v>68#</v>
      </c>
      <c r="Y56" s="76">
        <f>数据源表!O56</f>
        <v>1</v>
      </c>
      <c r="Z56" s="76" t="str">
        <f>数据源表!P56</f>
        <v>桶</v>
      </c>
      <c r="AA56" s="76">
        <f>数据源表!Q56</f>
        <v>2370</v>
      </c>
      <c r="AB56" s="76">
        <f>数据源表!R56</f>
        <v>2370</v>
      </c>
      <c r="AC56" s="118">
        <f>数据源表!U56</f>
        <v>170</v>
      </c>
      <c r="AD56" s="118">
        <f>数据源表!T56</f>
        <v>170</v>
      </c>
      <c r="AE56" s="66" t="str">
        <f t="shared" si="3"/>
        <v xml:space="preserve">     指导价</v>
      </c>
      <c r="AF56" s="73" t="str">
        <f>数据源表!V56</f>
        <v>XOUT17120403</v>
      </c>
      <c r="AG56" s="119">
        <f>数据源表!W56</f>
        <v>43091</v>
      </c>
      <c r="AH56" s="73" t="str">
        <f>数据源表!X56</f>
        <v>医疗</v>
      </c>
      <c r="AI56" s="122"/>
      <c r="AJ56" s="124">
        <f>数据源表!Y56</f>
        <v>0.17</v>
      </c>
      <c r="AK56" s="53" t="e">
        <f>VLOOKUP(V56,#REF!,12,0)</f>
        <v>#REF!</v>
      </c>
    </row>
    <row r="57" spans="1:37" s="53" customFormat="1" ht="12" customHeight="1">
      <c r="A57" s="76" t="str">
        <f>数据源表!A57</f>
        <v>丁连军</v>
      </c>
      <c r="B57" s="75">
        <f>数据源表!B57</f>
        <v>43206</v>
      </c>
      <c r="C57" s="76" t="str">
        <f>数据源表!C57</f>
        <v>a0507</v>
      </c>
      <c r="D57" s="76" t="str">
        <f>数据源表!D57</f>
        <v>苏州市施晟帆精密机械有限公司</v>
      </c>
      <c r="E57" s="77">
        <f>数据源表!E57</f>
        <v>2400</v>
      </c>
      <c r="F57" s="76" t="str">
        <f>数据源表!F57</f>
        <v>15222601</v>
      </c>
      <c r="G57" s="78">
        <f>数据源表!G57</f>
        <v>43206</v>
      </c>
      <c r="H57" s="76" t="str">
        <f>数据源表!H57</f>
        <v>款到发货</v>
      </c>
      <c r="I57" s="78">
        <v>43257</v>
      </c>
      <c r="J57" s="94">
        <f>数据源表!J57</f>
        <v>2400</v>
      </c>
      <c r="K57" s="94">
        <f t="shared" si="0"/>
        <v>2051.2800000000002</v>
      </c>
      <c r="L57" s="95">
        <f t="shared" si="4"/>
        <v>51</v>
      </c>
      <c r="M57" s="96"/>
      <c r="N57" s="96" t="e">
        <f>VLOOKUP(C57,#REF!,5,0)</f>
        <v>#REF!</v>
      </c>
      <c r="O57" s="76">
        <f>IF(L57&lt;=60,0.05,IF(L57&lt;=120,0.04,IF(L57&lt;=150,0.02,IF(L57&lt;=180,0.01,0))))</f>
        <v>0.05</v>
      </c>
      <c r="P57" s="76">
        <f t="shared" si="6"/>
        <v>102.56</v>
      </c>
      <c r="Q57" s="76" t="e">
        <f>ROUND(VLOOKUP(V57,#REF!,7,0),2)</f>
        <v>#REF!</v>
      </c>
      <c r="R57" s="76" t="e">
        <f>ROUND(IF(AE57="指导价+Y4*30",AC57*Q57+Y57*30,AC57*Q57),2)</f>
        <v>#REF!</v>
      </c>
      <c r="S57" s="94" t="e">
        <f>ROUND(IF(F57="未税",J57-M57-R57,J57/1.17-M57-R57),2)</f>
        <v>#REF!</v>
      </c>
      <c r="T57" s="94"/>
      <c r="U57" s="94"/>
      <c r="V57" s="106" t="str">
        <f>数据源表!S57</f>
        <v>CYT10</v>
      </c>
      <c r="W57" s="76" t="str">
        <f>数据源表!M57</f>
        <v>*润滑油*抗磨液压油</v>
      </c>
      <c r="X57" s="76" t="str">
        <f>数据源表!N57</f>
        <v>46#</v>
      </c>
      <c r="Y57" s="76">
        <f>数据源表!O57</f>
        <v>0.17</v>
      </c>
      <c r="Z57" s="76" t="str">
        <f>数据源表!P57</f>
        <v>吨</v>
      </c>
      <c r="AA57" s="76">
        <f>数据源表!Q57</f>
        <v>14117.647058823501</v>
      </c>
      <c r="AB57" s="76">
        <f>数据源表!R57</f>
        <v>2400</v>
      </c>
      <c r="AC57" s="118">
        <f>数据源表!U57</f>
        <v>170</v>
      </c>
      <c r="AD57" s="118">
        <f>数据源表!T57</f>
        <v>170</v>
      </c>
      <c r="AE57" s="66" t="str">
        <f t="shared" si="3"/>
        <v xml:space="preserve">     指导价</v>
      </c>
      <c r="AF57" s="73" t="str">
        <f>数据源表!V57</f>
        <v>XOUT18040250</v>
      </c>
      <c r="AG57" s="119">
        <f>数据源表!W57</f>
        <v>43207</v>
      </c>
      <c r="AH57" s="73">
        <f>数据源表!X57</f>
        <v>0</v>
      </c>
      <c r="AI57" s="122"/>
      <c r="AJ57" s="124">
        <f>数据源表!Y57</f>
        <v>0.17</v>
      </c>
      <c r="AK57" s="53" t="e">
        <f>VLOOKUP(V57,#REF!,12,0)</f>
        <v>#REF!</v>
      </c>
    </row>
    <row r="58" spans="1:37" s="53" customFormat="1" ht="12" customHeight="1">
      <c r="A58" s="76" t="str">
        <f>数据源表!A58</f>
        <v>丁连军</v>
      </c>
      <c r="B58" s="75">
        <f>数据源表!B58</f>
        <v>43090</v>
      </c>
      <c r="C58" s="76" t="str">
        <f>数据源表!C58</f>
        <v>a0659</v>
      </c>
      <c r="D58" s="76" t="str">
        <f>数据源表!D58</f>
        <v>苏州东兴成精密五金有限公司</v>
      </c>
      <c r="E58" s="77">
        <f>数据源表!E58</f>
        <v>700</v>
      </c>
      <c r="F58" s="76" t="str">
        <f>数据源表!F58</f>
        <v>09926821</v>
      </c>
      <c r="G58" s="78">
        <f>数据源表!G58</f>
        <v>43150</v>
      </c>
      <c r="H58" s="76">
        <f>数据源表!H58</f>
        <v>60</v>
      </c>
      <c r="I58" s="78">
        <v>43265</v>
      </c>
      <c r="J58" s="94">
        <f>数据源表!J58</f>
        <v>700</v>
      </c>
      <c r="K58" s="94">
        <f t="shared" si="0"/>
        <v>598.29</v>
      </c>
      <c r="L58" s="95">
        <f t="shared" si="4"/>
        <v>175</v>
      </c>
      <c r="M58" s="96"/>
      <c r="N58" s="96" t="e">
        <f>VLOOKUP(C58,#REF!,5,0)</f>
        <v>#REF!</v>
      </c>
      <c r="O58" s="76">
        <f>IF(L58&lt;=60,0.05,IF(L58&lt;=120,0.04,IF(L58&lt;=150,0.02,IF(L58&lt;=180,0.01,0))))</f>
        <v>0.01</v>
      </c>
      <c r="P58" s="76">
        <f t="shared" si="6"/>
        <v>5.98</v>
      </c>
      <c r="Q58" s="76" t="e">
        <f>ROUND(VLOOKUP(V58,#REF!,7,0),2)</f>
        <v>#REF!</v>
      </c>
      <c r="R58" s="76" t="e">
        <f>ROUND(IF(AE58="指导价+Y4*30",AC58*Q58+Y58*30,AC58*Q58),2)</f>
        <v>#REF!</v>
      </c>
      <c r="S58" s="94" t="e">
        <f>ROUND(IF(F58="未税",J58-M58-R58,J58/1.17-M58-R58),2)</f>
        <v>#REF!</v>
      </c>
      <c r="T58" s="94"/>
      <c r="U58" s="94"/>
      <c r="V58" s="106" t="str">
        <f>数据源表!S58</f>
        <v>CYT11</v>
      </c>
      <c r="W58" s="76" t="str">
        <f>数据源表!M58</f>
        <v>机床导轨油</v>
      </c>
      <c r="X58" s="76" t="str">
        <f>数据源表!N58</f>
        <v>68#</v>
      </c>
      <c r="Y58" s="76">
        <f>数据源表!O58</f>
        <v>2</v>
      </c>
      <c r="Z58" s="76" t="str">
        <f>数据源表!P58</f>
        <v>桶</v>
      </c>
      <c r="AA58" s="76">
        <f>数据源表!Q58</f>
        <v>350</v>
      </c>
      <c r="AB58" s="76">
        <f>数据源表!R58</f>
        <v>700</v>
      </c>
      <c r="AC58" s="118">
        <f>数据源表!U58</f>
        <v>34</v>
      </c>
      <c r="AD58" s="118">
        <f>数据源表!T58</f>
        <v>17</v>
      </c>
      <c r="AE58" s="66" t="str">
        <f t="shared" si="3"/>
        <v>指导价+Y4*30</v>
      </c>
      <c r="AF58" s="73" t="str">
        <f>数据源表!V58</f>
        <v>XOUT17120411</v>
      </c>
      <c r="AG58" s="119">
        <f>数据源表!W58</f>
        <v>43091</v>
      </c>
      <c r="AH58" s="73">
        <f>数据源表!X58</f>
        <v>0</v>
      </c>
      <c r="AI58" s="122"/>
      <c r="AJ58" s="124">
        <f>数据源表!Y58</f>
        <v>0.17</v>
      </c>
      <c r="AK58" s="53" t="e">
        <f>VLOOKUP(V58,#REF!,12,0)</f>
        <v>#REF!</v>
      </c>
    </row>
    <row r="59" spans="1:37" s="53" customFormat="1" ht="12" customHeight="1">
      <c r="A59" s="76" t="str">
        <f>数据源表!A59</f>
        <v>丁连军</v>
      </c>
      <c r="B59" s="75">
        <f>数据源表!B59</f>
        <v>43090</v>
      </c>
      <c r="C59" s="76" t="str">
        <f>数据源表!C59</f>
        <v>a0659</v>
      </c>
      <c r="D59" s="76" t="str">
        <f>数据源表!D59</f>
        <v>苏州东兴成精密五金有限公司</v>
      </c>
      <c r="E59" s="77">
        <f>数据源表!E59</f>
        <v>7500</v>
      </c>
      <c r="F59" s="76" t="str">
        <f>数据源表!F59</f>
        <v>09926821</v>
      </c>
      <c r="G59" s="78">
        <f>数据源表!G59</f>
        <v>43150</v>
      </c>
      <c r="H59" s="76">
        <f>数据源表!H59</f>
        <v>60</v>
      </c>
      <c r="I59" s="78">
        <v>43265</v>
      </c>
      <c r="J59" s="94">
        <f>数据源表!J59</f>
        <v>7500</v>
      </c>
      <c r="K59" s="94">
        <f t="shared" si="0"/>
        <v>6410.26</v>
      </c>
      <c r="L59" s="95">
        <f t="shared" si="4"/>
        <v>175</v>
      </c>
      <c r="M59" s="96"/>
      <c r="N59" s="96" t="e">
        <f>VLOOKUP(C59,#REF!,5,0)</f>
        <v>#REF!</v>
      </c>
      <c r="O59" s="76">
        <f>IF(L59&lt;=60,0.05,IF(L59&lt;=120,0.04,IF(L59&lt;=150,0.02,IF(L59&lt;=180,0.01,0))))</f>
        <v>0.01</v>
      </c>
      <c r="P59" s="76">
        <f t="shared" si="6"/>
        <v>64.099999999999994</v>
      </c>
      <c r="Q59" s="76" t="e">
        <f>ROUND(VLOOKUP(V59,#REF!,7,0),2)</f>
        <v>#REF!</v>
      </c>
      <c r="R59" s="76" t="e">
        <f>ROUND(IF(AE59="指导价+Y4*30",AC59*Q59+Y59*30,AC59*Q59),2)</f>
        <v>#REF!</v>
      </c>
      <c r="S59" s="94" t="e">
        <f>ROUND(IF(F59="未税",J59-M59-R59,J59/1.17-M59-R59),2)</f>
        <v>#REF!</v>
      </c>
      <c r="T59" s="94"/>
      <c r="U59" s="94"/>
      <c r="V59" s="106" t="str">
        <f>数据源表!S59</f>
        <v>CYQ10</v>
      </c>
      <c r="W59" s="76" t="str">
        <f>数据源表!M59</f>
        <v>低油雾切削油</v>
      </c>
      <c r="X59" s="76" t="str">
        <f>数据源表!N59</f>
        <v>CH-201</v>
      </c>
      <c r="Y59" s="76">
        <f>数据源表!O59</f>
        <v>3</v>
      </c>
      <c r="Z59" s="76" t="str">
        <f>数据源表!P59</f>
        <v>桶</v>
      </c>
      <c r="AA59" s="76">
        <f>数据源表!Q59</f>
        <v>2500</v>
      </c>
      <c r="AB59" s="76">
        <f>数据源表!R59</f>
        <v>7500</v>
      </c>
      <c r="AC59" s="118">
        <f>数据源表!U59</f>
        <v>510</v>
      </c>
      <c r="AD59" s="118">
        <f>数据源表!T59</f>
        <v>170</v>
      </c>
      <c r="AE59" s="66" t="str">
        <f t="shared" si="3"/>
        <v xml:space="preserve">     指导价</v>
      </c>
      <c r="AF59" s="73" t="str">
        <f>数据源表!V59</f>
        <v>XOUT17120411</v>
      </c>
      <c r="AG59" s="119">
        <f>数据源表!W59</f>
        <v>43091</v>
      </c>
      <c r="AH59" s="73">
        <f>数据源表!X59</f>
        <v>0</v>
      </c>
      <c r="AI59" s="122"/>
      <c r="AJ59" s="124">
        <f>数据源表!Y59</f>
        <v>0.17</v>
      </c>
      <c r="AK59" s="53" t="e">
        <f>VLOOKUP(V59,#REF!,12,0)</f>
        <v>#REF!</v>
      </c>
    </row>
    <row r="60" spans="1:37" s="53" customFormat="1" ht="12" customHeight="1">
      <c r="A60" s="76" t="str">
        <f>数据源表!A60</f>
        <v>丁连军</v>
      </c>
      <c r="B60" s="75">
        <f>数据源表!B60</f>
        <v>43090</v>
      </c>
      <c r="C60" s="76" t="str">
        <f>数据源表!C60</f>
        <v>a0659</v>
      </c>
      <c r="D60" s="76" t="str">
        <f>数据源表!D60</f>
        <v>苏州东兴成精密五金有限公司</v>
      </c>
      <c r="E60" s="77">
        <f>数据源表!E60</f>
        <v>640</v>
      </c>
      <c r="F60" s="76" t="str">
        <f>数据源表!F60</f>
        <v>09926821</v>
      </c>
      <c r="G60" s="78">
        <f>数据源表!G60</f>
        <v>43150</v>
      </c>
      <c r="H60" s="76">
        <f>数据源表!H60</f>
        <v>60</v>
      </c>
      <c r="I60" s="78">
        <v>43265</v>
      </c>
      <c r="J60" s="94">
        <f>数据源表!J60</f>
        <v>640</v>
      </c>
      <c r="K60" s="94">
        <f t="shared" si="0"/>
        <v>547.01</v>
      </c>
      <c r="L60" s="95">
        <f t="shared" si="4"/>
        <v>175</v>
      </c>
      <c r="M60" s="96"/>
      <c r="N60" s="96" t="e">
        <f>VLOOKUP(C60,#REF!,5,0)</f>
        <v>#REF!</v>
      </c>
      <c r="O60" s="76">
        <f>IF(L60&lt;=60,0.05,IF(L60&lt;=120,0.04,IF(L60&lt;=150,0.02,IF(L60&lt;=180,0.01,0))))</f>
        <v>0.01</v>
      </c>
      <c r="P60" s="76">
        <f t="shared" si="6"/>
        <v>5.47</v>
      </c>
      <c r="Q60" s="76" t="e">
        <f>ROUND(VLOOKUP(V60,#REF!,7,0),2)</f>
        <v>#REF!</v>
      </c>
      <c r="R60" s="76" t="e">
        <f>ROUND(IF(AE60="指导价+Y4*30",AC60*Q60+Y60*30,AC60*Q60),2)</f>
        <v>#REF!</v>
      </c>
      <c r="S60" s="94" t="e">
        <f>ROUND(IF(F60="未税",J60-M60-R60,J60/1.17-M60-R60),2)</f>
        <v>#REF!</v>
      </c>
      <c r="T60" s="94"/>
      <c r="U60" s="94"/>
      <c r="V60" s="106" t="str">
        <f>数据源表!S60</f>
        <v>CYT10</v>
      </c>
      <c r="W60" s="76" t="str">
        <f>数据源表!M60</f>
        <v>抗磨液压油</v>
      </c>
      <c r="X60" s="76" t="str">
        <f>数据源表!N60</f>
        <v>46#</v>
      </c>
      <c r="Y60" s="76">
        <f>数据源表!O60</f>
        <v>2</v>
      </c>
      <c r="Z60" s="76" t="str">
        <f>数据源表!P60</f>
        <v>桶</v>
      </c>
      <c r="AA60" s="76">
        <f>数据源表!Q60</f>
        <v>320</v>
      </c>
      <c r="AB60" s="76">
        <f>数据源表!R60</f>
        <v>640</v>
      </c>
      <c r="AC60" s="118">
        <f>数据源表!U60</f>
        <v>34</v>
      </c>
      <c r="AD60" s="118">
        <f>数据源表!T60</f>
        <v>17</v>
      </c>
      <c r="AE60" s="66" t="str">
        <f t="shared" si="3"/>
        <v>指导价+Y4*30</v>
      </c>
      <c r="AF60" s="73" t="str">
        <f>数据源表!V60</f>
        <v>XOUT17120411</v>
      </c>
      <c r="AG60" s="119">
        <f>数据源表!W60</f>
        <v>43091</v>
      </c>
      <c r="AH60" s="73">
        <f>数据源表!X60</f>
        <v>0</v>
      </c>
      <c r="AI60" s="122"/>
      <c r="AJ60" s="124">
        <f>数据源表!Y60</f>
        <v>0.17</v>
      </c>
      <c r="AK60" s="53" t="e">
        <f>VLOOKUP(V60,#REF!,12,0)</f>
        <v>#REF!</v>
      </c>
    </row>
    <row r="61" spans="1:37" s="53" customFormat="1" ht="12" customHeight="1">
      <c r="A61" s="76" t="str">
        <f>数据源表!A61</f>
        <v>丁连军</v>
      </c>
      <c r="B61" s="75">
        <f>数据源表!B61</f>
        <v>43125</v>
      </c>
      <c r="C61" s="76" t="str">
        <f>数据源表!C61</f>
        <v>a0851</v>
      </c>
      <c r="D61" s="76" t="str">
        <f>数据源表!D61</f>
        <v>苏州辉昌汽车部件有限公司</v>
      </c>
      <c r="E61" s="77">
        <f>数据源表!E61</f>
        <v>14000</v>
      </c>
      <c r="F61" s="76" t="str">
        <f>数据源表!F61</f>
        <v>28120569</v>
      </c>
      <c r="G61" s="78">
        <f>数据源表!G61</f>
        <v>43215</v>
      </c>
      <c r="H61" s="76">
        <f>数据源表!H61</f>
        <v>90</v>
      </c>
      <c r="I61" s="78">
        <v>43266</v>
      </c>
      <c r="J61" s="94">
        <f>数据源表!J61</f>
        <v>14000</v>
      </c>
      <c r="K61" s="94">
        <f t="shared" si="0"/>
        <v>11965.81</v>
      </c>
      <c r="L61" s="95">
        <f t="shared" si="4"/>
        <v>141</v>
      </c>
      <c r="M61" s="96"/>
      <c r="N61" s="96" t="e">
        <f>VLOOKUP(C61,#REF!,5,0)</f>
        <v>#REF!</v>
      </c>
      <c r="O61" s="76">
        <v>0.01</v>
      </c>
      <c r="P61" s="76">
        <f t="shared" si="6"/>
        <v>119.66</v>
      </c>
      <c r="Q61" s="76" t="e">
        <f>ROUND(VLOOKUP(V61,#REF!,7,0),2)</f>
        <v>#REF!</v>
      </c>
      <c r="R61" s="76"/>
      <c r="S61" s="94"/>
      <c r="T61" s="94"/>
      <c r="U61" s="94"/>
      <c r="V61" s="106" t="str">
        <f>数据源表!S61</f>
        <v>CYQ77</v>
      </c>
      <c r="W61" s="76" t="str">
        <f>数据源表!M61</f>
        <v>*石油制品*锭子油</v>
      </c>
      <c r="X61" s="76" t="str">
        <f>数据源表!N61</f>
        <v>5#</v>
      </c>
      <c r="Y61" s="76">
        <f>数据源表!O61</f>
        <v>7</v>
      </c>
      <c r="Z61" s="76" t="str">
        <f>数据源表!P61</f>
        <v>桶</v>
      </c>
      <c r="AA61" s="76">
        <f>数据源表!Q61</f>
        <v>2000</v>
      </c>
      <c r="AB61" s="76">
        <f>数据源表!R61</f>
        <v>14000</v>
      </c>
      <c r="AC61" s="118">
        <f>数据源表!U61</f>
        <v>1190</v>
      </c>
      <c r="AD61" s="118">
        <f>数据源表!T61</f>
        <v>170</v>
      </c>
      <c r="AE61" s="66" t="str">
        <f t="shared" si="3"/>
        <v xml:space="preserve">     指导价</v>
      </c>
      <c r="AF61" s="73" t="str">
        <f>数据源表!V61</f>
        <v>XOUT17120116</v>
      </c>
      <c r="AG61" s="119">
        <f>数据源表!W61</f>
        <v>43077</v>
      </c>
      <c r="AH61" s="73">
        <f>数据源表!X61</f>
        <v>0</v>
      </c>
      <c r="AI61" s="122"/>
      <c r="AJ61" s="124">
        <f>数据源表!Y61</f>
        <v>0.17</v>
      </c>
      <c r="AK61" s="53" t="e">
        <f>VLOOKUP(V61,#REF!,12,0)</f>
        <v>#REF!</v>
      </c>
    </row>
    <row r="62" spans="1:37" s="53" customFormat="1" ht="12" customHeight="1">
      <c r="A62" s="76" t="str">
        <f>数据源表!A62</f>
        <v>丁连军</v>
      </c>
      <c r="B62" s="75">
        <f>数据源表!B62</f>
        <v>43125</v>
      </c>
      <c r="C62" s="76" t="str">
        <f>数据源表!C62</f>
        <v>a0851</v>
      </c>
      <c r="D62" s="76" t="str">
        <f>数据源表!D62</f>
        <v>苏州辉昌汽车部件有限公司</v>
      </c>
      <c r="E62" s="77">
        <f>数据源表!E62</f>
        <v>32400</v>
      </c>
      <c r="F62" s="76" t="str">
        <f>数据源表!F62</f>
        <v>28120569</v>
      </c>
      <c r="G62" s="78">
        <f>数据源表!G62</f>
        <v>43215</v>
      </c>
      <c r="H62" s="76">
        <f>数据源表!H62</f>
        <v>90</v>
      </c>
      <c r="I62" s="78">
        <v>43266</v>
      </c>
      <c r="J62" s="94">
        <f>数据源表!J62</f>
        <v>32400</v>
      </c>
      <c r="K62" s="94">
        <f t="shared" si="0"/>
        <v>27692.31</v>
      </c>
      <c r="L62" s="95">
        <f t="shared" si="4"/>
        <v>141</v>
      </c>
      <c r="M62" s="96"/>
      <c r="N62" s="96" t="e">
        <f>VLOOKUP(C62,#REF!,5,0)</f>
        <v>#REF!</v>
      </c>
      <c r="O62" s="76">
        <v>0.01</v>
      </c>
      <c r="P62" s="76">
        <f t="shared" si="6"/>
        <v>276.92</v>
      </c>
      <c r="Q62" s="76" t="e">
        <f>ROUND(VLOOKUP(V62,#REF!,7,0),2)</f>
        <v>#REF!</v>
      </c>
      <c r="R62" s="76"/>
      <c r="S62" s="94"/>
      <c r="T62" s="94"/>
      <c r="U62" s="94"/>
      <c r="V62" s="106" t="str">
        <f>数据源表!S62</f>
        <v>CSR38</v>
      </c>
      <c r="W62" s="76" t="str">
        <f>数据源表!M62</f>
        <v>*石油制品*铝合金加工液</v>
      </c>
      <c r="X62" s="76" t="str">
        <f>数据源表!N62</f>
        <v>ZM-3090</v>
      </c>
      <c r="Y62" s="76">
        <f>数据源表!O62</f>
        <v>12</v>
      </c>
      <c r="Z62" s="76" t="str">
        <f>数据源表!P62</f>
        <v>桶</v>
      </c>
      <c r="AA62" s="76">
        <f>数据源表!Q62</f>
        <v>2700</v>
      </c>
      <c r="AB62" s="76">
        <f>数据源表!R62</f>
        <v>32400</v>
      </c>
      <c r="AC62" s="118">
        <f>数据源表!U62</f>
        <v>2040</v>
      </c>
      <c r="AD62" s="118">
        <f>数据源表!T62</f>
        <v>170</v>
      </c>
      <c r="AE62" s="66" t="str">
        <f t="shared" si="3"/>
        <v xml:space="preserve">     指导价</v>
      </c>
      <c r="AF62" s="73" t="str">
        <f>数据源表!V62</f>
        <v>XOUT17120116</v>
      </c>
      <c r="AG62" s="119">
        <f>数据源表!W62</f>
        <v>43077</v>
      </c>
      <c r="AH62" s="73">
        <f>数据源表!X62</f>
        <v>0</v>
      </c>
      <c r="AI62" s="122"/>
      <c r="AJ62" s="124">
        <f>数据源表!Y62</f>
        <v>0.17</v>
      </c>
      <c r="AK62" s="53" t="e">
        <f>VLOOKUP(V62,#REF!,12,0)</f>
        <v>#REF!</v>
      </c>
    </row>
    <row r="63" spans="1:37" s="53" customFormat="1" ht="12" customHeight="1">
      <c r="A63" s="76" t="str">
        <f>数据源表!A63</f>
        <v>丁连军</v>
      </c>
      <c r="B63" s="75">
        <f>数据源表!B63</f>
        <v>43125</v>
      </c>
      <c r="C63" s="76" t="str">
        <f>数据源表!C63</f>
        <v>a0851</v>
      </c>
      <c r="D63" s="76" t="str">
        <f>数据源表!D63</f>
        <v>苏州辉昌汽车部件有限公司</v>
      </c>
      <c r="E63" s="77">
        <f>数据源表!E63</f>
        <v>1800</v>
      </c>
      <c r="F63" s="76" t="str">
        <f>数据源表!F63</f>
        <v>28120569</v>
      </c>
      <c r="G63" s="78">
        <f>数据源表!G63</f>
        <v>43215</v>
      </c>
      <c r="H63" s="76">
        <f>数据源表!H63</f>
        <v>90</v>
      </c>
      <c r="I63" s="78">
        <v>43266</v>
      </c>
      <c r="J63" s="94">
        <f>数据源表!J63</f>
        <v>1800</v>
      </c>
      <c r="K63" s="94">
        <f t="shared" si="0"/>
        <v>1538.46</v>
      </c>
      <c r="L63" s="95">
        <f t="shared" si="4"/>
        <v>141</v>
      </c>
      <c r="M63" s="96"/>
      <c r="N63" s="96" t="e">
        <f>VLOOKUP(C63,#REF!,5,0)</f>
        <v>#REF!</v>
      </c>
      <c r="O63" s="76">
        <v>0.01</v>
      </c>
      <c r="P63" s="76">
        <f t="shared" si="6"/>
        <v>15.38</v>
      </c>
      <c r="Q63" s="76" t="e">
        <f>ROUND(VLOOKUP(V63,#REF!,7,0),2)</f>
        <v>#REF!</v>
      </c>
      <c r="R63" s="76"/>
      <c r="S63" s="94"/>
      <c r="T63" s="94"/>
      <c r="U63" s="94"/>
      <c r="V63" s="106" t="str">
        <f>数据源表!S63</f>
        <v>CYT38</v>
      </c>
      <c r="W63" s="76" t="str">
        <f>数据源表!M63</f>
        <v>*石油制品*铝管拉伸油</v>
      </c>
      <c r="X63" s="76" t="str">
        <f>数据源表!N63</f>
        <v>EF-420P-47</v>
      </c>
      <c r="Y63" s="76">
        <f>数据源表!O63</f>
        <v>4</v>
      </c>
      <c r="Z63" s="76" t="str">
        <f>数据源表!P63</f>
        <v>桶</v>
      </c>
      <c r="AA63" s="76">
        <f>数据源表!Q63</f>
        <v>450</v>
      </c>
      <c r="AB63" s="76">
        <f>数据源表!R63</f>
        <v>1800</v>
      </c>
      <c r="AC63" s="118">
        <f>数据源表!U63</f>
        <v>68</v>
      </c>
      <c r="AD63" s="118">
        <f>数据源表!T63</f>
        <v>17</v>
      </c>
      <c r="AE63" s="66" t="str">
        <f t="shared" si="3"/>
        <v>指导价+Y4*30</v>
      </c>
      <c r="AF63" s="73" t="str">
        <f>数据源表!V63</f>
        <v>XOUT17120241</v>
      </c>
      <c r="AG63" s="119">
        <f>数据源表!W63</f>
        <v>43082</v>
      </c>
      <c r="AH63" s="73">
        <f>数据源表!X63</f>
        <v>0</v>
      </c>
      <c r="AI63" s="122"/>
      <c r="AJ63" s="124">
        <f>数据源表!Y63</f>
        <v>0.17</v>
      </c>
      <c r="AK63" s="53" t="e">
        <f>VLOOKUP(V63,#REF!,12,0)</f>
        <v>#REF!</v>
      </c>
    </row>
    <row r="64" spans="1:37" s="53" customFormat="1" ht="12" customHeight="1">
      <c r="A64" s="76" t="str">
        <f>数据源表!A64</f>
        <v>丁连军</v>
      </c>
      <c r="B64" s="75">
        <f>数据源表!B64</f>
        <v>43125</v>
      </c>
      <c r="C64" s="76" t="str">
        <f>数据源表!C64</f>
        <v>a0851</v>
      </c>
      <c r="D64" s="76" t="str">
        <f>数据源表!D64</f>
        <v>苏州辉昌汽车部件有限公司</v>
      </c>
      <c r="E64" s="77">
        <f>数据源表!E64</f>
        <v>10800</v>
      </c>
      <c r="F64" s="76" t="str">
        <f>数据源表!F64</f>
        <v>28120570</v>
      </c>
      <c r="G64" s="78">
        <f>数据源表!G64</f>
        <v>43215</v>
      </c>
      <c r="H64" s="76">
        <f>数据源表!H64</f>
        <v>90</v>
      </c>
      <c r="I64" s="78">
        <v>43266</v>
      </c>
      <c r="J64" s="94">
        <f>数据源表!J64</f>
        <v>10800</v>
      </c>
      <c r="K64" s="94">
        <f t="shared" si="0"/>
        <v>9230.77</v>
      </c>
      <c r="L64" s="95">
        <f t="shared" si="4"/>
        <v>141</v>
      </c>
      <c r="M64" s="96"/>
      <c r="N64" s="96" t="e">
        <f>VLOOKUP(C64,#REF!,5,0)</f>
        <v>#REF!</v>
      </c>
      <c r="O64" s="76">
        <v>0.01</v>
      </c>
      <c r="P64" s="76">
        <f t="shared" si="6"/>
        <v>92.31</v>
      </c>
      <c r="Q64" s="76" t="e">
        <f>ROUND(VLOOKUP(V64,#REF!,7,0),2)</f>
        <v>#REF!</v>
      </c>
      <c r="R64" s="76"/>
      <c r="S64" s="94"/>
      <c r="T64" s="94"/>
      <c r="U64" s="94"/>
      <c r="V64" s="106" t="str">
        <f>数据源表!S64</f>
        <v>CSR38</v>
      </c>
      <c r="W64" s="76" t="str">
        <f>数据源表!M64</f>
        <v>*石油制品*铝合金加工液</v>
      </c>
      <c r="X64" s="76" t="str">
        <f>数据源表!N64</f>
        <v>ZM-3090</v>
      </c>
      <c r="Y64" s="76">
        <f>数据源表!O64</f>
        <v>4</v>
      </c>
      <c r="Z64" s="76" t="str">
        <f>数据源表!P64</f>
        <v>桶</v>
      </c>
      <c r="AA64" s="76">
        <f>数据源表!Q64</f>
        <v>2700</v>
      </c>
      <c r="AB64" s="76">
        <f>数据源表!R64</f>
        <v>10800</v>
      </c>
      <c r="AC64" s="118">
        <f>数据源表!U64</f>
        <v>680</v>
      </c>
      <c r="AD64" s="118">
        <f>数据源表!T64</f>
        <v>170</v>
      </c>
      <c r="AE64" s="66" t="str">
        <f t="shared" si="3"/>
        <v xml:space="preserve">     指导价</v>
      </c>
      <c r="AF64" s="73" t="str">
        <f>数据源表!V64</f>
        <v>XOUT17120557</v>
      </c>
      <c r="AG64" s="119">
        <f>数据源表!W64</f>
        <v>43098</v>
      </c>
      <c r="AH64" s="73">
        <f>数据源表!X64</f>
        <v>0</v>
      </c>
      <c r="AI64" s="122"/>
      <c r="AJ64" s="124">
        <f>数据源表!Y64</f>
        <v>0.17</v>
      </c>
      <c r="AK64" s="53" t="e">
        <f>VLOOKUP(V64,#REF!,12,0)</f>
        <v>#REF!</v>
      </c>
    </row>
    <row r="65" spans="1:37" s="53" customFormat="1" ht="12" customHeight="1">
      <c r="A65" s="76" t="str">
        <f>数据源表!A65</f>
        <v>丁连军</v>
      </c>
      <c r="B65" s="75">
        <f>数据源表!B65</f>
        <v>43125</v>
      </c>
      <c r="C65" s="76" t="str">
        <f>数据源表!C65</f>
        <v>a0851</v>
      </c>
      <c r="D65" s="76" t="str">
        <f>数据源表!D65</f>
        <v>苏州辉昌汽车部件有限公司</v>
      </c>
      <c r="E65" s="77">
        <f>数据源表!E65</f>
        <v>37800</v>
      </c>
      <c r="F65" s="76" t="str">
        <f>数据源表!F65</f>
        <v>28120570</v>
      </c>
      <c r="G65" s="78">
        <f>数据源表!G65</f>
        <v>43215</v>
      </c>
      <c r="H65" s="76">
        <f>数据源表!H65</f>
        <v>90</v>
      </c>
      <c r="I65" s="78">
        <v>43266</v>
      </c>
      <c r="J65" s="94">
        <f>数据源表!J65</f>
        <v>37800</v>
      </c>
      <c r="K65" s="94">
        <f t="shared" si="0"/>
        <v>32307.69</v>
      </c>
      <c r="L65" s="95">
        <f t="shared" si="4"/>
        <v>141</v>
      </c>
      <c r="M65" s="96"/>
      <c r="N65" s="96" t="e">
        <f>VLOOKUP(C65,#REF!,5,0)</f>
        <v>#REF!</v>
      </c>
      <c r="O65" s="76">
        <v>0.01</v>
      </c>
      <c r="P65" s="76">
        <f t="shared" si="6"/>
        <v>323.08</v>
      </c>
      <c r="Q65" s="76" t="e">
        <f>ROUND(VLOOKUP(V65,#REF!,7,0),2)</f>
        <v>#REF!</v>
      </c>
      <c r="R65" s="76"/>
      <c r="S65" s="94"/>
      <c r="T65" s="94"/>
      <c r="U65" s="94"/>
      <c r="V65" s="106" t="str">
        <f>数据源表!S65</f>
        <v>CSR38</v>
      </c>
      <c r="W65" s="76" t="str">
        <f>数据源表!M65</f>
        <v>*石油制品*铝合金加工液</v>
      </c>
      <c r="X65" s="76" t="str">
        <f>数据源表!N65</f>
        <v>ZM-3090</v>
      </c>
      <c r="Y65" s="76">
        <f>数据源表!O65</f>
        <v>14</v>
      </c>
      <c r="Z65" s="76" t="str">
        <f>数据源表!P65</f>
        <v>桶</v>
      </c>
      <c r="AA65" s="76">
        <f>数据源表!Q65</f>
        <v>2700</v>
      </c>
      <c r="AB65" s="76">
        <f>数据源表!R65</f>
        <v>37800</v>
      </c>
      <c r="AC65" s="118">
        <f>数据源表!U65</f>
        <v>2380</v>
      </c>
      <c r="AD65" s="118">
        <f>数据源表!T65</f>
        <v>170</v>
      </c>
      <c r="AE65" s="66" t="str">
        <f t="shared" si="3"/>
        <v xml:space="preserve">     指导价</v>
      </c>
      <c r="AF65" s="73" t="str">
        <f>数据源表!V65</f>
        <v>XOUT17120560</v>
      </c>
      <c r="AG65" s="119">
        <f>数据源表!W65</f>
        <v>43102</v>
      </c>
      <c r="AH65" s="73">
        <f>数据源表!X65</f>
        <v>0</v>
      </c>
      <c r="AI65" s="122"/>
      <c r="AJ65" s="124">
        <f>数据源表!Y65</f>
        <v>0.17</v>
      </c>
      <c r="AK65" s="53" t="e">
        <f>VLOOKUP(V65,#REF!,12,0)</f>
        <v>#REF!</v>
      </c>
    </row>
    <row r="66" spans="1:37" s="53" customFormat="1" ht="12" customHeight="1">
      <c r="A66" s="76" t="str">
        <f>数据源表!A66</f>
        <v>丁连军</v>
      </c>
      <c r="B66" s="75">
        <f>数据源表!B66</f>
        <v>43125</v>
      </c>
      <c r="C66" s="76" t="str">
        <f>数据源表!C66</f>
        <v>a0851</v>
      </c>
      <c r="D66" s="76" t="str">
        <f>数据源表!D66</f>
        <v>苏州辉昌汽车部件有限公司</v>
      </c>
      <c r="E66" s="77">
        <f>数据源表!E66</f>
        <v>26000</v>
      </c>
      <c r="F66" s="76" t="str">
        <f>数据源表!F66</f>
        <v>28120570</v>
      </c>
      <c r="G66" s="78">
        <f>数据源表!G66</f>
        <v>43215</v>
      </c>
      <c r="H66" s="76">
        <f>数据源表!H66</f>
        <v>90</v>
      </c>
      <c r="I66" s="78">
        <v>43266</v>
      </c>
      <c r="J66" s="94">
        <f>数据源表!J66</f>
        <v>26000</v>
      </c>
      <c r="K66" s="94">
        <f t="shared" si="0"/>
        <v>22222.22</v>
      </c>
      <c r="L66" s="95">
        <f t="shared" si="4"/>
        <v>141</v>
      </c>
      <c r="M66" s="96"/>
      <c r="N66" s="96" t="e">
        <f>VLOOKUP(C66,#REF!,5,0)</f>
        <v>#REF!</v>
      </c>
      <c r="O66" s="76">
        <v>0.01</v>
      </c>
      <c r="P66" s="76">
        <f t="shared" si="6"/>
        <v>222.22</v>
      </c>
      <c r="Q66" s="76" t="e">
        <f>ROUND(VLOOKUP(V66,#REF!,7,0),2)</f>
        <v>#REF!</v>
      </c>
      <c r="R66" s="76"/>
      <c r="S66" s="94"/>
      <c r="T66" s="94"/>
      <c r="U66" s="94"/>
      <c r="V66" s="106" t="str">
        <f>数据源表!S66</f>
        <v>CYQ77</v>
      </c>
      <c r="W66" s="76" t="str">
        <f>数据源表!M66</f>
        <v>*石油制品*锭子油</v>
      </c>
      <c r="X66" s="76" t="str">
        <f>数据源表!N66</f>
        <v>5#</v>
      </c>
      <c r="Y66" s="76">
        <f>数据源表!O66</f>
        <v>13</v>
      </c>
      <c r="Z66" s="76" t="str">
        <f>数据源表!P66</f>
        <v>桶</v>
      </c>
      <c r="AA66" s="76">
        <f>数据源表!Q66</f>
        <v>2000</v>
      </c>
      <c r="AB66" s="76">
        <f>数据源表!R66</f>
        <v>26000</v>
      </c>
      <c r="AC66" s="118">
        <f>数据源表!U66</f>
        <v>2210</v>
      </c>
      <c r="AD66" s="118">
        <f>数据源表!T66</f>
        <v>170</v>
      </c>
      <c r="AE66" s="66" t="str">
        <f t="shared" si="3"/>
        <v xml:space="preserve">     指导价</v>
      </c>
      <c r="AF66" s="73" t="str">
        <f>数据源表!V66</f>
        <v>XOUT17120560</v>
      </c>
      <c r="AG66" s="119">
        <f>数据源表!W66</f>
        <v>43102</v>
      </c>
      <c r="AH66" s="73">
        <f>数据源表!X66</f>
        <v>0</v>
      </c>
      <c r="AI66" s="122"/>
      <c r="AJ66" s="124">
        <f>数据源表!Y66</f>
        <v>0.17</v>
      </c>
      <c r="AK66" s="53" t="e">
        <f>VLOOKUP(V66,#REF!,12,0)</f>
        <v>#REF!</v>
      </c>
    </row>
    <row r="67" spans="1:37" s="53" customFormat="1" ht="12" customHeight="1">
      <c r="A67" s="76" t="str">
        <f>数据源表!A67</f>
        <v>丁连军</v>
      </c>
      <c r="B67" s="75">
        <f>数据源表!B67</f>
        <v>43125</v>
      </c>
      <c r="C67" s="76" t="str">
        <f>数据源表!C67</f>
        <v>a0851</v>
      </c>
      <c r="D67" s="76" t="str">
        <f>数据源表!D67</f>
        <v>苏州辉昌汽车部件有限公司</v>
      </c>
      <c r="E67" s="77">
        <f>数据源表!E67</f>
        <v>2700</v>
      </c>
      <c r="F67" s="76" t="str">
        <f>数据源表!F67</f>
        <v>28120570</v>
      </c>
      <c r="G67" s="78">
        <f>数据源表!G67</f>
        <v>43215</v>
      </c>
      <c r="H67" s="76">
        <f>数据源表!H67</f>
        <v>90</v>
      </c>
      <c r="I67" s="78">
        <v>43266</v>
      </c>
      <c r="J67" s="94">
        <f>数据源表!J67</f>
        <v>2700</v>
      </c>
      <c r="K67" s="94">
        <f t="shared" si="0"/>
        <v>2307.69</v>
      </c>
      <c r="L67" s="95">
        <f t="shared" si="4"/>
        <v>141</v>
      </c>
      <c r="M67" s="96"/>
      <c r="N67" s="96" t="e">
        <f>VLOOKUP(C67,#REF!,5,0)</f>
        <v>#REF!</v>
      </c>
      <c r="O67" s="76">
        <v>0.01</v>
      </c>
      <c r="P67" s="76">
        <f t="shared" si="6"/>
        <v>23.08</v>
      </c>
      <c r="Q67" s="76" t="e">
        <f>ROUND(VLOOKUP(V67,#REF!,7,0),2)</f>
        <v>#REF!</v>
      </c>
      <c r="R67" s="76"/>
      <c r="S67" s="94"/>
      <c r="T67" s="94"/>
      <c r="U67" s="94"/>
      <c r="V67" s="106" t="str">
        <f>数据源表!S67</f>
        <v>CSR38</v>
      </c>
      <c r="W67" s="76" t="str">
        <f>数据源表!M67</f>
        <v>*石油制品*铝合金加工液</v>
      </c>
      <c r="X67" s="76" t="str">
        <f>数据源表!N67</f>
        <v>ZM-3090</v>
      </c>
      <c r="Y67" s="76">
        <f>数据源表!O67</f>
        <v>1</v>
      </c>
      <c r="Z67" s="76" t="str">
        <f>数据源表!P67</f>
        <v>桶</v>
      </c>
      <c r="AA67" s="76">
        <f>数据源表!Q67</f>
        <v>2700</v>
      </c>
      <c r="AB67" s="76">
        <f>数据源表!R67</f>
        <v>2700</v>
      </c>
      <c r="AC67" s="118">
        <f>数据源表!U67</f>
        <v>170</v>
      </c>
      <c r="AD67" s="118">
        <f>数据源表!T67</f>
        <v>170</v>
      </c>
      <c r="AE67" s="66" t="str">
        <f t="shared" si="3"/>
        <v xml:space="preserve">     指导价</v>
      </c>
      <c r="AF67" s="73" t="str">
        <f>数据源表!V67</f>
        <v>XOUT17120560</v>
      </c>
      <c r="AG67" s="119">
        <f>数据源表!W67</f>
        <v>43102</v>
      </c>
      <c r="AH67" s="73">
        <f>数据源表!X67</f>
        <v>0</v>
      </c>
      <c r="AI67" s="122"/>
      <c r="AJ67" s="124">
        <f>数据源表!Y67</f>
        <v>0.17</v>
      </c>
      <c r="AK67" s="53" t="e">
        <f>VLOOKUP(V67,#REF!,12,0)</f>
        <v>#REF!</v>
      </c>
    </row>
    <row r="68" spans="1:37" s="53" customFormat="1" ht="12" customHeight="1">
      <c r="A68" s="76" t="str">
        <f>数据源表!A68</f>
        <v>丁连军</v>
      </c>
      <c r="B68" s="75">
        <f>数据源表!B68</f>
        <v>43277</v>
      </c>
      <c r="C68" s="76" t="str">
        <f>数据源表!C68</f>
        <v>a1119</v>
      </c>
      <c r="D68" s="76" t="str">
        <f>数据源表!D68</f>
        <v>吴中区甪直坤诚五金加工厂</v>
      </c>
      <c r="E68" s="77">
        <f>数据源表!E68</f>
        <v>3000</v>
      </c>
      <c r="F68" s="76" t="str">
        <f>数据源表!F68</f>
        <v>16644005</v>
      </c>
      <c r="G68" s="78">
        <f>数据源表!G68</f>
        <v>43337</v>
      </c>
      <c r="H68" s="76">
        <f>数据源表!H68</f>
        <v>60</v>
      </c>
      <c r="I68" s="78">
        <v>43278</v>
      </c>
      <c r="J68" s="94">
        <f>数据源表!J68</f>
        <v>3000</v>
      </c>
      <c r="K68" s="94">
        <f t="shared" si="0"/>
        <v>2586.21</v>
      </c>
      <c r="L68" s="95">
        <f t="shared" si="4"/>
        <v>1</v>
      </c>
      <c r="M68" s="96"/>
      <c r="N68" s="96" t="e">
        <f>VLOOKUP(C68,#REF!,5,0)</f>
        <v>#REF!</v>
      </c>
      <c r="O68" s="76">
        <f t="shared" ref="O68:O76" si="7">IF(L68&lt;=60,0.05,IF(L68&lt;=120,0.04,IF(L68&lt;=150,0.02,IF(L68&lt;=180,0.01,0))))</f>
        <v>0.05</v>
      </c>
      <c r="P68" s="76">
        <f t="shared" si="6"/>
        <v>129.31</v>
      </c>
      <c r="Q68" s="76" t="e">
        <f>ROUND(VLOOKUP(V68,#REF!,7,0),2)</f>
        <v>#REF!</v>
      </c>
      <c r="R68" s="76" t="e">
        <f>ROUND(IF(AE68="指导价+Y4*30",AC68*Q68+Y68*30,AC68*Q68),2)</f>
        <v>#REF!</v>
      </c>
      <c r="S68" s="94" t="e">
        <f>ROUND(IF(F68="未税",J68-M68-R68,J68/(1+AJ68)-M68-R68),2)</f>
        <v>#REF!</v>
      </c>
      <c r="T68" s="94"/>
      <c r="U68" s="94"/>
      <c r="V68" s="106" t="str">
        <f>数据源表!S68</f>
        <v>CSR24</v>
      </c>
      <c r="W68" s="76" t="str">
        <f>数据源表!M68</f>
        <v>*专项化学用品*铝合金加工液</v>
      </c>
      <c r="X68" s="76" t="str">
        <f>数据源表!N68</f>
        <v>ZM-3080</v>
      </c>
      <c r="Y68" s="76">
        <f>数据源表!O68</f>
        <v>1</v>
      </c>
      <c r="Z68" s="76" t="str">
        <f>数据源表!P68</f>
        <v>桶</v>
      </c>
      <c r="AA68" s="76">
        <f>数据源表!Q68</f>
        <v>3000</v>
      </c>
      <c r="AB68" s="76">
        <f>数据源表!R68</f>
        <v>3000</v>
      </c>
      <c r="AC68" s="118">
        <f>数据源表!U68</f>
        <v>170</v>
      </c>
      <c r="AD68" s="118">
        <f>数据源表!T68</f>
        <v>170</v>
      </c>
      <c r="AE68" s="66" t="str">
        <f t="shared" si="3"/>
        <v xml:space="preserve">     指导价</v>
      </c>
      <c r="AF68" s="73" t="str">
        <f>数据源表!V68</f>
        <v>XOUT18060455</v>
      </c>
      <c r="AG68" s="119">
        <f>数据源表!W68</f>
        <v>43277</v>
      </c>
      <c r="AH68" s="73">
        <f>数据源表!X68</f>
        <v>0</v>
      </c>
      <c r="AI68" s="122"/>
      <c r="AJ68" s="124">
        <f>数据源表!Y68</f>
        <v>0.15999860800167001</v>
      </c>
      <c r="AK68" s="53" t="e">
        <f>VLOOKUP(V68,#REF!,12,0)</f>
        <v>#REF!</v>
      </c>
    </row>
    <row r="69" spans="1:37" s="53" customFormat="1" ht="12" customHeight="1">
      <c r="A69" s="76" t="str">
        <f>数据源表!A69</f>
        <v>丁连军</v>
      </c>
      <c r="B69" s="75">
        <f>数据源表!B69</f>
        <v>43172</v>
      </c>
      <c r="C69" s="76" t="str">
        <f>数据源表!C69</f>
        <v>a1132</v>
      </c>
      <c r="D69" s="76" t="str">
        <f>数据源表!D69</f>
        <v>苏州固珩精密五金有限公司</v>
      </c>
      <c r="E69" s="77">
        <f>数据源表!E69</f>
        <v>5000</v>
      </c>
      <c r="F69" s="76" t="str">
        <f>数据源表!F69</f>
        <v>02839442</v>
      </c>
      <c r="G69" s="78">
        <f>数据源表!G69</f>
        <v>43262</v>
      </c>
      <c r="H69" s="76">
        <f>数据源表!H69</f>
        <v>90</v>
      </c>
      <c r="I69" s="78">
        <v>43280</v>
      </c>
      <c r="J69" s="94">
        <f>数据源表!J69</f>
        <v>5000</v>
      </c>
      <c r="K69" s="94">
        <f t="shared" ref="K69:K132" si="8">ROUND(IF(F69="未税",J69,J69/(1+AJ69)),2)</f>
        <v>4273.5</v>
      </c>
      <c r="L69" s="95">
        <f t="shared" si="4"/>
        <v>108</v>
      </c>
      <c r="M69" s="96"/>
      <c r="N69" s="96" t="e">
        <f>VLOOKUP(C69,#REF!,5,0)</f>
        <v>#REF!</v>
      </c>
      <c r="O69" s="76">
        <f t="shared" si="7"/>
        <v>0.04</v>
      </c>
      <c r="P69" s="76">
        <f t="shared" si="6"/>
        <v>170.94</v>
      </c>
      <c r="Q69" s="76" t="e">
        <f>ROUND(VLOOKUP(V69,#REF!,7,0),2)</f>
        <v>#REF!</v>
      </c>
      <c r="R69" s="76" t="e">
        <f>ROUND(IF(AE69="指导价+Y4*30",AC69*Q69+Y69*30,AC69*Q69),2)</f>
        <v>#REF!</v>
      </c>
      <c r="S69" s="94" t="e">
        <f>ROUND(IF(F69="未税",J69-M69-R69,J69/1.17-M69-R69),2)</f>
        <v>#REF!</v>
      </c>
      <c r="T69" s="94"/>
      <c r="U69" s="94"/>
      <c r="V69" s="106" t="str">
        <f>数据源表!S69</f>
        <v>CYQ10</v>
      </c>
      <c r="W69" s="76" t="str">
        <f>数据源表!M69</f>
        <v>*专项化学用品*极压切削油</v>
      </c>
      <c r="X69" s="76" t="str">
        <f>数据源表!N69</f>
        <v>CH-201</v>
      </c>
      <c r="Y69" s="76">
        <f>数据源表!O69</f>
        <v>2</v>
      </c>
      <c r="Z69" s="76" t="str">
        <f>数据源表!P69</f>
        <v>桶</v>
      </c>
      <c r="AA69" s="76">
        <f>数据源表!Q69</f>
        <v>2500</v>
      </c>
      <c r="AB69" s="76">
        <f>数据源表!R69</f>
        <v>5000</v>
      </c>
      <c r="AC69" s="118">
        <f>数据源表!U69</f>
        <v>340</v>
      </c>
      <c r="AD69" s="118">
        <f>数据源表!T69</f>
        <v>170</v>
      </c>
      <c r="AE69" s="66" t="str">
        <f t="shared" ref="AE69:AE90" si="9">IF(AD69&lt;50,"指导价+Y4*30",IF(AD69="固体","     指导价","     指导价"))</f>
        <v xml:space="preserve">     指导价</v>
      </c>
      <c r="AF69" s="73" t="str">
        <f>数据源表!V69</f>
        <v>XOUT18030143</v>
      </c>
      <c r="AG69" s="119">
        <f>数据源表!W69</f>
        <v>43169</v>
      </c>
      <c r="AH69" s="73">
        <f>数据源表!X69</f>
        <v>0</v>
      </c>
      <c r="AI69" s="122"/>
      <c r="AJ69" s="124">
        <f>数据源表!Y69</f>
        <v>0.17</v>
      </c>
      <c r="AK69" s="53" t="e">
        <f>VLOOKUP(V69,#REF!,12,0)</f>
        <v>#REF!</v>
      </c>
    </row>
    <row r="70" spans="1:37" s="53" customFormat="1" ht="12" customHeight="1">
      <c r="A70" s="76" t="str">
        <f>数据源表!A70</f>
        <v>丁连军</v>
      </c>
      <c r="B70" s="75">
        <f>数据源表!B70</f>
        <v>43073</v>
      </c>
      <c r="C70" s="76" t="str">
        <f>数据源表!C70</f>
        <v>a1218</v>
      </c>
      <c r="D70" s="76" t="str">
        <f>数据源表!D70</f>
        <v>苏州凌浩精密五金有限公司</v>
      </c>
      <c r="E70" s="77">
        <f>数据源表!E70</f>
        <v>7500</v>
      </c>
      <c r="F70" s="76" t="str">
        <f>数据源表!F70</f>
        <v>26629674</v>
      </c>
      <c r="G70" s="78">
        <f>数据源表!G70</f>
        <v>43133</v>
      </c>
      <c r="H70" s="76">
        <f>数据源表!H70</f>
        <v>60</v>
      </c>
      <c r="I70" s="78" t="s">
        <v>268</v>
      </c>
      <c r="J70" s="94">
        <f>数据源表!J70</f>
        <v>2500</v>
      </c>
      <c r="K70" s="94">
        <f t="shared" si="8"/>
        <v>2136.75</v>
      </c>
      <c r="L70" s="200">
        <v>184</v>
      </c>
      <c r="M70" s="96"/>
      <c r="N70" s="96" t="e">
        <f>VLOOKUP(C70,#REF!,5,0)</f>
        <v>#REF!</v>
      </c>
      <c r="O70" s="200">
        <f t="shared" si="7"/>
        <v>0</v>
      </c>
      <c r="P70" s="200">
        <f t="shared" si="6"/>
        <v>0</v>
      </c>
      <c r="Q70" s="76" t="e">
        <f>ROUND(VLOOKUP(V70,#REF!,7,0),2)</f>
        <v>#REF!</v>
      </c>
      <c r="R70" s="200"/>
      <c r="S70" s="203"/>
      <c r="T70" s="94"/>
      <c r="U70" s="94"/>
      <c r="V70" s="106" t="str">
        <f>数据源表!S70</f>
        <v>CYQ19</v>
      </c>
      <c r="W70" s="76" t="str">
        <f>数据源表!M70</f>
        <v>不锈钢切削油</v>
      </c>
      <c r="X70" s="76" t="str">
        <f>数据源表!N70</f>
        <v>DH-30A</v>
      </c>
      <c r="Y70" s="76">
        <f>数据源表!O70</f>
        <v>1</v>
      </c>
      <c r="Z70" s="76" t="str">
        <f>数据源表!P70</f>
        <v>桶</v>
      </c>
      <c r="AA70" s="76">
        <f>数据源表!Q70</f>
        <v>2500</v>
      </c>
      <c r="AB70" s="76">
        <f>数据源表!R70</f>
        <v>7500</v>
      </c>
      <c r="AC70" s="118">
        <f>数据源表!U70</f>
        <v>170</v>
      </c>
      <c r="AD70" s="118">
        <f>数据源表!T70</f>
        <v>170</v>
      </c>
      <c r="AE70" s="66" t="str">
        <f t="shared" si="9"/>
        <v xml:space="preserve">     指导价</v>
      </c>
      <c r="AF70" s="73" t="str">
        <f>数据源表!V70</f>
        <v>XOUT17120043</v>
      </c>
      <c r="AG70" s="119">
        <f>数据源表!W70</f>
        <v>43073</v>
      </c>
      <c r="AH70" s="73" t="str">
        <f>数据源表!X70</f>
        <v>拆分付款</v>
      </c>
      <c r="AI70" s="122"/>
      <c r="AJ70" s="124">
        <f>数据源表!Y70</f>
        <v>0.17</v>
      </c>
      <c r="AK70" s="53" t="e">
        <f>VLOOKUP(V70,#REF!,12,0)</f>
        <v>#REF!</v>
      </c>
    </row>
    <row r="71" spans="1:37" s="53" customFormat="1" ht="12" customHeight="1">
      <c r="A71" s="76" t="str">
        <f>数据源表!A71</f>
        <v>丁连军</v>
      </c>
      <c r="B71" s="75">
        <f>数据源表!B71</f>
        <v>43132</v>
      </c>
      <c r="C71" s="76" t="str">
        <f>数据源表!C71</f>
        <v>a1218</v>
      </c>
      <c r="D71" s="76" t="str">
        <f>数据源表!D71</f>
        <v>苏州凌浩精密五金有限公司</v>
      </c>
      <c r="E71" s="77">
        <f>数据源表!E71</f>
        <v>5000</v>
      </c>
      <c r="F71" s="76" t="str">
        <f>数据源表!F71</f>
        <v>28120680</v>
      </c>
      <c r="G71" s="78">
        <f>数据源表!G71</f>
        <v>43192</v>
      </c>
      <c r="H71" s="76">
        <f>数据源表!H71</f>
        <v>60</v>
      </c>
      <c r="I71" s="78">
        <v>43257</v>
      </c>
      <c r="J71" s="94">
        <f>数据源表!J71</f>
        <v>5000</v>
      </c>
      <c r="K71" s="94">
        <f t="shared" si="8"/>
        <v>4273.5</v>
      </c>
      <c r="L71" s="95">
        <f>I71-B71</f>
        <v>125</v>
      </c>
      <c r="M71" s="96"/>
      <c r="N71" s="96" t="e">
        <f>VLOOKUP(C71,#REF!,5,0)</f>
        <v>#REF!</v>
      </c>
      <c r="O71" s="76">
        <f t="shared" si="7"/>
        <v>0.02</v>
      </c>
      <c r="P71" s="76">
        <f t="shared" ref="P71:P90" si="10">ROUND((K71-M71)*O71,2)</f>
        <v>85.47</v>
      </c>
      <c r="Q71" s="76" t="e">
        <f>ROUND(VLOOKUP(V71,#REF!,7,0),2)</f>
        <v>#REF!</v>
      </c>
      <c r="R71" s="76" t="e">
        <f>ROUND(IF(AE71="指导价+Y4*30",AC71*Q71+Y71*30,AC71*Q71),2)</f>
        <v>#REF!</v>
      </c>
      <c r="S71" s="94" t="e">
        <f>ROUND(IF(F71="未税",J71-M71-R71,J71/1.17-M71-R71),2)</f>
        <v>#REF!</v>
      </c>
      <c r="T71" s="94"/>
      <c r="U71" s="94"/>
      <c r="V71" s="106" t="str">
        <f>数据源表!S71</f>
        <v>CYQ19</v>
      </c>
      <c r="W71" s="76" t="str">
        <f>数据源表!M71</f>
        <v>*石油制品*不锈钢切削油</v>
      </c>
      <c r="X71" s="76" t="str">
        <f>数据源表!N71</f>
        <v>DH-30A</v>
      </c>
      <c r="Y71" s="76">
        <f>数据源表!O71</f>
        <v>2</v>
      </c>
      <c r="Z71" s="76" t="str">
        <f>数据源表!P71</f>
        <v>桶</v>
      </c>
      <c r="AA71" s="76">
        <f>数据源表!Q71</f>
        <v>2500</v>
      </c>
      <c r="AB71" s="76">
        <f>数据源表!R71</f>
        <v>5000</v>
      </c>
      <c r="AC71" s="118">
        <f>数据源表!U71</f>
        <v>340</v>
      </c>
      <c r="AD71" s="118">
        <f>数据源表!T71</f>
        <v>170</v>
      </c>
      <c r="AE71" s="66" t="str">
        <f t="shared" si="9"/>
        <v xml:space="preserve">     指导价</v>
      </c>
      <c r="AF71" s="73" t="str">
        <f>数据源表!V71</f>
        <v>XOUT18020028</v>
      </c>
      <c r="AG71" s="119">
        <f>数据源表!W71</f>
        <v>43133</v>
      </c>
      <c r="AH71" s="73">
        <f>数据源表!X71</f>
        <v>0</v>
      </c>
      <c r="AI71" s="122"/>
      <c r="AJ71" s="124">
        <f>数据源表!Y71</f>
        <v>0.17</v>
      </c>
      <c r="AK71" s="53" t="e">
        <f>VLOOKUP(V71,#REF!,12,0)</f>
        <v>#REF!</v>
      </c>
    </row>
    <row r="72" spans="1:37" s="53" customFormat="1" ht="12" customHeight="1">
      <c r="A72" s="76" t="str">
        <f>数据源表!A72</f>
        <v>丁连军</v>
      </c>
      <c r="B72" s="75">
        <f>数据源表!B72</f>
        <v>43129</v>
      </c>
      <c r="C72" s="76" t="str">
        <f>数据源表!C72</f>
        <v>a1347</v>
      </c>
      <c r="D72" s="76" t="str">
        <f>数据源表!D72</f>
        <v>汇旺(嘉善)精密机械有限公司</v>
      </c>
      <c r="E72" s="77">
        <f>数据源表!E72</f>
        <v>3300</v>
      </c>
      <c r="F72" s="76" t="str">
        <f>数据源表!F72</f>
        <v>28120614</v>
      </c>
      <c r="G72" s="78">
        <f>数据源表!G72</f>
        <v>43189</v>
      </c>
      <c r="H72" s="76">
        <f>数据源表!H72</f>
        <v>60</v>
      </c>
      <c r="I72" s="78">
        <v>43264</v>
      </c>
      <c r="J72" s="94">
        <f>数据源表!J72</f>
        <v>3300</v>
      </c>
      <c r="K72" s="94">
        <f t="shared" si="8"/>
        <v>2820.51</v>
      </c>
      <c r="L72" s="95">
        <f>I72-B72</f>
        <v>135</v>
      </c>
      <c r="M72" s="96"/>
      <c r="N72" s="96" t="e">
        <f>VLOOKUP(C72,#REF!,5,0)</f>
        <v>#REF!</v>
      </c>
      <c r="O72" s="76">
        <f t="shared" si="7"/>
        <v>0.02</v>
      </c>
      <c r="P72" s="76">
        <f t="shared" si="10"/>
        <v>56.41</v>
      </c>
      <c r="Q72" s="76" t="e">
        <f>ROUND(VLOOKUP(V72,#REF!,7,0),2)</f>
        <v>#REF!</v>
      </c>
      <c r="R72" s="76" t="e">
        <f>ROUND(IF(AE72="指导价+Y4*30",AC72*Q72+Y72*30,AC72*Q72),2)</f>
        <v>#REF!</v>
      </c>
      <c r="S72" s="94" t="e">
        <f>ROUND(IF(F72="未税",J72-M72-R72,J72/1.17-M72-R72),2)</f>
        <v>#REF!</v>
      </c>
      <c r="T72" s="94"/>
      <c r="U72" s="94"/>
      <c r="V72" s="106" t="str">
        <f>数据源表!S72</f>
        <v>CSR09</v>
      </c>
      <c r="W72" s="76" t="str">
        <f>数据源表!M72</f>
        <v>*石油制品*乳化切削液</v>
      </c>
      <c r="X72" s="76" t="str">
        <f>数据源表!N72</f>
        <v>JH-103</v>
      </c>
      <c r="Y72" s="76">
        <f>数据源表!O72</f>
        <v>1</v>
      </c>
      <c r="Z72" s="76" t="str">
        <f>数据源表!P72</f>
        <v>桶</v>
      </c>
      <c r="AA72" s="76">
        <f>数据源表!Q72</f>
        <v>3300</v>
      </c>
      <c r="AB72" s="76">
        <f>数据源表!R72</f>
        <v>3300</v>
      </c>
      <c r="AC72" s="118">
        <f>数据源表!U72</f>
        <v>170</v>
      </c>
      <c r="AD72" s="118">
        <f>数据源表!T72</f>
        <v>170</v>
      </c>
      <c r="AE72" s="66" t="str">
        <f t="shared" si="9"/>
        <v xml:space="preserve">     指导价</v>
      </c>
      <c r="AF72" s="73" t="str">
        <f>数据源表!V72</f>
        <v>XOUT18010089</v>
      </c>
      <c r="AG72" s="119">
        <f>数据源表!W72</f>
        <v>43106</v>
      </c>
      <c r="AH72" s="73">
        <f>数据源表!X72</f>
        <v>0</v>
      </c>
      <c r="AI72" s="122"/>
      <c r="AJ72" s="124">
        <f>数据源表!Y72</f>
        <v>0.17</v>
      </c>
      <c r="AK72" s="53" t="e">
        <f>VLOOKUP(V72,#REF!,12,0)</f>
        <v>#REF!</v>
      </c>
    </row>
    <row r="73" spans="1:37" s="53" customFormat="1" ht="12" customHeight="1">
      <c r="A73" s="76" t="str">
        <f>数据源表!A73</f>
        <v>丁连军</v>
      </c>
      <c r="B73" s="75">
        <f>数据源表!B73</f>
        <v>43252</v>
      </c>
      <c r="C73" s="76" t="str">
        <f>数据源表!C73</f>
        <v>a1352</v>
      </c>
      <c r="D73" s="76" t="str">
        <f>数据源表!D73</f>
        <v>苏州市吴中区甪直鼎和五金制品厂</v>
      </c>
      <c r="E73" s="77">
        <f>数据源表!E73</f>
        <v>4800</v>
      </c>
      <c r="F73" s="76" t="str">
        <f>数据源表!F73</f>
        <v>55874784</v>
      </c>
      <c r="G73" s="78">
        <f>数据源表!G73</f>
        <v>43252</v>
      </c>
      <c r="H73" s="76" t="str">
        <f>数据源表!H73</f>
        <v>开票现金</v>
      </c>
      <c r="I73" s="78">
        <v>43279</v>
      </c>
      <c r="J73" s="94">
        <f>数据源表!J73</f>
        <v>4800</v>
      </c>
      <c r="K73" s="94">
        <f t="shared" si="8"/>
        <v>4137.93</v>
      </c>
      <c r="L73" s="95">
        <f>I73-B73</f>
        <v>27</v>
      </c>
      <c r="M73" s="96"/>
      <c r="N73" s="96" t="e">
        <f>VLOOKUP(C73,#REF!,5,0)</f>
        <v>#REF!</v>
      </c>
      <c r="O73" s="76">
        <f t="shared" si="7"/>
        <v>0.05</v>
      </c>
      <c r="P73" s="76">
        <f t="shared" si="10"/>
        <v>206.9</v>
      </c>
      <c r="Q73" s="76" t="e">
        <f>ROUND(VLOOKUP(V73,#REF!,7,0),2)</f>
        <v>#REF!</v>
      </c>
      <c r="R73" s="76" t="e">
        <f>ROUND(IF(AE73="指导价+Y4*30",AC73*Q73+Y73*30,AC73*Q73),2)</f>
        <v>#REF!</v>
      </c>
      <c r="S73" s="94" t="e">
        <f>ROUND(IF(F73="未税",J73-M73-R73,J73/(1+AJ73)-M73-R73),2)</f>
        <v>#REF!</v>
      </c>
      <c r="T73" s="94"/>
      <c r="U73" s="94"/>
      <c r="V73" s="106" t="str">
        <f>数据源表!S73</f>
        <v>CYQ74</v>
      </c>
      <c r="W73" s="76" t="str">
        <f>数据源表!M73</f>
        <v>*化学试剂助剂*不锈钢冷却剂</v>
      </c>
      <c r="X73" s="76" t="str">
        <f>数据源表!N73</f>
        <v>CH-105</v>
      </c>
      <c r="Y73" s="76">
        <f>数据源表!O73</f>
        <v>2</v>
      </c>
      <c r="Z73" s="76" t="str">
        <f>数据源表!P73</f>
        <v>桶</v>
      </c>
      <c r="AA73" s="76">
        <f>数据源表!Q73</f>
        <v>2400</v>
      </c>
      <c r="AB73" s="76">
        <f>数据源表!R73</f>
        <v>4800</v>
      </c>
      <c r="AC73" s="118">
        <f>数据源表!U73</f>
        <v>340</v>
      </c>
      <c r="AD73" s="118">
        <f>数据源表!T73</f>
        <v>170</v>
      </c>
      <c r="AE73" s="66" t="str">
        <f t="shared" si="9"/>
        <v xml:space="preserve">     指导价</v>
      </c>
      <c r="AF73" s="73" t="str">
        <f>数据源表!V73</f>
        <v>XOUT18060012</v>
      </c>
      <c r="AG73" s="119">
        <f>数据源表!W73</f>
        <v>43253</v>
      </c>
      <c r="AH73" s="73">
        <f>数据源表!X73</f>
        <v>0</v>
      </c>
      <c r="AI73" s="122"/>
      <c r="AJ73" s="124">
        <f>数据源表!Y73</f>
        <v>0.16000029000007199</v>
      </c>
      <c r="AK73" s="53" t="e">
        <f>VLOOKUP(V73,#REF!,12,0)</f>
        <v>#REF!</v>
      </c>
    </row>
    <row r="74" spans="1:37" s="53" customFormat="1" ht="12" customHeight="1">
      <c r="A74" s="76" t="str">
        <f>数据源表!A74</f>
        <v>丁连军</v>
      </c>
      <c r="B74" s="75">
        <f>数据源表!B74</f>
        <v>43004</v>
      </c>
      <c r="C74" s="76" t="str">
        <f>数据源表!C74</f>
        <v>a1501</v>
      </c>
      <c r="D74" s="76" t="str">
        <f>数据源表!D74</f>
        <v>台州大昌汽车部件有限公司</v>
      </c>
      <c r="E74" s="77">
        <f>数据源表!E74</f>
        <v>8000</v>
      </c>
      <c r="F74" s="76" t="str">
        <f>数据源表!F74</f>
        <v>30158447</v>
      </c>
      <c r="G74" s="78">
        <f>数据源表!G74</f>
        <v>43094</v>
      </c>
      <c r="H74" s="76">
        <f>数据源表!H74</f>
        <v>90</v>
      </c>
      <c r="I74" s="78" t="s">
        <v>290</v>
      </c>
      <c r="J74" s="94">
        <f>数据源表!J74</f>
        <v>500</v>
      </c>
      <c r="K74" s="94">
        <f t="shared" si="8"/>
        <v>427.35</v>
      </c>
      <c r="L74" s="200">
        <v>252</v>
      </c>
      <c r="M74" s="96"/>
      <c r="N74" s="96" t="e">
        <f>VLOOKUP(C74,#REF!,5,0)</f>
        <v>#REF!</v>
      </c>
      <c r="O74" s="200">
        <f t="shared" si="7"/>
        <v>0</v>
      </c>
      <c r="P74" s="200">
        <f t="shared" si="10"/>
        <v>0</v>
      </c>
      <c r="Q74" s="76" t="e">
        <f>ROUND(VLOOKUP(V74,#REF!,7,0),2)</f>
        <v>#REF!</v>
      </c>
      <c r="R74" s="200"/>
      <c r="S74" s="203"/>
      <c r="T74" s="94"/>
      <c r="U74" s="94"/>
      <c r="V74" s="106" t="str">
        <f>数据源表!S74</f>
        <v>CYQ77</v>
      </c>
      <c r="W74" s="76" t="str">
        <f>数据源表!M74</f>
        <v>锭子油</v>
      </c>
      <c r="X74" s="76" t="str">
        <f>数据源表!N74</f>
        <v>5#</v>
      </c>
      <c r="Y74" s="76">
        <f>数据源表!O74</f>
        <v>0.25</v>
      </c>
      <c r="Z74" s="76" t="str">
        <f>数据源表!P74</f>
        <v>桶</v>
      </c>
      <c r="AA74" s="76">
        <f>数据源表!Q74</f>
        <v>2000</v>
      </c>
      <c r="AB74" s="76">
        <f>数据源表!R74</f>
        <v>8000</v>
      </c>
      <c r="AC74" s="118">
        <f>数据源表!U74</f>
        <v>42.5</v>
      </c>
      <c r="AD74" s="118">
        <f>数据源表!T74</f>
        <v>170</v>
      </c>
      <c r="AE74" s="66" t="str">
        <f t="shared" si="9"/>
        <v xml:space="preserve">     指导价</v>
      </c>
      <c r="AF74" s="73" t="str">
        <f>数据源表!V74</f>
        <v>XOUT17090576</v>
      </c>
      <c r="AG74" s="119">
        <f>数据源表!W74</f>
        <v>43004</v>
      </c>
      <c r="AH74" s="73" t="str">
        <f>数据源表!X74</f>
        <v>拆分付款</v>
      </c>
      <c r="AI74" s="122"/>
      <c r="AJ74" s="124">
        <f>数据源表!Y74</f>
        <v>0.17</v>
      </c>
      <c r="AK74" s="53" t="e">
        <f>VLOOKUP(V74,#REF!,12,0)</f>
        <v>#REF!</v>
      </c>
    </row>
    <row r="75" spans="1:37" s="53" customFormat="1" ht="12" customHeight="1">
      <c r="A75" s="76" t="str">
        <f>数据源表!A75</f>
        <v>丁连军</v>
      </c>
      <c r="B75" s="75">
        <f>数据源表!B75</f>
        <v>43094</v>
      </c>
      <c r="C75" s="76" t="str">
        <f>数据源表!C75</f>
        <v>a1501</v>
      </c>
      <c r="D75" s="76" t="str">
        <f>数据源表!D75</f>
        <v>台州大昌汽车部件有限公司</v>
      </c>
      <c r="E75" s="77">
        <f>数据源表!E75</f>
        <v>10000</v>
      </c>
      <c r="F75" s="76" t="str">
        <f>数据源表!F75</f>
        <v>09926867</v>
      </c>
      <c r="G75" s="78">
        <f>数据源表!G75</f>
        <v>43184</v>
      </c>
      <c r="H75" s="76">
        <f>数据源表!H75</f>
        <v>90</v>
      </c>
      <c r="I75" s="78">
        <v>43256</v>
      </c>
      <c r="J75" s="94">
        <f>数据源表!J75</f>
        <v>9500</v>
      </c>
      <c r="K75" s="94">
        <f t="shared" si="8"/>
        <v>8119.66</v>
      </c>
      <c r="L75" s="95">
        <f t="shared" ref="L75:L86" si="11">I75-B75</f>
        <v>162</v>
      </c>
      <c r="M75" s="96"/>
      <c r="N75" s="96" t="e">
        <f>VLOOKUP(C75,#REF!,5,0)</f>
        <v>#REF!</v>
      </c>
      <c r="O75" s="76">
        <f t="shared" si="7"/>
        <v>0.01</v>
      </c>
      <c r="P75" s="76">
        <f t="shared" si="10"/>
        <v>81.2</v>
      </c>
      <c r="Q75" s="76" t="e">
        <f>ROUND(VLOOKUP(V75,#REF!,7,0),2)</f>
        <v>#REF!</v>
      </c>
      <c r="R75" s="76"/>
      <c r="S75" s="94"/>
      <c r="T75" s="94"/>
      <c r="U75" s="94"/>
      <c r="V75" s="106" t="str">
        <f>数据源表!S75</f>
        <v>CYQ77</v>
      </c>
      <c r="W75" s="76" t="str">
        <f>数据源表!M75</f>
        <v>锭子油</v>
      </c>
      <c r="X75" s="76" t="str">
        <f>数据源表!N75</f>
        <v>5#</v>
      </c>
      <c r="Y75" s="76">
        <f>数据源表!O75</f>
        <v>4.75</v>
      </c>
      <c r="Z75" s="76" t="str">
        <f>数据源表!P75</f>
        <v>桶</v>
      </c>
      <c r="AA75" s="76">
        <f>数据源表!Q75</f>
        <v>2000</v>
      </c>
      <c r="AB75" s="76">
        <f>数据源表!R75</f>
        <v>10000</v>
      </c>
      <c r="AC75" s="118">
        <f>数据源表!U75</f>
        <v>807.5</v>
      </c>
      <c r="AD75" s="118">
        <f>数据源表!T75</f>
        <v>205</v>
      </c>
      <c r="AE75" s="66" t="str">
        <f t="shared" si="9"/>
        <v xml:space="preserve">     指导价</v>
      </c>
      <c r="AF75" s="73" t="str">
        <f>数据源表!V75</f>
        <v>XOUT17120079</v>
      </c>
      <c r="AG75" s="119">
        <f>数据源表!W75</f>
        <v>43074</v>
      </c>
      <c r="AH75" s="73" t="str">
        <f>数据源表!X75</f>
        <v>拆分付款</v>
      </c>
      <c r="AI75" s="122"/>
      <c r="AJ75" s="124">
        <f>数据源表!Y75</f>
        <v>0.17</v>
      </c>
      <c r="AK75" s="53" t="e">
        <f>VLOOKUP(V75,#REF!,12,0)</f>
        <v>#REF!</v>
      </c>
    </row>
    <row r="76" spans="1:37" s="53" customFormat="1" ht="12" customHeight="1">
      <c r="A76" s="76" t="str">
        <f>数据源表!A76</f>
        <v>丁连军</v>
      </c>
      <c r="B76" s="75">
        <f>数据源表!B76</f>
        <v>43052</v>
      </c>
      <c r="C76" s="76" t="str">
        <f>数据源表!C76</f>
        <v>a1501</v>
      </c>
      <c r="D76" s="76" t="str">
        <f>数据源表!D76</f>
        <v>台州大昌汽车部件有限公司</v>
      </c>
      <c r="E76" s="77">
        <f>数据源表!E76</f>
        <v>10000</v>
      </c>
      <c r="F76" s="76" t="str">
        <f>数据源表!F76</f>
        <v>14035245</v>
      </c>
      <c r="G76" s="78">
        <f>数据源表!G76</f>
        <v>43142</v>
      </c>
      <c r="H76" s="76">
        <f>数据源表!H76</f>
        <v>90</v>
      </c>
      <c r="I76" s="78">
        <v>43256</v>
      </c>
      <c r="J76" s="94">
        <f>数据源表!J76</f>
        <v>10000</v>
      </c>
      <c r="K76" s="94">
        <f t="shared" si="8"/>
        <v>8547.01</v>
      </c>
      <c r="L76" s="95">
        <f t="shared" si="11"/>
        <v>204</v>
      </c>
      <c r="M76" s="96"/>
      <c r="N76" s="96" t="e">
        <f>VLOOKUP(C76,#REF!,5,0)</f>
        <v>#REF!</v>
      </c>
      <c r="O76" s="200">
        <f t="shared" si="7"/>
        <v>0</v>
      </c>
      <c r="P76" s="200">
        <f t="shared" si="10"/>
        <v>0</v>
      </c>
      <c r="Q76" s="76" t="e">
        <f>ROUND(VLOOKUP(V76,#REF!,7,0),2)</f>
        <v>#REF!</v>
      </c>
      <c r="R76" s="200"/>
      <c r="S76" s="203"/>
      <c r="T76" s="94"/>
      <c r="U76" s="94"/>
      <c r="V76" s="106" t="str">
        <f>数据源表!S76</f>
        <v>CYQ77</v>
      </c>
      <c r="W76" s="76" t="str">
        <f>数据源表!M76</f>
        <v>锭子油</v>
      </c>
      <c r="X76" s="76" t="str">
        <f>数据源表!N76</f>
        <v>5#</v>
      </c>
      <c r="Y76" s="76">
        <f>数据源表!O76</f>
        <v>5</v>
      </c>
      <c r="Z76" s="76" t="str">
        <f>数据源表!P76</f>
        <v>桶</v>
      </c>
      <c r="AA76" s="76">
        <f>数据源表!Q76</f>
        <v>2000</v>
      </c>
      <c r="AB76" s="76">
        <f>数据源表!R76</f>
        <v>10000</v>
      </c>
      <c r="AC76" s="118">
        <f>数据源表!U76</f>
        <v>850</v>
      </c>
      <c r="AD76" s="118">
        <f>数据源表!T76</f>
        <v>170</v>
      </c>
      <c r="AE76" s="66" t="str">
        <f t="shared" si="9"/>
        <v xml:space="preserve">     指导价</v>
      </c>
      <c r="AF76" s="73" t="str">
        <f>数据源表!V76</f>
        <v>XOUT17100281</v>
      </c>
      <c r="AG76" s="119">
        <f>数据源表!W76</f>
        <v>43029</v>
      </c>
      <c r="AH76" s="73">
        <f>数据源表!X76</f>
        <v>0</v>
      </c>
      <c r="AI76" s="122"/>
      <c r="AJ76" s="124">
        <f>数据源表!Y76</f>
        <v>0.17</v>
      </c>
      <c r="AK76" s="53" t="e">
        <f>VLOOKUP(V76,#REF!,12,0)</f>
        <v>#REF!</v>
      </c>
    </row>
    <row r="77" spans="1:37" s="53" customFormat="1" ht="12" customHeight="1">
      <c r="A77" s="76" t="str">
        <f>数据源表!A77</f>
        <v>丁连军</v>
      </c>
      <c r="B77" s="75">
        <f>数据源表!B77</f>
        <v>43094</v>
      </c>
      <c r="C77" s="76" t="str">
        <f>数据源表!C77</f>
        <v>a1501</v>
      </c>
      <c r="D77" s="76" t="str">
        <f>数据源表!D77</f>
        <v>台州大昌汽车部件有限公司</v>
      </c>
      <c r="E77" s="77">
        <f>数据源表!E77</f>
        <v>10000</v>
      </c>
      <c r="F77" s="76" t="str">
        <f>数据源表!F77</f>
        <v>09926867</v>
      </c>
      <c r="G77" s="78">
        <f>数据源表!G77</f>
        <v>43184</v>
      </c>
      <c r="H77" s="76">
        <f>数据源表!H77</f>
        <v>90</v>
      </c>
      <c r="I77" s="78">
        <v>43256</v>
      </c>
      <c r="J77" s="94">
        <f>数据源表!J77</f>
        <v>10000</v>
      </c>
      <c r="K77" s="94">
        <f t="shared" si="8"/>
        <v>8547.01</v>
      </c>
      <c r="L77" s="95">
        <f t="shared" si="11"/>
        <v>162</v>
      </c>
      <c r="M77" s="96"/>
      <c r="N77" s="96" t="e">
        <f>VLOOKUP(C77,#REF!,5,0)</f>
        <v>#REF!</v>
      </c>
      <c r="O77" s="76">
        <v>0.01</v>
      </c>
      <c r="P77" s="76">
        <f t="shared" si="10"/>
        <v>85.47</v>
      </c>
      <c r="Q77" s="76" t="e">
        <f>ROUND(VLOOKUP(V77,#REF!,7,0),2)</f>
        <v>#REF!</v>
      </c>
      <c r="R77" s="76"/>
      <c r="S77" s="94"/>
      <c r="T77" s="94"/>
      <c r="U77" s="94"/>
      <c r="V77" s="106" t="str">
        <f>数据源表!S77</f>
        <v>CYQ77</v>
      </c>
      <c r="W77" s="76" t="str">
        <f>数据源表!M77</f>
        <v>锭子油</v>
      </c>
      <c r="X77" s="76" t="str">
        <f>数据源表!N77</f>
        <v>5#</v>
      </c>
      <c r="Y77" s="76">
        <f>数据源表!O77</f>
        <v>5</v>
      </c>
      <c r="Z77" s="76" t="str">
        <f>数据源表!P77</f>
        <v>桶</v>
      </c>
      <c r="AA77" s="76">
        <f>数据源表!Q77</f>
        <v>2000</v>
      </c>
      <c r="AB77" s="76">
        <f>数据源表!R77</f>
        <v>10000</v>
      </c>
      <c r="AC77" s="118">
        <f>数据源表!U77</f>
        <v>850</v>
      </c>
      <c r="AD77" s="118">
        <f>数据源表!T77</f>
        <v>204</v>
      </c>
      <c r="AE77" s="66" t="str">
        <f t="shared" si="9"/>
        <v xml:space="preserve">     指导价</v>
      </c>
      <c r="AF77" s="73" t="str">
        <f>数据源表!V77</f>
        <v>XOUT17110378</v>
      </c>
      <c r="AG77" s="119">
        <f>数据源表!W77</f>
        <v>43056</v>
      </c>
      <c r="AH77" s="73">
        <f>数据源表!X77</f>
        <v>0</v>
      </c>
      <c r="AI77" s="122"/>
      <c r="AJ77" s="124">
        <f>数据源表!Y77</f>
        <v>0.17</v>
      </c>
      <c r="AK77" s="53" t="e">
        <f>VLOOKUP(V77,#REF!,12,0)</f>
        <v>#REF!</v>
      </c>
    </row>
    <row r="78" spans="1:37" s="53" customFormat="1" ht="12" customHeight="1">
      <c r="A78" s="76" t="str">
        <f>数据源表!A78</f>
        <v>丁连军</v>
      </c>
      <c r="B78" s="75">
        <f>数据源表!B78</f>
        <v>43266</v>
      </c>
      <c r="C78" s="76" t="str">
        <f>数据源表!C78</f>
        <v>a1556</v>
      </c>
      <c r="D78" s="76" t="str">
        <f>数据源表!D78</f>
        <v>昆山鑫浩越五金科技有限公司</v>
      </c>
      <c r="E78" s="77">
        <f>数据源表!E78</f>
        <v>4400</v>
      </c>
      <c r="F78" s="76" t="str">
        <f>数据源表!F78</f>
        <v>16643880</v>
      </c>
      <c r="G78" s="78">
        <f>数据源表!G78</f>
        <v>43356</v>
      </c>
      <c r="H78" s="76">
        <f>数据源表!H78</f>
        <v>90</v>
      </c>
      <c r="I78" s="78">
        <v>43267</v>
      </c>
      <c r="J78" s="94">
        <f>数据源表!J78</f>
        <v>4400</v>
      </c>
      <c r="K78" s="94">
        <f t="shared" si="8"/>
        <v>3793.1</v>
      </c>
      <c r="L78" s="95">
        <f t="shared" si="11"/>
        <v>1</v>
      </c>
      <c r="M78" s="96"/>
      <c r="N78" s="96" t="e">
        <f>VLOOKUP(C78,#REF!,5,0)</f>
        <v>#REF!</v>
      </c>
      <c r="O78" s="76">
        <f t="shared" ref="O78:O90" si="12">IF(L78&lt;=60,0.05,IF(L78&lt;=120,0.04,IF(L78&lt;=150,0.02,IF(L78&lt;=180,0.01,0))))</f>
        <v>0.05</v>
      </c>
      <c r="P78" s="76">
        <f t="shared" si="10"/>
        <v>189.66</v>
      </c>
      <c r="Q78" s="76" t="e">
        <f>ROUND(VLOOKUP(V78,#REF!,7,0),2)</f>
        <v>#REF!</v>
      </c>
      <c r="R78" s="76" t="e">
        <f>ROUND(IF(AE78="指导价+Y4*30",AC78*Q78+Y78*30,AC78*Q78),2)</f>
        <v>#REF!</v>
      </c>
      <c r="S78" s="94" t="e">
        <f>ROUND(IF(F78="未税",J78-M78-R78,J78/(1+AJ78)-M78-R78),2)</f>
        <v>#REF!</v>
      </c>
      <c r="T78" s="94"/>
      <c r="U78" s="94"/>
      <c r="V78" s="106" t="str">
        <f>数据源表!S78</f>
        <v>CYQ10</v>
      </c>
      <c r="W78" s="76" t="str">
        <f>数据源表!M78</f>
        <v>*化学试剂助剂*钢冷却剂</v>
      </c>
      <c r="X78" s="76" t="str">
        <f>数据源表!N78</f>
        <v>CH-201</v>
      </c>
      <c r="Y78" s="76">
        <f>数据源表!O78</f>
        <v>2</v>
      </c>
      <c r="Z78" s="76" t="str">
        <f>数据源表!P78</f>
        <v>桶</v>
      </c>
      <c r="AA78" s="76">
        <f>数据源表!Q78</f>
        <v>2200</v>
      </c>
      <c r="AB78" s="76">
        <f>数据源表!R78</f>
        <v>4400</v>
      </c>
      <c r="AC78" s="118">
        <f>数据源表!U78</f>
        <v>340</v>
      </c>
      <c r="AD78" s="118">
        <f>数据源表!T78</f>
        <v>170</v>
      </c>
      <c r="AE78" s="66" t="str">
        <f t="shared" si="9"/>
        <v xml:space="preserve">     指导价</v>
      </c>
      <c r="AF78" s="73" t="str">
        <f>数据源表!V78</f>
        <v>XOUT18060303</v>
      </c>
      <c r="AG78" s="119">
        <f>数据源表!W78</f>
        <v>43265</v>
      </c>
      <c r="AH78" s="73">
        <f>数据源表!X78</f>
        <v>0</v>
      </c>
      <c r="AI78" s="122"/>
      <c r="AJ78" s="124">
        <f>数据源表!Y78</f>
        <v>0.160001054546413</v>
      </c>
      <c r="AK78" s="53" t="e">
        <f>VLOOKUP(V78,#REF!,12,0)</f>
        <v>#REF!</v>
      </c>
    </row>
    <row r="79" spans="1:37" s="53" customFormat="1" ht="12" customHeight="1">
      <c r="A79" s="76" t="str">
        <f>数据源表!A79</f>
        <v>丁连军</v>
      </c>
      <c r="B79" s="75">
        <f>数据源表!B79</f>
        <v>43005</v>
      </c>
      <c r="C79" s="76" t="str">
        <f>数据源表!C79</f>
        <v>a1570</v>
      </c>
      <c r="D79" s="76" t="str">
        <f>数据源表!D79</f>
        <v>苏州伟斯顿精密五金有限公司</v>
      </c>
      <c r="E79" s="77">
        <f>数据源表!E79</f>
        <v>2700</v>
      </c>
      <c r="F79" s="76" t="str">
        <f>数据源表!F79</f>
        <v>30158464</v>
      </c>
      <c r="G79" s="78">
        <f>数据源表!G79</f>
        <v>43035</v>
      </c>
      <c r="H79" s="76">
        <f>数据源表!H79</f>
        <v>30</v>
      </c>
      <c r="I79" s="78">
        <v>43258</v>
      </c>
      <c r="J79" s="94">
        <f>数据源表!J79</f>
        <v>2700</v>
      </c>
      <c r="K79" s="94">
        <f t="shared" si="8"/>
        <v>2307.69</v>
      </c>
      <c r="L79" s="95">
        <f t="shared" si="11"/>
        <v>253</v>
      </c>
      <c r="M79" s="96"/>
      <c r="N79" s="96" t="e">
        <f>VLOOKUP(C79,#REF!,5,0)</f>
        <v>#REF!</v>
      </c>
      <c r="O79" s="200">
        <f t="shared" si="12"/>
        <v>0</v>
      </c>
      <c r="P79" s="200">
        <f t="shared" si="10"/>
        <v>0</v>
      </c>
      <c r="Q79" s="76" t="e">
        <f>ROUND(VLOOKUP(V79,#REF!,7,0),2)</f>
        <v>#REF!</v>
      </c>
      <c r="R79" s="200"/>
      <c r="S79" s="203"/>
      <c r="T79" s="94"/>
      <c r="U79" s="94"/>
      <c r="V79" s="106" t="str">
        <f>数据源表!S79</f>
        <v>CSR65</v>
      </c>
      <c r="W79" s="76" t="str">
        <f>数据源表!M79</f>
        <v>微乳化切削液</v>
      </c>
      <c r="X79" s="76" t="str">
        <f>数据源表!N79</f>
        <v>JH-600CW</v>
      </c>
      <c r="Y79" s="76">
        <f>数据源表!O79</f>
        <v>1</v>
      </c>
      <c r="Z79" s="76" t="str">
        <f>数据源表!P79</f>
        <v>桶</v>
      </c>
      <c r="AA79" s="76">
        <f>数据源表!Q79</f>
        <v>2700</v>
      </c>
      <c r="AB79" s="76">
        <f>数据源表!R79</f>
        <v>2700</v>
      </c>
      <c r="AC79" s="118">
        <f>数据源表!U79</f>
        <v>170</v>
      </c>
      <c r="AD79" s="118">
        <f>数据源表!T79</f>
        <v>170</v>
      </c>
      <c r="AE79" s="66" t="str">
        <f t="shared" si="9"/>
        <v xml:space="preserve">     指导价</v>
      </c>
      <c r="AF79" s="73" t="str">
        <f>数据源表!V79</f>
        <v>XOUT17090613</v>
      </c>
      <c r="AG79" s="119">
        <f>数据源表!W79</f>
        <v>43006</v>
      </c>
      <c r="AH79" s="73">
        <f>数据源表!X79</f>
        <v>0</v>
      </c>
      <c r="AI79" s="122"/>
      <c r="AJ79" s="124">
        <f>数据源表!Y79</f>
        <v>0.17</v>
      </c>
      <c r="AK79" s="53" t="e">
        <f>VLOOKUP(V79,#REF!,12,0)</f>
        <v>#REF!</v>
      </c>
    </row>
    <row r="80" spans="1:37" s="53" customFormat="1" ht="12" customHeight="1">
      <c r="A80" s="76" t="str">
        <f>数据源表!A80</f>
        <v>丁连军</v>
      </c>
      <c r="B80" s="75">
        <f>数据源表!B80</f>
        <v>43277</v>
      </c>
      <c r="C80" s="76" t="str">
        <f>数据源表!C80</f>
        <v>a1601</v>
      </c>
      <c r="D80" s="76" t="str">
        <f>数据源表!D80</f>
        <v>苏州欣吉盛机械科技有限公司</v>
      </c>
      <c r="E80" s="77">
        <f>数据源表!E80</f>
        <v>1300</v>
      </c>
      <c r="F80" s="76" t="str">
        <f>数据源表!F80</f>
        <v>16644079</v>
      </c>
      <c r="G80" s="78">
        <f>数据源表!G80</f>
        <v>43337</v>
      </c>
      <c r="H80" s="76">
        <f>数据源表!H80</f>
        <v>60</v>
      </c>
      <c r="I80" s="78">
        <v>43280</v>
      </c>
      <c r="J80" s="94">
        <f>数据源表!J80</f>
        <v>600</v>
      </c>
      <c r="K80" s="94">
        <f t="shared" si="8"/>
        <v>517.24</v>
      </c>
      <c r="L80" s="95">
        <f t="shared" si="11"/>
        <v>3</v>
      </c>
      <c r="M80" s="96"/>
      <c r="N80" s="96" t="e">
        <f>VLOOKUP(C80,#REF!,5,0)</f>
        <v>#REF!</v>
      </c>
      <c r="O80" s="76">
        <f t="shared" si="12"/>
        <v>0.05</v>
      </c>
      <c r="P80" s="76">
        <f t="shared" si="10"/>
        <v>25.86</v>
      </c>
      <c r="Q80" s="76" t="e">
        <f>ROUND(VLOOKUP(V80,#REF!,7,0),2)</f>
        <v>#REF!</v>
      </c>
      <c r="R80" s="76" t="e">
        <f t="shared" ref="R80:R86" si="13">ROUND(IF(AE80="指导价+Y4*30",AC80*Q80+Y80*30,AC80*Q80),2)</f>
        <v>#REF!</v>
      </c>
      <c r="S80" s="94" t="e">
        <f>ROUND(IF(F80="未税",J80-M80-R80,J80/(1+AJ80)-M80-R80),2)</f>
        <v>#REF!</v>
      </c>
      <c r="T80" s="94"/>
      <c r="U80" s="94"/>
      <c r="V80" s="106" t="str">
        <f>数据源表!S80</f>
        <v>CSQ19</v>
      </c>
      <c r="W80" s="76" t="str">
        <f>数据源表!M80</f>
        <v>*化学试剂助剂*优质全合成切削液</v>
      </c>
      <c r="X80" s="76" t="str">
        <f>数据源表!N80</f>
        <v>SF-M802</v>
      </c>
      <c r="Y80" s="76">
        <f>数据源表!O80</f>
        <v>0.92</v>
      </c>
      <c r="Z80" s="76" t="str">
        <f>数据源表!P80</f>
        <v>桶</v>
      </c>
      <c r="AA80" s="76">
        <f>数据源表!Q80</f>
        <v>650</v>
      </c>
      <c r="AB80" s="76">
        <f>数据源表!R80</f>
        <v>1300</v>
      </c>
      <c r="AC80" s="118">
        <f>数据源表!U80</f>
        <v>16.62</v>
      </c>
      <c r="AD80" s="118">
        <f>数据源表!T80</f>
        <v>18</v>
      </c>
      <c r="AE80" s="66" t="str">
        <f t="shared" si="9"/>
        <v>指导价+Y4*30</v>
      </c>
      <c r="AF80" s="73" t="str">
        <f>数据源表!V80</f>
        <v>XOUT18060487</v>
      </c>
      <c r="AG80" s="119">
        <f>数据源表!W80</f>
        <v>43278</v>
      </c>
      <c r="AH80" s="73" t="str">
        <f>数据源表!X80</f>
        <v>拆分付款</v>
      </c>
      <c r="AI80" s="122"/>
      <c r="AJ80" s="124">
        <f>数据源表!Y80</f>
        <v>0.15999964307703299</v>
      </c>
      <c r="AK80" s="53" t="e">
        <f>VLOOKUP(V80,#REF!,12,0)</f>
        <v>#REF!</v>
      </c>
    </row>
    <row r="81" spans="1:37" s="53" customFormat="1" ht="12" customHeight="1">
      <c r="A81" s="76" t="str">
        <f>数据源表!A81</f>
        <v>丁连军</v>
      </c>
      <c r="B81" s="75">
        <f>数据源表!B81</f>
        <v>43201</v>
      </c>
      <c r="C81" s="76" t="str">
        <f>数据源表!C81</f>
        <v>a1601</v>
      </c>
      <c r="D81" s="76" t="str">
        <f>数据源表!D81</f>
        <v>苏州欣吉盛机械科技有限公司</v>
      </c>
      <c r="E81" s="77">
        <f>数据源表!E81</f>
        <v>1300</v>
      </c>
      <c r="F81" s="76" t="str">
        <f>数据源表!F81</f>
        <v>15222476</v>
      </c>
      <c r="G81" s="78">
        <f>数据源表!G81</f>
        <v>43261</v>
      </c>
      <c r="H81" s="76">
        <f>数据源表!H81</f>
        <v>60</v>
      </c>
      <c r="I81" s="78">
        <v>43280</v>
      </c>
      <c r="J81" s="94">
        <f>数据源表!J81</f>
        <v>1300</v>
      </c>
      <c r="K81" s="94">
        <f t="shared" si="8"/>
        <v>1111.1099999999999</v>
      </c>
      <c r="L81" s="95">
        <f t="shared" si="11"/>
        <v>79</v>
      </c>
      <c r="M81" s="96"/>
      <c r="N81" s="96" t="e">
        <f>VLOOKUP(C81,#REF!,5,0)</f>
        <v>#REF!</v>
      </c>
      <c r="O81" s="76">
        <f t="shared" si="12"/>
        <v>0.04</v>
      </c>
      <c r="P81" s="76">
        <f t="shared" si="10"/>
        <v>44.44</v>
      </c>
      <c r="Q81" s="76" t="e">
        <f>ROUND(VLOOKUP(V81,#REF!,7,0),2)</f>
        <v>#REF!</v>
      </c>
      <c r="R81" s="76" t="e">
        <f t="shared" si="13"/>
        <v>#REF!</v>
      </c>
      <c r="S81" s="94" t="e">
        <f t="shared" ref="S81:S86" si="14">ROUND(IF(F81="未税",J81-M81-R81,J81/1.17-M81-R81),2)</f>
        <v>#REF!</v>
      </c>
      <c r="T81" s="94"/>
      <c r="U81" s="94"/>
      <c r="V81" s="106" t="str">
        <f>数据源表!S81</f>
        <v>CSQ19</v>
      </c>
      <c r="W81" s="76" t="str">
        <f>数据源表!M81</f>
        <v>*化学试剂助剂*优质全合成切削液</v>
      </c>
      <c r="X81" s="76" t="str">
        <f>数据源表!N81</f>
        <v>SF-M802</v>
      </c>
      <c r="Y81" s="76">
        <f>数据源表!O81</f>
        <v>2</v>
      </c>
      <c r="Z81" s="76" t="str">
        <f>数据源表!P81</f>
        <v>桶</v>
      </c>
      <c r="AA81" s="76">
        <f>数据源表!Q81</f>
        <v>650</v>
      </c>
      <c r="AB81" s="76">
        <f>数据源表!R81</f>
        <v>1300</v>
      </c>
      <c r="AC81" s="118">
        <f>数据源表!U81</f>
        <v>36</v>
      </c>
      <c r="AD81" s="118">
        <f>数据源表!T81</f>
        <v>18</v>
      </c>
      <c r="AE81" s="66" t="str">
        <f t="shared" si="9"/>
        <v>指导价+Y4*30</v>
      </c>
      <c r="AF81" s="73" t="str">
        <f>数据源表!V81</f>
        <v>XOUT18040172</v>
      </c>
      <c r="AG81" s="119">
        <f>数据源表!W81</f>
        <v>43201</v>
      </c>
      <c r="AH81" s="73">
        <f>数据源表!X81</f>
        <v>0</v>
      </c>
      <c r="AI81" s="122"/>
      <c r="AJ81" s="124">
        <f>数据源表!Y81</f>
        <v>0.17</v>
      </c>
      <c r="AK81" s="53" t="e">
        <f>VLOOKUP(V81,#REF!,12,0)</f>
        <v>#REF!</v>
      </c>
    </row>
    <row r="82" spans="1:37" s="53" customFormat="1" ht="12" customHeight="1">
      <c r="A82" s="76" t="str">
        <f>数据源表!A82</f>
        <v>丁连军</v>
      </c>
      <c r="B82" s="75">
        <f>数据源表!B82</f>
        <v>43158</v>
      </c>
      <c r="C82" s="76" t="str">
        <f>数据源表!C82</f>
        <v>a1739</v>
      </c>
      <c r="D82" s="76" t="str">
        <f>数据源表!D82</f>
        <v>福立旺精密机电（中国）股份有限公司</v>
      </c>
      <c r="E82" s="77">
        <f>数据源表!E82</f>
        <v>35250</v>
      </c>
      <c r="F82" s="76" t="str">
        <f>数据源表!F82</f>
        <v>02839347</v>
      </c>
      <c r="G82" s="78">
        <f>数据源表!G82</f>
        <v>43248</v>
      </c>
      <c r="H82" s="76">
        <f>数据源表!H82</f>
        <v>90</v>
      </c>
      <c r="I82" s="78">
        <v>43257</v>
      </c>
      <c r="J82" s="94">
        <f>数据源表!J82</f>
        <v>35250</v>
      </c>
      <c r="K82" s="94">
        <f t="shared" si="8"/>
        <v>30128.21</v>
      </c>
      <c r="L82" s="95">
        <f t="shared" si="11"/>
        <v>99</v>
      </c>
      <c r="M82" s="96"/>
      <c r="N82" s="96" t="e">
        <f>VLOOKUP(C82,#REF!,5,0)</f>
        <v>#REF!</v>
      </c>
      <c r="O82" s="76">
        <f t="shared" si="12"/>
        <v>0.04</v>
      </c>
      <c r="P82" s="76">
        <f t="shared" si="10"/>
        <v>1205.1300000000001</v>
      </c>
      <c r="Q82" s="76" t="e">
        <f>ROUND(VLOOKUP(V82,#REF!,7,0),2)</f>
        <v>#REF!</v>
      </c>
      <c r="R82" s="76" t="e">
        <f t="shared" si="13"/>
        <v>#REF!</v>
      </c>
      <c r="S82" s="94" t="e">
        <f t="shared" si="14"/>
        <v>#REF!</v>
      </c>
      <c r="T82" s="94"/>
      <c r="U82" s="94"/>
      <c r="V82" s="106" t="str">
        <f>数据源表!S82</f>
        <v>CYQ19</v>
      </c>
      <c r="W82" s="76" t="str">
        <f>数据源表!M82</f>
        <v>*润滑油*不锈钢切削油</v>
      </c>
      <c r="X82" s="76" t="str">
        <f>数据源表!N82</f>
        <v>DH-30A</v>
      </c>
      <c r="Y82" s="76">
        <f>数据源表!O82</f>
        <v>15</v>
      </c>
      <c r="Z82" s="76" t="str">
        <f>数据源表!P82</f>
        <v>桶</v>
      </c>
      <c r="AA82" s="76">
        <f>数据源表!Q82</f>
        <v>2350</v>
      </c>
      <c r="AB82" s="76">
        <f>数据源表!R82</f>
        <v>35250</v>
      </c>
      <c r="AC82" s="118">
        <f>数据源表!U82</f>
        <v>2550</v>
      </c>
      <c r="AD82" s="118">
        <f>数据源表!T82</f>
        <v>170</v>
      </c>
      <c r="AE82" s="66" t="str">
        <f t="shared" si="9"/>
        <v xml:space="preserve">     指导价</v>
      </c>
      <c r="AF82" s="73" t="str">
        <f>数据源表!V82</f>
        <v>XOUT18020189</v>
      </c>
      <c r="AG82" s="119">
        <f>数据源表!W82</f>
        <v>43158</v>
      </c>
      <c r="AH82" s="73">
        <f>数据源表!X82</f>
        <v>0</v>
      </c>
      <c r="AI82" s="122"/>
      <c r="AJ82" s="124">
        <f>数据源表!Y82</f>
        <v>0.17</v>
      </c>
      <c r="AK82" s="53" t="e">
        <f>VLOOKUP(V82,#REF!,12,0)</f>
        <v>#REF!</v>
      </c>
    </row>
    <row r="83" spans="1:37" s="53" customFormat="1" ht="12" customHeight="1">
      <c r="A83" s="76" t="str">
        <f>数据源表!A83</f>
        <v>丁连军</v>
      </c>
      <c r="B83" s="75">
        <f>数据源表!B83</f>
        <v>43158</v>
      </c>
      <c r="C83" s="76" t="str">
        <f>数据源表!C83</f>
        <v>a1739</v>
      </c>
      <c r="D83" s="76" t="str">
        <f>数据源表!D83</f>
        <v>福立旺精密机电（中国）股份有限公司</v>
      </c>
      <c r="E83" s="77">
        <f>数据源表!E83</f>
        <v>600</v>
      </c>
      <c r="F83" s="76" t="str">
        <f>数据源表!F83</f>
        <v>02839347</v>
      </c>
      <c r="G83" s="78">
        <f>数据源表!G83</f>
        <v>43248</v>
      </c>
      <c r="H83" s="76">
        <f>数据源表!H83</f>
        <v>90</v>
      </c>
      <c r="I83" s="78">
        <v>43257</v>
      </c>
      <c r="J83" s="94">
        <f>数据源表!J83</f>
        <v>600</v>
      </c>
      <c r="K83" s="94">
        <f t="shared" si="8"/>
        <v>512.82000000000005</v>
      </c>
      <c r="L83" s="95">
        <f t="shared" si="11"/>
        <v>99</v>
      </c>
      <c r="M83" s="96"/>
      <c r="N83" s="96" t="e">
        <f>VLOOKUP(C83,#REF!,5,0)</f>
        <v>#REF!</v>
      </c>
      <c r="O83" s="76">
        <f t="shared" si="12"/>
        <v>0.04</v>
      </c>
      <c r="P83" s="76">
        <f t="shared" si="10"/>
        <v>20.51</v>
      </c>
      <c r="Q83" s="76" t="e">
        <f>ROUND(VLOOKUP(V83,#REF!,7,0),2)</f>
        <v>#REF!</v>
      </c>
      <c r="R83" s="76" t="e">
        <f t="shared" si="13"/>
        <v>#REF!</v>
      </c>
      <c r="S83" s="94" t="e">
        <f t="shared" si="14"/>
        <v>#REF!</v>
      </c>
      <c r="T83" s="94"/>
      <c r="U83" s="94"/>
      <c r="V83" s="106" t="str">
        <f>数据源表!S83</f>
        <v>CYP56</v>
      </c>
      <c r="W83" s="76" t="str">
        <f>数据源表!M83</f>
        <v>*其他化学制品*铜防氧化剂</v>
      </c>
      <c r="X83" s="76" t="str">
        <f>数据源表!N83</f>
        <v>T-32</v>
      </c>
      <c r="Y83" s="76">
        <f>数据源表!O83</f>
        <v>1</v>
      </c>
      <c r="Z83" s="76" t="str">
        <f>数据源表!P83</f>
        <v>桶</v>
      </c>
      <c r="AA83" s="76">
        <f>数据源表!Q83</f>
        <v>600</v>
      </c>
      <c r="AB83" s="76">
        <f>数据源表!R83</f>
        <v>600</v>
      </c>
      <c r="AC83" s="118">
        <f>数据源表!U83</f>
        <v>18</v>
      </c>
      <c r="AD83" s="118">
        <f>数据源表!T83</f>
        <v>18</v>
      </c>
      <c r="AE83" s="66" t="str">
        <f t="shared" si="9"/>
        <v>指导价+Y4*30</v>
      </c>
      <c r="AF83" s="73" t="str">
        <f>数据源表!V83</f>
        <v>XOUT18020204</v>
      </c>
      <c r="AG83" s="119">
        <f>数据源表!W83</f>
        <v>43159</v>
      </c>
      <c r="AH83" s="73">
        <f>数据源表!X83</f>
        <v>0</v>
      </c>
      <c r="AI83" s="122"/>
      <c r="AJ83" s="124">
        <f>数据源表!Y83</f>
        <v>0.17</v>
      </c>
      <c r="AK83" s="53" t="e">
        <f>VLOOKUP(V83,#REF!,12,0)</f>
        <v>#REF!</v>
      </c>
    </row>
    <row r="84" spans="1:37" s="53" customFormat="1" ht="12" customHeight="1">
      <c r="A84" s="76" t="str">
        <f>数据源表!A84</f>
        <v>丁连军</v>
      </c>
      <c r="B84" s="75">
        <f>数据源表!B84</f>
        <v>43180</v>
      </c>
      <c r="C84" s="76" t="str">
        <f>数据源表!C84</f>
        <v>a1739</v>
      </c>
      <c r="D84" s="76" t="str">
        <f>数据源表!D84</f>
        <v>福立旺精密机电（中国）股份有限公司</v>
      </c>
      <c r="E84" s="77">
        <f>数据源表!E84</f>
        <v>2350</v>
      </c>
      <c r="F84" s="76" t="str">
        <f>数据源表!F84</f>
        <v>02839647</v>
      </c>
      <c r="G84" s="78">
        <f>数据源表!G84</f>
        <v>43270</v>
      </c>
      <c r="H84" s="76">
        <f>数据源表!H84</f>
        <v>90</v>
      </c>
      <c r="I84" s="78">
        <v>43257</v>
      </c>
      <c r="J84" s="94">
        <f>数据源表!J84</f>
        <v>2350</v>
      </c>
      <c r="K84" s="94">
        <f t="shared" si="8"/>
        <v>2008.55</v>
      </c>
      <c r="L84" s="95">
        <f t="shared" si="11"/>
        <v>77</v>
      </c>
      <c r="M84" s="96"/>
      <c r="N84" s="96" t="e">
        <f>VLOOKUP(C84,#REF!,5,0)</f>
        <v>#REF!</v>
      </c>
      <c r="O84" s="76">
        <f t="shared" si="12"/>
        <v>0.04</v>
      </c>
      <c r="P84" s="76">
        <f t="shared" si="10"/>
        <v>80.34</v>
      </c>
      <c r="Q84" s="76" t="e">
        <f>ROUND(VLOOKUP(V84,#REF!,7,0),2)</f>
        <v>#REF!</v>
      </c>
      <c r="R84" s="76" t="e">
        <f t="shared" si="13"/>
        <v>#REF!</v>
      </c>
      <c r="S84" s="94" t="e">
        <f t="shared" si="14"/>
        <v>#REF!</v>
      </c>
      <c r="T84" s="94"/>
      <c r="U84" s="94"/>
      <c r="V84" s="106" t="str">
        <f>数据源表!S84</f>
        <v>CYQ19</v>
      </c>
      <c r="W84" s="76" t="str">
        <f>数据源表!M84</f>
        <v>*专项化学用品*不锈钢切削油</v>
      </c>
      <c r="X84" s="76" t="str">
        <f>数据源表!N84</f>
        <v>DH-30A</v>
      </c>
      <c r="Y84" s="76">
        <f>数据源表!O84</f>
        <v>1</v>
      </c>
      <c r="Z84" s="76" t="str">
        <f>数据源表!P84</f>
        <v>桶</v>
      </c>
      <c r="AA84" s="76">
        <f>数据源表!Q84</f>
        <v>2350</v>
      </c>
      <c r="AB84" s="76">
        <f>数据源表!R84</f>
        <v>2350</v>
      </c>
      <c r="AC84" s="118">
        <f>数据源表!U84</f>
        <v>170</v>
      </c>
      <c r="AD84" s="118">
        <f>数据源表!T84</f>
        <v>170</v>
      </c>
      <c r="AE84" s="66" t="str">
        <f t="shared" si="9"/>
        <v xml:space="preserve">     指导价</v>
      </c>
      <c r="AF84" s="73" t="str">
        <f>数据源表!V84</f>
        <v>XOUT18030225</v>
      </c>
      <c r="AG84" s="119">
        <f>数据源表!W84</f>
        <v>43174</v>
      </c>
      <c r="AH84" s="73">
        <f>数据源表!X84</f>
        <v>0</v>
      </c>
      <c r="AI84" s="122"/>
      <c r="AJ84" s="124">
        <f>数据源表!Y84</f>
        <v>0.17</v>
      </c>
      <c r="AK84" s="53" t="e">
        <f>VLOOKUP(V84,#REF!,12,0)</f>
        <v>#REF!</v>
      </c>
    </row>
    <row r="85" spans="1:37" s="53" customFormat="1" ht="12" customHeight="1">
      <c r="A85" s="76" t="str">
        <f>数据源表!A85</f>
        <v>丁连军</v>
      </c>
      <c r="B85" s="75">
        <f>数据源表!B85</f>
        <v>43272</v>
      </c>
      <c r="C85" s="76" t="str">
        <f>数据源表!C85</f>
        <v>b115</v>
      </c>
      <c r="D85" s="76" t="str">
        <f>数据源表!D85</f>
        <v>昆山蔡总</v>
      </c>
      <c r="E85" s="77">
        <f>数据源表!E85</f>
        <v>500</v>
      </c>
      <c r="F85" s="76" t="str">
        <f>数据源表!F85</f>
        <v>未税</v>
      </c>
      <c r="G85" s="78">
        <f>数据源表!G85</f>
        <v>0</v>
      </c>
      <c r="H85" s="76">
        <f>数据源表!H85</f>
        <v>0</v>
      </c>
      <c r="I85" s="78">
        <v>43279</v>
      </c>
      <c r="J85" s="94">
        <f>数据源表!J85</f>
        <v>500</v>
      </c>
      <c r="K85" s="94">
        <f t="shared" si="8"/>
        <v>500</v>
      </c>
      <c r="L85" s="95">
        <f t="shared" si="11"/>
        <v>7</v>
      </c>
      <c r="M85" s="96"/>
      <c r="N85" s="96" t="e">
        <f>VLOOKUP(C85,#REF!,5,0)</f>
        <v>#REF!</v>
      </c>
      <c r="O85" s="76">
        <f t="shared" si="12"/>
        <v>0.05</v>
      </c>
      <c r="P85" s="76">
        <f t="shared" si="10"/>
        <v>25</v>
      </c>
      <c r="Q85" s="76" t="e">
        <f>ROUND(VLOOKUP(V85,#REF!,7,0),2)</f>
        <v>#REF!</v>
      </c>
      <c r="R85" s="76" t="e">
        <f t="shared" si="13"/>
        <v>#REF!</v>
      </c>
      <c r="S85" s="94" t="e">
        <f t="shared" si="14"/>
        <v>#REF!</v>
      </c>
      <c r="T85" s="94"/>
      <c r="U85" s="94"/>
      <c r="V85" s="106" t="str">
        <f>数据源表!S85</f>
        <v>CYT11</v>
      </c>
      <c r="W85" s="76" t="str">
        <f>数据源表!M85</f>
        <v>机床导轨油</v>
      </c>
      <c r="X85" s="76" t="str">
        <f>数据源表!N85</f>
        <v>68#</v>
      </c>
      <c r="Y85" s="76">
        <f>数据源表!O85</f>
        <v>2</v>
      </c>
      <c r="Z85" s="76" t="str">
        <f>数据源表!P85</f>
        <v>桶</v>
      </c>
      <c r="AA85" s="76">
        <f>数据源表!Q85</f>
        <v>0</v>
      </c>
      <c r="AB85" s="76">
        <f>数据源表!R85</f>
        <v>0</v>
      </c>
      <c r="AC85" s="118">
        <f>数据源表!U85</f>
        <v>34</v>
      </c>
      <c r="AD85" s="118">
        <f>数据源表!T85</f>
        <v>17</v>
      </c>
      <c r="AE85" s="66" t="str">
        <f t="shared" si="9"/>
        <v>指导价+Y4*30</v>
      </c>
      <c r="AF85" s="73" t="str">
        <f>数据源表!V85</f>
        <v>R18060013</v>
      </c>
      <c r="AG85" s="119">
        <f>数据源表!W85</f>
        <v>43272</v>
      </c>
      <c r="AH85" s="73">
        <f>数据源表!X85</f>
        <v>0</v>
      </c>
      <c r="AI85" s="122"/>
      <c r="AJ85" s="124"/>
      <c r="AK85" s="53" t="e">
        <f>VLOOKUP(V85,#REF!,12,0)</f>
        <v>#REF!</v>
      </c>
    </row>
    <row r="86" spans="1:37" s="53" customFormat="1" ht="12" customHeight="1">
      <c r="A86" s="76" t="str">
        <f>数据源表!A86</f>
        <v>丁连军</v>
      </c>
      <c r="B86" s="75">
        <f>数据源表!B86</f>
        <v>43272</v>
      </c>
      <c r="C86" s="76" t="str">
        <f>数据源表!C86</f>
        <v>b115</v>
      </c>
      <c r="D86" s="76" t="str">
        <f>数据源表!D86</f>
        <v>昆山蔡总</v>
      </c>
      <c r="E86" s="77">
        <f>数据源表!E86</f>
        <v>500</v>
      </c>
      <c r="F86" s="76" t="str">
        <f>数据源表!F86</f>
        <v>未税</v>
      </c>
      <c r="G86" s="78">
        <f>数据源表!G86</f>
        <v>0</v>
      </c>
      <c r="H86" s="76">
        <f>数据源表!H86</f>
        <v>0</v>
      </c>
      <c r="I86" s="78">
        <v>43279</v>
      </c>
      <c r="J86" s="94">
        <f>数据源表!J86</f>
        <v>500</v>
      </c>
      <c r="K86" s="94">
        <f t="shared" si="8"/>
        <v>500</v>
      </c>
      <c r="L86" s="95">
        <f t="shared" si="11"/>
        <v>7</v>
      </c>
      <c r="M86" s="96"/>
      <c r="N86" s="96" t="e">
        <f>VLOOKUP(C86,#REF!,5,0)</f>
        <v>#REF!</v>
      </c>
      <c r="O86" s="76">
        <f t="shared" si="12"/>
        <v>0.05</v>
      </c>
      <c r="P86" s="76">
        <f t="shared" si="10"/>
        <v>25</v>
      </c>
      <c r="Q86" s="76" t="e">
        <f>ROUND(VLOOKUP(V86,#REF!,7,0),2)</f>
        <v>#REF!</v>
      </c>
      <c r="R86" s="76" t="e">
        <f t="shared" si="13"/>
        <v>#REF!</v>
      </c>
      <c r="S86" s="94" t="e">
        <f t="shared" si="14"/>
        <v>#REF!</v>
      </c>
      <c r="T86" s="94"/>
      <c r="U86" s="94"/>
      <c r="V86" s="106" t="str">
        <f>数据源表!S86</f>
        <v>CSB06</v>
      </c>
      <c r="W86" s="76" t="str">
        <f>数据源表!M86</f>
        <v>半合成切削液</v>
      </c>
      <c r="X86" s="76" t="str">
        <f>数据源表!N86</f>
        <v>LP-3030</v>
      </c>
      <c r="Y86" s="76">
        <f>数据源表!O86</f>
        <v>2</v>
      </c>
      <c r="Z86" s="76" t="str">
        <f>数据源表!P86</f>
        <v>桶</v>
      </c>
      <c r="AA86" s="76">
        <f>数据源表!Q86</f>
        <v>0</v>
      </c>
      <c r="AB86" s="76">
        <f>数据源表!R86</f>
        <v>0</v>
      </c>
      <c r="AC86" s="118">
        <f>数据源表!U86</f>
        <v>34</v>
      </c>
      <c r="AD86" s="118">
        <f>数据源表!T86</f>
        <v>17</v>
      </c>
      <c r="AE86" s="66" t="str">
        <f t="shared" si="9"/>
        <v>指导价+Y4*30</v>
      </c>
      <c r="AF86" s="73" t="str">
        <f>数据源表!V86</f>
        <v>R18060013</v>
      </c>
      <c r="AG86" s="119">
        <f>数据源表!W86</f>
        <v>43272</v>
      </c>
      <c r="AH86" s="73">
        <f>数据源表!X86</f>
        <v>0</v>
      </c>
      <c r="AI86" s="122"/>
      <c r="AJ86" s="124"/>
      <c r="AK86" s="53" t="e">
        <f>VLOOKUP(V86,#REF!,12,0)</f>
        <v>#REF!</v>
      </c>
    </row>
    <row r="87" spans="1:37" s="53" customFormat="1" ht="12" customHeight="1">
      <c r="A87" s="76" t="str">
        <f>数据源表!A87</f>
        <v>方祥</v>
      </c>
      <c r="B87" s="75">
        <f>数据源表!B87</f>
        <v>42977</v>
      </c>
      <c r="C87" s="76" t="str">
        <f>数据源表!C87</f>
        <v>a0232</v>
      </c>
      <c r="D87" s="76" t="str">
        <f>数据源表!D87</f>
        <v>浙江久立特材科技股份有限公司吴兴分公司</v>
      </c>
      <c r="E87" s="77">
        <f>数据源表!E87</f>
        <v>15000</v>
      </c>
      <c r="F87" s="76" t="str">
        <f>数据源表!F87</f>
        <v>29184938</v>
      </c>
      <c r="G87" s="78">
        <f>数据源表!G87</f>
        <v>43007</v>
      </c>
      <c r="H87" s="76">
        <f>数据源表!H87</f>
        <v>30</v>
      </c>
      <c r="I87" s="78" t="s">
        <v>340</v>
      </c>
      <c r="J87" s="94">
        <f>数据源表!J87</f>
        <v>6253</v>
      </c>
      <c r="K87" s="94">
        <f t="shared" si="8"/>
        <v>5344.44</v>
      </c>
      <c r="L87" s="200">
        <v>299</v>
      </c>
      <c r="M87" s="96"/>
      <c r="N87" s="96" t="e">
        <f>VLOOKUP(C87,#REF!,5,0)</f>
        <v>#REF!</v>
      </c>
      <c r="O87" s="200">
        <f t="shared" si="12"/>
        <v>0</v>
      </c>
      <c r="P87" s="200">
        <f t="shared" si="10"/>
        <v>0</v>
      </c>
      <c r="Q87" s="76" t="e">
        <f>ROUND(VLOOKUP(V87,#REF!,7,0),2)</f>
        <v>#REF!</v>
      </c>
      <c r="R87" s="200"/>
      <c r="S87" s="203"/>
      <c r="T87" s="94"/>
      <c r="U87" s="94"/>
      <c r="V87" s="106" t="str">
        <f>数据源表!S87</f>
        <v>CSX22</v>
      </c>
      <c r="W87" s="76" t="str">
        <f>数据源表!M87</f>
        <v>除锈剂</v>
      </c>
      <c r="X87" s="76" t="str">
        <f>数据源表!N87</f>
        <v>C-01X</v>
      </c>
      <c r="Y87" s="76">
        <f>数据源表!O87</f>
        <v>4.17</v>
      </c>
      <c r="Z87" s="76" t="str">
        <f>数据源表!P87</f>
        <v>桶</v>
      </c>
      <c r="AA87" s="76">
        <f>数据源表!Q87</f>
        <v>1500</v>
      </c>
      <c r="AB87" s="76">
        <f>数据源表!R87</f>
        <v>15000</v>
      </c>
      <c r="AC87" s="118">
        <f>数据源表!U87</f>
        <v>833.73</v>
      </c>
      <c r="AD87" s="118">
        <f>数据源表!T87</f>
        <v>200</v>
      </c>
      <c r="AE87" s="66" t="str">
        <f t="shared" si="9"/>
        <v xml:space="preserve">     指导价</v>
      </c>
      <c r="AF87" s="73" t="str">
        <f>数据源表!V87</f>
        <v>XOUT17080246</v>
      </c>
      <c r="AG87" s="119">
        <f>数据源表!W87</f>
        <v>42958</v>
      </c>
      <c r="AH87" s="73" t="str">
        <f>数据源表!X87</f>
        <v>拆分付款</v>
      </c>
      <c r="AI87" s="122"/>
      <c r="AJ87" s="124">
        <f>数据源表!Y87</f>
        <v>0.17</v>
      </c>
      <c r="AK87" s="53" t="e">
        <f>VLOOKUP(V87,#REF!,12,0)</f>
        <v>#REF!</v>
      </c>
    </row>
    <row r="88" spans="1:37" s="53" customFormat="1" ht="12" customHeight="1">
      <c r="A88" s="76" t="str">
        <f>数据源表!A88</f>
        <v>方祥</v>
      </c>
      <c r="B88" s="75">
        <f>数据源表!B88</f>
        <v>42990</v>
      </c>
      <c r="C88" s="76" t="str">
        <f>数据源表!C88</f>
        <v>a0232</v>
      </c>
      <c r="D88" s="76" t="str">
        <f>数据源表!D88</f>
        <v>浙江久立特材科技股份有限公司吴兴分公司</v>
      </c>
      <c r="E88" s="77">
        <f>数据源表!E88</f>
        <v>23200</v>
      </c>
      <c r="F88" s="76" t="str">
        <f>数据源表!F88</f>
        <v>29821967</v>
      </c>
      <c r="G88" s="78">
        <f>数据源表!G88</f>
        <v>43020</v>
      </c>
      <c r="H88" s="76">
        <f>数据源表!H88</f>
        <v>30</v>
      </c>
      <c r="I88" s="78" t="s">
        <v>346</v>
      </c>
      <c r="J88" s="94">
        <f>数据源表!J88</f>
        <v>23200</v>
      </c>
      <c r="K88" s="94">
        <f t="shared" si="8"/>
        <v>19829.060000000001</v>
      </c>
      <c r="L88" s="200">
        <v>287</v>
      </c>
      <c r="M88" s="96"/>
      <c r="N88" s="96" t="e">
        <f>VLOOKUP(C88,#REF!,5,0)</f>
        <v>#REF!</v>
      </c>
      <c r="O88" s="200">
        <f t="shared" si="12"/>
        <v>0</v>
      </c>
      <c r="P88" s="200">
        <f t="shared" si="10"/>
        <v>0</v>
      </c>
      <c r="Q88" s="76" t="e">
        <f>ROUND(VLOOKUP(V88,#REF!,7,0),2)</f>
        <v>#REF!</v>
      </c>
      <c r="R88" s="200"/>
      <c r="S88" s="203"/>
      <c r="T88" s="94"/>
      <c r="U88" s="94"/>
      <c r="V88" s="106" t="str">
        <f>数据源表!S88</f>
        <v>CSX22</v>
      </c>
      <c r="W88" s="76" t="str">
        <f>数据源表!M88</f>
        <v>高速轧机专用冷轧油</v>
      </c>
      <c r="X88" s="76" t="str">
        <f>数据源表!N88</f>
        <v>EF-1080G</v>
      </c>
      <c r="Y88" s="76">
        <f>数据源表!O88</f>
        <v>2</v>
      </c>
      <c r="Z88" s="76" t="str">
        <f>数据源表!P88</f>
        <v>吨</v>
      </c>
      <c r="AA88" s="76">
        <f>数据源表!Q88</f>
        <v>11600</v>
      </c>
      <c r="AB88" s="76">
        <f>数据源表!R88</f>
        <v>23200</v>
      </c>
      <c r="AC88" s="118">
        <f>数据源表!U88</f>
        <v>2000</v>
      </c>
      <c r="AD88" s="118">
        <f>数据源表!T88</f>
        <v>200</v>
      </c>
      <c r="AE88" s="66" t="str">
        <f t="shared" si="9"/>
        <v xml:space="preserve">     指导价</v>
      </c>
      <c r="AF88" s="73" t="str">
        <f>数据源表!V88</f>
        <v>XOUT17090009</v>
      </c>
      <c r="AG88" s="119">
        <f>数据源表!W88</f>
        <v>42979</v>
      </c>
      <c r="AH88" s="73" t="str">
        <f>数据源表!X88</f>
        <v>拆分付款</v>
      </c>
      <c r="AI88" s="122"/>
      <c r="AJ88" s="124">
        <f>数据源表!Y88</f>
        <v>0.17</v>
      </c>
      <c r="AK88" s="53" t="e">
        <f>VLOOKUP(V88,#REF!,12,0)</f>
        <v>#REF!</v>
      </c>
    </row>
    <row r="89" spans="1:37" s="53" customFormat="1" ht="12" customHeight="1">
      <c r="A89" s="76" t="str">
        <f>数据源表!A89</f>
        <v>方祥</v>
      </c>
      <c r="B89" s="75">
        <f>数据源表!B89</f>
        <v>42977</v>
      </c>
      <c r="C89" s="76" t="str">
        <f>数据源表!C89</f>
        <v>a0232</v>
      </c>
      <c r="D89" s="76" t="str">
        <f>数据源表!D89</f>
        <v>浙江久立特材科技股份有限公司吴兴分公司</v>
      </c>
      <c r="E89" s="77">
        <f>数据源表!E89</f>
        <v>34800</v>
      </c>
      <c r="F89" s="76" t="str">
        <f>数据源表!F89</f>
        <v>29184938</v>
      </c>
      <c r="G89" s="78">
        <f>数据源表!G89</f>
        <v>43007</v>
      </c>
      <c r="H89" s="76">
        <f>数据源表!H89</f>
        <v>30</v>
      </c>
      <c r="I89" s="78">
        <v>43276</v>
      </c>
      <c r="J89" s="94">
        <f>数据源表!J89</f>
        <v>34800</v>
      </c>
      <c r="K89" s="94">
        <f t="shared" si="8"/>
        <v>29743.59</v>
      </c>
      <c r="L89" s="95">
        <f>I89-B89</f>
        <v>299</v>
      </c>
      <c r="M89" s="96"/>
      <c r="N89" s="96" t="e">
        <f>VLOOKUP(C89,#REF!,5,0)</f>
        <v>#REF!</v>
      </c>
      <c r="O89" s="200">
        <f t="shared" si="12"/>
        <v>0</v>
      </c>
      <c r="P89" s="200">
        <f t="shared" si="10"/>
        <v>0</v>
      </c>
      <c r="Q89" s="76" t="e">
        <f>ROUND(VLOOKUP(V89,#REF!,7,0),2)</f>
        <v>#REF!</v>
      </c>
      <c r="R89" s="200"/>
      <c r="S89" s="203"/>
      <c r="T89" s="94"/>
      <c r="U89" s="94"/>
      <c r="V89" s="106" t="str">
        <f>数据源表!S89</f>
        <v>CYZ16</v>
      </c>
      <c r="W89" s="76" t="str">
        <f>数据源表!M89</f>
        <v>高速轧机专用冷轧油</v>
      </c>
      <c r="X89" s="76" t="str">
        <f>数据源表!N89</f>
        <v>EF-1080G</v>
      </c>
      <c r="Y89" s="76">
        <f>数据源表!O89</f>
        <v>3</v>
      </c>
      <c r="Z89" s="76" t="str">
        <f>数据源表!P89</f>
        <v>吨</v>
      </c>
      <c r="AA89" s="76">
        <f>数据源表!Q89</f>
        <v>11600</v>
      </c>
      <c r="AB89" s="76">
        <f>数据源表!R89</f>
        <v>34800</v>
      </c>
      <c r="AC89" s="118">
        <f>数据源表!U89</f>
        <v>3000</v>
      </c>
      <c r="AD89" s="118">
        <f>数据源表!T89</f>
        <v>1000</v>
      </c>
      <c r="AE89" s="66" t="str">
        <f t="shared" si="9"/>
        <v xml:space="preserve">     指导价</v>
      </c>
      <c r="AF89" s="73" t="str">
        <f>数据源表!V89</f>
        <v>XOUT17080310</v>
      </c>
      <c r="AG89" s="119">
        <f>数据源表!W89</f>
        <v>42963</v>
      </c>
      <c r="AH89" s="73">
        <f>数据源表!X89</f>
        <v>0</v>
      </c>
      <c r="AI89" s="122"/>
      <c r="AJ89" s="124">
        <f>数据源表!Y89</f>
        <v>0.17</v>
      </c>
      <c r="AK89" s="53" t="e">
        <f>VLOOKUP(V89,#REF!,12,0)</f>
        <v>#REF!</v>
      </c>
    </row>
    <row r="90" spans="1:37" s="53" customFormat="1" ht="12" customHeight="1">
      <c r="A90" s="76" t="str">
        <f>数据源表!A90</f>
        <v>方祥</v>
      </c>
      <c r="B90" s="75">
        <f>数据源表!B90</f>
        <v>42990</v>
      </c>
      <c r="C90" s="76" t="str">
        <f>数据源表!C90</f>
        <v>a0232</v>
      </c>
      <c r="D90" s="76" t="str">
        <f>数据源表!D90</f>
        <v>浙江久立特材科技股份有限公司吴兴分公司</v>
      </c>
      <c r="E90" s="77">
        <f>数据源表!E90</f>
        <v>15000</v>
      </c>
      <c r="F90" s="76" t="str">
        <f>数据源表!F90</f>
        <v>29821967</v>
      </c>
      <c r="G90" s="78">
        <f>数据源表!G90</f>
        <v>43020</v>
      </c>
      <c r="H90" s="76">
        <f>数据源表!H90</f>
        <v>30</v>
      </c>
      <c r="I90" s="78">
        <v>43276</v>
      </c>
      <c r="J90" s="94">
        <f>数据源表!J90</f>
        <v>15000</v>
      </c>
      <c r="K90" s="94">
        <f t="shared" si="8"/>
        <v>12820.51</v>
      </c>
      <c r="L90" s="95">
        <f>I90-B90</f>
        <v>286</v>
      </c>
      <c r="M90" s="96"/>
      <c r="N90" s="96" t="e">
        <f>VLOOKUP(C90,#REF!,5,0)</f>
        <v>#REF!</v>
      </c>
      <c r="O90" s="200">
        <f t="shared" si="12"/>
        <v>0</v>
      </c>
      <c r="P90" s="200">
        <f t="shared" si="10"/>
        <v>0</v>
      </c>
      <c r="Q90" s="76" t="e">
        <f>ROUND(VLOOKUP(V90,#REF!,7,0),2)</f>
        <v>#REF!</v>
      </c>
      <c r="R90" s="200"/>
      <c r="S90" s="203"/>
      <c r="T90" s="94"/>
      <c r="U90" s="94"/>
      <c r="V90" s="106" t="str">
        <f>数据源表!S90</f>
        <v>CYZ16</v>
      </c>
      <c r="W90" s="76" t="str">
        <f>数据源表!M90</f>
        <v>除锈剂</v>
      </c>
      <c r="X90" s="76" t="str">
        <f>数据源表!N90</f>
        <v>C-01X</v>
      </c>
      <c r="Y90" s="76">
        <f>数据源表!O90</f>
        <v>10</v>
      </c>
      <c r="Z90" s="76" t="str">
        <f>数据源表!P90</f>
        <v>桶</v>
      </c>
      <c r="AA90" s="76">
        <f>数据源表!Q90</f>
        <v>1500</v>
      </c>
      <c r="AB90" s="76">
        <f>数据源表!R90</f>
        <v>15000</v>
      </c>
      <c r="AC90" s="118">
        <f>数据源表!U90</f>
        <v>2000</v>
      </c>
      <c r="AD90" s="118">
        <f>数据源表!T90</f>
        <v>1000</v>
      </c>
      <c r="AE90" s="66" t="str">
        <f t="shared" si="9"/>
        <v xml:space="preserve">     指导价</v>
      </c>
      <c r="AF90" s="73" t="str">
        <f>数据源表!V90</f>
        <v>XOUT17080596</v>
      </c>
      <c r="AG90" s="119">
        <f>数据源表!W90</f>
        <v>42976</v>
      </c>
      <c r="AH90" s="73">
        <f>数据源表!X90</f>
        <v>0</v>
      </c>
      <c r="AI90" s="122"/>
      <c r="AJ90" s="124">
        <f>数据源表!Y90</f>
        <v>0.17</v>
      </c>
      <c r="AK90" s="53" t="e">
        <f>VLOOKUP(V90,#REF!,12,0)</f>
        <v>#REF!</v>
      </c>
    </row>
    <row r="91" spans="1:37" s="183" customFormat="1" ht="12" customHeight="1">
      <c r="A91" s="209" t="s">
        <v>83</v>
      </c>
      <c r="B91" s="210">
        <v>43137</v>
      </c>
      <c r="C91" s="209" t="s">
        <v>67</v>
      </c>
      <c r="D91" s="209" t="s">
        <v>68</v>
      </c>
      <c r="E91" s="211"/>
      <c r="F91" s="209" t="s">
        <v>1111</v>
      </c>
      <c r="G91" s="212">
        <v>43257</v>
      </c>
      <c r="H91" s="209">
        <v>120</v>
      </c>
      <c r="I91" s="212">
        <v>43255</v>
      </c>
      <c r="J91" s="213">
        <v>14200</v>
      </c>
      <c r="K91" s="94">
        <f t="shared" si="8"/>
        <v>12136.75</v>
      </c>
      <c r="L91" s="214">
        <v>118</v>
      </c>
      <c r="M91" s="215"/>
      <c r="N91" s="215" t="s">
        <v>14</v>
      </c>
      <c r="O91" s="209">
        <f t="shared" ref="O91:O106" si="15">ROUND(0.006*0.2,5)</f>
        <v>1.1999999999999999E-3</v>
      </c>
      <c r="P91" s="209">
        <f t="shared" ref="P91:P106" si="16">ROUND(O91*K91,2)</f>
        <v>14.56</v>
      </c>
      <c r="Q91" s="209">
        <v>17.18</v>
      </c>
      <c r="R91" s="209"/>
      <c r="S91" s="213"/>
      <c r="T91" s="213"/>
      <c r="U91" s="213"/>
      <c r="V91" s="216" t="s">
        <v>733</v>
      </c>
      <c r="W91" s="209" t="s">
        <v>1112</v>
      </c>
      <c r="X91" s="209" t="s">
        <v>390</v>
      </c>
      <c r="Y91" s="209">
        <v>1000</v>
      </c>
      <c r="Z91" s="209" t="s">
        <v>521</v>
      </c>
      <c r="AA91" s="209">
        <v>14.2</v>
      </c>
      <c r="AB91" s="209">
        <v>14200</v>
      </c>
      <c r="AC91" s="217">
        <v>1000</v>
      </c>
      <c r="AD91" s="217">
        <v>1000</v>
      </c>
      <c r="AE91" s="218" t="s">
        <v>6610</v>
      </c>
      <c r="AF91" s="219" t="s">
        <v>1113</v>
      </c>
      <c r="AG91" s="220">
        <v>43094</v>
      </c>
      <c r="AH91" s="209" t="s">
        <v>15</v>
      </c>
      <c r="AI91" s="221"/>
      <c r="AJ91" s="222">
        <v>0.17</v>
      </c>
      <c r="AK91" s="183" t="s">
        <v>6336</v>
      </c>
    </row>
    <row r="92" spans="1:37" s="183" customFormat="1" ht="12" customHeight="1">
      <c r="A92" s="209" t="s">
        <v>83</v>
      </c>
      <c r="B92" s="210">
        <v>43137</v>
      </c>
      <c r="C92" s="209" t="s">
        <v>67</v>
      </c>
      <c r="D92" s="209" t="s">
        <v>68</v>
      </c>
      <c r="E92" s="211"/>
      <c r="F92" s="209" t="s">
        <v>1111</v>
      </c>
      <c r="G92" s="212">
        <v>43257</v>
      </c>
      <c r="H92" s="209">
        <v>120</v>
      </c>
      <c r="I92" s="212">
        <v>43255</v>
      </c>
      <c r="J92" s="213">
        <v>56800</v>
      </c>
      <c r="K92" s="94">
        <f t="shared" si="8"/>
        <v>48547.01</v>
      </c>
      <c r="L92" s="214">
        <v>118</v>
      </c>
      <c r="M92" s="215"/>
      <c r="N92" s="215" t="s">
        <v>14</v>
      </c>
      <c r="O92" s="209">
        <f t="shared" si="15"/>
        <v>1.1999999999999999E-3</v>
      </c>
      <c r="P92" s="209">
        <f t="shared" si="16"/>
        <v>58.26</v>
      </c>
      <c r="Q92" s="209">
        <v>17.18</v>
      </c>
      <c r="R92" s="209"/>
      <c r="S92" s="213"/>
      <c r="T92" s="213"/>
      <c r="U92" s="213"/>
      <c r="V92" s="216" t="s">
        <v>733</v>
      </c>
      <c r="W92" s="209" t="s">
        <v>1112</v>
      </c>
      <c r="X92" s="209" t="s">
        <v>390</v>
      </c>
      <c r="Y92" s="209">
        <v>4000</v>
      </c>
      <c r="Z92" s="209" t="s">
        <v>521</v>
      </c>
      <c r="AA92" s="209">
        <v>14.2</v>
      </c>
      <c r="AB92" s="209">
        <v>56800</v>
      </c>
      <c r="AC92" s="217">
        <v>4000</v>
      </c>
      <c r="AD92" s="217">
        <v>1000</v>
      </c>
      <c r="AE92" s="218" t="s">
        <v>6610</v>
      </c>
      <c r="AF92" s="219" t="s">
        <v>1113</v>
      </c>
      <c r="AG92" s="220">
        <v>43094</v>
      </c>
      <c r="AH92" s="209" t="s">
        <v>15</v>
      </c>
      <c r="AI92" s="221"/>
      <c r="AJ92" s="222">
        <v>0.17</v>
      </c>
      <c r="AK92" s="183" t="s">
        <v>6336</v>
      </c>
    </row>
    <row r="93" spans="1:37" s="183" customFormat="1" ht="12" customHeight="1">
      <c r="A93" s="209" t="s">
        <v>83</v>
      </c>
      <c r="B93" s="210">
        <v>43137</v>
      </c>
      <c r="C93" s="209" t="s">
        <v>67</v>
      </c>
      <c r="D93" s="209" t="s">
        <v>68</v>
      </c>
      <c r="E93" s="211"/>
      <c r="F93" s="209" t="s">
        <v>1115</v>
      </c>
      <c r="G93" s="212">
        <v>43257</v>
      </c>
      <c r="H93" s="209">
        <v>120</v>
      </c>
      <c r="I93" s="212">
        <v>43255</v>
      </c>
      <c r="J93" s="213">
        <v>71000</v>
      </c>
      <c r="K93" s="94">
        <f t="shared" si="8"/>
        <v>60683.76</v>
      </c>
      <c r="L93" s="214">
        <v>118</v>
      </c>
      <c r="M93" s="215"/>
      <c r="N93" s="215" t="s">
        <v>14</v>
      </c>
      <c r="O93" s="209">
        <f t="shared" si="15"/>
        <v>1.1999999999999999E-3</v>
      </c>
      <c r="P93" s="209">
        <f t="shared" si="16"/>
        <v>72.819999999999993</v>
      </c>
      <c r="Q93" s="209">
        <v>17.18</v>
      </c>
      <c r="R93" s="209"/>
      <c r="S93" s="213"/>
      <c r="T93" s="213"/>
      <c r="U93" s="213"/>
      <c r="V93" s="216" t="s">
        <v>733</v>
      </c>
      <c r="W93" s="209" t="s">
        <v>1112</v>
      </c>
      <c r="X93" s="209" t="s">
        <v>390</v>
      </c>
      <c r="Y93" s="209">
        <v>5000</v>
      </c>
      <c r="Z93" s="209" t="s">
        <v>521</v>
      </c>
      <c r="AA93" s="209">
        <v>14.2</v>
      </c>
      <c r="AB93" s="209">
        <v>71000</v>
      </c>
      <c r="AC93" s="217">
        <v>5000</v>
      </c>
      <c r="AD93" s="217">
        <v>1000</v>
      </c>
      <c r="AE93" s="218" t="s">
        <v>6610</v>
      </c>
      <c r="AF93" s="219" t="s">
        <v>1116</v>
      </c>
      <c r="AG93" s="220">
        <v>43094</v>
      </c>
      <c r="AH93" s="209" t="s">
        <v>15</v>
      </c>
      <c r="AI93" s="221"/>
      <c r="AJ93" s="222">
        <v>0.17</v>
      </c>
      <c r="AK93" s="183" t="s">
        <v>6336</v>
      </c>
    </row>
    <row r="94" spans="1:37" s="183" customFormat="1" ht="12" customHeight="1">
      <c r="A94" s="209" t="s">
        <v>83</v>
      </c>
      <c r="B94" s="210">
        <v>43137</v>
      </c>
      <c r="C94" s="209" t="s">
        <v>67</v>
      </c>
      <c r="D94" s="209" t="s">
        <v>68</v>
      </c>
      <c r="E94" s="211"/>
      <c r="F94" s="209" t="s">
        <v>1118</v>
      </c>
      <c r="G94" s="212">
        <v>43257</v>
      </c>
      <c r="H94" s="209">
        <v>120</v>
      </c>
      <c r="I94" s="212">
        <v>43255</v>
      </c>
      <c r="J94" s="213">
        <v>113600</v>
      </c>
      <c r="K94" s="94">
        <f t="shared" si="8"/>
        <v>97094.02</v>
      </c>
      <c r="L94" s="214">
        <v>118</v>
      </c>
      <c r="M94" s="215"/>
      <c r="N94" s="215" t="s">
        <v>14</v>
      </c>
      <c r="O94" s="209">
        <f t="shared" si="15"/>
        <v>1.1999999999999999E-3</v>
      </c>
      <c r="P94" s="209">
        <f t="shared" si="16"/>
        <v>116.51</v>
      </c>
      <c r="Q94" s="209">
        <v>17.18</v>
      </c>
      <c r="R94" s="209"/>
      <c r="S94" s="213"/>
      <c r="T94" s="213"/>
      <c r="U94" s="213"/>
      <c r="V94" s="216" t="s">
        <v>733</v>
      </c>
      <c r="W94" s="209" t="s">
        <v>1112</v>
      </c>
      <c r="X94" s="209" t="s">
        <v>390</v>
      </c>
      <c r="Y94" s="209">
        <v>8000</v>
      </c>
      <c r="Z94" s="209" t="s">
        <v>521</v>
      </c>
      <c r="AA94" s="209">
        <v>14.2</v>
      </c>
      <c r="AB94" s="209">
        <v>113600</v>
      </c>
      <c r="AC94" s="217">
        <v>8000</v>
      </c>
      <c r="AD94" s="217">
        <v>1000</v>
      </c>
      <c r="AE94" s="218" t="s">
        <v>6610</v>
      </c>
      <c r="AF94" s="219" t="s">
        <v>1119</v>
      </c>
      <c r="AG94" s="220">
        <v>43095</v>
      </c>
      <c r="AH94" s="209" t="s">
        <v>15</v>
      </c>
      <c r="AI94" s="221"/>
      <c r="AJ94" s="222">
        <v>0.17</v>
      </c>
      <c r="AK94" s="183" t="s">
        <v>6336</v>
      </c>
    </row>
    <row r="95" spans="1:37" s="183" customFormat="1" ht="12" customHeight="1">
      <c r="A95" s="209" t="s">
        <v>83</v>
      </c>
      <c r="B95" s="210">
        <v>43137</v>
      </c>
      <c r="C95" s="209" t="s">
        <v>67</v>
      </c>
      <c r="D95" s="209" t="s">
        <v>68</v>
      </c>
      <c r="E95" s="211"/>
      <c r="F95" s="209" t="s">
        <v>1120</v>
      </c>
      <c r="G95" s="212">
        <v>43257</v>
      </c>
      <c r="H95" s="209">
        <v>120</v>
      </c>
      <c r="I95" s="212">
        <v>43255</v>
      </c>
      <c r="J95" s="213">
        <v>28400</v>
      </c>
      <c r="K95" s="94">
        <f t="shared" si="8"/>
        <v>24273.5</v>
      </c>
      <c r="L95" s="214">
        <v>118</v>
      </c>
      <c r="M95" s="215"/>
      <c r="N95" s="215" t="s">
        <v>14</v>
      </c>
      <c r="O95" s="209">
        <f t="shared" si="15"/>
        <v>1.1999999999999999E-3</v>
      </c>
      <c r="P95" s="209">
        <f t="shared" si="16"/>
        <v>29.13</v>
      </c>
      <c r="Q95" s="209">
        <v>17.18</v>
      </c>
      <c r="R95" s="209"/>
      <c r="S95" s="213"/>
      <c r="T95" s="213"/>
      <c r="U95" s="213"/>
      <c r="V95" s="216" t="s">
        <v>733</v>
      </c>
      <c r="W95" s="209" t="s">
        <v>1112</v>
      </c>
      <c r="X95" s="209" t="s">
        <v>390</v>
      </c>
      <c r="Y95" s="209">
        <v>2000</v>
      </c>
      <c r="Z95" s="209" t="s">
        <v>521</v>
      </c>
      <c r="AA95" s="209">
        <v>14.2</v>
      </c>
      <c r="AB95" s="209">
        <v>28400</v>
      </c>
      <c r="AC95" s="217">
        <v>2000</v>
      </c>
      <c r="AD95" s="217">
        <v>1000</v>
      </c>
      <c r="AE95" s="218" t="s">
        <v>6610</v>
      </c>
      <c r="AF95" s="219" t="s">
        <v>1119</v>
      </c>
      <c r="AG95" s="220">
        <v>43095</v>
      </c>
      <c r="AH95" s="209" t="s">
        <v>15</v>
      </c>
      <c r="AI95" s="221"/>
      <c r="AJ95" s="222">
        <v>0.17</v>
      </c>
      <c r="AK95" s="183" t="s">
        <v>6336</v>
      </c>
    </row>
    <row r="96" spans="1:37" s="183" customFormat="1" ht="12" customHeight="1">
      <c r="A96" s="209" t="s">
        <v>83</v>
      </c>
      <c r="B96" s="210">
        <v>43134</v>
      </c>
      <c r="C96" s="209" t="s">
        <v>69</v>
      </c>
      <c r="D96" s="209" t="s">
        <v>70</v>
      </c>
      <c r="E96" s="211"/>
      <c r="F96" s="209" t="s">
        <v>1126</v>
      </c>
      <c r="G96" s="212">
        <v>43254</v>
      </c>
      <c r="H96" s="209">
        <v>120</v>
      </c>
      <c r="I96" s="212">
        <v>43255</v>
      </c>
      <c r="J96" s="213">
        <v>2720</v>
      </c>
      <c r="K96" s="94">
        <f t="shared" si="8"/>
        <v>2324.79</v>
      </c>
      <c r="L96" s="214">
        <v>121</v>
      </c>
      <c r="M96" s="215"/>
      <c r="N96" s="215" t="s">
        <v>14</v>
      </c>
      <c r="O96" s="209">
        <f t="shared" si="15"/>
        <v>1.1999999999999999E-3</v>
      </c>
      <c r="P96" s="209">
        <f t="shared" si="16"/>
        <v>2.79</v>
      </c>
      <c r="Q96" s="209">
        <v>16.09</v>
      </c>
      <c r="R96" s="209"/>
      <c r="S96" s="213"/>
      <c r="T96" s="213"/>
      <c r="U96" s="213"/>
      <c r="V96" s="216" t="s">
        <v>1129</v>
      </c>
      <c r="W96" s="209" t="s">
        <v>1127</v>
      </c>
      <c r="X96" s="209" t="s">
        <v>1128</v>
      </c>
      <c r="Y96" s="209">
        <v>170</v>
      </c>
      <c r="Z96" s="209" t="s">
        <v>521</v>
      </c>
      <c r="AA96" s="209">
        <v>16</v>
      </c>
      <c r="AB96" s="209">
        <v>2720</v>
      </c>
      <c r="AC96" s="217">
        <v>170</v>
      </c>
      <c r="AD96" s="217">
        <v>170</v>
      </c>
      <c r="AE96" s="218" t="s">
        <v>6610</v>
      </c>
      <c r="AF96" s="219" t="s">
        <v>1130</v>
      </c>
      <c r="AG96" s="220">
        <v>43087</v>
      </c>
      <c r="AH96" s="209" t="s">
        <v>15</v>
      </c>
      <c r="AI96" s="221"/>
      <c r="AJ96" s="222">
        <v>0.17</v>
      </c>
      <c r="AK96" s="183">
        <v>0</v>
      </c>
    </row>
    <row r="97" spans="1:37" s="183" customFormat="1" ht="12" customHeight="1">
      <c r="A97" s="209" t="s">
        <v>83</v>
      </c>
      <c r="B97" s="210">
        <v>43134</v>
      </c>
      <c r="C97" s="209" t="s">
        <v>69</v>
      </c>
      <c r="D97" s="209" t="s">
        <v>70</v>
      </c>
      <c r="E97" s="211"/>
      <c r="F97" s="209" t="s">
        <v>1126</v>
      </c>
      <c r="G97" s="212">
        <v>43254</v>
      </c>
      <c r="H97" s="209">
        <v>120</v>
      </c>
      <c r="I97" s="212">
        <v>43255</v>
      </c>
      <c r="J97" s="213">
        <v>8160</v>
      </c>
      <c r="K97" s="94">
        <f t="shared" si="8"/>
        <v>6974.36</v>
      </c>
      <c r="L97" s="214">
        <v>121</v>
      </c>
      <c r="M97" s="215"/>
      <c r="N97" s="215" t="s">
        <v>14</v>
      </c>
      <c r="O97" s="209">
        <f t="shared" si="15"/>
        <v>1.1999999999999999E-3</v>
      </c>
      <c r="P97" s="209">
        <f t="shared" si="16"/>
        <v>8.3699999999999992</v>
      </c>
      <c r="Q97" s="209">
        <v>16.09</v>
      </c>
      <c r="R97" s="209"/>
      <c r="S97" s="213"/>
      <c r="T97" s="213"/>
      <c r="U97" s="213"/>
      <c r="V97" s="216" t="s">
        <v>1129</v>
      </c>
      <c r="W97" s="209" t="s">
        <v>1127</v>
      </c>
      <c r="X97" s="209" t="s">
        <v>1128</v>
      </c>
      <c r="Y97" s="209">
        <v>510</v>
      </c>
      <c r="Z97" s="209" t="s">
        <v>521</v>
      </c>
      <c r="AA97" s="209">
        <v>16</v>
      </c>
      <c r="AB97" s="209">
        <v>8160</v>
      </c>
      <c r="AC97" s="217">
        <v>510</v>
      </c>
      <c r="AD97" s="217">
        <v>170</v>
      </c>
      <c r="AE97" s="218" t="s">
        <v>6610</v>
      </c>
      <c r="AF97" s="219" t="s">
        <v>1131</v>
      </c>
      <c r="AG97" s="220">
        <v>43096</v>
      </c>
      <c r="AH97" s="209" t="s">
        <v>15</v>
      </c>
      <c r="AI97" s="221"/>
      <c r="AJ97" s="222">
        <v>0.17</v>
      </c>
      <c r="AK97" s="183">
        <v>0</v>
      </c>
    </row>
    <row r="98" spans="1:37" s="183" customFormat="1" ht="12" customHeight="1">
      <c r="A98" s="209" t="s">
        <v>83</v>
      </c>
      <c r="B98" s="210">
        <v>43134</v>
      </c>
      <c r="C98" s="209" t="s">
        <v>75</v>
      </c>
      <c r="D98" s="209" t="s">
        <v>76</v>
      </c>
      <c r="E98" s="211"/>
      <c r="F98" s="209" t="s">
        <v>1144</v>
      </c>
      <c r="G98" s="212">
        <v>43254</v>
      </c>
      <c r="H98" s="209">
        <v>120</v>
      </c>
      <c r="I98" s="212">
        <v>43255</v>
      </c>
      <c r="J98" s="213">
        <v>113600</v>
      </c>
      <c r="K98" s="94">
        <f t="shared" si="8"/>
        <v>97094.02</v>
      </c>
      <c r="L98" s="214">
        <v>121</v>
      </c>
      <c r="M98" s="215"/>
      <c r="N98" s="215" t="s">
        <v>14</v>
      </c>
      <c r="O98" s="209">
        <f t="shared" si="15"/>
        <v>1.1999999999999999E-3</v>
      </c>
      <c r="P98" s="209">
        <f t="shared" si="16"/>
        <v>116.51</v>
      </c>
      <c r="Q98" s="209">
        <v>17.18</v>
      </c>
      <c r="R98" s="209"/>
      <c r="S98" s="213"/>
      <c r="T98" s="213"/>
      <c r="U98" s="213"/>
      <c r="V98" s="216" t="s">
        <v>733</v>
      </c>
      <c r="W98" s="209" t="s">
        <v>1112</v>
      </c>
      <c r="X98" s="209" t="s">
        <v>390</v>
      </c>
      <c r="Y98" s="209">
        <v>8000</v>
      </c>
      <c r="Z98" s="209" t="s">
        <v>521</v>
      </c>
      <c r="AA98" s="209">
        <v>14.2</v>
      </c>
      <c r="AB98" s="209">
        <v>113600</v>
      </c>
      <c r="AC98" s="217">
        <v>8000</v>
      </c>
      <c r="AD98" s="217">
        <v>1000</v>
      </c>
      <c r="AE98" s="218" t="s">
        <v>6610</v>
      </c>
      <c r="AF98" s="219" t="s">
        <v>1145</v>
      </c>
      <c r="AG98" s="220">
        <v>43097</v>
      </c>
      <c r="AH98" s="209" t="s">
        <v>15</v>
      </c>
      <c r="AI98" s="221"/>
      <c r="AJ98" s="222">
        <v>0.17</v>
      </c>
      <c r="AK98" s="183" t="s">
        <v>6336</v>
      </c>
    </row>
    <row r="99" spans="1:37" s="183" customFormat="1" ht="12" customHeight="1">
      <c r="A99" s="209" t="s">
        <v>83</v>
      </c>
      <c r="B99" s="210">
        <v>43134</v>
      </c>
      <c r="C99" s="209" t="s">
        <v>75</v>
      </c>
      <c r="D99" s="209" t="s">
        <v>76</v>
      </c>
      <c r="E99" s="211"/>
      <c r="F99" s="209" t="s">
        <v>1150</v>
      </c>
      <c r="G99" s="212">
        <v>43254</v>
      </c>
      <c r="H99" s="209">
        <v>120</v>
      </c>
      <c r="I99" s="212">
        <v>43255</v>
      </c>
      <c r="J99" s="213">
        <v>28400</v>
      </c>
      <c r="K99" s="94">
        <f t="shared" si="8"/>
        <v>24273.5</v>
      </c>
      <c r="L99" s="214">
        <v>121</v>
      </c>
      <c r="M99" s="215"/>
      <c r="N99" s="215" t="s">
        <v>14</v>
      </c>
      <c r="O99" s="209">
        <f t="shared" si="15"/>
        <v>1.1999999999999999E-3</v>
      </c>
      <c r="P99" s="209">
        <f t="shared" si="16"/>
        <v>29.13</v>
      </c>
      <c r="Q99" s="209">
        <v>17.18</v>
      </c>
      <c r="R99" s="209"/>
      <c r="S99" s="213"/>
      <c r="T99" s="213"/>
      <c r="U99" s="213"/>
      <c r="V99" s="216" t="s">
        <v>733</v>
      </c>
      <c r="W99" s="209" t="s">
        <v>1112</v>
      </c>
      <c r="X99" s="209" t="s">
        <v>390</v>
      </c>
      <c r="Y99" s="209">
        <v>2000</v>
      </c>
      <c r="Z99" s="209" t="s">
        <v>521</v>
      </c>
      <c r="AA99" s="209">
        <v>14.2</v>
      </c>
      <c r="AB99" s="209">
        <v>28400</v>
      </c>
      <c r="AC99" s="217">
        <v>2000</v>
      </c>
      <c r="AD99" s="217">
        <v>1000</v>
      </c>
      <c r="AE99" s="218" t="s">
        <v>6610</v>
      </c>
      <c r="AF99" s="219" t="s">
        <v>1145</v>
      </c>
      <c r="AG99" s="220">
        <v>43097</v>
      </c>
      <c r="AH99" s="209" t="s">
        <v>15</v>
      </c>
      <c r="AI99" s="221"/>
      <c r="AJ99" s="222">
        <v>0.17</v>
      </c>
      <c r="AK99" s="183" t="s">
        <v>6336</v>
      </c>
    </row>
    <row r="100" spans="1:37" s="183" customFormat="1" ht="12" customHeight="1">
      <c r="A100" s="209" t="s">
        <v>83</v>
      </c>
      <c r="B100" s="210">
        <v>43137</v>
      </c>
      <c r="C100" s="209" t="s">
        <v>77</v>
      </c>
      <c r="D100" s="209" t="s">
        <v>78</v>
      </c>
      <c r="E100" s="211"/>
      <c r="F100" s="209" t="s">
        <v>1167</v>
      </c>
      <c r="G100" s="212">
        <v>43257</v>
      </c>
      <c r="H100" s="209">
        <v>120</v>
      </c>
      <c r="I100" s="212">
        <v>43255</v>
      </c>
      <c r="J100" s="213">
        <v>56800</v>
      </c>
      <c r="K100" s="94">
        <f t="shared" si="8"/>
        <v>48547.01</v>
      </c>
      <c r="L100" s="214">
        <v>118</v>
      </c>
      <c r="M100" s="215"/>
      <c r="N100" s="215" t="s">
        <v>14</v>
      </c>
      <c r="O100" s="209">
        <f t="shared" si="15"/>
        <v>1.1999999999999999E-3</v>
      </c>
      <c r="P100" s="209">
        <f t="shared" si="16"/>
        <v>58.26</v>
      </c>
      <c r="Q100" s="209">
        <v>17.18</v>
      </c>
      <c r="R100" s="209"/>
      <c r="S100" s="213"/>
      <c r="T100" s="213"/>
      <c r="U100" s="213"/>
      <c r="V100" s="216" t="s">
        <v>733</v>
      </c>
      <c r="W100" s="209" t="s">
        <v>1112</v>
      </c>
      <c r="X100" s="209" t="s">
        <v>390</v>
      </c>
      <c r="Y100" s="209">
        <v>4000</v>
      </c>
      <c r="Z100" s="209" t="s">
        <v>521</v>
      </c>
      <c r="AA100" s="209">
        <v>14.2</v>
      </c>
      <c r="AB100" s="209">
        <v>56800</v>
      </c>
      <c r="AC100" s="217">
        <v>4000</v>
      </c>
      <c r="AD100" s="217">
        <v>1000</v>
      </c>
      <c r="AE100" s="218" t="s">
        <v>6610</v>
      </c>
      <c r="AF100" s="219" t="s">
        <v>1168</v>
      </c>
      <c r="AG100" s="220">
        <v>43088</v>
      </c>
      <c r="AH100" s="209" t="s">
        <v>15</v>
      </c>
      <c r="AI100" s="221"/>
      <c r="AJ100" s="222">
        <v>0.17</v>
      </c>
      <c r="AK100" s="183" t="s">
        <v>6336</v>
      </c>
    </row>
    <row r="101" spans="1:37" s="183" customFormat="1" ht="12" customHeight="1">
      <c r="A101" s="209" t="s">
        <v>83</v>
      </c>
      <c r="B101" s="210">
        <v>43137</v>
      </c>
      <c r="C101" s="209" t="s">
        <v>77</v>
      </c>
      <c r="D101" s="209" t="s">
        <v>78</v>
      </c>
      <c r="E101" s="211"/>
      <c r="F101" s="209" t="s">
        <v>1167</v>
      </c>
      <c r="G101" s="212">
        <v>43257</v>
      </c>
      <c r="H101" s="209">
        <v>120</v>
      </c>
      <c r="I101" s="212">
        <v>43255</v>
      </c>
      <c r="J101" s="213">
        <v>28400</v>
      </c>
      <c r="K101" s="94">
        <f t="shared" si="8"/>
        <v>24273.5</v>
      </c>
      <c r="L101" s="214">
        <v>118</v>
      </c>
      <c r="M101" s="215"/>
      <c r="N101" s="215" t="s">
        <v>14</v>
      </c>
      <c r="O101" s="209">
        <f t="shared" si="15"/>
        <v>1.1999999999999999E-3</v>
      </c>
      <c r="P101" s="209">
        <f t="shared" si="16"/>
        <v>29.13</v>
      </c>
      <c r="Q101" s="209">
        <v>17.18</v>
      </c>
      <c r="R101" s="209"/>
      <c r="S101" s="213"/>
      <c r="T101" s="213"/>
      <c r="U101" s="213"/>
      <c r="V101" s="216" t="s">
        <v>733</v>
      </c>
      <c r="W101" s="209" t="s">
        <v>1112</v>
      </c>
      <c r="X101" s="209" t="s">
        <v>390</v>
      </c>
      <c r="Y101" s="209">
        <v>2000</v>
      </c>
      <c r="Z101" s="209" t="s">
        <v>521</v>
      </c>
      <c r="AA101" s="209">
        <v>14.2</v>
      </c>
      <c r="AB101" s="209">
        <v>28400</v>
      </c>
      <c r="AC101" s="217">
        <v>2000</v>
      </c>
      <c r="AD101" s="217">
        <v>1000</v>
      </c>
      <c r="AE101" s="218" t="s">
        <v>6610</v>
      </c>
      <c r="AF101" s="219" t="s">
        <v>1169</v>
      </c>
      <c r="AG101" s="220">
        <v>43092</v>
      </c>
      <c r="AH101" s="209" t="s">
        <v>15</v>
      </c>
      <c r="AI101" s="221"/>
      <c r="AJ101" s="222">
        <v>0.17</v>
      </c>
      <c r="AK101" s="183" t="s">
        <v>6336</v>
      </c>
    </row>
    <row r="102" spans="1:37" s="183" customFormat="1" ht="12" customHeight="1">
      <c r="A102" s="209" t="s">
        <v>83</v>
      </c>
      <c r="B102" s="210">
        <v>43137</v>
      </c>
      <c r="C102" s="209" t="s">
        <v>77</v>
      </c>
      <c r="D102" s="209" t="s">
        <v>78</v>
      </c>
      <c r="E102" s="211"/>
      <c r="F102" s="209" t="s">
        <v>1167</v>
      </c>
      <c r="G102" s="212">
        <v>43257</v>
      </c>
      <c r="H102" s="209">
        <v>120</v>
      </c>
      <c r="I102" s="212">
        <v>43255</v>
      </c>
      <c r="J102" s="213">
        <v>5440</v>
      </c>
      <c r="K102" s="94">
        <f t="shared" si="8"/>
        <v>4649.57</v>
      </c>
      <c r="L102" s="214">
        <v>118</v>
      </c>
      <c r="M102" s="215"/>
      <c r="N102" s="215" t="s">
        <v>14</v>
      </c>
      <c r="O102" s="209">
        <f t="shared" si="15"/>
        <v>1.1999999999999999E-3</v>
      </c>
      <c r="P102" s="209">
        <f t="shared" si="16"/>
        <v>5.58</v>
      </c>
      <c r="Q102" s="209">
        <v>16.09</v>
      </c>
      <c r="R102" s="209"/>
      <c r="S102" s="213"/>
      <c r="T102" s="213"/>
      <c r="U102" s="213"/>
      <c r="V102" s="216" t="s">
        <v>1129</v>
      </c>
      <c r="W102" s="209" t="s">
        <v>1127</v>
      </c>
      <c r="X102" s="209" t="s">
        <v>1128</v>
      </c>
      <c r="Y102" s="209">
        <v>340</v>
      </c>
      <c r="Z102" s="209" t="s">
        <v>521</v>
      </c>
      <c r="AA102" s="209">
        <v>16</v>
      </c>
      <c r="AB102" s="209">
        <v>5440</v>
      </c>
      <c r="AC102" s="217">
        <v>340</v>
      </c>
      <c r="AD102" s="217">
        <v>170</v>
      </c>
      <c r="AE102" s="218" t="s">
        <v>6610</v>
      </c>
      <c r="AF102" s="219" t="s">
        <v>1169</v>
      </c>
      <c r="AG102" s="220">
        <v>43092</v>
      </c>
      <c r="AH102" s="209" t="s">
        <v>15</v>
      </c>
      <c r="AI102" s="221"/>
      <c r="AJ102" s="222">
        <v>0.17</v>
      </c>
      <c r="AK102" s="183">
        <v>0</v>
      </c>
    </row>
    <row r="103" spans="1:37" s="183" customFormat="1" ht="12" customHeight="1">
      <c r="A103" s="209" t="s">
        <v>83</v>
      </c>
      <c r="B103" s="210">
        <v>43137</v>
      </c>
      <c r="C103" s="209" t="s">
        <v>77</v>
      </c>
      <c r="D103" s="209" t="s">
        <v>78</v>
      </c>
      <c r="E103" s="211"/>
      <c r="F103" s="209" t="s">
        <v>1172</v>
      </c>
      <c r="G103" s="212">
        <v>43257</v>
      </c>
      <c r="H103" s="209">
        <v>120</v>
      </c>
      <c r="I103" s="212">
        <v>43255</v>
      </c>
      <c r="J103" s="213">
        <v>99400</v>
      </c>
      <c r="K103" s="94">
        <f t="shared" si="8"/>
        <v>84957.26</v>
      </c>
      <c r="L103" s="214">
        <v>118</v>
      </c>
      <c r="M103" s="215"/>
      <c r="N103" s="215" t="s">
        <v>14</v>
      </c>
      <c r="O103" s="209">
        <f t="shared" si="15"/>
        <v>1.1999999999999999E-3</v>
      </c>
      <c r="P103" s="209">
        <f t="shared" si="16"/>
        <v>101.95</v>
      </c>
      <c r="Q103" s="209">
        <v>17.18</v>
      </c>
      <c r="R103" s="209"/>
      <c r="S103" s="213"/>
      <c r="T103" s="213"/>
      <c r="U103" s="213"/>
      <c r="V103" s="216" t="s">
        <v>733</v>
      </c>
      <c r="W103" s="209" t="s">
        <v>1112</v>
      </c>
      <c r="X103" s="209" t="s">
        <v>390</v>
      </c>
      <c r="Y103" s="209">
        <v>7000</v>
      </c>
      <c r="Z103" s="209" t="s">
        <v>521</v>
      </c>
      <c r="AA103" s="209">
        <v>14.2</v>
      </c>
      <c r="AB103" s="209">
        <v>99400</v>
      </c>
      <c r="AC103" s="217">
        <v>7000</v>
      </c>
      <c r="AD103" s="217">
        <v>1000</v>
      </c>
      <c r="AE103" s="218" t="s">
        <v>6610</v>
      </c>
      <c r="AF103" s="219" t="s">
        <v>1173</v>
      </c>
      <c r="AG103" s="220">
        <v>43091</v>
      </c>
      <c r="AH103" s="209" t="s">
        <v>15</v>
      </c>
      <c r="AI103" s="221"/>
      <c r="AJ103" s="222">
        <v>0.17</v>
      </c>
      <c r="AK103" s="183" t="s">
        <v>6336</v>
      </c>
    </row>
    <row r="104" spans="1:37" s="183" customFormat="1" ht="12" customHeight="1">
      <c r="A104" s="209" t="s">
        <v>83</v>
      </c>
      <c r="B104" s="210">
        <v>43137</v>
      </c>
      <c r="C104" s="209" t="s">
        <v>77</v>
      </c>
      <c r="D104" s="209" t="s">
        <v>78</v>
      </c>
      <c r="E104" s="211"/>
      <c r="F104" s="209" t="s">
        <v>1174</v>
      </c>
      <c r="G104" s="212">
        <v>43257</v>
      </c>
      <c r="H104" s="209">
        <v>120</v>
      </c>
      <c r="I104" s="212">
        <v>43255</v>
      </c>
      <c r="J104" s="213">
        <v>42600</v>
      </c>
      <c r="K104" s="94">
        <f t="shared" si="8"/>
        <v>36410.26</v>
      </c>
      <c r="L104" s="214">
        <v>118</v>
      </c>
      <c r="M104" s="215"/>
      <c r="N104" s="215" t="s">
        <v>14</v>
      </c>
      <c r="O104" s="209">
        <f t="shared" si="15"/>
        <v>1.1999999999999999E-3</v>
      </c>
      <c r="P104" s="209">
        <f t="shared" si="16"/>
        <v>43.69</v>
      </c>
      <c r="Q104" s="209">
        <v>17.18</v>
      </c>
      <c r="R104" s="209"/>
      <c r="S104" s="213"/>
      <c r="T104" s="213"/>
      <c r="U104" s="213"/>
      <c r="V104" s="216" t="s">
        <v>733</v>
      </c>
      <c r="W104" s="209" t="s">
        <v>1112</v>
      </c>
      <c r="X104" s="209" t="s">
        <v>390</v>
      </c>
      <c r="Y104" s="209">
        <v>3000</v>
      </c>
      <c r="Z104" s="209" t="s">
        <v>521</v>
      </c>
      <c r="AA104" s="209">
        <v>14.2</v>
      </c>
      <c r="AB104" s="209">
        <v>42600</v>
      </c>
      <c r="AC104" s="217">
        <v>3000</v>
      </c>
      <c r="AD104" s="217">
        <v>1000</v>
      </c>
      <c r="AE104" s="218" t="s">
        <v>6610</v>
      </c>
      <c r="AF104" s="219" t="s">
        <v>1173</v>
      </c>
      <c r="AG104" s="220">
        <v>43091</v>
      </c>
      <c r="AH104" s="209" t="s">
        <v>15</v>
      </c>
      <c r="AI104" s="221"/>
      <c r="AJ104" s="222">
        <v>0.17</v>
      </c>
      <c r="AK104" s="183" t="s">
        <v>6336</v>
      </c>
    </row>
    <row r="105" spans="1:37" s="183" customFormat="1" ht="12" customHeight="1">
      <c r="A105" s="209" t="s">
        <v>83</v>
      </c>
      <c r="B105" s="210">
        <v>43134</v>
      </c>
      <c r="C105" s="209" t="s">
        <v>79</v>
      </c>
      <c r="D105" s="209" t="s">
        <v>80</v>
      </c>
      <c r="E105" s="211"/>
      <c r="F105" s="209" t="s">
        <v>1179</v>
      </c>
      <c r="G105" s="212">
        <v>43254</v>
      </c>
      <c r="H105" s="209">
        <v>120</v>
      </c>
      <c r="I105" s="212">
        <v>43255</v>
      </c>
      <c r="J105" s="213">
        <v>56800</v>
      </c>
      <c r="K105" s="94">
        <f t="shared" si="8"/>
        <v>48547.01</v>
      </c>
      <c r="L105" s="214">
        <v>121</v>
      </c>
      <c r="M105" s="215"/>
      <c r="N105" s="215" t="s">
        <v>14</v>
      </c>
      <c r="O105" s="209">
        <f t="shared" si="15"/>
        <v>1.1999999999999999E-3</v>
      </c>
      <c r="P105" s="209">
        <f t="shared" si="16"/>
        <v>58.26</v>
      </c>
      <c r="Q105" s="209">
        <v>17.18</v>
      </c>
      <c r="R105" s="209"/>
      <c r="S105" s="213"/>
      <c r="T105" s="213"/>
      <c r="U105" s="213"/>
      <c r="V105" s="216" t="s">
        <v>733</v>
      </c>
      <c r="W105" s="209" t="s">
        <v>1112</v>
      </c>
      <c r="X105" s="209" t="s">
        <v>390</v>
      </c>
      <c r="Y105" s="209">
        <v>4000</v>
      </c>
      <c r="Z105" s="209" t="s">
        <v>521</v>
      </c>
      <c r="AA105" s="209">
        <v>14.2</v>
      </c>
      <c r="AB105" s="209">
        <v>56800</v>
      </c>
      <c r="AC105" s="217">
        <v>4000</v>
      </c>
      <c r="AD105" s="217">
        <v>1000</v>
      </c>
      <c r="AE105" s="218" t="s">
        <v>6610</v>
      </c>
      <c r="AF105" s="219" t="s">
        <v>1180</v>
      </c>
      <c r="AG105" s="220">
        <v>43090</v>
      </c>
      <c r="AH105" s="209" t="s">
        <v>15</v>
      </c>
      <c r="AI105" s="221"/>
      <c r="AJ105" s="222">
        <v>0.17</v>
      </c>
      <c r="AK105" s="183" t="s">
        <v>6336</v>
      </c>
    </row>
    <row r="106" spans="1:37" s="183" customFormat="1" ht="12" customHeight="1">
      <c r="A106" s="209" t="s">
        <v>83</v>
      </c>
      <c r="B106" s="210">
        <v>43134</v>
      </c>
      <c r="C106" s="209" t="s">
        <v>79</v>
      </c>
      <c r="D106" s="209" t="s">
        <v>80</v>
      </c>
      <c r="E106" s="211"/>
      <c r="F106" s="209" t="s">
        <v>1179</v>
      </c>
      <c r="G106" s="212">
        <v>43254</v>
      </c>
      <c r="H106" s="209">
        <v>120</v>
      </c>
      <c r="I106" s="212">
        <v>43255</v>
      </c>
      <c r="J106" s="213">
        <v>28400</v>
      </c>
      <c r="K106" s="94">
        <f t="shared" si="8"/>
        <v>24273.5</v>
      </c>
      <c r="L106" s="214">
        <v>121</v>
      </c>
      <c r="M106" s="215"/>
      <c r="N106" s="215" t="s">
        <v>14</v>
      </c>
      <c r="O106" s="209">
        <f t="shared" si="15"/>
        <v>1.1999999999999999E-3</v>
      </c>
      <c r="P106" s="209">
        <f t="shared" si="16"/>
        <v>29.13</v>
      </c>
      <c r="Q106" s="209">
        <v>17.18</v>
      </c>
      <c r="R106" s="209"/>
      <c r="S106" s="213"/>
      <c r="T106" s="213"/>
      <c r="U106" s="213"/>
      <c r="V106" s="216" t="s">
        <v>733</v>
      </c>
      <c r="W106" s="209" t="s">
        <v>1112</v>
      </c>
      <c r="X106" s="209" t="s">
        <v>390</v>
      </c>
      <c r="Y106" s="209">
        <v>2000</v>
      </c>
      <c r="Z106" s="209" t="s">
        <v>521</v>
      </c>
      <c r="AA106" s="209">
        <v>14.2</v>
      </c>
      <c r="AB106" s="209">
        <v>28400</v>
      </c>
      <c r="AC106" s="217">
        <v>2000</v>
      </c>
      <c r="AD106" s="217">
        <v>1000</v>
      </c>
      <c r="AE106" s="218" t="s">
        <v>6610</v>
      </c>
      <c r="AF106" s="219" t="s">
        <v>1180</v>
      </c>
      <c r="AG106" s="220">
        <v>43090</v>
      </c>
      <c r="AH106" s="209" t="s">
        <v>15</v>
      </c>
      <c r="AI106" s="221"/>
      <c r="AJ106" s="222">
        <v>0.17</v>
      </c>
      <c r="AK106" s="183" t="s">
        <v>6336</v>
      </c>
    </row>
    <row r="107" spans="1:37" s="53" customFormat="1" ht="12" customHeight="1">
      <c r="A107" s="76" t="str">
        <f>数据源表!A91</f>
        <v>郭波</v>
      </c>
      <c r="B107" s="75">
        <f>数据源表!B91</f>
        <v>43192</v>
      </c>
      <c r="C107" s="76" t="str">
        <f>数据源表!C91</f>
        <v>a0859</v>
      </c>
      <c r="D107" s="76" t="str">
        <f>数据源表!D91</f>
        <v>昆山铭珠机械工业有限公司</v>
      </c>
      <c r="E107" s="77">
        <f>数据源表!E91</f>
        <v>8640</v>
      </c>
      <c r="F107" s="76" t="str">
        <f>数据源表!F91</f>
        <v>15222336</v>
      </c>
      <c r="G107" s="78">
        <f>数据源表!G91</f>
        <v>43252</v>
      </c>
      <c r="H107" s="76">
        <f>数据源表!H91</f>
        <v>60</v>
      </c>
      <c r="I107" s="78">
        <v>43280</v>
      </c>
      <c r="J107" s="94">
        <f>数据源表!J91</f>
        <v>8640</v>
      </c>
      <c r="K107" s="94">
        <f t="shared" si="8"/>
        <v>7384.62</v>
      </c>
      <c r="L107" s="95">
        <f t="shared" ref="L107:L116" si="17">I107-B107</f>
        <v>88</v>
      </c>
      <c r="M107" s="96">
        <f>150/1.17</f>
        <v>128.2051282051282</v>
      </c>
      <c r="N107" s="96" t="e">
        <f>VLOOKUP(C107,#REF!,5,0)</f>
        <v>#REF!</v>
      </c>
      <c r="O107" s="76">
        <f t="shared" ref="O107:O116" si="18">IF(L107&lt;=60,0.05,IF(L107&lt;=120,0.04,IF(L107&lt;=150,0.02,IF(L107&lt;=180,0.01,0))))</f>
        <v>0.04</v>
      </c>
      <c r="P107" s="76">
        <f t="shared" ref="P107:P116" si="19">ROUND((K107-M107)*O107,2)</f>
        <v>290.26</v>
      </c>
      <c r="Q107" s="76" t="e">
        <f>ROUND(VLOOKUP(V107,#REF!,7,0),2)</f>
        <v>#REF!</v>
      </c>
      <c r="R107" s="76" t="e">
        <f t="shared" ref="R107:R116" si="20">ROUND(IF(AE107="指导价+Y4*30",AC107*Q107+Y107*30,AC107*Q107),2)</f>
        <v>#REF!</v>
      </c>
      <c r="S107" s="94" t="e">
        <f t="shared" ref="S107:S112" si="21">ROUND(IF(F107="未税",J107-M107-R107,J107/1.17-M107-R107),2)</f>
        <v>#REF!</v>
      </c>
      <c r="T107" s="94"/>
      <c r="U107" s="94"/>
      <c r="V107" s="106" t="str">
        <f>数据源表!S91</f>
        <v>CSQ13</v>
      </c>
      <c r="W107" s="76" t="str">
        <f>数据源表!M91</f>
        <v>*其他化学制品*高级全合成切削液</v>
      </c>
      <c r="X107" s="76" t="str">
        <f>数据源表!N91</f>
        <v>SC-H601</v>
      </c>
      <c r="Y107" s="76">
        <f>数据源表!O91</f>
        <v>4</v>
      </c>
      <c r="Z107" s="76" t="str">
        <f>数据源表!P91</f>
        <v>桶</v>
      </c>
      <c r="AA107" s="76">
        <f>数据源表!Q91</f>
        <v>2160</v>
      </c>
      <c r="AB107" s="76">
        <f>数据源表!R91</f>
        <v>8640</v>
      </c>
      <c r="AC107" s="118">
        <f>数据源表!U91</f>
        <v>720</v>
      </c>
      <c r="AD107" s="118">
        <f>数据源表!T91</f>
        <v>180</v>
      </c>
      <c r="AE107" s="66" t="str">
        <f t="shared" ref="AE107:AE116" si="22">IF(AD107&lt;50,"指导价+Y4*30",IF(AD107="固体","     指导价","     指导价"))</f>
        <v xml:space="preserve">     指导价</v>
      </c>
      <c r="AF107" s="73" t="str">
        <f>数据源表!V91</f>
        <v>XOUT18030319</v>
      </c>
      <c r="AG107" s="119">
        <f>数据源表!W91</f>
        <v>43180</v>
      </c>
      <c r="AH107" s="73">
        <f>数据源表!X91</f>
        <v>0</v>
      </c>
      <c r="AI107" s="122"/>
      <c r="AJ107" s="124">
        <f>数据源表!Y91</f>
        <v>0.17</v>
      </c>
      <c r="AK107" s="53" t="e">
        <f>VLOOKUP(V107,#REF!,12,0)</f>
        <v>#REF!</v>
      </c>
    </row>
    <row r="108" spans="1:37" s="53" customFormat="1" ht="12" customHeight="1">
      <c r="A108" s="76" t="str">
        <f>数据源表!A92</f>
        <v>郭波</v>
      </c>
      <c r="B108" s="75">
        <f>数据源表!B92</f>
        <v>43211</v>
      </c>
      <c r="C108" s="76" t="str">
        <f>数据源表!C92</f>
        <v>a0859</v>
      </c>
      <c r="D108" s="76" t="str">
        <f>数据源表!D92</f>
        <v>昆山铭珠机械工业有限公司</v>
      </c>
      <c r="E108" s="77">
        <f>数据源表!E92</f>
        <v>11480</v>
      </c>
      <c r="F108" s="76" t="str">
        <f>数据源表!F92</f>
        <v>27754158</v>
      </c>
      <c r="G108" s="78">
        <f>数据源表!G92</f>
        <v>43271</v>
      </c>
      <c r="H108" s="76">
        <f>数据源表!H92</f>
        <v>60</v>
      </c>
      <c r="I108" s="78">
        <v>43280</v>
      </c>
      <c r="J108" s="94">
        <f>数据源表!J92</f>
        <v>11480</v>
      </c>
      <c r="K108" s="94">
        <f t="shared" si="8"/>
        <v>9811.9699999999993</v>
      </c>
      <c r="L108" s="95">
        <f t="shared" si="17"/>
        <v>69</v>
      </c>
      <c r="M108" s="96"/>
      <c r="N108" s="96" t="e">
        <f>VLOOKUP(C108,#REF!,5,0)</f>
        <v>#REF!</v>
      </c>
      <c r="O108" s="76">
        <f t="shared" si="18"/>
        <v>0.04</v>
      </c>
      <c r="P108" s="76">
        <f t="shared" si="19"/>
        <v>392.48</v>
      </c>
      <c r="Q108" s="76" t="e">
        <f>ROUND(VLOOKUP(V108,#REF!,7,0),2)</f>
        <v>#REF!</v>
      </c>
      <c r="R108" s="76" t="e">
        <f t="shared" si="20"/>
        <v>#REF!</v>
      </c>
      <c r="S108" s="94" t="e">
        <f t="shared" si="21"/>
        <v>#REF!</v>
      </c>
      <c r="T108" s="94"/>
      <c r="U108" s="94"/>
      <c r="V108" s="106" t="str">
        <f>数据源表!S92</f>
        <v>CSR65</v>
      </c>
      <c r="W108" s="76" t="str">
        <f>数据源表!M92</f>
        <v>*化学试剂助剂*乳化冷却剂</v>
      </c>
      <c r="X108" s="76" t="str">
        <f>数据源表!N92</f>
        <v>JH-600CW</v>
      </c>
      <c r="Y108" s="76">
        <f>数据源表!O92</f>
        <v>4</v>
      </c>
      <c r="Z108" s="76" t="str">
        <f>数据源表!P92</f>
        <v>桶</v>
      </c>
      <c r="AA108" s="76">
        <f>数据源表!Q92</f>
        <v>2870</v>
      </c>
      <c r="AB108" s="76">
        <f>数据源表!R92</f>
        <v>11480</v>
      </c>
      <c r="AC108" s="118">
        <f>数据源表!U92</f>
        <v>680</v>
      </c>
      <c r="AD108" s="118">
        <f>数据源表!T92</f>
        <v>175</v>
      </c>
      <c r="AE108" s="66" t="str">
        <f t="shared" si="22"/>
        <v xml:space="preserve">     指导价</v>
      </c>
      <c r="AF108" s="73" t="str">
        <f>数据源表!V92</f>
        <v>XOUT18040384</v>
      </c>
      <c r="AG108" s="119">
        <f>数据源表!W92</f>
        <v>43213</v>
      </c>
      <c r="AH108" s="73">
        <f>数据源表!X92</f>
        <v>0</v>
      </c>
      <c r="AI108" s="122"/>
      <c r="AJ108" s="124">
        <f>数据源表!Y92</f>
        <v>0.17</v>
      </c>
      <c r="AK108" s="53" t="e">
        <f>VLOOKUP(V108,#REF!,12,0)</f>
        <v>#REF!</v>
      </c>
    </row>
    <row r="109" spans="1:37" s="53" customFormat="1" ht="12" customHeight="1">
      <c r="A109" s="76" t="str">
        <f>数据源表!A93</f>
        <v>郭波</v>
      </c>
      <c r="B109" s="75">
        <f>数据源表!B93</f>
        <v>43213</v>
      </c>
      <c r="C109" s="76" t="str">
        <f>数据源表!C93</f>
        <v>a0859</v>
      </c>
      <c r="D109" s="76" t="str">
        <f>数据源表!D93</f>
        <v>昆山铭珠机械工业有限公司</v>
      </c>
      <c r="E109" s="77">
        <f>数据源表!E93</f>
        <v>960</v>
      </c>
      <c r="F109" s="76" t="str">
        <f>数据源表!F93</f>
        <v>27754177</v>
      </c>
      <c r="G109" s="78">
        <f>数据源表!G93</f>
        <v>43273</v>
      </c>
      <c r="H109" s="76">
        <f>数据源表!H93</f>
        <v>60</v>
      </c>
      <c r="I109" s="78">
        <v>43280</v>
      </c>
      <c r="J109" s="94">
        <f>数据源表!J93</f>
        <v>960</v>
      </c>
      <c r="K109" s="94">
        <f t="shared" si="8"/>
        <v>820.51</v>
      </c>
      <c r="L109" s="95">
        <f t="shared" si="17"/>
        <v>67</v>
      </c>
      <c r="M109" s="96"/>
      <c r="N109" s="96" t="e">
        <f>VLOOKUP(C109,#REF!,5,0)</f>
        <v>#REF!</v>
      </c>
      <c r="O109" s="76">
        <f t="shared" si="18"/>
        <v>0.04</v>
      </c>
      <c r="P109" s="76">
        <f t="shared" si="19"/>
        <v>32.82</v>
      </c>
      <c r="Q109" s="76" t="e">
        <f>ROUND(VLOOKUP(V109,#REF!,7,0),2)</f>
        <v>#REF!</v>
      </c>
      <c r="R109" s="76" t="e">
        <f t="shared" si="20"/>
        <v>#REF!</v>
      </c>
      <c r="S109" s="94" t="e">
        <f t="shared" si="21"/>
        <v>#REF!</v>
      </c>
      <c r="T109" s="94"/>
      <c r="U109" s="94"/>
      <c r="V109" s="106" t="str">
        <f>数据源表!S93</f>
        <v>CSQ13</v>
      </c>
      <c r="W109" s="76" t="str">
        <f>数据源表!M93</f>
        <v>*其他化学制品*高级全合成切削液</v>
      </c>
      <c r="X109" s="76" t="str">
        <f>数据源表!N93</f>
        <v>SC-H601</v>
      </c>
      <c r="Y109" s="76">
        <f>数据源表!O93</f>
        <v>4</v>
      </c>
      <c r="Z109" s="76" t="str">
        <f>数据源表!P93</f>
        <v>桶</v>
      </c>
      <c r="AA109" s="76">
        <f>数据源表!Q93</f>
        <v>240</v>
      </c>
      <c r="AB109" s="76">
        <f>数据源表!R93</f>
        <v>960</v>
      </c>
      <c r="AC109" s="118">
        <f>数据源表!U93</f>
        <v>80</v>
      </c>
      <c r="AD109" s="118">
        <f>数据源表!T93</f>
        <v>20</v>
      </c>
      <c r="AE109" s="66" t="str">
        <f t="shared" si="22"/>
        <v>指导价+Y4*30</v>
      </c>
      <c r="AF109" s="73" t="str">
        <f>数据源表!V93</f>
        <v>XOUT18040398</v>
      </c>
      <c r="AG109" s="119">
        <f>数据源表!W93</f>
        <v>43214</v>
      </c>
      <c r="AH109" s="73">
        <f>数据源表!X93</f>
        <v>0</v>
      </c>
      <c r="AI109" s="122"/>
      <c r="AJ109" s="124">
        <f>数据源表!Y93</f>
        <v>0.17</v>
      </c>
      <c r="AK109" s="53" t="e">
        <f>VLOOKUP(V109,#REF!,12,0)</f>
        <v>#REF!</v>
      </c>
    </row>
    <row r="110" spans="1:37" s="53" customFormat="1" ht="12" customHeight="1">
      <c r="A110" s="76" t="str">
        <f>数据源表!A94</f>
        <v>郭波</v>
      </c>
      <c r="B110" s="75">
        <f>数据源表!B94</f>
        <v>43213</v>
      </c>
      <c r="C110" s="76" t="str">
        <f>数据源表!C94</f>
        <v>a0859</v>
      </c>
      <c r="D110" s="76" t="str">
        <f>数据源表!D94</f>
        <v>昆山铭珠机械工业有限公司</v>
      </c>
      <c r="E110" s="77">
        <f>数据源表!E94</f>
        <v>15600</v>
      </c>
      <c r="F110" s="76" t="str">
        <f>数据源表!F94</f>
        <v>27754178</v>
      </c>
      <c r="G110" s="78">
        <f>数据源表!G94</f>
        <v>43273</v>
      </c>
      <c r="H110" s="76">
        <f>数据源表!H94</f>
        <v>60</v>
      </c>
      <c r="I110" s="78">
        <v>43280</v>
      </c>
      <c r="J110" s="94">
        <f>数据源表!J94</f>
        <v>15600</v>
      </c>
      <c r="K110" s="94">
        <f t="shared" si="8"/>
        <v>13333.33</v>
      </c>
      <c r="L110" s="95">
        <f t="shared" si="17"/>
        <v>67</v>
      </c>
      <c r="M110" s="96"/>
      <c r="N110" s="96" t="e">
        <f>VLOOKUP(C110,#REF!,5,0)</f>
        <v>#REF!</v>
      </c>
      <c r="O110" s="76">
        <f t="shared" si="18"/>
        <v>0.04</v>
      </c>
      <c r="P110" s="76">
        <f t="shared" si="19"/>
        <v>533.33000000000004</v>
      </c>
      <c r="Q110" s="76" t="e">
        <f>ROUND(VLOOKUP(V110,#REF!,7,0),2)</f>
        <v>#REF!</v>
      </c>
      <c r="R110" s="76" t="e">
        <f t="shared" si="20"/>
        <v>#REF!</v>
      </c>
      <c r="S110" s="94" t="e">
        <f t="shared" si="21"/>
        <v>#REF!</v>
      </c>
      <c r="T110" s="94"/>
      <c r="U110" s="94"/>
      <c r="V110" s="106" t="str">
        <f>数据源表!S94</f>
        <v>CYF06</v>
      </c>
      <c r="W110" s="76" t="str">
        <f>数据源表!M94</f>
        <v>*专项化学用品*矿物防锈剂</v>
      </c>
      <c r="X110" s="76" t="str">
        <f>数据源表!N94</f>
        <v>X-3630</v>
      </c>
      <c r="Y110" s="76">
        <f>数据源表!O94</f>
        <v>6</v>
      </c>
      <c r="Z110" s="76" t="str">
        <f>数据源表!P94</f>
        <v>桶</v>
      </c>
      <c r="AA110" s="76">
        <f>数据源表!Q94</f>
        <v>2600</v>
      </c>
      <c r="AB110" s="76">
        <f>数据源表!R94</f>
        <v>15600</v>
      </c>
      <c r="AC110" s="118">
        <f>数据源表!U94</f>
        <v>1020</v>
      </c>
      <c r="AD110" s="118">
        <f>数据源表!T94</f>
        <v>170</v>
      </c>
      <c r="AE110" s="66" t="str">
        <f t="shared" si="22"/>
        <v xml:space="preserve">     指导价</v>
      </c>
      <c r="AF110" s="73" t="str">
        <f>数据源表!V94</f>
        <v>XOUT18040398</v>
      </c>
      <c r="AG110" s="119">
        <f>数据源表!W94</f>
        <v>43214</v>
      </c>
      <c r="AH110" s="73">
        <f>数据源表!X94</f>
        <v>0</v>
      </c>
      <c r="AI110" s="122"/>
      <c r="AJ110" s="124">
        <f>数据源表!Y94</f>
        <v>0.17</v>
      </c>
      <c r="AK110" s="53" t="e">
        <f>VLOOKUP(V110,#REF!,12,0)</f>
        <v>#REF!</v>
      </c>
    </row>
    <row r="111" spans="1:37" s="53" customFormat="1" ht="12" customHeight="1">
      <c r="A111" s="76" t="str">
        <f>数据源表!A95</f>
        <v>郭波</v>
      </c>
      <c r="B111" s="75">
        <f>数据源表!B95</f>
        <v>43126</v>
      </c>
      <c r="C111" s="76" t="str">
        <f>数据源表!C95</f>
        <v>a0931</v>
      </c>
      <c r="D111" s="76" t="str">
        <f>数据源表!D95</f>
        <v>苏州百勤精密机械有限公司</v>
      </c>
      <c r="E111" s="77">
        <f>数据源表!E95</f>
        <v>6300</v>
      </c>
      <c r="F111" s="76" t="str">
        <f>数据源表!F95</f>
        <v>28120587</v>
      </c>
      <c r="G111" s="78">
        <f>数据源表!G95</f>
        <v>43186</v>
      </c>
      <c r="H111" s="76">
        <f>数据源表!H95</f>
        <v>60</v>
      </c>
      <c r="I111" s="78">
        <v>43256</v>
      </c>
      <c r="J111" s="94">
        <f>数据源表!J95</f>
        <v>2750</v>
      </c>
      <c r="K111" s="94">
        <f t="shared" si="8"/>
        <v>2350.4299999999998</v>
      </c>
      <c r="L111" s="95">
        <f t="shared" si="17"/>
        <v>130</v>
      </c>
      <c r="M111" s="96"/>
      <c r="N111" s="96" t="e">
        <f>VLOOKUP(C111,#REF!,5,0)</f>
        <v>#REF!</v>
      </c>
      <c r="O111" s="76">
        <f t="shared" si="18"/>
        <v>0.02</v>
      </c>
      <c r="P111" s="76">
        <f t="shared" si="19"/>
        <v>47.01</v>
      </c>
      <c r="Q111" s="76" t="e">
        <f>ROUND(VLOOKUP(V111,#REF!,7,0),2)</f>
        <v>#REF!</v>
      </c>
      <c r="R111" s="76" t="e">
        <f t="shared" si="20"/>
        <v>#REF!</v>
      </c>
      <c r="S111" s="94" t="e">
        <f t="shared" si="21"/>
        <v>#REF!</v>
      </c>
      <c r="T111" s="94"/>
      <c r="U111" s="94"/>
      <c r="V111" s="106" t="str">
        <f>数据源表!S95</f>
        <v>CSB02</v>
      </c>
      <c r="W111" s="76" t="str">
        <f>数据源表!M95</f>
        <v>*石油制品*半合成极压切削液</v>
      </c>
      <c r="X111" s="76" t="str">
        <f>数据源表!N95</f>
        <v>EP-3020</v>
      </c>
      <c r="Y111" s="76">
        <f>数据源表!O95</f>
        <v>0.87</v>
      </c>
      <c r="Z111" s="76" t="str">
        <f>数据源表!P95</f>
        <v>桶</v>
      </c>
      <c r="AA111" s="76">
        <f>数据源表!Q95</f>
        <v>3150</v>
      </c>
      <c r="AB111" s="76">
        <f>数据源表!R95</f>
        <v>6300</v>
      </c>
      <c r="AC111" s="118">
        <f>数据源表!U95</f>
        <v>148.41</v>
      </c>
      <c r="AD111" s="118">
        <f>数据源表!T95</f>
        <v>170</v>
      </c>
      <c r="AE111" s="66" t="str">
        <f t="shared" si="22"/>
        <v xml:space="preserve">     指导价</v>
      </c>
      <c r="AF111" s="73" t="str">
        <f>数据源表!V95</f>
        <v>XOUT18010479</v>
      </c>
      <c r="AG111" s="119">
        <f>数据源表!W95</f>
        <v>43127</v>
      </c>
      <c r="AH111" s="73" t="str">
        <f>数据源表!X95</f>
        <v>拆分付款</v>
      </c>
      <c r="AI111" s="122"/>
      <c r="AJ111" s="124">
        <f>数据源表!Y95</f>
        <v>0.17</v>
      </c>
      <c r="AK111" s="53" t="e">
        <f>VLOOKUP(V111,#REF!,12,0)</f>
        <v>#REF!</v>
      </c>
    </row>
    <row r="112" spans="1:37" s="53" customFormat="1" ht="12" customHeight="1">
      <c r="A112" s="76" t="str">
        <f>数据源表!A96</f>
        <v>郭波</v>
      </c>
      <c r="B112" s="75">
        <f>数据源表!B96</f>
        <v>43111</v>
      </c>
      <c r="C112" s="76" t="str">
        <f>数据源表!C96</f>
        <v>a0931</v>
      </c>
      <c r="D112" s="76" t="str">
        <f>数据源表!D96</f>
        <v>苏州百勤精密机械有限公司</v>
      </c>
      <c r="E112" s="77">
        <f>数据源表!E96</f>
        <v>3150</v>
      </c>
      <c r="F112" s="76" t="str">
        <f>数据源表!F96</f>
        <v>28120214</v>
      </c>
      <c r="G112" s="78">
        <f>数据源表!G96</f>
        <v>43171</v>
      </c>
      <c r="H112" s="76">
        <f>数据源表!H96</f>
        <v>60</v>
      </c>
      <c r="I112" s="78">
        <v>43256</v>
      </c>
      <c r="J112" s="94">
        <f>数据源表!J96</f>
        <v>3150</v>
      </c>
      <c r="K112" s="94">
        <f t="shared" si="8"/>
        <v>2692.31</v>
      </c>
      <c r="L112" s="95">
        <f t="shared" si="17"/>
        <v>145</v>
      </c>
      <c r="M112" s="96"/>
      <c r="N112" s="96" t="e">
        <f>VLOOKUP(C112,#REF!,5,0)</f>
        <v>#REF!</v>
      </c>
      <c r="O112" s="76">
        <f t="shared" si="18"/>
        <v>0.02</v>
      </c>
      <c r="P112" s="76">
        <f t="shared" si="19"/>
        <v>53.85</v>
      </c>
      <c r="Q112" s="76" t="e">
        <f>ROUND(VLOOKUP(V112,#REF!,7,0),2)</f>
        <v>#REF!</v>
      </c>
      <c r="R112" s="76" t="e">
        <f t="shared" si="20"/>
        <v>#REF!</v>
      </c>
      <c r="S112" s="94" t="e">
        <f t="shared" si="21"/>
        <v>#REF!</v>
      </c>
      <c r="T112" s="94"/>
      <c r="U112" s="94"/>
      <c r="V112" s="106" t="str">
        <f>数据源表!S96</f>
        <v>CSB02</v>
      </c>
      <c r="W112" s="76" t="str">
        <f>数据源表!M96</f>
        <v>*石油制品*半合成极压切削液</v>
      </c>
      <c r="X112" s="76" t="str">
        <f>数据源表!N96</f>
        <v>EP-3020</v>
      </c>
      <c r="Y112" s="76">
        <f>数据源表!O96</f>
        <v>1</v>
      </c>
      <c r="Z112" s="76" t="str">
        <f>数据源表!P96</f>
        <v>桶</v>
      </c>
      <c r="AA112" s="76">
        <f>数据源表!Q96</f>
        <v>3150</v>
      </c>
      <c r="AB112" s="76">
        <f>数据源表!R96</f>
        <v>3150</v>
      </c>
      <c r="AC112" s="118">
        <f>数据源表!U96</f>
        <v>170</v>
      </c>
      <c r="AD112" s="118">
        <f>数据源表!T96</f>
        <v>170</v>
      </c>
      <c r="AE112" s="66" t="str">
        <f t="shared" si="22"/>
        <v xml:space="preserve">     指导价</v>
      </c>
      <c r="AF112" s="73" t="str">
        <f>数据源表!V96</f>
        <v>XOUT18010169</v>
      </c>
      <c r="AG112" s="119">
        <f>数据源表!W96</f>
        <v>43110</v>
      </c>
      <c r="AH112" s="73">
        <f>数据源表!X96</f>
        <v>0</v>
      </c>
      <c r="AI112" s="122"/>
      <c r="AJ112" s="124">
        <f>数据源表!Y96</f>
        <v>0.17</v>
      </c>
      <c r="AK112" s="53" t="e">
        <f>VLOOKUP(V112,#REF!,12,0)</f>
        <v>#REF!</v>
      </c>
    </row>
    <row r="113" spans="1:37" s="53" customFormat="1" ht="12" customHeight="1">
      <c r="A113" s="76" t="str">
        <f>数据源表!A97</f>
        <v>郭波</v>
      </c>
      <c r="B113" s="75">
        <f>数据源表!B97</f>
        <v>43243</v>
      </c>
      <c r="C113" s="76" t="str">
        <f>数据源表!C97</f>
        <v>a1122</v>
      </c>
      <c r="D113" s="76" t="str">
        <f>数据源表!D97</f>
        <v>苏州昱佳耀精密机械有限公司</v>
      </c>
      <c r="E113" s="77">
        <f>数据源表!E97</f>
        <v>600</v>
      </c>
      <c r="F113" s="76" t="str">
        <f>数据源表!F97</f>
        <v>55874577</v>
      </c>
      <c r="G113" s="78">
        <f>数据源表!G97</f>
        <v>43243</v>
      </c>
      <c r="H113" s="76" t="str">
        <f>数据源表!H97</f>
        <v>现金开票</v>
      </c>
      <c r="I113" s="78">
        <v>43278</v>
      </c>
      <c r="J113" s="94">
        <f>数据源表!J97</f>
        <v>600</v>
      </c>
      <c r="K113" s="94">
        <f t="shared" si="8"/>
        <v>517.24</v>
      </c>
      <c r="L113" s="95">
        <f t="shared" si="17"/>
        <v>35</v>
      </c>
      <c r="M113" s="96"/>
      <c r="N113" s="96" t="e">
        <f>VLOOKUP(C113,#REF!,5,0)</f>
        <v>#REF!</v>
      </c>
      <c r="O113" s="76">
        <f t="shared" si="18"/>
        <v>0.05</v>
      </c>
      <c r="P113" s="76">
        <f t="shared" si="19"/>
        <v>25.86</v>
      </c>
      <c r="Q113" s="76" t="e">
        <f>ROUND(VLOOKUP(V113,#REF!,7,0),2)</f>
        <v>#REF!</v>
      </c>
      <c r="R113" s="76" t="e">
        <f t="shared" si="20"/>
        <v>#REF!</v>
      </c>
      <c r="S113" s="94" t="e">
        <f>ROUND(IF(F113="未税",J113-M113-R113,J113/(1+AJ113)-M113-R113),2)</f>
        <v>#REF!</v>
      </c>
      <c r="T113" s="94"/>
      <c r="U113" s="94"/>
      <c r="V113" s="106" t="str">
        <f>数据源表!S97</f>
        <v>CSQ12</v>
      </c>
      <c r="W113" s="76" t="str">
        <f>数据源表!M97</f>
        <v>*其他化学制品*高级全合成切削液</v>
      </c>
      <c r="X113" s="76" t="str">
        <f>数据源表!N97</f>
        <v>SC-601</v>
      </c>
      <c r="Y113" s="76">
        <f>数据源表!O97</f>
        <v>2</v>
      </c>
      <c r="Z113" s="76" t="str">
        <f>数据源表!P97</f>
        <v>桶</v>
      </c>
      <c r="AA113" s="76">
        <f>数据源表!Q97</f>
        <v>300</v>
      </c>
      <c r="AB113" s="76">
        <f>数据源表!R97</f>
        <v>600</v>
      </c>
      <c r="AC113" s="118">
        <f>数据源表!U97</f>
        <v>36</v>
      </c>
      <c r="AD113" s="118">
        <f>数据源表!T97</f>
        <v>18</v>
      </c>
      <c r="AE113" s="66" t="str">
        <f t="shared" si="22"/>
        <v>指导价+Y4*30</v>
      </c>
      <c r="AF113" s="73" t="str">
        <f>数据源表!V97</f>
        <v>XOUT18050403</v>
      </c>
      <c r="AG113" s="119">
        <f>数据源表!W97</f>
        <v>43243</v>
      </c>
      <c r="AH113" s="73">
        <f>数据源表!X97</f>
        <v>0</v>
      </c>
      <c r="AI113" s="122"/>
      <c r="AJ113" s="124">
        <f>数据源表!Y97</f>
        <v>0.160003093341582</v>
      </c>
      <c r="AK113" s="53" t="e">
        <f>VLOOKUP(V113,#REF!,12,0)</f>
        <v>#REF!</v>
      </c>
    </row>
    <row r="114" spans="1:37" s="53" customFormat="1" ht="12" customHeight="1">
      <c r="A114" s="76" t="str">
        <f>数据源表!A98</f>
        <v>郭波</v>
      </c>
      <c r="B114" s="75">
        <f>数据源表!B98</f>
        <v>43188</v>
      </c>
      <c r="C114" s="76" t="str">
        <f>数据源表!C98</f>
        <v>a1750</v>
      </c>
      <c r="D114" s="76" t="str">
        <f>数据源表!D98</f>
        <v>昆山骏翼嘉精密机械有限公司</v>
      </c>
      <c r="E114" s="77">
        <f>数据源表!E98</f>
        <v>6000</v>
      </c>
      <c r="F114" s="76" t="str">
        <f>数据源表!F98</f>
        <v>15222313</v>
      </c>
      <c r="G114" s="78">
        <f>数据源表!G98</f>
        <v>43218</v>
      </c>
      <c r="H114" s="76">
        <f>数据源表!H98</f>
        <v>30</v>
      </c>
      <c r="I114" s="78">
        <v>43257</v>
      </c>
      <c r="J114" s="94">
        <f>数据源表!J98</f>
        <v>6000</v>
      </c>
      <c r="K114" s="94">
        <f t="shared" si="8"/>
        <v>5128.21</v>
      </c>
      <c r="L114" s="95">
        <f t="shared" si="17"/>
        <v>69</v>
      </c>
      <c r="M114" s="96"/>
      <c r="N114" s="96" t="e">
        <f>VLOOKUP(C114,#REF!,5,0)</f>
        <v>#REF!</v>
      </c>
      <c r="O114" s="76">
        <f t="shared" si="18"/>
        <v>0.04</v>
      </c>
      <c r="P114" s="76">
        <f t="shared" si="19"/>
        <v>205.13</v>
      </c>
      <c r="Q114" s="76" t="e">
        <f>ROUND(VLOOKUP(V114,#REF!,7,0),2)</f>
        <v>#REF!</v>
      </c>
      <c r="R114" s="76" t="e">
        <f t="shared" si="20"/>
        <v>#REF!</v>
      </c>
      <c r="S114" s="94" t="e">
        <f>ROUND(IF(F114="未税",J114-M114-R114,J114/1.17-M114-R114),2)</f>
        <v>#REF!</v>
      </c>
      <c r="T114" s="94"/>
      <c r="U114" s="94"/>
      <c r="V114" s="106" t="str">
        <f>数据源表!S98</f>
        <v>CSB06</v>
      </c>
      <c r="W114" s="76" t="str">
        <f>数据源表!M98</f>
        <v>*专项化学用品*半合成切削液</v>
      </c>
      <c r="X114" s="76" t="str">
        <f>数据源表!N98</f>
        <v>LP-3030AL</v>
      </c>
      <c r="Y114" s="76">
        <f>数据源表!O98</f>
        <v>2</v>
      </c>
      <c r="Z114" s="76" t="str">
        <f>数据源表!P98</f>
        <v>桶</v>
      </c>
      <c r="AA114" s="76">
        <f>数据源表!Q98</f>
        <v>3000</v>
      </c>
      <c r="AB114" s="76">
        <f>数据源表!R98</f>
        <v>6000</v>
      </c>
      <c r="AC114" s="118">
        <f>数据源表!U98</f>
        <v>340</v>
      </c>
      <c r="AD114" s="118">
        <f>数据源表!T98</f>
        <v>170</v>
      </c>
      <c r="AE114" s="66" t="str">
        <f t="shared" si="22"/>
        <v xml:space="preserve">     指导价</v>
      </c>
      <c r="AF114" s="73" t="str">
        <f>数据源表!V98</f>
        <v>XOUT18030486</v>
      </c>
      <c r="AG114" s="119">
        <f>数据源表!W98</f>
        <v>43189</v>
      </c>
      <c r="AH114" s="73">
        <f>数据源表!X98</f>
        <v>0</v>
      </c>
      <c r="AI114" s="122"/>
      <c r="AJ114" s="124">
        <f>数据源表!Y98</f>
        <v>0.17</v>
      </c>
      <c r="AK114" s="53" t="e">
        <f>VLOOKUP(V114,#REF!,12,0)</f>
        <v>#REF!</v>
      </c>
    </row>
    <row r="115" spans="1:37" s="53" customFormat="1" ht="12" customHeight="1">
      <c r="A115" s="76" t="str">
        <f>数据源表!A99</f>
        <v>郭波</v>
      </c>
      <c r="B115" s="75">
        <f>数据源表!B99</f>
        <v>43277</v>
      </c>
      <c r="C115" s="76" t="str">
        <f>数据源表!C99</f>
        <v>a1866</v>
      </c>
      <c r="D115" s="76" t="str">
        <f>数据源表!D99</f>
        <v>珩星电子（连云港）股份有限公司</v>
      </c>
      <c r="E115" s="77">
        <f>数据源表!E99</f>
        <v>2900</v>
      </c>
      <c r="F115" s="76" t="str">
        <f>数据源表!F99</f>
        <v>16644018</v>
      </c>
      <c r="G115" s="78">
        <f>数据源表!G99</f>
        <v>43307</v>
      </c>
      <c r="H115" s="76">
        <f>数据源表!H99</f>
        <v>30</v>
      </c>
      <c r="I115" s="78">
        <v>43279</v>
      </c>
      <c r="J115" s="94">
        <f>数据源表!J99</f>
        <v>2900</v>
      </c>
      <c r="K115" s="94">
        <f t="shared" si="8"/>
        <v>2500</v>
      </c>
      <c r="L115" s="95">
        <f t="shared" si="17"/>
        <v>2</v>
      </c>
      <c r="M115" s="96"/>
      <c r="N115" s="96" t="e">
        <f>VLOOKUP(C115,#REF!,5,0)</f>
        <v>#REF!</v>
      </c>
      <c r="O115" s="76">
        <f t="shared" si="18"/>
        <v>0.05</v>
      </c>
      <c r="P115" s="76">
        <f t="shared" si="19"/>
        <v>125</v>
      </c>
      <c r="Q115" s="76" t="e">
        <f>ROUND(VLOOKUP(V115,#REF!,7,0),2)</f>
        <v>#REF!</v>
      </c>
      <c r="R115" s="76" t="e">
        <f t="shared" si="20"/>
        <v>#REF!</v>
      </c>
      <c r="S115" s="94" t="e">
        <f>ROUND(IF(F115="未税",J115-M115-R115,J115/(1+AJ115)-M115-R115),2)</f>
        <v>#REF!</v>
      </c>
      <c r="T115" s="94"/>
      <c r="U115" s="94"/>
      <c r="V115" s="106" t="str">
        <f>数据源表!S99</f>
        <v>CSR65</v>
      </c>
      <c r="W115" s="76" t="str">
        <f>数据源表!M99</f>
        <v>*专项化学用品*切削液</v>
      </c>
      <c r="X115" s="76" t="str">
        <f>数据源表!N99</f>
        <v>JH-200RP</v>
      </c>
      <c r="Y115" s="76">
        <f>数据源表!O99</f>
        <v>1</v>
      </c>
      <c r="Z115" s="76" t="str">
        <f>数据源表!P99</f>
        <v>桶</v>
      </c>
      <c r="AA115" s="76">
        <f>数据源表!Q99</f>
        <v>2900</v>
      </c>
      <c r="AB115" s="76">
        <f>数据源表!R99</f>
        <v>2900</v>
      </c>
      <c r="AC115" s="118">
        <f>数据源表!U99</f>
        <v>170</v>
      </c>
      <c r="AD115" s="118">
        <f>数据源表!T99</f>
        <v>170</v>
      </c>
      <c r="AE115" s="66" t="str">
        <f t="shared" si="22"/>
        <v xml:space="preserve">     指导价</v>
      </c>
      <c r="AF115" s="73" t="str">
        <f>数据源表!V99</f>
        <v>XOUT18060457</v>
      </c>
      <c r="AG115" s="119">
        <f>数据源表!W99</f>
        <v>43277</v>
      </c>
      <c r="AH115" s="73">
        <f>数据源表!X99</f>
        <v>0</v>
      </c>
      <c r="AI115" s="122"/>
      <c r="AJ115" s="124">
        <f>数据源表!Y99</f>
        <v>0.16</v>
      </c>
      <c r="AK115" s="53" t="e">
        <f>VLOOKUP(V115,#REF!,12,0)</f>
        <v>#REF!</v>
      </c>
    </row>
    <row r="116" spans="1:37" s="53" customFormat="1" ht="12" customHeight="1">
      <c r="A116" s="76" t="str">
        <f>数据源表!A100</f>
        <v>郭波</v>
      </c>
      <c r="B116" s="75">
        <f>数据源表!B100</f>
        <v>43279</v>
      </c>
      <c r="C116" s="76" t="str">
        <f>数据源表!C100</f>
        <v>b239</v>
      </c>
      <c r="D116" s="76" t="str">
        <f>数据源表!D100</f>
        <v>昆山叶总</v>
      </c>
      <c r="E116" s="77">
        <f>数据源表!E100</f>
        <v>500</v>
      </c>
      <c r="F116" s="76" t="str">
        <f>数据源表!F100</f>
        <v>未税</v>
      </c>
      <c r="G116" s="78">
        <f>数据源表!G100</f>
        <v>0</v>
      </c>
      <c r="H116" s="76">
        <f>数据源表!H100</f>
        <v>0</v>
      </c>
      <c r="I116" s="78">
        <v>43279</v>
      </c>
      <c r="J116" s="94">
        <f>数据源表!J100</f>
        <v>500</v>
      </c>
      <c r="K116" s="94">
        <f t="shared" si="8"/>
        <v>500</v>
      </c>
      <c r="L116" s="95">
        <f t="shared" si="17"/>
        <v>0</v>
      </c>
      <c r="M116" s="96"/>
      <c r="N116" s="96" t="e">
        <f>VLOOKUP(C116,#REF!,5,0)</f>
        <v>#REF!</v>
      </c>
      <c r="O116" s="76">
        <f t="shared" si="18"/>
        <v>0.05</v>
      </c>
      <c r="P116" s="76">
        <f t="shared" si="19"/>
        <v>25</v>
      </c>
      <c r="Q116" s="76" t="e">
        <f>ROUND(VLOOKUP(V116,#REF!,7,0),2)</f>
        <v>#REF!</v>
      </c>
      <c r="R116" s="76" t="e">
        <f t="shared" si="20"/>
        <v>#REF!</v>
      </c>
      <c r="S116" s="94" t="e">
        <f>ROUND(IF(F116="未税",J116-M116-R116,J116/1.17-M116-R116),2)</f>
        <v>#REF!</v>
      </c>
      <c r="T116" s="94"/>
      <c r="U116" s="94"/>
      <c r="V116" s="106" t="str">
        <f>数据源表!S100</f>
        <v>CSB06</v>
      </c>
      <c r="W116" s="76" t="str">
        <f>数据源表!M100</f>
        <v>半合成切削液</v>
      </c>
      <c r="X116" s="76" t="str">
        <f>数据源表!N100</f>
        <v>LP-3030</v>
      </c>
      <c r="Y116" s="76">
        <f>数据源表!O100</f>
        <v>2</v>
      </c>
      <c r="Z116" s="76" t="str">
        <f>数据源表!P100</f>
        <v>桶</v>
      </c>
      <c r="AA116" s="76">
        <f>数据源表!Q100</f>
        <v>0</v>
      </c>
      <c r="AB116" s="76">
        <f>数据源表!R100</f>
        <v>0</v>
      </c>
      <c r="AC116" s="118">
        <f>数据源表!U100</f>
        <v>34</v>
      </c>
      <c r="AD116" s="118">
        <f>数据源表!T100</f>
        <v>17</v>
      </c>
      <c r="AE116" s="66" t="str">
        <f t="shared" si="22"/>
        <v>指导价+Y4*30</v>
      </c>
      <c r="AF116" s="73" t="str">
        <f>数据源表!V100</f>
        <v>R18060014</v>
      </c>
      <c r="AG116" s="119">
        <f>数据源表!W100</f>
        <v>43279</v>
      </c>
      <c r="AH116" s="73">
        <f>数据源表!X100</f>
        <v>0</v>
      </c>
      <c r="AI116" s="122"/>
      <c r="AJ116" s="124"/>
      <c r="AK116" s="53" t="e">
        <f>VLOOKUP(V116,#REF!,12,0)</f>
        <v>#REF!</v>
      </c>
    </row>
    <row r="117" spans="1:37" s="183" customFormat="1" ht="12" customHeight="1">
      <c r="A117" s="209" t="s">
        <v>353</v>
      </c>
      <c r="B117" s="210">
        <v>43137</v>
      </c>
      <c r="C117" s="209" t="s">
        <v>67</v>
      </c>
      <c r="D117" s="209" t="s">
        <v>68</v>
      </c>
      <c r="E117" s="211"/>
      <c r="F117" s="209" t="s">
        <v>1111</v>
      </c>
      <c r="G117" s="212">
        <v>43257</v>
      </c>
      <c r="H117" s="209">
        <v>120</v>
      </c>
      <c r="I117" s="212">
        <v>43255</v>
      </c>
      <c r="J117" s="213">
        <v>14200</v>
      </c>
      <c r="K117" s="94">
        <f t="shared" si="8"/>
        <v>12136.75</v>
      </c>
      <c r="L117" s="214">
        <v>118</v>
      </c>
      <c r="M117" s="215"/>
      <c r="N117" s="215" t="s">
        <v>14</v>
      </c>
      <c r="O117" s="209">
        <f t="shared" ref="O117:O132" si="23">ROUND(0.006*0.2,5)</f>
        <v>1.1999999999999999E-3</v>
      </c>
      <c r="P117" s="209">
        <f t="shared" ref="P117:P132" si="24">ROUND(O117*K117,2)</f>
        <v>14.56</v>
      </c>
      <c r="Q117" s="209">
        <v>17.18</v>
      </c>
      <c r="R117" s="209"/>
      <c r="S117" s="213"/>
      <c r="T117" s="213"/>
      <c r="U117" s="213"/>
      <c r="V117" s="216" t="s">
        <v>733</v>
      </c>
      <c r="W117" s="209" t="s">
        <v>1112</v>
      </c>
      <c r="X117" s="209" t="s">
        <v>390</v>
      </c>
      <c r="Y117" s="209">
        <v>1000</v>
      </c>
      <c r="Z117" s="209" t="s">
        <v>521</v>
      </c>
      <c r="AA117" s="209">
        <v>14.2</v>
      </c>
      <c r="AB117" s="209">
        <v>14200</v>
      </c>
      <c r="AC117" s="217">
        <v>1000</v>
      </c>
      <c r="AD117" s="217">
        <v>1000</v>
      </c>
      <c r="AE117" s="218" t="s">
        <v>6610</v>
      </c>
      <c r="AF117" s="219" t="s">
        <v>1113</v>
      </c>
      <c r="AG117" s="220">
        <v>43094</v>
      </c>
      <c r="AH117" s="209" t="s">
        <v>15</v>
      </c>
      <c r="AI117" s="221"/>
      <c r="AJ117" s="222">
        <v>0.17</v>
      </c>
      <c r="AK117" s="183" t="s">
        <v>6336</v>
      </c>
    </row>
    <row r="118" spans="1:37" s="183" customFormat="1" ht="12" customHeight="1">
      <c r="A118" s="209" t="s">
        <v>353</v>
      </c>
      <c r="B118" s="210">
        <v>43137</v>
      </c>
      <c r="C118" s="209" t="s">
        <v>67</v>
      </c>
      <c r="D118" s="209" t="s">
        <v>68</v>
      </c>
      <c r="E118" s="211"/>
      <c r="F118" s="209" t="s">
        <v>1111</v>
      </c>
      <c r="G118" s="212">
        <v>43257</v>
      </c>
      <c r="H118" s="209">
        <v>120</v>
      </c>
      <c r="I118" s="212">
        <v>43255</v>
      </c>
      <c r="J118" s="213">
        <v>56800</v>
      </c>
      <c r="K118" s="94">
        <f t="shared" si="8"/>
        <v>48547.01</v>
      </c>
      <c r="L118" s="214">
        <v>118</v>
      </c>
      <c r="M118" s="215"/>
      <c r="N118" s="215" t="s">
        <v>14</v>
      </c>
      <c r="O118" s="209">
        <f t="shared" si="23"/>
        <v>1.1999999999999999E-3</v>
      </c>
      <c r="P118" s="209">
        <f t="shared" si="24"/>
        <v>58.26</v>
      </c>
      <c r="Q118" s="209">
        <v>17.18</v>
      </c>
      <c r="R118" s="209"/>
      <c r="S118" s="213"/>
      <c r="T118" s="213"/>
      <c r="U118" s="213"/>
      <c r="V118" s="216" t="s">
        <v>733</v>
      </c>
      <c r="W118" s="209" t="s">
        <v>1112</v>
      </c>
      <c r="X118" s="209" t="s">
        <v>390</v>
      </c>
      <c r="Y118" s="209">
        <v>4000</v>
      </c>
      <c r="Z118" s="209" t="s">
        <v>521</v>
      </c>
      <c r="AA118" s="209">
        <v>14.2</v>
      </c>
      <c r="AB118" s="209">
        <v>56800</v>
      </c>
      <c r="AC118" s="217">
        <v>4000</v>
      </c>
      <c r="AD118" s="217">
        <v>1000</v>
      </c>
      <c r="AE118" s="218" t="s">
        <v>6610</v>
      </c>
      <c r="AF118" s="219" t="s">
        <v>1113</v>
      </c>
      <c r="AG118" s="220">
        <v>43094</v>
      </c>
      <c r="AH118" s="209" t="s">
        <v>15</v>
      </c>
      <c r="AI118" s="221"/>
      <c r="AJ118" s="222">
        <v>0.17</v>
      </c>
      <c r="AK118" s="183" t="s">
        <v>6336</v>
      </c>
    </row>
    <row r="119" spans="1:37" s="183" customFormat="1" ht="12" customHeight="1">
      <c r="A119" s="209" t="s">
        <v>353</v>
      </c>
      <c r="B119" s="210">
        <v>43137</v>
      </c>
      <c r="C119" s="209" t="s">
        <v>67</v>
      </c>
      <c r="D119" s="209" t="s">
        <v>68</v>
      </c>
      <c r="E119" s="211"/>
      <c r="F119" s="209" t="s">
        <v>1115</v>
      </c>
      <c r="G119" s="212">
        <v>43257</v>
      </c>
      <c r="H119" s="209">
        <v>120</v>
      </c>
      <c r="I119" s="212">
        <v>43255</v>
      </c>
      <c r="J119" s="213">
        <v>71000</v>
      </c>
      <c r="K119" s="94">
        <f t="shared" si="8"/>
        <v>60683.76</v>
      </c>
      <c r="L119" s="214">
        <v>118</v>
      </c>
      <c r="M119" s="215"/>
      <c r="N119" s="215" t="s">
        <v>14</v>
      </c>
      <c r="O119" s="209">
        <f t="shared" si="23"/>
        <v>1.1999999999999999E-3</v>
      </c>
      <c r="P119" s="209">
        <f t="shared" si="24"/>
        <v>72.819999999999993</v>
      </c>
      <c r="Q119" s="209">
        <v>17.18</v>
      </c>
      <c r="R119" s="209"/>
      <c r="S119" s="213"/>
      <c r="T119" s="213"/>
      <c r="U119" s="213"/>
      <c r="V119" s="216" t="s">
        <v>733</v>
      </c>
      <c r="W119" s="209" t="s">
        <v>1112</v>
      </c>
      <c r="X119" s="209" t="s">
        <v>390</v>
      </c>
      <c r="Y119" s="209">
        <v>5000</v>
      </c>
      <c r="Z119" s="209" t="s">
        <v>521</v>
      </c>
      <c r="AA119" s="209">
        <v>14.2</v>
      </c>
      <c r="AB119" s="209">
        <v>71000</v>
      </c>
      <c r="AC119" s="217">
        <v>5000</v>
      </c>
      <c r="AD119" s="217">
        <v>1000</v>
      </c>
      <c r="AE119" s="218" t="s">
        <v>6610</v>
      </c>
      <c r="AF119" s="219" t="s">
        <v>1116</v>
      </c>
      <c r="AG119" s="220">
        <v>43094</v>
      </c>
      <c r="AH119" s="209" t="s">
        <v>15</v>
      </c>
      <c r="AI119" s="221"/>
      <c r="AJ119" s="222">
        <v>0.17</v>
      </c>
      <c r="AK119" s="183" t="s">
        <v>6336</v>
      </c>
    </row>
    <row r="120" spans="1:37" s="183" customFormat="1" ht="12" customHeight="1">
      <c r="A120" s="209" t="s">
        <v>353</v>
      </c>
      <c r="B120" s="210">
        <v>43137</v>
      </c>
      <c r="C120" s="209" t="s">
        <v>67</v>
      </c>
      <c r="D120" s="209" t="s">
        <v>68</v>
      </c>
      <c r="E120" s="211"/>
      <c r="F120" s="209" t="s">
        <v>1118</v>
      </c>
      <c r="G120" s="212">
        <v>43257</v>
      </c>
      <c r="H120" s="209">
        <v>120</v>
      </c>
      <c r="I120" s="212">
        <v>43255</v>
      </c>
      <c r="J120" s="213">
        <v>113600</v>
      </c>
      <c r="K120" s="94">
        <f t="shared" si="8"/>
        <v>97094.02</v>
      </c>
      <c r="L120" s="214">
        <v>118</v>
      </c>
      <c r="M120" s="215"/>
      <c r="N120" s="215" t="s">
        <v>14</v>
      </c>
      <c r="O120" s="209">
        <f t="shared" si="23"/>
        <v>1.1999999999999999E-3</v>
      </c>
      <c r="P120" s="209">
        <f t="shared" si="24"/>
        <v>116.51</v>
      </c>
      <c r="Q120" s="209">
        <v>17.18</v>
      </c>
      <c r="R120" s="209"/>
      <c r="S120" s="213"/>
      <c r="T120" s="213"/>
      <c r="U120" s="213"/>
      <c r="V120" s="216" t="s">
        <v>733</v>
      </c>
      <c r="W120" s="209" t="s">
        <v>1112</v>
      </c>
      <c r="X120" s="209" t="s">
        <v>390</v>
      </c>
      <c r="Y120" s="209">
        <v>8000</v>
      </c>
      <c r="Z120" s="209" t="s">
        <v>521</v>
      </c>
      <c r="AA120" s="209">
        <v>14.2</v>
      </c>
      <c r="AB120" s="209">
        <v>113600</v>
      </c>
      <c r="AC120" s="217">
        <v>8000</v>
      </c>
      <c r="AD120" s="217">
        <v>1000</v>
      </c>
      <c r="AE120" s="218" t="s">
        <v>6610</v>
      </c>
      <c r="AF120" s="219" t="s">
        <v>1119</v>
      </c>
      <c r="AG120" s="220">
        <v>43095</v>
      </c>
      <c r="AH120" s="209" t="s">
        <v>15</v>
      </c>
      <c r="AI120" s="221"/>
      <c r="AJ120" s="222">
        <v>0.17</v>
      </c>
      <c r="AK120" s="183" t="s">
        <v>6336</v>
      </c>
    </row>
    <row r="121" spans="1:37" s="183" customFormat="1" ht="12" customHeight="1">
      <c r="A121" s="209" t="s">
        <v>353</v>
      </c>
      <c r="B121" s="210">
        <v>43137</v>
      </c>
      <c r="C121" s="209" t="s">
        <v>67</v>
      </c>
      <c r="D121" s="209" t="s">
        <v>68</v>
      </c>
      <c r="E121" s="211"/>
      <c r="F121" s="209" t="s">
        <v>1120</v>
      </c>
      <c r="G121" s="212">
        <v>43257</v>
      </c>
      <c r="H121" s="209">
        <v>120</v>
      </c>
      <c r="I121" s="212">
        <v>43255</v>
      </c>
      <c r="J121" s="213">
        <v>28400</v>
      </c>
      <c r="K121" s="94">
        <f t="shared" si="8"/>
        <v>24273.5</v>
      </c>
      <c r="L121" s="214">
        <v>118</v>
      </c>
      <c r="M121" s="215"/>
      <c r="N121" s="215" t="s">
        <v>14</v>
      </c>
      <c r="O121" s="209">
        <f t="shared" si="23"/>
        <v>1.1999999999999999E-3</v>
      </c>
      <c r="P121" s="209">
        <f t="shared" si="24"/>
        <v>29.13</v>
      </c>
      <c r="Q121" s="209">
        <v>17.18</v>
      </c>
      <c r="R121" s="209"/>
      <c r="S121" s="213"/>
      <c r="T121" s="213"/>
      <c r="U121" s="213"/>
      <c r="V121" s="216" t="s">
        <v>733</v>
      </c>
      <c r="W121" s="209" t="s">
        <v>1112</v>
      </c>
      <c r="X121" s="209" t="s">
        <v>390</v>
      </c>
      <c r="Y121" s="209">
        <v>2000</v>
      </c>
      <c r="Z121" s="209" t="s">
        <v>521</v>
      </c>
      <c r="AA121" s="209">
        <v>14.2</v>
      </c>
      <c r="AB121" s="209">
        <v>28400</v>
      </c>
      <c r="AC121" s="217">
        <v>2000</v>
      </c>
      <c r="AD121" s="217">
        <v>1000</v>
      </c>
      <c r="AE121" s="218" t="s">
        <v>6610</v>
      </c>
      <c r="AF121" s="219" t="s">
        <v>1119</v>
      </c>
      <c r="AG121" s="220">
        <v>43095</v>
      </c>
      <c r="AH121" s="209" t="s">
        <v>15</v>
      </c>
      <c r="AI121" s="221"/>
      <c r="AJ121" s="222">
        <v>0.17</v>
      </c>
      <c r="AK121" s="183" t="s">
        <v>6336</v>
      </c>
    </row>
    <row r="122" spans="1:37" s="183" customFormat="1" ht="12" customHeight="1">
      <c r="A122" s="209" t="s">
        <v>353</v>
      </c>
      <c r="B122" s="210">
        <v>43134</v>
      </c>
      <c r="C122" s="209" t="s">
        <v>69</v>
      </c>
      <c r="D122" s="209" t="s">
        <v>70</v>
      </c>
      <c r="E122" s="211"/>
      <c r="F122" s="209" t="s">
        <v>1126</v>
      </c>
      <c r="G122" s="212">
        <v>43254</v>
      </c>
      <c r="H122" s="209">
        <v>120</v>
      </c>
      <c r="I122" s="212">
        <v>43255</v>
      </c>
      <c r="J122" s="213">
        <v>2720</v>
      </c>
      <c r="K122" s="94">
        <f t="shared" si="8"/>
        <v>2324.79</v>
      </c>
      <c r="L122" s="214">
        <v>121</v>
      </c>
      <c r="M122" s="215"/>
      <c r="N122" s="215" t="s">
        <v>14</v>
      </c>
      <c r="O122" s="209">
        <f t="shared" si="23"/>
        <v>1.1999999999999999E-3</v>
      </c>
      <c r="P122" s="209">
        <f t="shared" si="24"/>
        <v>2.79</v>
      </c>
      <c r="Q122" s="209">
        <v>16.09</v>
      </c>
      <c r="R122" s="209"/>
      <c r="S122" s="213"/>
      <c r="T122" s="213"/>
      <c r="U122" s="213"/>
      <c r="V122" s="216" t="s">
        <v>1129</v>
      </c>
      <c r="W122" s="209" t="s">
        <v>1127</v>
      </c>
      <c r="X122" s="209" t="s">
        <v>1128</v>
      </c>
      <c r="Y122" s="209">
        <v>170</v>
      </c>
      <c r="Z122" s="209" t="s">
        <v>521</v>
      </c>
      <c r="AA122" s="209">
        <v>16</v>
      </c>
      <c r="AB122" s="209">
        <v>2720</v>
      </c>
      <c r="AC122" s="217">
        <v>170</v>
      </c>
      <c r="AD122" s="217">
        <v>170</v>
      </c>
      <c r="AE122" s="218" t="s">
        <v>6610</v>
      </c>
      <c r="AF122" s="219" t="s">
        <v>1130</v>
      </c>
      <c r="AG122" s="220">
        <v>43087</v>
      </c>
      <c r="AH122" s="209" t="s">
        <v>15</v>
      </c>
      <c r="AI122" s="221"/>
      <c r="AJ122" s="222">
        <v>0.17</v>
      </c>
      <c r="AK122" s="183">
        <v>0</v>
      </c>
    </row>
    <row r="123" spans="1:37" s="183" customFormat="1" ht="12" customHeight="1">
      <c r="A123" s="209" t="s">
        <v>353</v>
      </c>
      <c r="B123" s="210">
        <v>43134</v>
      </c>
      <c r="C123" s="209" t="s">
        <v>69</v>
      </c>
      <c r="D123" s="209" t="s">
        <v>70</v>
      </c>
      <c r="E123" s="211"/>
      <c r="F123" s="209" t="s">
        <v>1126</v>
      </c>
      <c r="G123" s="212">
        <v>43254</v>
      </c>
      <c r="H123" s="209">
        <v>120</v>
      </c>
      <c r="I123" s="212">
        <v>43255</v>
      </c>
      <c r="J123" s="213">
        <v>8160</v>
      </c>
      <c r="K123" s="94">
        <f t="shared" si="8"/>
        <v>6974.36</v>
      </c>
      <c r="L123" s="214">
        <v>121</v>
      </c>
      <c r="M123" s="215"/>
      <c r="N123" s="215" t="s">
        <v>14</v>
      </c>
      <c r="O123" s="209">
        <f t="shared" si="23"/>
        <v>1.1999999999999999E-3</v>
      </c>
      <c r="P123" s="209">
        <f t="shared" si="24"/>
        <v>8.3699999999999992</v>
      </c>
      <c r="Q123" s="209">
        <v>16.09</v>
      </c>
      <c r="R123" s="209"/>
      <c r="S123" s="213"/>
      <c r="T123" s="213"/>
      <c r="U123" s="213"/>
      <c r="V123" s="216" t="s">
        <v>1129</v>
      </c>
      <c r="W123" s="209" t="s">
        <v>1127</v>
      </c>
      <c r="X123" s="209" t="s">
        <v>1128</v>
      </c>
      <c r="Y123" s="209">
        <v>510</v>
      </c>
      <c r="Z123" s="209" t="s">
        <v>521</v>
      </c>
      <c r="AA123" s="209">
        <v>16</v>
      </c>
      <c r="AB123" s="209">
        <v>8160</v>
      </c>
      <c r="AC123" s="217">
        <v>510</v>
      </c>
      <c r="AD123" s="217">
        <v>170</v>
      </c>
      <c r="AE123" s="218" t="s">
        <v>6610</v>
      </c>
      <c r="AF123" s="219" t="s">
        <v>1131</v>
      </c>
      <c r="AG123" s="220">
        <v>43096</v>
      </c>
      <c r="AH123" s="209" t="s">
        <v>15</v>
      </c>
      <c r="AI123" s="221"/>
      <c r="AJ123" s="222">
        <v>0.17</v>
      </c>
      <c r="AK123" s="183">
        <v>0</v>
      </c>
    </row>
    <row r="124" spans="1:37" s="183" customFormat="1" ht="12" customHeight="1">
      <c r="A124" s="209" t="s">
        <v>353</v>
      </c>
      <c r="B124" s="210">
        <v>43134</v>
      </c>
      <c r="C124" s="209" t="s">
        <v>75</v>
      </c>
      <c r="D124" s="209" t="s">
        <v>76</v>
      </c>
      <c r="E124" s="211"/>
      <c r="F124" s="209" t="s">
        <v>1144</v>
      </c>
      <c r="G124" s="212">
        <v>43254</v>
      </c>
      <c r="H124" s="209">
        <v>120</v>
      </c>
      <c r="I124" s="212">
        <v>43255</v>
      </c>
      <c r="J124" s="213">
        <v>113600</v>
      </c>
      <c r="K124" s="94">
        <f t="shared" si="8"/>
        <v>97094.02</v>
      </c>
      <c r="L124" s="214">
        <v>121</v>
      </c>
      <c r="M124" s="215"/>
      <c r="N124" s="215" t="s">
        <v>14</v>
      </c>
      <c r="O124" s="209">
        <f t="shared" si="23"/>
        <v>1.1999999999999999E-3</v>
      </c>
      <c r="P124" s="209">
        <f t="shared" si="24"/>
        <v>116.51</v>
      </c>
      <c r="Q124" s="209">
        <v>17.18</v>
      </c>
      <c r="R124" s="209"/>
      <c r="S124" s="213"/>
      <c r="T124" s="213"/>
      <c r="U124" s="213"/>
      <c r="V124" s="216" t="s">
        <v>733</v>
      </c>
      <c r="W124" s="209" t="s">
        <v>1112</v>
      </c>
      <c r="X124" s="209" t="s">
        <v>390</v>
      </c>
      <c r="Y124" s="209">
        <v>8000</v>
      </c>
      <c r="Z124" s="209" t="s">
        <v>521</v>
      </c>
      <c r="AA124" s="209">
        <v>14.2</v>
      </c>
      <c r="AB124" s="209">
        <v>113600</v>
      </c>
      <c r="AC124" s="217">
        <v>8000</v>
      </c>
      <c r="AD124" s="217">
        <v>1000</v>
      </c>
      <c r="AE124" s="218" t="s">
        <v>6610</v>
      </c>
      <c r="AF124" s="219" t="s">
        <v>1145</v>
      </c>
      <c r="AG124" s="220">
        <v>43097</v>
      </c>
      <c r="AH124" s="209" t="s">
        <v>15</v>
      </c>
      <c r="AI124" s="221"/>
      <c r="AJ124" s="222">
        <v>0.17</v>
      </c>
      <c r="AK124" s="183" t="s">
        <v>6336</v>
      </c>
    </row>
    <row r="125" spans="1:37" s="183" customFormat="1" ht="12" customHeight="1">
      <c r="A125" s="209" t="s">
        <v>353</v>
      </c>
      <c r="B125" s="210">
        <v>43134</v>
      </c>
      <c r="C125" s="209" t="s">
        <v>75</v>
      </c>
      <c r="D125" s="209" t="s">
        <v>76</v>
      </c>
      <c r="E125" s="211"/>
      <c r="F125" s="209" t="s">
        <v>1150</v>
      </c>
      <c r="G125" s="212">
        <v>43254</v>
      </c>
      <c r="H125" s="209">
        <v>120</v>
      </c>
      <c r="I125" s="212">
        <v>43255</v>
      </c>
      <c r="J125" s="213">
        <v>28400</v>
      </c>
      <c r="K125" s="94">
        <f t="shared" si="8"/>
        <v>24273.5</v>
      </c>
      <c r="L125" s="214">
        <v>121</v>
      </c>
      <c r="M125" s="215"/>
      <c r="N125" s="215" t="s">
        <v>14</v>
      </c>
      <c r="O125" s="209">
        <f t="shared" si="23"/>
        <v>1.1999999999999999E-3</v>
      </c>
      <c r="P125" s="209">
        <f t="shared" si="24"/>
        <v>29.13</v>
      </c>
      <c r="Q125" s="209">
        <v>17.18</v>
      </c>
      <c r="R125" s="209"/>
      <c r="S125" s="213"/>
      <c r="T125" s="213"/>
      <c r="U125" s="213"/>
      <c r="V125" s="216" t="s">
        <v>733</v>
      </c>
      <c r="W125" s="209" t="s">
        <v>1112</v>
      </c>
      <c r="X125" s="209" t="s">
        <v>390</v>
      </c>
      <c r="Y125" s="209">
        <v>2000</v>
      </c>
      <c r="Z125" s="209" t="s">
        <v>521</v>
      </c>
      <c r="AA125" s="209">
        <v>14.2</v>
      </c>
      <c r="AB125" s="209">
        <v>28400</v>
      </c>
      <c r="AC125" s="217">
        <v>2000</v>
      </c>
      <c r="AD125" s="217">
        <v>1000</v>
      </c>
      <c r="AE125" s="218" t="s">
        <v>6610</v>
      </c>
      <c r="AF125" s="219" t="s">
        <v>1145</v>
      </c>
      <c r="AG125" s="220">
        <v>43097</v>
      </c>
      <c r="AH125" s="209" t="s">
        <v>15</v>
      </c>
      <c r="AI125" s="221"/>
      <c r="AJ125" s="222">
        <v>0.17</v>
      </c>
      <c r="AK125" s="183" t="s">
        <v>6336</v>
      </c>
    </row>
    <row r="126" spans="1:37" s="183" customFormat="1" ht="12" customHeight="1">
      <c r="A126" s="209" t="s">
        <v>353</v>
      </c>
      <c r="B126" s="210">
        <v>43137</v>
      </c>
      <c r="C126" s="209" t="s">
        <v>77</v>
      </c>
      <c r="D126" s="209" t="s">
        <v>78</v>
      </c>
      <c r="E126" s="211"/>
      <c r="F126" s="209" t="s">
        <v>1167</v>
      </c>
      <c r="G126" s="212">
        <v>43257</v>
      </c>
      <c r="H126" s="209">
        <v>120</v>
      </c>
      <c r="I126" s="212">
        <v>43255</v>
      </c>
      <c r="J126" s="213">
        <v>56800</v>
      </c>
      <c r="K126" s="94">
        <f t="shared" si="8"/>
        <v>48547.01</v>
      </c>
      <c r="L126" s="214">
        <v>118</v>
      </c>
      <c r="M126" s="215"/>
      <c r="N126" s="215" t="s">
        <v>14</v>
      </c>
      <c r="O126" s="209">
        <f t="shared" si="23"/>
        <v>1.1999999999999999E-3</v>
      </c>
      <c r="P126" s="209">
        <f t="shared" si="24"/>
        <v>58.26</v>
      </c>
      <c r="Q126" s="209">
        <v>17.18</v>
      </c>
      <c r="R126" s="209"/>
      <c r="S126" s="213"/>
      <c r="T126" s="213"/>
      <c r="U126" s="213"/>
      <c r="V126" s="216" t="s">
        <v>733</v>
      </c>
      <c r="W126" s="209" t="s">
        <v>1112</v>
      </c>
      <c r="X126" s="209" t="s">
        <v>390</v>
      </c>
      <c r="Y126" s="209">
        <v>4000</v>
      </c>
      <c r="Z126" s="209" t="s">
        <v>521</v>
      </c>
      <c r="AA126" s="209">
        <v>14.2</v>
      </c>
      <c r="AB126" s="209">
        <v>56800</v>
      </c>
      <c r="AC126" s="217">
        <v>4000</v>
      </c>
      <c r="AD126" s="217">
        <v>1000</v>
      </c>
      <c r="AE126" s="218" t="s">
        <v>6610</v>
      </c>
      <c r="AF126" s="219" t="s">
        <v>1168</v>
      </c>
      <c r="AG126" s="220">
        <v>43088</v>
      </c>
      <c r="AH126" s="209" t="s">
        <v>15</v>
      </c>
      <c r="AI126" s="221"/>
      <c r="AJ126" s="222">
        <v>0.17</v>
      </c>
      <c r="AK126" s="183" t="s">
        <v>6336</v>
      </c>
    </row>
    <row r="127" spans="1:37" s="183" customFormat="1" ht="12" customHeight="1">
      <c r="A127" s="209" t="s">
        <v>353</v>
      </c>
      <c r="B127" s="210">
        <v>43137</v>
      </c>
      <c r="C127" s="209" t="s">
        <v>77</v>
      </c>
      <c r="D127" s="209" t="s">
        <v>78</v>
      </c>
      <c r="E127" s="211"/>
      <c r="F127" s="209" t="s">
        <v>1167</v>
      </c>
      <c r="G127" s="212">
        <v>43257</v>
      </c>
      <c r="H127" s="209">
        <v>120</v>
      </c>
      <c r="I127" s="212">
        <v>43255</v>
      </c>
      <c r="J127" s="213">
        <v>28400</v>
      </c>
      <c r="K127" s="94">
        <f t="shared" si="8"/>
        <v>24273.5</v>
      </c>
      <c r="L127" s="214">
        <v>118</v>
      </c>
      <c r="M127" s="215"/>
      <c r="N127" s="215" t="s">
        <v>14</v>
      </c>
      <c r="O127" s="209">
        <f t="shared" si="23"/>
        <v>1.1999999999999999E-3</v>
      </c>
      <c r="P127" s="209">
        <f t="shared" si="24"/>
        <v>29.13</v>
      </c>
      <c r="Q127" s="209">
        <v>17.18</v>
      </c>
      <c r="R127" s="209"/>
      <c r="S127" s="213"/>
      <c r="T127" s="213"/>
      <c r="U127" s="213"/>
      <c r="V127" s="216" t="s">
        <v>733</v>
      </c>
      <c r="W127" s="209" t="s">
        <v>1112</v>
      </c>
      <c r="X127" s="209" t="s">
        <v>390</v>
      </c>
      <c r="Y127" s="209">
        <v>2000</v>
      </c>
      <c r="Z127" s="209" t="s">
        <v>521</v>
      </c>
      <c r="AA127" s="209">
        <v>14.2</v>
      </c>
      <c r="AB127" s="209">
        <v>28400</v>
      </c>
      <c r="AC127" s="217">
        <v>2000</v>
      </c>
      <c r="AD127" s="217">
        <v>1000</v>
      </c>
      <c r="AE127" s="218" t="s">
        <v>6610</v>
      </c>
      <c r="AF127" s="219" t="s">
        <v>1169</v>
      </c>
      <c r="AG127" s="220">
        <v>43092</v>
      </c>
      <c r="AH127" s="209" t="s">
        <v>15</v>
      </c>
      <c r="AI127" s="221"/>
      <c r="AJ127" s="222">
        <v>0.17</v>
      </c>
      <c r="AK127" s="183" t="s">
        <v>6336</v>
      </c>
    </row>
    <row r="128" spans="1:37" s="183" customFormat="1" ht="12" customHeight="1">
      <c r="A128" s="209" t="s">
        <v>353</v>
      </c>
      <c r="B128" s="210">
        <v>43137</v>
      </c>
      <c r="C128" s="209" t="s">
        <v>77</v>
      </c>
      <c r="D128" s="209" t="s">
        <v>78</v>
      </c>
      <c r="E128" s="211"/>
      <c r="F128" s="209" t="s">
        <v>1167</v>
      </c>
      <c r="G128" s="212">
        <v>43257</v>
      </c>
      <c r="H128" s="209">
        <v>120</v>
      </c>
      <c r="I128" s="212">
        <v>43255</v>
      </c>
      <c r="J128" s="213">
        <v>5440</v>
      </c>
      <c r="K128" s="94">
        <f t="shared" si="8"/>
        <v>4649.57</v>
      </c>
      <c r="L128" s="214">
        <v>118</v>
      </c>
      <c r="M128" s="215"/>
      <c r="N128" s="215" t="s">
        <v>14</v>
      </c>
      <c r="O128" s="209">
        <f t="shared" si="23"/>
        <v>1.1999999999999999E-3</v>
      </c>
      <c r="P128" s="209">
        <f t="shared" si="24"/>
        <v>5.58</v>
      </c>
      <c r="Q128" s="209">
        <v>16.09</v>
      </c>
      <c r="R128" s="209"/>
      <c r="S128" s="213"/>
      <c r="T128" s="213"/>
      <c r="U128" s="213"/>
      <c r="V128" s="216" t="s">
        <v>1129</v>
      </c>
      <c r="W128" s="209" t="s">
        <v>1127</v>
      </c>
      <c r="X128" s="209" t="s">
        <v>1128</v>
      </c>
      <c r="Y128" s="209">
        <v>340</v>
      </c>
      <c r="Z128" s="209" t="s">
        <v>521</v>
      </c>
      <c r="AA128" s="209">
        <v>16</v>
      </c>
      <c r="AB128" s="209">
        <v>5440</v>
      </c>
      <c r="AC128" s="217">
        <v>340</v>
      </c>
      <c r="AD128" s="217">
        <v>170</v>
      </c>
      <c r="AE128" s="218" t="s">
        <v>6610</v>
      </c>
      <c r="AF128" s="219" t="s">
        <v>1169</v>
      </c>
      <c r="AG128" s="220">
        <v>43092</v>
      </c>
      <c r="AH128" s="209" t="s">
        <v>15</v>
      </c>
      <c r="AI128" s="221"/>
      <c r="AJ128" s="222">
        <v>0.17</v>
      </c>
      <c r="AK128" s="183">
        <v>0</v>
      </c>
    </row>
    <row r="129" spans="1:37" s="183" customFormat="1" ht="12" customHeight="1">
      <c r="A129" s="209" t="s">
        <v>353</v>
      </c>
      <c r="B129" s="210">
        <v>43137</v>
      </c>
      <c r="C129" s="209" t="s">
        <v>77</v>
      </c>
      <c r="D129" s="209" t="s">
        <v>78</v>
      </c>
      <c r="E129" s="211"/>
      <c r="F129" s="209" t="s">
        <v>1172</v>
      </c>
      <c r="G129" s="212">
        <v>43257</v>
      </c>
      <c r="H129" s="209">
        <v>120</v>
      </c>
      <c r="I129" s="212">
        <v>43255</v>
      </c>
      <c r="J129" s="213">
        <v>99400</v>
      </c>
      <c r="K129" s="94">
        <f t="shared" si="8"/>
        <v>84957.26</v>
      </c>
      <c r="L129" s="214">
        <v>118</v>
      </c>
      <c r="M129" s="215"/>
      <c r="N129" s="215" t="s">
        <v>14</v>
      </c>
      <c r="O129" s="209">
        <f t="shared" si="23"/>
        <v>1.1999999999999999E-3</v>
      </c>
      <c r="P129" s="209">
        <f t="shared" si="24"/>
        <v>101.95</v>
      </c>
      <c r="Q129" s="209">
        <v>17.18</v>
      </c>
      <c r="R129" s="209"/>
      <c r="S129" s="213"/>
      <c r="T129" s="213"/>
      <c r="U129" s="213"/>
      <c r="V129" s="216" t="s">
        <v>733</v>
      </c>
      <c r="W129" s="209" t="s">
        <v>1112</v>
      </c>
      <c r="X129" s="209" t="s">
        <v>390</v>
      </c>
      <c r="Y129" s="209">
        <v>7000</v>
      </c>
      <c r="Z129" s="209" t="s">
        <v>521</v>
      </c>
      <c r="AA129" s="209">
        <v>14.2</v>
      </c>
      <c r="AB129" s="209">
        <v>99400</v>
      </c>
      <c r="AC129" s="217">
        <v>7000</v>
      </c>
      <c r="AD129" s="217">
        <v>1000</v>
      </c>
      <c r="AE129" s="218" t="s">
        <v>6610</v>
      </c>
      <c r="AF129" s="219" t="s">
        <v>1173</v>
      </c>
      <c r="AG129" s="220">
        <v>43091</v>
      </c>
      <c r="AH129" s="209" t="s">
        <v>15</v>
      </c>
      <c r="AI129" s="221"/>
      <c r="AJ129" s="222">
        <v>0.17</v>
      </c>
      <c r="AK129" s="183" t="s">
        <v>6336</v>
      </c>
    </row>
    <row r="130" spans="1:37" s="183" customFormat="1" ht="12" customHeight="1">
      <c r="A130" s="209" t="s">
        <v>353</v>
      </c>
      <c r="B130" s="210">
        <v>43137</v>
      </c>
      <c r="C130" s="209" t="s">
        <v>77</v>
      </c>
      <c r="D130" s="209" t="s">
        <v>78</v>
      </c>
      <c r="E130" s="211"/>
      <c r="F130" s="209" t="s">
        <v>1174</v>
      </c>
      <c r="G130" s="212">
        <v>43257</v>
      </c>
      <c r="H130" s="209">
        <v>120</v>
      </c>
      <c r="I130" s="212">
        <v>43255</v>
      </c>
      <c r="J130" s="213">
        <v>42600</v>
      </c>
      <c r="K130" s="94">
        <f t="shared" si="8"/>
        <v>36410.26</v>
      </c>
      <c r="L130" s="214">
        <v>118</v>
      </c>
      <c r="M130" s="215"/>
      <c r="N130" s="215" t="s">
        <v>14</v>
      </c>
      <c r="O130" s="209">
        <f t="shared" si="23"/>
        <v>1.1999999999999999E-3</v>
      </c>
      <c r="P130" s="209">
        <f t="shared" si="24"/>
        <v>43.69</v>
      </c>
      <c r="Q130" s="209">
        <v>17.18</v>
      </c>
      <c r="R130" s="209"/>
      <c r="S130" s="213"/>
      <c r="T130" s="213"/>
      <c r="U130" s="213"/>
      <c r="V130" s="216" t="s">
        <v>733</v>
      </c>
      <c r="W130" s="209" t="s">
        <v>1112</v>
      </c>
      <c r="X130" s="209" t="s">
        <v>390</v>
      </c>
      <c r="Y130" s="209">
        <v>3000</v>
      </c>
      <c r="Z130" s="209" t="s">
        <v>521</v>
      </c>
      <c r="AA130" s="209">
        <v>14.2</v>
      </c>
      <c r="AB130" s="209">
        <v>42600</v>
      </c>
      <c r="AC130" s="217">
        <v>3000</v>
      </c>
      <c r="AD130" s="217">
        <v>1000</v>
      </c>
      <c r="AE130" s="218" t="s">
        <v>6610</v>
      </c>
      <c r="AF130" s="219" t="s">
        <v>1173</v>
      </c>
      <c r="AG130" s="220">
        <v>43091</v>
      </c>
      <c r="AH130" s="209" t="s">
        <v>15</v>
      </c>
      <c r="AI130" s="221"/>
      <c r="AJ130" s="222">
        <v>0.17</v>
      </c>
      <c r="AK130" s="183" t="s">
        <v>6336</v>
      </c>
    </row>
    <row r="131" spans="1:37" s="183" customFormat="1" ht="12" customHeight="1">
      <c r="A131" s="209" t="s">
        <v>353</v>
      </c>
      <c r="B131" s="210">
        <v>43134</v>
      </c>
      <c r="C131" s="209" t="s">
        <v>79</v>
      </c>
      <c r="D131" s="209" t="s">
        <v>80</v>
      </c>
      <c r="E131" s="211"/>
      <c r="F131" s="209" t="s">
        <v>1179</v>
      </c>
      <c r="G131" s="212">
        <v>43254</v>
      </c>
      <c r="H131" s="209">
        <v>120</v>
      </c>
      <c r="I131" s="212">
        <v>43255</v>
      </c>
      <c r="J131" s="213">
        <v>56800</v>
      </c>
      <c r="K131" s="94">
        <f t="shared" si="8"/>
        <v>48547.01</v>
      </c>
      <c r="L131" s="214">
        <v>121</v>
      </c>
      <c r="M131" s="215"/>
      <c r="N131" s="215" t="s">
        <v>14</v>
      </c>
      <c r="O131" s="209">
        <f t="shared" si="23"/>
        <v>1.1999999999999999E-3</v>
      </c>
      <c r="P131" s="209">
        <f t="shared" si="24"/>
        <v>58.26</v>
      </c>
      <c r="Q131" s="209">
        <v>17.18</v>
      </c>
      <c r="R131" s="209"/>
      <c r="S131" s="213"/>
      <c r="T131" s="213"/>
      <c r="U131" s="213"/>
      <c r="V131" s="216" t="s">
        <v>733</v>
      </c>
      <c r="W131" s="209" t="s">
        <v>1112</v>
      </c>
      <c r="X131" s="209" t="s">
        <v>390</v>
      </c>
      <c r="Y131" s="209">
        <v>4000</v>
      </c>
      <c r="Z131" s="209" t="s">
        <v>521</v>
      </c>
      <c r="AA131" s="209">
        <v>14.2</v>
      </c>
      <c r="AB131" s="209">
        <v>56800</v>
      </c>
      <c r="AC131" s="217">
        <v>4000</v>
      </c>
      <c r="AD131" s="217">
        <v>1000</v>
      </c>
      <c r="AE131" s="218" t="s">
        <v>6610</v>
      </c>
      <c r="AF131" s="219" t="s">
        <v>1180</v>
      </c>
      <c r="AG131" s="220">
        <v>43090</v>
      </c>
      <c r="AH131" s="209" t="s">
        <v>15</v>
      </c>
      <c r="AI131" s="221"/>
      <c r="AJ131" s="222">
        <v>0.17</v>
      </c>
      <c r="AK131" s="183" t="s">
        <v>6336</v>
      </c>
    </row>
    <row r="132" spans="1:37" s="183" customFormat="1" ht="12" customHeight="1">
      <c r="A132" s="209" t="s">
        <v>353</v>
      </c>
      <c r="B132" s="210">
        <v>43134</v>
      </c>
      <c r="C132" s="209" t="s">
        <v>79</v>
      </c>
      <c r="D132" s="209" t="s">
        <v>80</v>
      </c>
      <c r="E132" s="211"/>
      <c r="F132" s="209" t="s">
        <v>1179</v>
      </c>
      <c r="G132" s="212">
        <v>43254</v>
      </c>
      <c r="H132" s="209">
        <v>120</v>
      </c>
      <c r="I132" s="212">
        <v>43255</v>
      </c>
      <c r="J132" s="213">
        <v>28400</v>
      </c>
      <c r="K132" s="94">
        <f t="shared" si="8"/>
        <v>24273.5</v>
      </c>
      <c r="L132" s="214">
        <v>121</v>
      </c>
      <c r="M132" s="215"/>
      <c r="N132" s="215" t="s">
        <v>14</v>
      </c>
      <c r="O132" s="209">
        <f t="shared" si="23"/>
        <v>1.1999999999999999E-3</v>
      </c>
      <c r="P132" s="209">
        <f t="shared" si="24"/>
        <v>29.13</v>
      </c>
      <c r="Q132" s="209">
        <v>17.18</v>
      </c>
      <c r="R132" s="209"/>
      <c r="S132" s="213"/>
      <c r="T132" s="213"/>
      <c r="U132" s="213"/>
      <c r="V132" s="216" t="s">
        <v>733</v>
      </c>
      <c r="W132" s="209" t="s">
        <v>1112</v>
      </c>
      <c r="X132" s="209" t="s">
        <v>390</v>
      </c>
      <c r="Y132" s="209">
        <v>2000</v>
      </c>
      <c r="Z132" s="209" t="s">
        <v>521</v>
      </c>
      <c r="AA132" s="209">
        <v>14.2</v>
      </c>
      <c r="AB132" s="209">
        <v>28400</v>
      </c>
      <c r="AC132" s="217">
        <v>2000</v>
      </c>
      <c r="AD132" s="217">
        <v>1000</v>
      </c>
      <c r="AE132" s="218" t="s">
        <v>6610</v>
      </c>
      <c r="AF132" s="219" t="s">
        <v>1180</v>
      </c>
      <c r="AG132" s="220">
        <v>43090</v>
      </c>
      <c r="AH132" s="209" t="s">
        <v>15</v>
      </c>
      <c r="AI132" s="221"/>
      <c r="AJ132" s="222">
        <v>0.17</v>
      </c>
      <c r="AK132" s="183" t="s">
        <v>6336</v>
      </c>
    </row>
    <row r="133" spans="1:37" s="53" customFormat="1" ht="12" customHeight="1">
      <c r="A133" s="76" t="str">
        <f>数据源表!A101</f>
        <v>韩风云</v>
      </c>
      <c r="B133" s="75">
        <f>数据源表!B101</f>
        <v>43210</v>
      </c>
      <c r="C133" s="76" t="str">
        <f>数据源表!C101</f>
        <v>a0150</v>
      </c>
      <c r="D133" s="76" t="str">
        <f>数据源表!D101</f>
        <v>苏州金春永精密冲压件有限公司</v>
      </c>
      <c r="E133" s="77">
        <f>数据源表!E101</f>
        <v>14040</v>
      </c>
      <c r="F133" s="76" t="str">
        <f>数据源表!F101</f>
        <v>27754140</v>
      </c>
      <c r="G133" s="78">
        <f>数据源表!G101</f>
        <v>43300</v>
      </c>
      <c r="H133" s="76">
        <f>数据源表!H101</f>
        <v>90</v>
      </c>
      <c r="I133" s="78">
        <v>43277</v>
      </c>
      <c r="J133" s="94">
        <f>数据源表!J101</f>
        <v>14040</v>
      </c>
      <c r="K133" s="94">
        <f t="shared" ref="K133:K196" si="25">ROUND(IF(F133="未税",J133,J133/(1+AJ133)),2)</f>
        <v>12000</v>
      </c>
      <c r="L133" s="95">
        <f t="shared" ref="L133:L145" si="26">I133-B133</f>
        <v>67</v>
      </c>
      <c r="M133" s="96">
        <f>2700/1.17</f>
        <v>2307.6923076923076</v>
      </c>
      <c r="N133" s="96" t="e">
        <f>VLOOKUP(C133,#REF!,5,0)</f>
        <v>#REF!</v>
      </c>
      <c r="O133" s="76">
        <f t="shared" ref="O133:O144" si="27">IF(L133&lt;=60,0.05,IF(L133&lt;=120,0.04,IF(L133&lt;=150,0.02,IF(L133&lt;=180,0.01,0))))</f>
        <v>0.04</v>
      </c>
      <c r="P133" s="76">
        <f t="shared" ref="P133:P144" si="28">ROUND((K133-M133)*O133,2)</f>
        <v>387.69</v>
      </c>
      <c r="Q133" s="76" t="e">
        <f>ROUND(VLOOKUP(V133,#REF!,7,0),2)</f>
        <v>#REF!</v>
      </c>
      <c r="R133" s="76" t="e">
        <f t="shared" ref="R133:R144" si="29">ROUND(IF(AE133="指导价+Y4*30",AC133*Q133+Y133*30,AC133*Q133),2)</f>
        <v>#REF!</v>
      </c>
      <c r="S133" s="94" t="e">
        <f>ROUND(IF(F133="未税",J133-M133-R133,J133/1.17-M133-R133),2)</f>
        <v>#REF!</v>
      </c>
      <c r="T133" s="94"/>
      <c r="U133" s="94"/>
      <c r="V133" s="106" t="str">
        <f>数据源表!S101</f>
        <v>CYF06</v>
      </c>
      <c r="W133" s="76" t="str">
        <f>数据源表!M101</f>
        <v>*专项化学用品*矿物剂型防锈剂</v>
      </c>
      <c r="X133" s="76" t="str">
        <f>数据源表!N101</f>
        <v>X-3630</v>
      </c>
      <c r="Y133" s="76">
        <f>数据源表!O101</f>
        <v>3</v>
      </c>
      <c r="Z133" s="76" t="str">
        <f>数据源表!P101</f>
        <v>桶</v>
      </c>
      <c r="AA133" s="76">
        <f>数据源表!Q101</f>
        <v>4680</v>
      </c>
      <c r="AB133" s="76">
        <f>数据源表!R101</f>
        <v>14040</v>
      </c>
      <c r="AC133" s="118">
        <f>数据源表!U101</f>
        <v>510</v>
      </c>
      <c r="AD133" s="118">
        <f>数据源表!T101</f>
        <v>170</v>
      </c>
      <c r="AE133" s="66" t="str">
        <f t="shared" ref="AE133:AE145" si="30">IF(AD133&lt;50,"指导价+Y4*30",IF(AD133="固体","     指导价","     指导价"))</f>
        <v xml:space="preserve">     指导价</v>
      </c>
      <c r="AF133" s="73" t="str">
        <f>数据源表!V101</f>
        <v>XOUT18040358</v>
      </c>
      <c r="AG133" s="119">
        <f>数据源表!W101</f>
        <v>43211</v>
      </c>
      <c r="AH133" s="73">
        <f>数据源表!X101</f>
        <v>0</v>
      </c>
      <c r="AI133" s="122"/>
      <c r="AJ133" s="124">
        <f>数据源表!Y101</f>
        <v>0.17</v>
      </c>
      <c r="AK133" s="53" t="e">
        <f>VLOOKUP(V133,#REF!,12,0)</f>
        <v>#REF!</v>
      </c>
    </row>
    <row r="134" spans="1:37" s="53" customFormat="1" ht="12" customHeight="1">
      <c r="A134" s="76" t="str">
        <f>数据源表!A102</f>
        <v>韩风云</v>
      </c>
      <c r="B134" s="75">
        <f>数据源表!B102</f>
        <v>43181</v>
      </c>
      <c r="C134" s="76" t="str">
        <f>数据源表!C102</f>
        <v>a0151</v>
      </c>
      <c r="D134" s="76" t="str">
        <f>数据源表!D102</f>
        <v>苏州金利达冲压件有限公司</v>
      </c>
      <c r="E134" s="77">
        <f>数据源表!E102</f>
        <v>9600</v>
      </c>
      <c r="F134" s="76" t="str">
        <f>数据源表!F102</f>
        <v>02839673</v>
      </c>
      <c r="G134" s="78">
        <f>数据源表!G102</f>
        <v>43271</v>
      </c>
      <c r="H134" s="76">
        <f>数据源表!H102</f>
        <v>90</v>
      </c>
      <c r="I134" s="78">
        <v>43263</v>
      </c>
      <c r="J134" s="94">
        <f>数据源表!J102</f>
        <v>9600</v>
      </c>
      <c r="K134" s="94">
        <f t="shared" si="25"/>
        <v>8205.1299999999992</v>
      </c>
      <c r="L134" s="95">
        <f t="shared" si="26"/>
        <v>82</v>
      </c>
      <c r="M134" s="96"/>
      <c r="N134" s="96" t="e">
        <f>VLOOKUP(C134,#REF!,5,0)</f>
        <v>#REF!</v>
      </c>
      <c r="O134" s="76">
        <f t="shared" si="27"/>
        <v>0.04</v>
      </c>
      <c r="P134" s="76">
        <f t="shared" si="28"/>
        <v>328.21</v>
      </c>
      <c r="Q134" s="76" t="e">
        <f>ROUND(VLOOKUP(V134,#REF!,7,0),2)</f>
        <v>#REF!</v>
      </c>
      <c r="R134" s="76" t="e">
        <f t="shared" si="29"/>
        <v>#REF!</v>
      </c>
      <c r="S134" s="94" t="e">
        <f>ROUND(IF(F134="未税",J134-M134-R134,J134/1.17-M134-R134),2)</f>
        <v>#REF!</v>
      </c>
      <c r="T134" s="94"/>
      <c r="U134" s="94"/>
      <c r="V134" s="106" t="str">
        <f>数据源表!S102</f>
        <v>CYF06</v>
      </c>
      <c r="W134" s="76" t="str">
        <f>数据源表!M102</f>
        <v>*专项化学用品*矿物油型防锈油</v>
      </c>
      <c r="X134" s="76" t="str">
        <f>数据源表!N102</f>
        <v>X-3630</v>
      </c>
      <c r="Y134" s="76">
        <f>数据源表!O102</f>
        <v>2</v>
      </c>
      <c r="Z134" s="76" t="str">
        <f>数据源表!P102</f>
        <v>桶</v>
      </c>
      <c r="AA134" s="76">
        <f>数据源表!Q102</f>
        <v>4800</v>
      </c>
      <c r="AB134" s="76">
        <f>数据源表!R102</f>
        <v>9600</v>
      </c>
      <c r="AC134" s="118">
        <f>数据源表!U102</f>
        <v>340</v>
      </c>
      <c r="AD134" s="118">
        <f>数据源表!T102</f>
        <v>170</v>
      </c>
      <c r="AE134" s="66" t="str">
        <f t="shared" si="30"/>
        <v xml:space="preserve">     指导价</v>
      </c>
      <c r="AF134" s="73" t="str">
        <f>数据源表!V102</f>
        <v>XOUT18030360</v>
      </c>
      <c r="AG134" s="119">
        <f>数据源表!W102</f>
        <v>43182</v>
      </c>
      <c r="AH134" s="73">
        <f>数据源表!X102</f>
        <v>0</v>
      </c>
      <c r="AI134" s="122"/>
      <c r="AJ134" s="124">
        <f>数据源表!Y102</f>
        <v>0.17</v>
      </c>
      <c r="AK134" s="53" t="e">
        <f>VLOOKUP(V134,#REF!,12,0)</f>
        <v>#REF!</v>
      </c>
    </row>
    <row r="135" spans="1:37" s="53" customFormat="1" ht="12" customHeight="1">
      <c r="A135" s="76" t="str">
        <f>数据源表!A103</f>
        <v>韩风云</v>
      </c>
      <c r="B135" s="75">
        <f>数据源表!B103</f>
        <v>43250</v>
      </c>
      <c r="C135" s="76" t="str">
        <f>数据源表!C103</f>
        <v>a0364</v>
      </c>
      <c r="D135" s="76" t="str">
        <f>数据源表!D103</f>
        <v>太仓戴尔塔精密模具有限公司</v>
      </c>
      <c r="E135" s="77">
        <f>数据源表!E103</f>
        <v>1160</v>
      </c>
      <c r="F135" s="76" t="str">
        <f>数据源表!F103</f>
        <v>55874758</v>
      </c>
      <c r="G135" s="78">
        <f>数据源表!G103</f>
        <v>43280</v>
      </c>
      <c r="H135" s="76">
        <f>数据源表!H103</f>
        <v>30</v>
      </c>
      <c r="I135" s="78">
        <v>43280</v>
      </c>
      <c r="J135" s="94">
        <f>数据源表!J103</f>
        <v>1160</v>
      </c>
      <c r="K135" s="94">
        <f t="shared" si="25"/>
        <v>1000</v>
      </c>
      <c r="L135" s="95">
        <f t="shared" si="26"/>
        <v>30</v>
      </c>
      <c r="M135" s="96"/>
      <c r="N135" s="96" t="e">
        <f>VLOOKUP(C135,#REF!,5,0)</f>
        <v>#REF!</v>
      </c>
      <c r="O135" s="76">
        <f t="shared" si="27"/>
        <v>0.05</v>
      </c>
      <c r="P135" s="76">
        <f t="shared" si="28"/>
        <v>50</v>
      </c>
      <c r="Q135" s="76" t="e">
        <f>ROUND(VLOOKUP(V135,#REF!,7,0),2)</f>
        <v>#REF!</v>
      </c>
      <c r="R135" s="76" t="e">
        <f t="shared" si="29"/>
        <v>#REF!</v>
      </c>
      <c r="S135" s="94" t="e">
        <f>ROUND(IF(F135="未税",J135-M135-R135,J135/(1+AJ135)-M135-R135),2)</f>
        <v>#REF!</v>
      </c>
      <c r="T135" s="94"/>
      <c r="U135" s="94"/>
      <c r="V135" s="106" t="str">
        <f>数据源表!S103</f>
        <v>CYT09</v>
      </c>
      <c r="W135" s="76" t="str">
        <f>数据源表!M103</f>
        <v>*润滑油*抗磨液压油</v>
      </c>
      <c r="X135" s="76" t="str">
        <f>数据源表!N103</f>
        <v>32#</v>
      </c>
      <c r="Y135" s="76">
        <f>数据源表!O103</f>
        <v>6.8000000000000005E-2</v>
      </c>
      <c r="Z135" s="76" t="str">
        <f>数据源表!P103</f>
        <v>吨</v>
      </c>
      <c r="AA135" s="76">
        <f>数据源表!Q103</f>
        <v>17058.823529411799</v>
      </c>
      <c r="AB135" s="76">
        <f>数据源表!R103</f>
        <v>1160</v>
      </c>
      <c r="AC135" s="118">
        <f>数据源表!U103</f>
        <v>68</v>
      </c>
      <c r="AD135" s="118">
        <f>数据源表!T103</f>
        <v>17</v>
      </c>
      <c r="AE135" s="66" t="str">
        <f t="shared" si="30"/>
        <v>指导价+Y4*30</v>
      </c>
      <c r="AF135" s="73" t="str">
        <f>数据源表!V103</f>
        <v>XOUT18050564</v>
      </c>
      <c r="AG135" s="119">
        <f>数据源表!W103</f>
        <v>43251</v>
      </c>
      <c r="AH135" s="73">
        <f>数据源表!X103</f>
        <v>0</v>
      </c>
      <c r="AI135" s="122"/>
      <c r="AJ135" s="124">
        <f>数据源表!Y103</f>
        <v>0.16</v>
      </c>
      <c r="AK135" s="53" t="e">
        <f>VLOOKUP(V135,#REF!,12,0)</f>
        <v>#REF!</v>
      </c>
    </row>
    <row r="136" spans="1:37" s="53" customFormat="1" ht="12" customHeight="1">
      <c r="A136" s="76" t="str">
        <f>数据源表!A104</f>
        <v>韩风云</v>
      </c>
      <c r="B136" s="75">
        <f>数据源表!B104</f>
        <v>43266</v>
      </c>
      <c r="C136" s="76" t="str">
        <f>数据源表!C104</f>
        <v>a0364</v>
      </c>
      <c r="D136" s="76" t="str">
        <f>数据源表!D104</f>
        <v>太仓戴尔塔精密模具有限公司</v>
      </c>
      <c r="E136" s="77">
        <f>数据源表!E104</f>
        <v>2700</v>
      </c>
      <c r="F136" s="76" t="str">
        <f>数据源表!F104</f>
        <v>16643876</v>
      </c>
      <c r="G136" s="78">
        <f>数据源表!G104</f>
        <v>43296</v>
      </c>
      <c r="H136" s="76">
        <f>数据源表!H104</f>
        <v>30</v>
      </c>
      <c r="I136" s="78">
        <v>43280</v>
      </c>
      <c r="J136" s="94">
        <f>数据源表!J104</f>
        <v>2700</v>
      </c>
      <c r="K136" s="94">
        <f t="shared" si="25"/>
        <v>2327.59</v>
      </c>
      <c r="L136" s="95">
        <f t="shared" si="26"/>
        <v>14</v>
      </c>
      <c r="M136" s="96"/>
      <c r="N136" s="96" t="e">
        <f>VLOOKUP(C136,#REF!,5,0)</f>
        <v>#REF!</v>
      </c>
      <c r="O136" s="76">
        <f t="shared" si="27"/>
        <v>0.05</v>
      </c>
      <c r="P136" s="76">
        <f t="shared" si="28"/>
        <v>116.38</v>
      </c>
      <c r="Q136" s="76" t="e">
        <f>ROUND(VLOOKUP(V136,#REF!,7,0),2)</f>
        <v>#REF!</v>
      </c>
      <c r="R136" s="76" t="e">
        <f t="shared" si="29"/>
        <v>#REF!</v>
      </c>
      <c r="S136" s="94" t="e">
        <f>ROUND(IF(F136="未税",J136-M136-R136,J136/(1+AJ136)-M136-R136),2)</f>
        <v>#REF!</v>
      </c>
      <c r="T136" s="94"/>
      <c r="U136" s="94"/>
      <c r="V136" s="106" t="str">
        <f>数据源表!S104</f>
        <v>CYQ10</v>
      </c>
      <c r="W136" s="76" t="str">
        <f>数据源表!M104</f>
        <v>*专项化学用品*低油雾切削油</v>
      </c>
      <c r="X136" s="76" t="str">
        <f>数据源表!N104</f>
        <v>CH-201</v>
      </c>
      <c r="Y136" s="76">
        <f>数据源表!O104</f>
        <v>1</v>
      </c>
      <c r="Z136" s="76" t="str">
        <f>数据源表!P104</f>
        <v>桶</v>
      </c>
      <c r="AA136" s="76">
        <f>数据源表!Q104</f>
        <v>2700</v>
      </c>
      <c r="AB136" s="76">
        <f>数据源表!R104</f>
        <v>2700</v>
      </c>
      <c r="AC136" s="118">
        <f>数据源表!U104</f>
        <v>170</v>
      </c>
      <c r="AD136" s="118">
        <f>数据源表!T104</f>
        <v>170</v>
      </c>
      <c r="AE136" s="66" t="str">
        <f t="shared" si="30"/>
        <v xml:space="preserve">     指导价</v>
      </c>
      <c r="AF136" s="73" t="str">
        <f>数据源表!V104</f>
        <v>XOUT18060300</v>
      </c>
      <c r="AG136" s="119">
        <f>数据源表!W104</f>
        <v>43265</v>
      </c>
      <c r="AH136" s="73">
        <f>数据源表!X104</f>
        <v>0</v>
      </c>
      <c r="AI136" s="122"/>
      <c r="AJ136" s="124">
        <f>数据源表!Y104</f>
        <v>0.15999810963270999</v>
      </c>
      <c r="AK136" s="53" t="e">
        <f>VLOOKUP(V136,#REF!,12,0)</f>
        <v>#REF!</v>
      </c>
    </row>
    <row r="137" spans="1:37" s="53" customFormat="1" ht="12" customHeight="1">
      <c r="A137" s="76" t="str">
        <f>数据源表!A105</f>
        <v>韩风云</v>
      </c>
      <c r="B137" s="75">
        <f>数据源表!B105</f>
        <v>43111</v>
      </c>
      <c r="C137" s="76" t="str">
        <f>数据源表!C105</f>
        <v>a1002</v>
      </c>
      <c r="D137" s="76" t="str">
        <f>数据源表!D105</f>
        <v>苏州辛得利机电科技有限公司</v>
      </c>
      <c r="E137" s="77">
        <f>数据源表!E105</f>
        <v>7600</v>
      </c>
      <c r="F137" s="76" t="str">
        <f>数据源表!F105</f>
        <v>28120247</v>
      </c>
      <c r="G137" s="78">
        <f>数据源表!G105</f>
        <v>43171</v>
      </c>
      <c r="H137" s="76">
        <f>数据源表!H105</f>
        <v>60</v>
      </c>
      <c r="I137" s="78">
        <v>43258</v>
      </c>
      <c r="J137" s="94">
        <f>数据源表!J105</f>
        <v>7600</v>
      </c>
      <c r="K137" s="94">
        <f t="shared" si="25"/>
        <v>6495.73</v>
      </c>
      <c r="L137" s="95">
        <f t="shared" si="26"/>
        <v>147</v>
      </c>
      <c r="M137" s="96"/>
      <c r="N137" s="96" t="e">
        <f>VLOOKUP(C137,#REF!,5,0)</f>
        <v>#REF!</v>
      </c>
      <c r="O137" s="76">
        <f t="shared" si="27"/>
        <v>0.02</v>
      </c>
      <c r="P137" s="76">
        <f t="shared" si="28"/>
        <v>129.91</v>
      </c>
      <c r="Q137" s="224">
        <v>15.083</v>
      </c>
      <c r="R137" s="76">
        <f t="shared" si="29"/>
        <v>5728.22</v>
      </c>
      <c r="S137" s="94">
        <f>ROUND(IF(F137="未税",J137-M137-R137,J137/1.17-M137-R137),2)</f>
        <v>767.51</v>
      </c>
      <c r="T137" s="94"/>
      <c r="U137" s="94"/>
      <c r="V137" s="106" t="str">
        <f>数据源表!S105</f>
        <v>CSR24</v>
      </c>
      <c r="W137" s="76" t="str">
        <f>数据源表!M105</f>
        <v>*石油制品*铝合金加工液</v>
      </c>
      <c r="X137" s="76" t="str">
        <f>数据源表!N105</f>
        <v>ZM-3080</v>
      </c>
      <c r="Y137" s="76">
        <f>数据源表!O105</f>
        <v>20</v>
      </c>
      <c r="Z137" s="76" t="str">
        <f>数据源表!P105</f>
        <v>桶</v>
      </c>
      <c r="AA137" s="76">
        <f>数据源表!Q105</f>
        <v>380</v>
      </c>
      <c r="AB137" s="76">
        <f>数据源表!R105</f>
        <v>7600</v>
      </c>
      <c r="AC137" s="118">
        <f>数据源表!U105</f>
        <v>340</v>
      </c>
      <c r="AD137" s="118">
        <f>数据源表!T105</f>
        <v>17</v>
      </c>
      <c r="AE137" s="66" t="str">
        <f t="shared" si="30"/>
        <v>指导价+Y4*30</v>
      </c>
      <c r="AF137" s="73" t="str">
        <f>数据源表!V105</f>
        <v>XOUT18010124</v>
      </c>
      <c r="AG137" s="119">
        <f>数据源表!W105</f>
        <v>43109</v>
      </c>
      <c r="AH137" s="73">
        <f>数据源表!X105</f>
        <v>0</v>
      </c>
      <c r="AI137" s="122"/>
      <c r="AJ137" s="124">
        <f>数据源表!Y105</f>
        <v>0.17</v>
      </c>
      <c r="AK137" s="53" t="e">
        <f>VLOOKUP(V137,#REF!,12,0)</f>
        <v>#REF!</v>
      </c>
    </row>
    <row r="138" spans="1:37" s="53" customFormat="1" ht="12" customHeight="1">
      <c r="A138" s="76" t="str">
        <f>数据源表!A106</f>
        <v>韩风云</v>
      </c>
      <c r="B138" s="75">
        <f>数据源表!B106</f>
        <v>43173</v>
      </c>
      <c r="C138" s="76" t="str">
        <f>数据源表!C106</f>
        <v>a1448</v>
      </c>
      <c r="D138" s="76" t="str">
        <f>数据源表!D106</f>
        <v>苏州龙兴晟机电科技有限公司</v>
      </c>
      <c r="E138" s="77">
        <f>数据源表!E106</f>
        <v>16500</v>
      </c>
      <c r="F138" s="76" t="str">
        <f>数据源表!F106</f>
        <v>02839512</v>
      </c>
      <c r="G138" s="78">
        <f>数据源表!G106</f>
        <v>43263</v>
      </c>
      <c r="H138" s="76">
        <f>数据源表!H106</f>
        <v>90</v>
      </c>
      <c r="I138" s="78">
        <v>43279</v>
      </c>
      <c r="J138" s="94">
        <f>数据源表!J106</f>
        <v>16500</v>
      </c>
      <c r="K138" s="94">
        <f t="shared" si="25"/>
        <v>14102.56</v>
      </c>
      <c r="L138" s="95">
        <f t="shared" si="26"/>
        <v>106</v>
      </c>
      <c r="M138" s="96"/>
      <c r="N138" s="96" t="e">
        <f>VLOOKUP(C138,#REF!,5,0)</f>
        <v>#REF!</v>
      </c>
      <c r="O138" s="76">
        <f t="shared" si="27"/>
        <v>0.04</v>
      </c>
      <c r="P138" s="76">
        <f t="shared" si="28"/>
        <v>564.1</v>
      </c>
      <c r="Q138" s="224">
        <v>15.669600000000001</v>
      </c>
      <c r="R138" s="76">
        <f t="shared" si="29"/>
        <v>14102.64</v>
      </c>
      <c r="S138" s="94">
        <f>ROUND(IF(F138="未税",J138-M138-R138,J138/1.17-M138-R138),2)</f>
        <v>-0.08</v>
      </c>
      <c r="T138" s="94"/>
      <c r="U138" s="94"/>
      <c r="V138" s="106" t="str">
        <f>数据源表!S106</f>
        <v>CSR34</v>
      </c>
      <c r="W138" s="76" t="str">
        <f>数据源表!M106</f>
        <v>*其他化学制品*植物切削液</v>
      </c>
      <c r="X138" s="76" t="str">
        <f>数据源表!N106</f>
        <v>JH-200RP</v>
      </c>
      <c r="Y138" s="76">
        <f>数据源表!O106</f>
        <v>5</v>
      </c>
      <c r="Z138" s="76" t="str">
        <f>数据源表!P106</f>
        <v>桶</v>
      </c>
      <c r="AA138" s="76">
        <f>数据源表!Q106</f>
        <v>3300</v>
      </c>
      <c r="AB138" s="76">
        <f>数据源表!R106</f>
        <v>16500</v>
      </c>
      <c r="AC138" s="118">
        <f>数据源表!U106</f>
        <v>900</v>
      </c>
      <c r="AD138" s="118">
        <f>数据源表!T106</f>
        <v>180</v>
      </c>
      <c r="AE138" s="66" t="str">
        <f t="shared" si="30"/>
        <v xml:space="preserve">     指导价</v>
      </c>
      <c r="AF138" s="73" t="str">
        <f>数据源表!V106</f>
        <v>XOUT18030022</v>
      </c>
      <c r="AG138" s="119">
        <f>数据源表!W106</f>
        <v>43161</v>
      </c>
      <c r="AH138" s="73">
        <f>数据源表!X106</f>
        <v>0</v>
      </c>
      <c r="AI138" s="122"/>
      <c r="AJ138" s="124">
        <f>数据源表!Y106</f>
        <v>0.17</v>
      </c>
      <c r="AK138" s="53" t="e">
        <f>VLOOKUP(V138,#REF!,12,0)</f>
        <v>#REF!</v>
      </c>
    </row>
    <row r="139" spans="1:37" s="53" customFormat="1" ht="12" customHeight="1">
      <c r="A139" s="76" t="str">
        <f>数据源表!A107</f>
        <v>韩风云</v>
      </c>
      <c r="B139" s="75">
        <f>数据源表!B107</f>
        <v>43227</v>
      </c>
      <c r="C139" s="76" t="str">
        <f>数据源表!C107</f>
        <v>a1521</v>
      </c>
      <c r="D139" s="76" t="str">
        <f>数据源表!D107</f>
        <v>昆山纳速德机械有限公司</v>
      </c>
      <c r="E139" s="77">
        <f>数据源表!E107</f>
        <v>540</v>
      </c>
      <c r="F139" s="76" t="str">
        <f>数据源表!F107</f>
        <v>27754380</v>
      </c>
      <c r="G139" s="78">
        <f>数据源表!G107</f>
        <v>43227</v>
      </c>
      <c r="H139" s="76" t="str">
        <f>数据源表!H107</f>
        <v>款到发货</v>
      </c>
      <c r="I139" s="78">
        <v>43266</v>
      </c>
      <c r="J139" s="94">
        <f>数据源表!J107</f>
        <v>540</v>
      </c>
      <c r="K139" s="94">
        <f t="shared" si="25"/>
        <v>465.52</v>
      </c>
      <c r="L139" s="95">
        <f t="shared" si="26"/>
        <v>39</v>
      </c>
      <c r="M139" s="96"/>
      <c r="N139" s="96" t="e">
        <f>VLOOKUP(C139,#REF!,5,0)</f>
        <v>#REF!</v>
      </c>
      <c r="O139" s="76">
        <f t="shared" si="27"/>
        <v>0.05</v>
      </c>
      <c r="P139" s="76">
        <f t="shared" si="28"/>
        <v>23.28</v>
      </c>
      <c r="Q139" s="76" t="e">
        <f>ROUND(VLOOKUP(V139,#REF!,7,0),2)</f>
        <v>#REF!</v>
      </c>
      <c r="R139" s="76" t="e">
        <f t="shared" si="29"/>
        <v>#REF!</v>
      </c>
      <c r="S139" s="94" t="e">
        <f>ROUND(IF(F139="未税",J139-M139-R139,J139/(1+AJ139)-M139-R139),2)</f>
        <v>#REF!</v>
      </c>
      <c r="T139" s="94"/>
      <c r="U139" s="94"/>
      <c r="V139" s="106" t="str">
        <f>数据源表!S107</f>
        <v>CYT11</v>
      </c>
      <c r="W139" s="76" t="str">
        <f>数据源表!M107</f>
        <v>*润滑油*机床导轨油</v>
      </c>
      <c r="X139" s="76" t="str">
        <f>数据源表!N107</f>
        <v>68#</v>
      </c>
      <c r="Y139" s="76">
        <f>数据源表!O107</f>
        <v>3.4000000000000002E-2</v>
      </c>
      <c r="Z139" s="76" t="str">
        <f>数据源表!P107</f>
        <v>吨</v>
      </c>
      <c r="AA139" s="76">
        <f>数据源表!Q107</f>
        <v>15882.352941176499</v>
      </c>
      <c r="AB139" s="76">
        <f>数据源表!R107</f>
        <v>540</v>
      </c>
      <c r="AC139" s="118">
        <f>数据源表!U107</f>
        <v>34</v>
      </c>
      <c r="AD139" s="118">
        <f>数据源表!T107</f>
        <v>17</v>
      </c>
      <c r="AE139" s="66" t="str">
        <f t="shared" si="30"/>
        <v>指导价+Y4*30</v>
      </c>
      <c r="AF139" s="73" t="str">
        <f>数据源表!V107</f>
        <v>XOUT18050094</v>
      </c>
      <c r="AG139" s="119">
        <f>数据源表!W107</f>
        <v>43228</v>
      </c>
      <c r="AH139" s="73">
        <f>数据源表!X107</f>
        <v>0</v>
      </c>
      <c r="AI139" s="122"/>
      <c r="AJ139" s="124">
        <f>数据源表!Y107</f>
        <v>0.15999312596666099</v>
      </c>
      <c r="AK139" s="53" t="e">
        <f>VLOOKUP(V139,#REF!,12,0)</f>
        <v>#REF!</v>
      </c>
    </row>
    <row r="140" spans="1:37" s="53" customFormat="1" ht="12" customHeight="1">
      <c r="A140" s="76" t="str">
        <f>数据源表!A108</f>
        <v>韩风云</v>
      </c>
      <c r="B140" s="75">
        <f>数据源表!B108</f>
        <v>43227</v>
      </c>
      <c r="C140" s="76" t="str">
        <f>数据源表!C108</f>
        <v>a1521</v>
      </c>
      <c r="D140" s="76" t="str">
        <f>数据源表!D108</f>
        <v>昆山纳速德机械有限公司</v>
      </c>
      <c r="E140" s="77">
        <f>数据源表!E108</f>
        <v>260</v>
      </c>
      <c r="F140" s="76" t="str">
        <f>数据源表!F108</f>
        <v>27754381</v>
      </c>
      <c r="G140" s="78">
        <f>数据源表!G108</f>
        <v>43227</v>
      </c>
      <c r="H140" s="76" t="str">
        <f>数据源表!H108</f>
        <v>款到发货</v>
      </c>
      <c r="I140" s="78">
        <v>43266</v>
      </c>
      <c r="J140" s="94">
        <f>数据源表!J108</f>
        <v>260</v>
      </c>
      <c r="K140" s="94">
        <f t="shared" si="25"/>
        <v>224.14</v>
      </c>
      <c r="L140" s="95">
        <f t="shared" si="26"/>
        <v>39</v>
      </c>
      <c r="M140" s="96"/>
      <c r="N140" s="96" t="e">
        <f>VLOOKUP(C140,#REF!,5,0)</f>
        <v>#REF!</v>
      </c>
      <c r="O140" s="76">
        <f t="shared" si="27"/>
        <v>0.05</v>
      </c>
      <c r="P140" s="76">
        <f t="shared" si="28"/>
        <v>11.21</v>
      </c>
      <c r="Q140" s="76" t="e">
        <f>ROUND(VLOOKUP(V140,#REF!,7,0),2)</f>
        <v>#REF!</v>
      </c>
      <c r="R140" s="76" t="e">
        <f t="shared" si="29"/>
        <v>#REF!</v>
      </c>
      <c r="S140" s="94" t="e">
        <f>ROUND(IF(F140="未税",J140-M140-R140,J140/(1+AJ140)-M140-R140),2)</f>
        <v>#REF!</v>
      </c>
      <c r="T140" s="94"/>
      <c r="U140" s="94"/>
      <c r="V140" s="106" t="str">
        <f>数据源表!S108</f>
        <v>CSQ35</v>
      </c>
      <c r="W140" s="76" t="str">
        <f>数据源表!M108</f>
        <v>*化学试剂助剂*全合成切削液</v>
      </c>
      <c r="X140" s="76" t="str">
        <f>数据源表!N108</f>
        <v>JH-803A</v>
      </c>
      <c r="Y140" s="76">
        <f>数据源表!O108</f>
        <v>1</v>
      </c>
      <c r="Z140" s="76" t="str">
        <f>数据源表!P108</f>
        <v>桶</v>
      </c>
      <c r="AA140" s="76">
        <f>数据源表!Q108</f>
        <v>260</v>
      </c>
      <c r="AB140" s="76">
        <f>数据源表!R108</f>
        <v>260</v>
      </c>
      <c r="AC140" s="118">
        <f>数据源表!U108</f>
        <v>18</v>
      </c>
      <c r="AD140" s="118">
        <f>数据源表!T108</f>
        <v>18</v>
      </c>
      <c r="AE140" s="66" t="str">
        <f t="shared" si="30"/>
        <v>指导价+Y4*30</v>
      </c>
      <c r="AF140" s="73" t="str">
        <f>数据源表!V108</f>
        <v>XOUT18050094</v>
      </c>
      <c r="AG140" s="119">
        <f>数据源表!W108</f>
        <v>43228</v>
      </c>
      <c r="AH140" s="73">
        <f>数据源表!X108</f>
        <v>0</v>
      </c>
      <c r="AI140" s="122"/>
      <c r="AJ140" s="124">
        <f>数据源表!Y108</f>
        <v>0.15998929240653201</v>
      </c>
      <c r="AK140" s="53" t="e">
        <f>VLOOKUP(V140,#REF!,12,0)</f>
        <v>#REF!</v>
      </c>
    </row>
    <row r="141" spans="1:37" s="53" customFormat="1" ht="12" customHeight="1">
      <c r="A141" s="76" t="str">
        <f>数据源表!A109</f>
        <v>韩风云</v>
      </c>
      <c r="B141" s="75">
        <f>数据源表!B109</f>
        <v>43208</v>
      </c>
      <c r="C141" s="76" t="str">
        <f>数据源表!C109</f>
        <v>a1591</v>
      </c>
      <c r="D141" s="76" t="str">
        <f>数据源表!D109</f>
        <v>常州紫盈金属制品有限公司</v>
      </c>
      <c r="E141" s="77">
        <f>数据源表!E109</f>
        <v>3300</v>
      </c>
      <c r="F141" s="76" t="str">
        <f>数据源表!F109</f>
        <v>15222651</v>
      </c>
      <c r="G141" s="78">
        <f>数据源表!G109</f>
        <v>43253</v>
      </c>
      <c r="H141" s="76">
        <f>数据源表!H109</f>
        <v>45</v>
      </c>
      <c r="I141" s="78">
        <v>43281</v>
      </c>
      <c r="J141" s="94">
        <f>数据源表!J109</f>
        <v>3300</v>
      </c>
      <c r="K141" s="94">
        <f t="shared" si="25"/>
        <v>2820.51</v>
      </c>
      <c r="L141" s="95">
        <f t="shared" si="26"/>
        <v>73</v>
      </c>
      <c r="M141" s="96"/>
      <c r="N141" s="96" t="e">
        <f>VLOOKUP(C141,#REF!,5,0)</f>
        <v>#REF!</v>
      </c>
      <c r="O141" s="76">
        <f t="shared" si="27"/>
        <v>0.04</v>
      </c>
      <c r="P141" s="76">
        <f t="shared" si="28"/>
        <v>112.82</v>
      </c>
      <c r="Q141" s="76" t="e">
        <f>ROUND(VLOOKUP(V141,#REF!,7,0),2)</f>
        <v>#REF!</v>
      </c>
      <c r="R141" s="76" t="e">
        <f t="shared" si="29"/>
        <v>#REF!</v>
      </c>
      <c r="S141" s="94" t="e">
        <f>ROUND(IF(F141="未税",J141-M141-R141,J141/1.17-M141-R141),2)</f>
        <v>#REF!</v>
      </c>
      <c r="T141" s="94"/>
      <c r="U141" s="94"/>
      <c r="V141" s="106" t="str">
        <f>数据源表!S109</f>
        <v>CYQ76</v>
      </c>
      <c r="W141" s="76" t="str">
        <f>数据源表!M109</f>
        <v>*化学试剂助剂*不锈钢加工冷却剂</v>
      </c>
      <c r="X141" s="76" t="str">
        <f>数据源表!N109</f>
        <v>DH-30F</v>
      </c>
      <c r="Y141" s="76">
        <f>数据源表!O109</f>
        <v>1</v>
      </c>
      <c r="Z141" s="76" t="str">
        <f>数据源表!P109</f>
        <v>桶</v>
      </c>
      <c r="AA141" s="76">
        <f>数据源表!Q109</f>
        <v>3300</v>
      </c>
      <c r="AB141" s="76">
        <f>数据源表!R109</f>
        <v>3300</v>
      </c>
      <c r="AC141" s="118">
        <f>数据源表!U109</f>
        <v>170</v>
      </c>
      <c r="AD141" s="118">
        <f>数据源表!T109</f>
        <v>170</v>
      </c>
      <c r="AE141" s="66" t="str">
        <f t="shared" si="30"/>
        <v xml:space="preserve">     指导价</v>
      </c>
      <c r="AF141" s="73" t="str">
        <f>数据源表!V109</f>
        <v>XOUT18040315</v>
      </c>
      <c r="AG141" s="119">
        <f>数据源表!W109</f>
        <v>43209</v>
      </c>
      <c r="AH141" s="73">
        <f>数据源表!X109</f>
        <v>0</v>
      </c>
      <c r="AI141" s="122"/>
      <c r="AJ141" s="124">
        <f>数据源表!Y109</f>
        <v>0.17</v>
      </c>
      <c r="AK141" s="53" t="e">
        <f>VLOOKUP(V141,#REF!,12,0)</f>
        <v>#REF!</v>
      </c>
    </row>
    <row r="142" spans="1:37" s="53" customFormat="1" ht="12" customHeight="1">
      <c r="A142" s="76" t="str">
        <f>数据源表!A110</f>
        <v>韩风云</v>
      </c>
      <c r="B142" s="75">
        <f>数据源表!B110</f>
        <v>43158</v>
      </c>
      <c r="C142" s="76" t="str">
        <f>数据源表!C110</f>
        <v>a1751</v>
      </c>
      <c r="D142" s="76" t="str">
        <f>数据源表!D110</f>
        <v>昆山市周市镇浩琦机械厂</v>
      </c>
      <c r="E142" s="77">
        <f>数据源表!E110</f>
        <v>3000</v>
      </c>
      <c r="F142" s="76" t="str">
        <f>数据源表!F110</f>
        <v>02839361</v>
      </c>
      <c r="G142" s="78">
        <f>数据源表!G110</f>
        <v>43218</v>
      </c>
      <c r="H142" s="76">
        <f>数据源表!H110</f>
        <v>60</v>
      </c>
      <c r="I142" s="78">
        <v>43273</v>
      </c>
      <c r="J142" s="94">
        <f>数据源表!J110</f>
        <v>3000</v>
      </c>
      <c r="K142" s="94">
        <f t="shared" si="25"/>
        <v>2564.1</v>
      </c>
      <c r="L142" s="95">
        <f t="shared" si="26"/>
        <v>115</v>
      </c>
      <c r="M142" s="96"/>
      <c r="N142" s="96" t="e">
        <f>VLOOKUP(C142,#REF!,5,0)</f>
        <v>#REF!</v>
      </c>
      <c r="O142" s="76">
        <f t="shared" si="27"/>
        <v>0.04</v>
      </c>
      <c r="P142" s="76">
        <f t="shared" si="28"/>
        <v>102.56</v>
      </c>
      <c r="Q142" s="224">
        <v>15.083</v>
      </c>
      <c r="R142" s="76">
        <f t="shared" si="29"/>
        <v>2564.11</v>
      </c>
      <c r="S142" s="94">
        <f>ROUND(IF(F142="未税",J142-M142-R142,J142/1.17-M142-R142),2)</f>
        <v>-0.01</v>
      </c>
      <c r="T142" s="94"/>
      <c r="U142" s="94"/>
      <c r="V142" s="106" t="str">
        <f>数据源表!S110</f>
        <v>CSR24</v>
      </c>
      <c r="W142" s="76" t="str">
        <f>数据源表!M110</f>
        <v>*其他化学制品*铝合金加工液</v>
      </c>
      <c r="X142" s="76" t="str">
        <f>数据源表!N110</f>
        <v>ZM-3080</v>
      </c>
      <c r="Y142" s="76">
        <f>数据源表!O110</f>
        <v>1</v>
      </c>
      <c r="Z142" s="76" t="str">
        <f>数据源表!P110</f>
        <v>桶</v>
      </c>
      <c r="AA142" s="76">
        <f>数据源表!Q110</f>
        <v>3000</v>
      </c>
      <c r="AB142" s="76">
        <f>数据源表!R110</f>
        <v>3000</v>
      </c>
      <c r="AC142" s="118">
        <f>数据源表!U110</f>
        <v>170</v>
      </c>
      <c r="AD142" s="118">
        <f>数据源表!T110</f>
        <v>170</v>
      </c>
      <c r="AE142" s="66" t="str">
        <f t="shared" si="30"/>
        <v xml:space="preserve">     指导价</v>
      </c>
      <c r="AF142" s="73" t="str">
        <f>数据源表!V110</f>
        <v>XOUT18020190</v>
      </c>
      <c r="AG142" s="119">
        <f>数据源表!W110</f>
        <v>43159</v>
      </c>
      <c r="AH142" s="73">
        <f>数据源表!X110</f>
        <v>0</v>
      </c>
      <c r="AI142" s="122"/>
      <c r="AJ142" s="124">
        <f>数据源表!Y110</f>
        <v>0.17</v>
      </c>
      <c r="AK142" s="53" t="e">
        <f>VLOOKUP(V142,#REF!,12,0)</f>
        <v>#REF!</v>
      </c>
    </row>
    <row r="143" spans="1:37" s="53" customFormat="1" ht="12" customHeight="1">
      <c r="A143" s="76" t="str">
        <f>数据源表!A111</f>
        <v>韩风云</v>
      </c>
      <c r="B143" s="75">
        <f>数据源表!B111</f>
        <v>43255</v>
      </c>
      <c r="C143" s="76" t="str">
        <f>数据源表!C111</f>
        <v>a1890</v>
      </c>
      <c r="D143" s="76" t="str">
        <f>数据源表!D111</f>
        <v>苏州意远兴精密机械有限公司</v>
      </c>
      <c r="E143" s="77">
        <f>数据源表!E111</f>
        <v>3000</v>
      </c>
      <c r="F143" s="76" t="str">
        <f>数据源表!F111</f>
        <v>55874821</v>
      </c>
      <c r="G143" s="78">
        <f>数据源表!G111</f>
        <v>43285</v>
      </c>
      <c r="H143" s="76">
        <f>数据源表!H111</f>
        <v>30</v>
      </c>
      <c r="I143" s="78">
        <v>43254</v>
      </c>
      <c r="J143" s="94">
        <f>数据源表!J111</f>
        <v>3000</v>
      </c>
      <c r="K143" s="94">
        <f t="shared" si="25"/>
        <v>2586.21</v>
      </c>
      <c r="L143" s="95">
        <f t="shared" si="26"/>
        <v>-1</v>
      </c>
      <c r="M143" s="96"/>
      <c r="N143" s="96" t="e">
        <f>VLOOKUP(C143,#REF!,5,0)</f>
        <v>#REF!</v>
      </c>
      <c r="O143" s="76">
        <f t="shared" si="27"/>
        <v>0.05</v>
      </c>
      <c r="P143" s="76">
        <f t="shared" si="28"/>
        <v>129.31</v>
      </c>
      <c r="Q143" s="224">
        <v>15.083</v>
      </c>
      <c r="R143" s="76">
        <f t="shared" si="29"/>
        <v>2564.11</v>
      </c>
      <c r="S143" s="94">
        <f>ROUND(IF(F143="未税",J143-M143-R143,J143/(1+AJ143)-M143-R143),2)</f>
        <v>22.1</v>
      </c>
      <c r="T143" s="94"/>
      <c r="U143" s="94"/>
      <c r="V143" s="106" t="str">
        <f>数据源表!S111</f>
        <v>CSR24</v>
      </c>
      <c r="W143" s="76" t="str">
        <f>数据源表!M111</f>
        <v>*专项化学用品*铝合金加工液</v>
      </c>
      <c r="X143" s="76" t="str">
        <f>数据源表!N111</f>
        <v>ZM-3080</v>
      </c>
      <c r="Y143" s="76">
        <f>数据源表!O111</f>
        <v>1</v>
      </c>
      <c r="Z143" s="76" t="str">
        <f>数据源表!P111</f>
        <v>桶</v>
      </c>
      <c r="AA143" s="76">
        <f>数据源表!Q111</f>
        <v>3000</v>
      </c>
      <c r="AB143" s="76">
        <f>数据源表!R111</f>
        <v>3000</v>
      </c>
      <c r="AC143" s="118">
        <f>数据源表!U111</f>
        <v>170</v>
      </c>
      <c r="AD143" s="118">
        <f>数据源表!T111</f>
        <v>170</v>
      </c>
      <c r="AE143" s="66" t="str">
        <f t="shared" si="30"/>
        <v xml:space="preserve">     指导价</v>
      </c>
      <c r="AF143" s="73" t="str">
        <f>数据源表!V111</f>
        <v>XOUT18060054</v>
      </c>
      <c r="AG143" s="119">
        <f>数据源表!W111</f>
        <v>43255</v>
      </c>
      <c r="AH143" s="73">
        <f>数据源表!X111</f>
        <v>0</v>
      </c>
      <c r="AI143" s="122"/>
      <c r="AJ143" s="124">
        <f>数据源表!Y111</f>
        <v>0.15999860800167001</v>
      </c>
      <c r="AK143" s="53" t="e">
        <f>VLOOKUP(V143,#REF!,12,0)</f>
        <v>#REF!</v>
      </c>
    </row>
    <row r="144" spans="1:37" s="53" customFormat="1" ht="12" customHeight="1">
      <c r="A144" s="76" t="str">
        <f>数据源表!A112</f>
        <v>韩风云</v>
      </c>
      <c r="B144" s="75">
        <f>数据源表!B112</f>
        <v>43255</v>
      </c>
      <c r="C144" s="76" t="str">
        <f>数据源表!C112</f>
        <v>a1890</v>
      </c>
      <c r="D144" s="76" t="str">
        <f>数据源表!D112</f>
        <v>苏州意远兴精密机械有限公司</v>
      </c>
      <c r="E144" s="77">
        <f>数据源表!E112</f>
        <v>540</v>
      </c>
      <c r="F144" s="76" t="str">
        <f>数据源表!F112</f>
        <v>55874822</v>
      </c>
      <c r="G144" s="78">
        <f>数据源表!G112</f>
        <v>43285</v>
      </c>
      <c r="H144" s="76">
        <f>数据源表!H112</f>
        <v>30</v>
      </c>
      <c r="I144" s="78">
        <v>43254</v>
      </c>
      <c r="J144" s="94">
        <f>数据源表!J112</f>
        <v>540</v>
      </c>
      <c r="K144" s="94">
        <f t="shared" si="25"/>
        <v>465.52</v>
      </c>
      <c r="L144" s="95">
        <f t="shared" si="26"/>
        <v>-1</v>
      </c>
      <c r="M144" s="96"/>
      <c r="N144" s="96" t="e">
        <f>VLOOKUP(C144,#REF!,5,0)</f>
        <v>#REF!</v>
      </c>
      <c r="O144" s="76">
        <f t="shared" si="27"/>
        <v>0.05</v>
      </c>
      <c r="P144" s="76">
        <f t="shared" si="28"/>
        <v>23.28</v>
      </c>
      <c r="Q144" s="76" t="e">
        <f>ROUND(VLOOKUP(V144,#REF!,7,0),2)</f>
        <v>#REF!</v>
      </c>
      <c r="R144" s="76" t="e">
        <f t="shared" si="29"/>
        <v>#REF!</v>
      </c>
      <c r="S144" s="94" t="e">
        <f>ROUND(IF(F144="未税",J144-M144-R144,J144/(1+AJ144)-M144-R144),2)</f>
        <v>#REF!</v>
      </c>
      <c r="T144" s="94"/>
      <c r="U144" s="94"/>
      <c r="V144" s="106" t="str">
        <f>数据源表!S112</f>
        <v>CYT11</v>
      </c>
      <c r="W144" s="76" t="str">
        <f>数据源表!M112</f>
        <v>*润滑油*机床导轨油</v>
      </c>
      <c r="X144" s="76" t="str">
        <f>数据源表!N112</f>
        <v>68#</v>
      </c>
      <c r="Y144" s="76">
        <f>数据源表!O112</f>
        <v>3.4000000000000002E-2</v>
      </c>
      <c r="Z144" s="76" t="str">
        <f>数据源表!P112</f>
        <v>吨</v>
      </c>
      <c r="AA144" s="76">
        <f>数据源表!Q112</f>
        <v>15882.352941176499</v>
      </c>
      <c r="AB144" s="76">
        <f>数据源表!R112</f>
        <v>540</v>
      </c>
      <c r="AC144" s="118">
        <f>数据源表!U112</f>
        <v>34</v>
      </c>
      <c r="AD144" s="118">
        <f>数据源表!T112</f>
        <v>17</v>
      </c>
      <c r="AE144" s="66" t="str">
        <f t="shared" si="30"/>
        <v>指导价+Y4*30</v>
      </c>
      <c r="AF144" s="73" t="str">
        <f>数据源表!V112</f>
        <v>XOUT18060054</v>
      </c>
      <c r="AG144" s="119">
        <f>数据源表!W112</f>
        <v>43255</v>
      </c>
      <c r="AH144" s="73">
        <f>数据源表!X112</f>
        <v>0</v>
      </c>
      <c r="AI144" s="122"/>
      <c r="AJ144" s="124">
        <f>数据源表!Y112</f>
        <v>0.15999312596666099</v>
      </c>
      <c r="AK144" s="53" t="e">
        <f>VLOOKUP(V144,#REF!,12,0)</f>
        <v>#REF!</v>
      </c>
    </row>
    <row r="145" spans="1:37" s="53" customFormat="1" ht="12" customHeight="1">
      <c r="A145" s="76" t="str">
        <f>数据源表!A113</f>
        <v>何洋</v>
      </c>
      <c r="B145" s="75">
        <f>数据源表!B113</f>
        <v>43204</v>
      </c>
      <c r="C145" s="76" t="str">
        <f>数据源表!C113</f>
        <v>a1359</v>
      </c>
      <c r="D145" s="76" t="str">
        <f>数据源表!D113</f>
        <v>湖北道普润滑科技有限公司</v>
      </c>
      <c r="E145" s="77">
        <f>数据源表!E113</f>
        <v>36855</v>
      </c>
      <c r="F145" s="76" t="str">
        <f>数据源表!F113</f>
        <v>15222577</v>
      </c>
      <c r="G145" s="78">
        <f>数据源表!G113</f>
        <v>43277</v>
      </c>
      <c r="H145" s="76">
        <f>数据源表!H113</f>
        <v>60</v>
      </c>
      <c r="I145" s="78">
        <v>43278</v>
      </c>
      <c r="J145" s="94">
        <f>数据源表!J113</f>
        <v>36855</v>
      </c>
      <c r="K145" s="94">
        <f t="shared" si="25"/>
        <v>31500</v>
      </c>
      <c r="L145" s="95">
        <f t="shared" si="26"/>
        <v>74</v>
      </c>
      <c r="M145" s="96"/>
      <c r="N145" s="96" t="e">
        <f>VLOOKUP(C145,#REF!,5,0)</f>
        <v>#REF!</v>
      </c>
      <c r="O145" s="223">
        <f>10.5*0.8</f>
        <v>8.4</v>
      </c>
      <c r="P145" s="76">
        <f>ROUND(O145*Y145,2)</f>
        <v>126</v>
      </c>
      <c r="Q145" s="76" t="e">
        <f>ROUND(VLOOKUP(V145,#REF!,7,0),2)</f>
        <v>#REF!</v>
      </c>
      <c r="R145" s="76"/>
      <c r="S145" s="94"/>
      <c r="T145" s="94"/>
      <c r="U145" s="94"/>
      <c r="V145" s="106" t="str">
        <f>数据源表!S113</f>
        <v>CSR47</v>
      </c>
      <c r="W145" s="76" t="str">
        <f>数据源表!M113</f>
        <v>*专项化学用品*切削液</v>
      </c>
      <c r="X145" s="76" t="str">
        <f>数据源表!N113</f>
        <v>CF-2600A</v>
      </c>
      <c r="Y145" s="76">
        <f>数据源表!O113</f>
        <v>15</v>
      </c>
      <c r="Z145" s="76" t="str">
        <f>数据源表!P113</f>
        <v>桶</v>
      </c>
      <c r="AA145" s="76">
        <f>数据源表!Q113</f>
        <v>2457</v>
      </c>
      <c r="AB145" s="76">
        <f>数据源表!R113</f>
        <v>36855</v>
      </c>
      <c r="AC145" s="118">
        <f>数据源表!U113</f>
        <v>2700</v>
      </c>
      <c r="AD145" s="118">
        <f>数据源表!T113</f>
        <v>180</v>
      </c>
      <c r="AE145" s="66" t="str">
        <f t="shared" si="30"/>
        <v xml:space="preserve">     指导价</v>
      </c>
      <c r="AF145" s="73" t="str">
        <f>数据源表!V113</f>
        <v>XOUT18030449</v>
      </c>
      <c r="AG145" s="119">
        <f>数据源表!W113</f>
        <v>43188</v>
      </c>
      <c r="AH145" s="73" t="str">
        <f>数据源表!X113</f>
        <v>纳诺-廊坊</v>
      </c>
      <c r="AI145" s="122"/>
      <c r="AJ145" s="124">
        <f>数据源表!Y113</f>
        <v>0.17</v>
      </c>
      <c r="AK145" s="53" t="e">
        <f>VLOOKUP(V145,#REF!,12,0)</f>
        <v>#REF!</v>
      </c>
    </row>
    <row r="146" spans="1:37" s="184" customFormat="1" ht="12" customHeight="1">
      <c r="A146" s="209" t="s">
        <v>448</v>
      </c>
      <c r="B146" s="210">
        <v>43204</v>
      </c>
      <c r="C146" s="209" t="s">
        <v>449</v>
      </c>
      <c r="D146" s="209" t="s">
        <v>450</v>
      </c>
      <c r="E146" s="211"/>
      <c r="F146" s="209" t="s">
        <v>1189</v>
      </c>
      <c r="G146" s="212">
        <v>43277</v>
      </c>
      <c r="H146" s="209">
        <v>60</v>
      </c>
      <c r="I146" s="212">
        <v>43278</v>
      </c>
      <c r="J146" s="213">
        <v>108108</v>
      </c>
      <c r="K146" s="94">
        <f t="shared" si="25"/>
        <v>92400</v>
      </c>
      <c r="L146" s="214">
        <v>74</v>
      </c>
      <c r="M146" s="215"/>
      <c r="N146" s="215" t="s">
        <v>4371</v>
      </c>
      <c r="O146" s="209">
        <f>10.5*0.2</f>
        <v>2.1</v>
      </c>
      <c r="P146" s="76">
        <f>ROUND(O146*Y146,2)</f>
        <v>92.4</v>
      </c>
      <c r="Q146" s="209">
        <v>20.420000000000002</v>
      </c>
      <c r="R146" s="209"/>
      <c r="S146" s="213"/>
      <c r="T146" s="213"/>
      <c r="U146" s="213"/>
      <c r="V146" s="216" t="s">
        <v>453</v>
      </c>
      <c r="W146" s="209" t="s">
        <v>389</v>
      </c>
      <c r="X146" s="209" t="s">
        <v>1190</v>
      </c>
      <c r="Y146" s="209">
        <v>44</v>
      </c>
      <c r="Z146" s="209" t="s">
        <v>114</v>
      </c>
      <c r="AA146" s="209">
        <v>2457</v>
      </c>
      <c r="AB146" s="209">
        <v>108108</v>
      </c>
      <c r="AC146" s="217">
        <v>7920</v>
      </c>
      <c r="AD146" s="217">
        <v>180</v>
      </c>
      <c r="AE146" s="218" t="s">
        <v>6610</v>
      </c>
      <c r="AF146" s="219" t="s">
        <v>1191</v>
      </c>
      <c r="AG146" s="220">
        <v>43187</v>
      </c>
      <c r="AH146" s="219" t="s">
        <v>6611</v>
      </c>
      <c r="AI146" s="221"/>
      <c r="AJ146" s="222">
        <v>0.17</v>
      </c>
      <c r="AK146" s="183">
        <v>0</v>
      </c>
    </row>
    <row r="147" spans="1:37" s="184" customFormat="1" ht="12" customHeight="1">
      <c r="A147" s="209" t="s">
        <v>448</v>
      </c>
      <c r="B147" s="210">
        <v>43204</v>
      </c>
      <c r="C147" s="209" t="s">
        <v>449</v>
      </c>
      <c r="D147" s="209" t="s">
        <v>450</v>
      </c>
      <c r="E147" s="211"/>
      <c r="F147" s="209" t="s">
        <v>1193</v>
      </c>
      <c r="G147" s="212">
        <v>43277</v>
      </c>
      <c r="H147" s="209">
        <v>60</v>
      </c>
      <c r="I147" s="212">
        <v>43278</v>
      </c>
      <c r="J147" s="213">
        <v>98280</v>
      </c>
      <c r="K147" s="94">
        <f t="shared" si="25"/>
        <v>84000</v>
      </c>
      <c r="L147" s="214">
        <v>74</v>
      </c>
      <c r="M147" s="215"/>
      <c r="N147" s="215" t="s">
        <v>4371</v>
      </c>
      <c r="O147" s="209">
        <f>10.5*0.2</f>
        <v>2.1</v>
      </c>
      <c r="P147" s="76">
        <f>ROUND(O147*Y147,2)</f>
        <v>84</v>
      </c>
      <c r="Q147" s="209">
        <v>20.420000000000002</v>
      </c>
      <c r="R147" s="209"/>
      <c r="S147" s="213"/>
      <c r="T147" s="213"/>
      <c r="U147" s="213"/>
      <c r="V147" s="216" t="s">
        <v>453</v>
      </c>
      <c r="W147" s="209" t="s">
        <v>389</v>
      </c>
      <c r="X147" s="209" t="s">
        <v>1190</v>
      </c>
      <c r="Y147" s="209">
        <v>40</v>
      </c>
      <c r="Z147" s="209" t="s">
        <v>114</v>
      </c>
      <c r="AA147" s="209">
        <v>2457</v>
      </c>
      <c r="AB147" s="209">
        <v>98280</v>
      </c>
      <c r="AC147" s="217">
        <v>7200</v>
      </c>
      <c r="AD147" s="217">
        <v>180</v>
      </c>
      <c r="AE147" s="218" t="s">
        <v>6610</v>
      </c>
      <c r="AF147" s="219" t="s">
        <v>1194</v>
      </c>
      <c r="AG147" s="220">
        <v>43192</v>
      </c>
      <c r="AH147" s="219" t="s">
        <v>6611</v>
      </c>
      <c r="AI147" s="221"/>
      <c r="AJ147" s="222">
        <v>0.17</v>
      </c>
      <c r="AK147" s="183">
        <v>0</v>
      </c>
    </row>
    <row r="148" spans="1:37" s="53" customFormat="1" ht="12" customHeight="1">
      <c r="A148" s="76" t="str">
        <f>数据源表!A114</f>
        <v>姜鹏</v>
      </c>
      <c r="B148" s="75">
        <f>数据源表!B114</f>
        <v>43172</v>
      </c>
      <c r="C148" s="76" t="str">
        <f>数据源表!C114</f>
        <v>a0106</v>
      </c>
      <c r="D148" s="76" t="str">
        <f>数据源表!D114</f>
        <v>上海安美特铝业有限公司</v>
      </c>
      <c r="E148" s="77">
        <f>数据源表!E114</f>
        <v>3500</v>
      </c>
      <c r="F148" s="76" t="str">
        <f>数据源表!F114</f>
        <v>02839470</v>
      </c>
      <c r="G148" s="78">
        <f>数据源表!G114</f>
        <v>43172</v>
      </c>
      <c r="H148" s="76" t="str">
        <f>数据源表!H114</f>
        <v>货到付款</v>
      </c>
      <c r="I148" s="78" t="s">
        <v>460</v>
      </c>
      <c r="J148" s="94">
        <f>数据源表!J114</f>
        <v>3000</v>
      </c>
      <c r="K148" s="94">
        <f t="shared" si="25"/>
        <v>2564.1</v>
      </c>
      <c r="L148" s="200">
        <v>94</v>
      </c>
      <c r="M148" s="96">
        <f>400/1.17</f>
        <v>341.88034188034192</v>
      </c>
      <c r="N148" s="96" t="e">
        <f>VLOOKUP(C148,#REF!,5,0)</f>
        <v>#REF!</v>
      </c>
      <c r="O148" s="76">
        <f t="shared" ref="O148:O163" si="31">IF(L148&lt;=60,0.05,IF(L148&lt;=120,0.04,IF(L148&lt;=150,0.02,IF(L148&lt;=180,0.01,0))))</f>
        <v>0.04</v>
      </c>
      <c r="P148" s="76">
        <f t="shared" ref="P148:P168" si="32">ROUND((K148-M148)*O148,2)</f>
        <v>88.89</v>
      </c>
      <c r="Q148" s="76" t="e">
        <f>ROUND(VLOOKUP(V148,#REF!,7,0),2)</f>
        <v>#REF!</v>
      </c>
      <c r="R148" s="76" t="e">
        <f t="shared" ref="R148:R163" si="33">ROUND(IF(AE148="指导价+Y4*30",AC148*Q148+Y148*30,AC148*Q148),2)</f>
        <v>#REF!</v>
      </c>
      <c r="S148" s="94" t="e">
        <f t="shared" ref="S148:S154" si="34">ROUND(IF(F148="未税",J148-M148-R148,J148/1.17-M148-R148),2)</f>
        <v>#REF!</v>
      </c>
      <c r="T148" s="94"/>
      <c r="U148" s="94"/>
      <c r="V148" s="106" t="str">
        <f>数据源表!S114</f>
        <v>CSQ03</v>
      </c>
      <c r="W148" s="76" t="str">
        <f>数据源表!M114</f>
        <v>*专项化学用品*全合成磨削液</v>
      </c>
      <c r="X148" s="76" t="str">
        <f>数据源表!N114</f>
        <v>SH-880</v>
      </c>
      <c r="Y148" s="76">
        <f>数据源表!O114</f>
        <v>0.86</v>
      </c>
      <c r="Z148" s="76" t="str">
        <f>数据源表!P114</f>
        <v>桶</v>
      </c>
      <c r="AA148" s="76">
        <f>数据源表!Q114</f>
        <v>3500</v>
      </c>
      <c r="AB148" s="76">
        <f>数据源表!R114</f>
        <v>3500</v>
      </c>
      <c r="AC148" s="118">
        <f>数据源表!U114</f>
        <v>154.29</v>
      </c>
      <c r="AD148" s="118">
        <f>数据源表!T114</f>
        <v>180</v>
      </c>
      <c r="AE148" s="66" t="str">
        <f>IF(AD148&lt;50,"指导价+Y4*30",IF(AD148="固体","     指导价","     指导价"))</f>
        <v xml:space="preserve">     指导价</v>
      </c>
      <c r="AF148" s="73" t="str">
        <f>数据源表!V114</f>
        <v>XOUT18030017</v>
      </c>
      <c r="AG148" s="119">
        <f>数据源表!W114</f>
        <v>43161</v>
      </c>
      <c r="AH148" s="73" t="str">
        <f>数据源表!X114</f>
        <v>拆分付款</v>
      </c>
      <c r="AI148" s="122"/>
      <c r="AJ148" s="124">
        <f>数据源表!Y114</f>
        <v>0.17</v>
      </c>
      <c r="AK148" s="53" t="e">
        <f>VLOOKUP(V148,#REF!,12,0)</f>
        <v>#REF!</v>
      </c>
    </row>
    <row r="149" spans="1:37" s="53" customFormat="1" ht="12" customHeight="1">
      <c r="A149" s="76" t="str">
        <f>数据源表!A115</f>
        <v>姜鹏</v>
      </c>
      <c r="B149" s="75">
        <f>数据源表!B115</f>
        <v>43175</v>
      </c>
      <c r="C149" s="76" t="str">
        <f>数据源表!C115</f>
        <v>a0106</v>
      </c>
      <c r="D149" s="76" t="str">
        <f>数据源表!D115</f>
        <v>上海安美特铝业有限公司</v>
      </c>
      <c r="E149" s="77">
        <f>数据源表!E115</f>
        <v>7000</v>
      </c>
      <c r="F149" s="76" t="str">
        <f>数据源表!F115</f>
        <v>02839593</v>
      </c>
      <c r="G149" s="78">
        <f>数据源表!G115</f>
        <v>43175</v>
      </c>
      <c r="H149" s="76" t="str">
        <f>数据源表!H115</f>
        <v>货到付款</v>
      </c>
      <c r="I149" s="78">
        <v>43266</v>
      </c>
      <c r="J149" s="94">
        <f>数据源表!J115</f>
        <v>4000</v>
      </c>
      <c r="K149" s="94">
        <f t="shared" si="25"/>
        <v>3418.8</v>
      </c>
      <c r="L149" s="95">
        <f t="shared" ref="L149:L168" si="35">I149-B149</f>
        <v>91</v>
      </c>
      <c r="M149" s="96"/>
      <c r="N149" s="96" t="e">
        <f>VLOOKUP(C149,#REF!,5,0)</f>
        <v>#REF!</v>
      </c>
      <c r="O149" s="76">
        <f t="shared" si="31"/>
        <v>0.04</v>
      </c>
      <c r="P149" s="76">
        <f t="shared" si="32"/>
        <v>136.75</v>
      </c>
      <c r="Q149" s="76" t="e">
        <f>ROUND(VLOOKUP(V149,#REF!,7,0),2)</f>
        <v>#REF!</v>
      </c>
      <c r="R149" s="76" t="e">
        <f t="shared" si="33"/>
        <v>#REF!</v>
      </c>
      <c r="S149" s="94" t="e">
        <f t="shared" si="34"/>
        <v>#REF!</v>
      </c>
      <c r="T149" s="94"/>
      <c r="U149" s="94"/>
      <c r="V149" s="106" t="str">
        <f>数据源表!S115</f>
        <v>CSQ03</v>
      </c>
      <c r="W149" s="76" t="str">
        <f>数据源表!M115</f>
        <v>*专项化学用品*全合成磨削液</v>
      </c>
      <c r="X149" s="76" t="str">
        <f>数据源表!N115</f>
        <v>SH-880</v>
      </c>
      <c r="Y149" s="76">
        <f>数据源表!O115</f>
        <v>1.1399999999999999</v>
      </c>
      <c r="Z149" s="76" t="str">
        <f>数据源表!P115</f>
        <v>桶</v>
      </c>
      <c r="AA149" s="76">
        <f>数据源表!Q115</f>
        <v>3500</v>
      </c>
      <c r="AB149" s="76">
        <f>数据源表!R115</f>
        <v>7000</v>
      </c>
      <c r="AC149" s="118">
        <f>数据源表!U115</f>
        <v>205.71</v>
      </c>
      <c r="AD149" s="118">
        <f>数据源表!T115</f>
        <v>180</v>
      </c>
      <c r="AE149" s="66" t="str">
        <f>IF(AD149&lt;50,"指导价+Y4*30",IF(AD149="固体","     指导价","     指导价"))</f>
        <v xml:space="preserve">     指导价</v>
      </c>
      <c r="AF149" s="73" t="str">
        <f>数据源表!V115</f>
        <v>XOUT18030269</v>
      </c>
      <c r="AG149" s="119">
        <f>数据源表!W115</f>
        <v>43176</v>
      </c>
      <c r="AH149" s="73" t="str">
        <f>数据源表!X115</f>
        <v>拆分付款</v>
      </c>
      <c r="AI149" s="122"/>
      <c r="AJ149" s="124">
        <f>数据源表!Y115</f>
        <v>0.17</v>
      </c>
      <c r="AK149" s="53" t="e">
        <f>VLOOKUP(V149,#REF!,12,0)</f>
        <v>#REF!</v>
      </c>
    </row>
    <row r="150" spans="1:37" s="53" customFormat="1" ht="12" customHeight="1">
      <c r="A150" s="76" t="str">
        <f>数据源表!A116</f>
        <v>姜鹏</v>
      </c>
      <c r="B150" s="75">
        <f>数据源表!B116</f>
        <v>43172</v>
      </c>
      <c r="C150" s="76" t="str">
        <f>数据源表!C116</f>
        <v>a0110</v>
      </c>
      <c r="D150" s="76" t="str">
        <f>数据源表!D116</f>
        <v>上海戈吕克机械制造有限公司</v>
      </c>
      <c r="E150" s="77">
        <f>数据源表!E116</f>
        <v>700</v>
      </c>
      <c r="F150" s="76" t="str">
        <f>数据源表!F116</f>
        <v>02839481</v>
      </c>
      <c r="G150" s="78">
        <f>数据源表!G116</f>
        <v>43232</v>
      </c>
      <c r="H150" s="76">
        <f>数据源表!H116</f>
        <v>60</v>
      </c>
      <c r="I150" s="78">
        <v>43259</v>
      </c>
      <c r="J150" s="94">
        <f>数据源表!J116</f>
        <v>700</v>
      </c>
      <c r="K150" s="94">
        <f t="shared" si="25"/>
        <v>598.29</v>
      </c>
      <c r="L150" s="95">
        <f t="shared" si="35"/>
        <v>87</v>
      </c>
      <c r="M150" s="96"/>
      <c r="N150" s="96" t="e">
        <f>VLOOKUP(C150,#REF!,5,0)</f>
        <v>#REF!</v>
      </c>
      <c r="O150" s="76">
        <f t="shared" si="31"/>
        <v>0.04</v>
      </c>
      <c r="P150" s="76">
        <f t="shared" si="32"/>
        <v>23.93</v>
      </c>
      <c r="Q150" s="76" t="e">
        <f>ROUND(VLOOKUP(V150,#REF!,7,0),2)</f>
        <v>#REF!</v>
      </c>
      <c r="R150" s="76" t="e">
        <f t="shared" si="33"/>
        <v>#REF!</v>
      </c>
      <c r="S150" s="94" t="e">
        <f t="shared" si="34"/>
        <v>#REF!</v>
      </c>
      <c r="T150" s="94"/>
      <c r="U150" s="94"/>
      <c r="V150" s="106" t="str">
        <f>数据源表!S116</f>
        <v>CSX05</v>
      </c>
      <c r="W150" s="76" t="str">
        <f>数据源表!M116</f>
        <v>*专项化学用品*清洗剂</v>
      </c>
      <c r="X150" s="76" t="str">
        <f>数据源表!N116</f>
        <v>AS-502</v>
      </c>
      <c r="Y150" s="76">
        <f>数据源表!O116</f>
        <v>2</v>
      </c>
      <c r="Z150" s="76" t="str">
        <f>数据源表!P116</f>
        <v>桶</v>
      </c>
      <c r="AA150" s="76">
        <f>数据源表!Q116</f>
        <v>350</v>
      </c>
      <c r="AB150" s="76">
        <f>数据源表!R116</f>
        <v>700</v>
      </c>
      <c r="AC150" s="118">
        <f>数据源表!U116</f>
        <v>50</v>
      </c>
      <c r="AD150" s="118">
        <f>数据源表!T116</f>
        <v>25</v>
      </c>
      <c r="AE150" s="225" t="s">
        <v>6612</v>
      </c>
      <c r="AF150" s="73" t="str">
        <f>数据源表!V116</f>
        <v>XOUT18030042</v>
      </c>
      <c r="AG150" s="119">
        <f>数据源表!W116</f>
        <v>43162</v>
      </c>
      <c r="AH150" s="73">
        <f>数据源表!X116</f>
        <v>0</v>
      </c>
      <c r="AI150" s="122"/>
      <c r="AJ150" s="124">
        <f>数据源表!Y116</f>
        <v>0.17</v>
      </c>
      <c r="AK150" s="53" t="e">
        <f>VLOOKUP(V150,#REF!,12,0)</f>
        <v>#REF!</v>
      </c>
    </row>
    <row r="151" spans="1:37" s="53" customFormat="1" ht="12" customHeight="1">
      <c r="A151" s="76" t="str">
        <f>数据源表!A117</f>
        <v>姜鹏</v>
      </c>
      <c r="B151" s="75">
        <f>数据源表!B117</f>
        <v>43172</v>
      </c>
      <c r="C151" s="76" t="str">
        <f>数据源表!C117</f>
        <v>a0110</v>
      </c>
      <c r="D151" s="76" t="str">
        <f>数据源表!D117</f>
        <v>上海戈吕克机械制造有限公司</v>
      </c>
      <c r="E151" s="77">
        <f>数据源表!E117</f>
        <v>2300</v>
      </c>
      <c r="F151" s="76" t="str">
        <f>数据源表!F117</f>
        <v>02839481</v>
      </c>
      <c r="G151" s="78">
        <f>数据源表!G117</f>
        <v>43232</v>
      </c>
      <c r="H151" s="76">
        <f>数据源表!H117</f>
        <v>60</v>
      </c>
      <c r="I151" s="78">
        <v>43259</v>
      </c>
      <c r="J151" s="94">
        <f>数据源表!J117</f>
        <v>2300</v>
      </c>
      <c r="K151" s="94">
        <f t="shared" si="25"/>
        <v>1965.81</v>
      </c>
      <c r="L151" s="95">
        <f t="shared" si="35"/>
        <v>87</v>
      </c>
      <c r="M151" s="96"/>
      <c r="N151" s="96" t="e">
        <f>VLOOKUP(C151,#REF!,5,0)</f>
        <v>#REF!</v>
      </c>
      <c r="O151" s="76">
        <f t="shared" si="31"/>
        <v>0.04</v>
      </c>
      <c r="P151" s="76">
        <f t="shared" si="32"/>
        <v>78.63</v>
      </c>
      <c r="Q151" s="76" t="e">
        <f>ROUND(VLOOKUP(V151,#REF!,7,0),2)</f>
        <v>#REF!</v>
      </c>
      <c r="R151" s="76" t="e">
        <f t="shared" si="33"/>
        <v>#REF!</v>
      </c>
      <c r="S151" s="94" t="e">
        <f t="shared" si="34"/>
        <v>#REF!</v>
      </c>
      <c r="T151" s="94"/>
      <c r="U151" s="94"/>
      <c r="V151" s="106" t="str">
        <f>数据源表!S117</f>
        <v>CYT12</v>
      </c>
      <c r="W151" s="76" t="str">
        <f>数据源表!M117</f>
        <v>*专项化学用品*抗磨液压油</v>
      </c>
      <c r="X151" s="76" t="str">
        <f>数据源表!N117</f>
        <v>68#</v>
      </c>
      <c r="Y151" s="76">
        <f>数据源表!O117</f>
        <v>1</v>
      </c>
      <c r="Z151" s="76" t="str">
        <f>数据源表!P117</f>
        <v>桶</v>
      </c>
      <c r="AA151" s="76">
        <f>数据源表!Q117</f>
        <v>2300</v>
      </c>
      <c r="AB151" s="76">
        <f>数据源表!R117</f>
        <v>2300</v>
      </c>
      <c r="AC151" s="118">
        <f>数据源表!U117</f>
        <v>170</v>
      </c>
      <c r="AD151" s="118">
        <f>数据源表!T117</f>
        <v>170</v>
      </c>
      <c r="AE151" s="66" t="str">
        <f>IF(AD151&lt;50,"指导价+Y4*30",IF(AD151="固体","     指导价","     指导价"))</f>
        <v xml:space="preserve">     指导价</v>
      </c>
      <c r="AF151" s="73" t="str">
        <f>数据源表!V117</f>
        <v>XOUT18030042</v>
      </c>
      <c r="AG151" s="119">
        <f>数据源表!W117</f>
        <v>43162</v>
      </c>
      <c r="AH151" s="73">
        <f>数据源表!X117</f>
        <v>0</v>
      </c>
      <c r="AI151" s="122"/>
      <c r="AJ151" s="124">
        <f>数据源表!Y117</f>
        <v>0.17</v>
      </c>
      <c r="AK151" s="53" t="e">
        <f>VLOOKUP(V151,#REF!,12,0)</f>
        <v>#REF!</v>
      </c>
    </row>
    <row r="152" spans="1:37" s="53" customFormat="1" ht="12" customHeight="1">
      <c r="A152" s="76" t="str">
        <f>数据源表!A118</f>
        <v>姜鹏</v>
      </c>
      <c r="B152" s="75">
        <f>数据源表!B118</f>
        <v>43181</v>
      </c>
      <c r="C152" s="76" t="str">
        <f>数据源表!C118</f>
        <v>a0110</v>
      </c>
      <c r="D152" s="76" t="str">
        <f>数据源表!D118</f>
        <v>上海戈吕克机械制造有限公司</v>
      </c>
      <c r="E152" s="77">
        <f>数据源表!E118</f>
        <v>700</v>
      </c>
      <c r="F152" s="76" t="str">
        <f>数据源表!F118</f>
        <v>02839666</v>
      </c>
      <c r="G152" s="78">
        <f>数据源表!G118</f>
        <v>43241</v>
      </c>
      <c r="H152" s="76">
        <f>数据源表!H118</f>
        <v>60</v>
      </c>
      <c r="I152" s="78">
        <v>43259</v>
      </c>
      <c r="J152" s="94">
        <f>数据源表!J118</f>
        <v>700</v>
      </c>
      <c r="K152" s="94">
        <f t="shared" si="25"/>
        <v>598.29</v>
      </c>
      <c r="L152" s="95">
        <f t="shared" si="35"/>
        <v>78</v>
      </c>
      <c r="M152" s="96"/>
      <c r="N152" s="96" t="e">
        <f>VLOOKUP(C152,#REF!,5,0)</f>
        <v>#REF!</v>
      </c>
      <c r="O152" s="76">
        <f t="shared" si="31"/>
        <v>0.04</v>
      </c>
      <c r="P152" s="76">
        <f t="shared" si="32"/>
        <v>23.93</v>
      </c>
      <c r="Q152" s="76" t="e">
        <f>ROUND(VLOOKUP(V152,#REF!,7,0),2)</f>
        <v>#REF!</v>
      </c>
      <c r="R152" s="76" t="e">
        <f t="shared" si="33"/>
        <v>#REF!</v>
      </c>
      <c r="S152" s="94" t="e">
        <f t="shared" si="34"/>
        <v>#REF!</v>
      </c>
      <c r="T152" s="94"/>
      <c r="U152" s="94"/>
      <c r="V152" s="106" t="str">
        <f>数据源表!S118</f>
        <v>CSX05</v>
      </c>
      <c r="W152" s="76" t="str">
        <f>数据源表!M118</f>
        <v>*专项化学用品*清洗剂</v>
      </c>
      <c r="X152" s="76" t="str">
        <f>数据源表!N118</f>
        <v>AS-502</v>
      </c>
      <c r="Y152" s="76">
        <f>数据源表!O118</f>
        <v>2</v>
      </c>
      <c r="Z152" s="76" t="str">
        <f>数据源表!P118</f>
        <v>桶</v>
      </c>
      <c r="AA152" s="76">
        <f>数据源表!Q118</f>
        <v>350</v>
      </c>
      <c r="AB152" s="76">
        <f>数据源表!R118</f>
        <v>700</v>
      </c>
      <c r="AC152" s="118">
        <f>数据源表!U118</f>
        <v>50</v>
      </c>
      <c r="AD152" s="118">
        <f>数据源表!T118</f>
        <v>25</v>
      </c>
      <c r="AE152" s="225" t="s">
        <v>6612</v>
      </c>
      <c r="AF152" s="73" t="str">
        <f>数据源表!V118</f>
        <v>XOUT18030357</v>
      </c>
      <c r="AG152" s="119">
        <f>数据源表!W118</f>
        <v>43182</v>
      </c>
      <c r="AH152" s="73">
        <f>数据源表!X118</f>
        <v>0</v>
      </c>
      <c r="AI152" s="122"/>
      <c r="AJ152" s="124">
        <f>数据源表!Y118</f>
        <v>0.17</v>
      </c>
      <c r="AK152" s="53" t="e">
        <f>VLOOKUP(V152,#REF!,12,0)</f>
        <v>#REF!</v>
      </c>
    </row>
    <row r="153" spans="1:37" s="53" customFormat="1" ht="12" customHeight="1">
      <c r="A153" s="76" t="str">
        <f>数据源表!A119</f>
        <v>姜鹏</v>
      </c>
      <c r="B153" s="75">
        <f>数据源表!B119</f>
        <v>43181</v>
      </c>
      <c r="C153" s="76" t="str">
        <f>数据源表!C119</f>
        <v>a0110</v>
      </c>
      <c r="D153" s="76" t="str">
        <f>数据源表!D119</f>
        <v>上海戈吕克机械制造有限公司</v>
      </c>
      <c r="E153" s="77">
        <f>数据源表!E119</f>
        <v>2300</v>
      </c>
      <c r="F153" s="76" t="str">
        <f>数据源表!F119</f>
        <v>02839666</v>
      </c>
      <c r="G153" s="78">
        <f>数据源表!G119</f>
        <v>43241</v>
      </c>
      <c r="H153" s="76">
        <f>数据源表!H119</f>
        <v>60</v>
      </c>
      <c r="I153" s="78">
        <v>43259</v>
      </c>
      <c r="J153" s="94">
        <f>数据源表!J119</f>
        <v>2300</v>
      </c>
      <c r="K153" s="94">
        <f t="shared" si="25"/>
        <v>1965.81</v>
      </c>
      <c r="L153" s="95">
        <f t="shared" si="35"/>
        <v>78</v>
      </c>
      <c r="M153" s="96"/>
      <c r="N153" s="96" t="e">
        <f>VLOOKUP(C153,#REF!,5,0)</f>
        <v>#REF!</v>
      </c>
      <c r="O153" s="76">
        <f t="shared" si="31"/>
        <v>0.04</v>
      </c>
      <c r="P153" s="76">
        <f t="shared" si="32"/>
        <v>78.63</v>
      </c>
      <c r="Q153" s="76" t="e">
        <f>ROUND(VLOOKUP(V153,#REF!,7,0),2)</f>
        <v>#REF!</v>
      </c>
      <c r="R153" s="76" t="e">
        <f t="shared" si="33"/>
        <v>#REF!</v>
      </c>
      <c r="S153" s="94" t="e">
        <f t="shared" si="34"/>
        <v>#REF!</v>
      </c>
      <c r="T153" s="94"/>
      <c r="U153" s="94"/>
      <c r="V153" s="106" t="str">
        <f>数据源表!S119</f>
        <v>CYT12</v>
      </c>
      <c r="W153" s="76" t="str">
        <f>数据源表!M119</f>
        <v>*专项化学用品*抗磨液压油</v>
      </c>
      <c r="X153" s="76" t="str">
        <f>数据源表!N119</f>
        <v>68#</v>
      </c>
      <c r="Y153" s="76">
        <f>数据源表!O119</f>
        <v>1</v>
      </c>
      <c r="Z153" s="76" t="str">
        <f>数据源表!P119</f>
        <v>桶</v>
      </c>
      <c r="AA153" s="76">
        <f>数据源表!Q119</f>
        <v>2300</v>
      </c>
      <c r="AB153" s="76">
        <f>数据源表!R119</f>
        <v>2300</v>
      </c>
      <c r="AC153" s="118">
        <f>数据源表!U119</f>
        <v>170</v>
      </c>
      <c r="AD153" s="118">
        <f>数据源表!T119</f>
        <v>170</v>
      </c>
      <c r="AE153" s="66" t="str">
        <f t="shared" ref="AE153:AE166" si="36">IF(AD153&lt;50,"指导价+Y4*30",IF(AD153="固体","     指导价","     指导价"))</f>
        <v xml:space="preserve">     指导价</v>
      </c>
      <c r="AF153" s="73" t="str">
        <f>数据源表!V119</f>
        <v>XOUT18030357</v>
      </c>
      <c r="AG153" s="119">
        <f>数据源表!W119</f>
        <v>43182</v>
      </c>
      <c r="AH153" s="73">
        <f>数据源表!X119</f>
        <v>0</v>
      </c>
      <c r="AI153" s="122"/>
      <c r="AJ153" s="124">
        <f>数据源表!Y119</f>
        <v>0.17</v>
      </c>
      <c r="AK153" s="53" t="e">
        <f>VLOOKUP(V153,#REF!,12,0)</f>
        <v>#REF!</v>
      </c>
    </row>
    <row r="154" spans="1:37" s="53" customFormat="1" ht="12" customHeight="1">
      <c r="A154" s="76" t="str">
        <f>数据源表!A120</f>
        <v>姜鹏</v>
      </c>
      <c r="B154" s="75">
        <f>数据源表!B120</f>
        <v>43213</v>
      </c>
      <c r="C154" s="76" t="str">
        <f>数据源表!C120</f>
        <v>a0173</v>
      </c>
      <c r="D154" s="76" t="str">
        <f>数据源表!D120</f>
        <v>拓金（上海）五金有限公司</v>
      </c>
      <c r="E154" s="77">
        <f>数据源表!E120</f>
        <v>2850</v>
      </c>
      <c r="F154" s="76" t="str">
        <f>数据源表!F120</f>
        <v>27754190</v>
      </c>
      <c r="G154" s="78">
        <f>数据源表!G120</f>
        <v>43273</v>
      </c>
      <c r="H154" s="76">
        <f>数据源表!H120</f>
        <v>60</v>
      </c>
      <c r="I154" s="78" t="s">
        <v>481</v>
      </c>
      <c r="J154" s="94">
        <f>数据源表!J120</f>
        <v>2729.6</v>
      </c>
      <c r="K154" s="94">
        <f t="shared" si="25"/>
        <v>2332.9899999999998</v>
      </c>
      <c r="L154" s="200">
        <v>67</v>
      </c>
      <c r="M154" s="96"/>
      <c r="N154" s="96" t="e">
        <f>VLOOKUP(C154,#REF!,5,0)</f>
        <v>#REF!</v>
      </c>
      <c r="O154" s="76">
        <f t="shared" si="31"/>
        <v>0.04</v>
      </c>
      <c r="P154" s="76">
        <f t="shared" si="32"/>
        <v>93.32</v>
      </c>
      <c r="Q154" s="76" t="e">
        <f>ROUND(VLOOKUP(V154,#REF!,7,0),2)</f>
        <v>#REF!</v>
      </c>
      <c r="R154" s="76" t="e">
        <f t="shared" si="33"/>
        <v>#REF!</v>
      </c>
      <c r="S154" s="94" t="e">
        <f t="shared" si="34"/>
        <v>#REF!</v>
      </c>
      <c r="T154" s="94"/>
      <c r="U154" s="94"/>
      <c r="V154" s="106" t="str">
        <f>数据源表!S120</f>
        <v>CSR08</v>
      </c>
      <c r="W154" s="76" t="str">
        <f>数据源表!M120</f>
        <v>*化学试剂助剂*半合成切削液</v>
      </c>
      <c r="X154" s="76" t="str">
        <f>数据源表!N120</f>
        <v>JH-1A</v>
      </c>
      <c r="Y154" s="76">
        <f>数据源表!O120</f>
        <v>0.96</v>
      </c>
      <c r="Z154" s="76" t="str">
        <f>数据源表!P120</f>
        <v>桶</v>
      </c>
      <c r="AA154" s="76">
        <f>数据源表!Q120</f>
        <v>2850</v>
      </c>
      <c r="AB154" s="76">
        <f>数据源表!R120</f>
        <v>2850</v>
      </c>
      <c r="AC154" s="118">
        <f>数据源表!U120</f>
        <v>162.82</v>
      </c>
      <c r="AD154" s="118">
        <f>数据源表!T120</f>
        <v>170</v>
      </c>
      <c r="AE154" s="66" t="str">
        <f t="shared" si="36"/>
        <v xml:space="preserve">     指导价</v>
      </c>
      <c r="AF154" s="73" t="str">
        <f>数据源表!V120</f>
        <v>XOUT18040013</v>
      </c>
      <c r="AG154" s="119">
        <f>数据源表!W120</f>
        <v>43193</v>
      </c>
      <c r="AH154" s="73" t="str">
        <f>数据源表!X120</f>
        <v>拆分付款</v>
      </c>
      <c r="AI154" s="122"/>
      <c r="AJ154" s="124">
        <f>数据源表!Y120</f>
        <v>0.17</v>
      </c>
      <c r="AK154" s="53" t="e">
        <f>VLOOKUP(V154,#REF!,12,0)</f>
        <v>#REF!</v>
      </c>
    </row>
    <row r="155" spans="1:37" s="53" customFormat="1" ht="12" customHeight="1">
      <c r="A155" s="76" t="str">
        <f>数据源表!A121</f>
        <v>姜鹏</v>
      </c>
      <c r="B155" s="75">
        <f>数据源表!B121</f>
        <v>43250</v>
      </c>
      <c r="C155" s="76" t="str">
        <f>数据源表!C121</f>
        <v>a0173</v>
      </c>
      <c r="D155" s="76" t="str">
        <f>数据源表!D121</f>
        <v>拓金（上海）五金有限公司</v>
      </c>
      <c r="E155" s="77">
        <f>数据源表!E121</f>
        <v>6028</v>
      </c>
      <c r="F155" s="76" t="str">
        <f>数据源表!F121</f>
        <v>55874751</v>
      </c>
      <c r="G155" s="78">
        <f>数据源表!G121</f>
        <v>43310</v>
      </c>
      <c r="H155" s="76">
        <f>数据源表!H121</f>
        <v>60</v>
      </c>
      <c r="I155" s="78">
        <v>43280</v>
      </c>
      <c r="J155" s="94">
        <f>数据源表!J121</f>
        <v>120.4</v>
      </c>
      <c r="K155" s="94">
        <f t="shared" si="25"/>
        <v>103.79</v>
      </c>
      <c r="L155" s="95">
        <f t="shared" si="35"/>
        <v>30</v>
      </c>
      <c r="M155" s="96"/>
      <c r="N155" s="96" t="e">
        <f>VLOOKUP(C155,#REF!,5,0)</f>
        <v>#REF!</v>
      </c>
      <c r="O155" s="76">
        <f t="shared" si="31"/>
        <v>0.05</v>
      </c>
      <c r="P155" s="76">
        <f t="shared" si="32"/>
        <v>5.19</v>
      </c>
      <c r="Q155" s="76" t="e">
        <f>ROUND(VLOOKUP(V155,#REF!,7,0),2)</f>
        <v>#REF!</v>
      </c>
      <c r="R155" s="76" t="e">
        <f t="shared" si="33"/>
        <v>#REF!</v>
      </c>
      <c r="S155" s="94" t="e">
        <f>ROUND(IF(F155="未税",J155-M155-R155,J155/(1+AJ155)-M155-R155),2)</f>
        <v>#REF!</v>
      </c>
      <c r="T155" s="94"/>
      <c r="U155" s="94"/>
      <c r="V155" s="106" t="str">
        <f>数据源表!S121</f>
        <v>CYF05</v>
      </c>
      <c r="W155" s="76" t="str">
        <f>数据源表!M121</f>
        <v>*专项化学用品*矿物防锈剂</v>
      </c>
      <c r="X155" s="76" t="str">
        <f>数据源表!N121</f>
        <v>X-36</v>
      </c>
      <c r="Y155" s="76">
        <f>数据源表!O121</f>
        <v>0.04</v>
      </c>
      <c r="Z155" s="76" t="str">
        <f>数据源表!P121</f>
        <v>桶</v>
      </c>
      <c r="AA155" s="76">
        <f>数据源表!Q121</f>
        <v>3014</v>
      </c>
      <c r="AB155" s="76">
        <f>数据源表!R121</f>
        <v>6028</v>
      </c>
      <c r="AC155" s="118">
        <f>数据源表!U121</f>
        <v>6.79</v>
      </c>
      <c r="AD155" s="118">
        <f>数据源表!T121</f>
        <v>170</v>
      </c>
      <c r="AE155" s="66" t="str">
        <f t="shared" si="36"/>
        <v xml:space="preserve">     指导价</v>
      </c>
      <c r="AF155" s="73" t="str">
        <f>数据源表!V121</f>
        <v>XOUT18050212</v>
      </c>
      <c r="AG155" s="119">
        <f>数据源表!W121</f>
        <v>43234</v>
      </c>
      <c r="AH155" s="73" t="str">
        <f>数据源表!X121</f>
        <v>拆分付款</v>
      </c>
      <c r="AI155" s="122"/>
      <c r="AJ155" s="124">
        <f>数据源表!Y121</f>
        <v>0.16000038487073201</v>
      </c>
      <c r="AK155" s="53" t="e">
        <f>VLOOKUP(V155,#REF!,12,0)</f>
        <v>#REF!</v>
      </c>
    </row>
    <row r="156" spans="1:37" s="53" customFormat="1" ht="12" customHeight="1">
      <c r="A156" s="76" t="str">
        <f>数据源表!A122</f>
        <v>姜鹏</v>
      </c>
      <c r="B156" s="75">
        <f>数据源表!B122</f>
        <v>43213</v>
      </c>
      <c r="C156" s="76" t="str">
        <f>数据源表!C122</f>
        <v>a0173</v>
      </c>
      <c r="D156" s="76" t="str">
        <f>数据源表!D122</f>
        <v>拓金（上海）五金有限公司</v>
      </c>
      <c r="E156" s="77">
        <f>数据源表!E122</f>
        <v>6080</v>
      </c>
      <c r="F156" s="76" t="str">
        <f>数据源表!F122</f>
        <v>27754190</v>
      </c>
      <c r="G156" s="78">
        <f>数据源表!G122</f>
        <v>43273</v>
      </c>
      <c r="H156" s="76">
        <f>数据源表!H122</f>
        <v>60</v>
      </c>
      <c r="I156" s="78">
        <v>43280</v>
      </c>
      <c r="J156" s="94">
        <f>数据源表!J122</f>
        <v>6080</v>
      </c>
      <c r="K156" s="94">
        <f t="shared" si="25"/>
        <v>5196.58</v>
      </c>
      <c r="L156" s="95">
        <f t="shared" si="35"/>
        <v>67</v>
      </c>
      <c r="M156" s="96"/>
      <c r="N156" s="96" t="e">
        <f>VLOOKUP(C156,#REF!,5,0)</f>
        <v>#REF!</v>
      </c>
      <c r="O156" s="76">
        <f t="shared" si="31"/>
        <v>0.04</v>
      </c>
      <c r="P156" s="76">
        <f t="shared" si="32"/>
        <v>207.86</v>
      </c>
      <c r="Q156" s="76" t="e">
        <f>ROUND(VLOOKUP(V156,#REF!,7,0),2)</f>
        <v>#REF!</v>
      </c>
      <c r="R156" s="76" t="e">
        <f t="shared" si="33"/>
        <v>#REF!</v>
      </c>
      <c r="S156" s="94" t="e">
        <f>ROUND(IF(F156="未税",J156-M156-R156,J156/1.17-M156-R156),2)</f>
        <v>#REF!</v>
      </c>
      <c r="T156" s="94"/>
      <c r="U156" s="94"/>
      <c r="V156" s="106" t="str">
        <f>数据源表!S122</f>
        <v>CYF05</v>
      </c>
      <c r="W156" s="76" t="str">
        <f>数据源表!M122</f>
        <v>*专项化学用品*矿物防锈剂</v>
      </c>
      <c r="X156" s="76" t="str">
        <f>数据源表!N122</f>
        <v>X-36</v>
      </c>
      <c r="Y156" s="76">
        <f>数据源表!O122</f>
        <v>2</v>
      </c>
      <c r="Z156" s="76" t="str">
        <f>数据源表!P122</f>
        <v>桶</v>
      </c>
      <c r="AA156" s="76">
        <f>数据源表!Q122</f>
        <v>3040</v>
      </c>
      <c r="AB156" s="76">
        <f>数据源表!R122</f>
        <v>6080</v>
      </c>
      <c r="AC156" s="118">
        <f>数据源表!U122</f>
        <v>340</v>
      </c>
      <c r="AD156" s="118">
        <f>数据源表!T122</f>
        <v>170</v>
      </c>
      <c r="AE156" s="66" t="str">
        <f t="shared" si="36"/>
        <v xml:space="preserve">     指导价</v>
      </c>
      <c r="AF156" s="73" t="str">
        <f>数据源表!V122</f>
        <v>XOUT18040013</v>
      </c>
      <c r="AG156" s="119">
        <f>数据源表!W122</f>
        <v>43193</v>
      </c>
      <c r="AH156" s="73">
        <f>数据源表!X122</f>
        <v>0</v>
      </c>
      <c r="AI156" s="122"/>
      <c r="AJ156" s="124">
        <f>数据源表!Y122</f>
        <v>0.17</v>
      </c>
      <c r="AK156" s="53" t="e">
        <f>VLOOKUP(V156,#REF!,12,0)</f>
        <v>#REF!</v>
      </c>
    </row>
    <row r="157" spans="1:37" s="53" customFormat="1" ht="12" customHeight="1">
      <c r="A157" s="76" t="str">
        <f>数据源表!A123</f>
        <v>姜鹏</v>
      </c>
      <c r="B157" s="75">
        <f>数据源表!B123</f>
        <v>43232</v>
      </c>
      <c r="C157" s="76" t="str">
        <f>数据源表!C123</f>
        <v>a0251</v>
      </c>
      <c r="D157" s="76" t="str">
        <f>数据源表!D123</f>
        <v>上海瑞博密封件有限公司</v>
      </c>
      <c r="E157" s="77">
        <f>数据源表!E123</f>
        <v>2528.1999999999998</v>
      </c>
      <c r="F157" s="76" t="str">
        <f>数据源表!F123</f>
        <v>27754479</v>
      </c>
      <c r="G157" s="78">
        <f>数据源表!G123</f>
        <v>43262</v>
      </c>
      <c r="H157" s="76">
        <f>数据源表!H123</f>
        <v>30</v>
      </c>
      <c r="I157" s="78">
        <v>43272</v>
      </c>
      <c r="J157" s="94">
        <f>数据源表!J123</f>
        <v>2528.1999999999998</v>
      </c>
      <c r="K157" s="94">
        <f t="shared" si="25"/>
        <v>2179.48</v>
      </c>
      <c r="L157" s="95">
        <f t="shared" si="35"/>
        <v>40</v>
      </c>
      <c r="M157" s="96"/>
      <c r="N157" s="96" t="e">
        <f>VLOOKUP(C157,#REF!,5,0)</f>
        <v>#REF!</v>
      </c>
      <c r="O157" s="76">
        <f t="shared" si="31"/>
        <v>0.05</v>
      </c>
      <c r="P157" s="76">
        <f t="shared" si="32"/>
        <v>108.97</v>
      </c>
      <c r="Q157" s="76" t="e">
        <f>ROUND(VLOOKUP(V157,#REF!,7,0),2)</f>
        <v>#REF!</v>
      </c>
      <c r="R157" s="76" t="e">
        <f t="shared" si="33"/>
        <v>#REF!</v>
      </c>
      <c r="S157" s="94" t="e">
        <f>ROUND(IF(F157="未税",J157-M157-R157,J157/(1+AJ157)-M157-R157),2)</f>
        <v>#REF!</v>
      </c>
      <c r="T157" s="94"/>
      <c r="U157" s="94"/>
      <c r="V157" s="106" t="str">
        <f>数据源表!S123</f>
        <v>CYT11</v>
      </c>
      <c r="W157" s="76" t="str">
        <f>数据源表!M123</f>
        <v>*润滑油*机床导轨油</v>
      </c>
      <c r="X157" s="76" t="str">
        <f>数据源表!N123</f>
        <v>68#</v>
      </c>
      <c r="Y157" s="76">
        <f>数据源表!O123</f>
        <v>0.17</v>
      </c>
      <c r="Z157" s="76" t="str">
        <f>数据源表!P123</f>
        <v>吨</v>
      </c>
      <c r="AA157" s="76">
        <f>数据源表!Q123</f>
        <v>14871.7647058824</v>
      </c>
      <c r="AB157" s="76">
        <f>数据源表!R123</f>
        <v>2528.1999999999998</v>
      </c>
      <c r="AC157" s="118">
        <f>数据源表!U123</f>
        <v>170</v>
      </c>
      <c r="AD157" s="118">
        <f>数据源表!T123</f>
        <v>170</v>
      </c>
      <c r="AE157" s="66" t="str">
        <f t="shared" si="36"/>
        <v xml:space="preserve">     指导价</v>
      </c>
      <c r="AF157" s="73" t="str">
        <f>数据源表!V123</f>
        <v>XOUT18050224</v>
      </c>
      <c r="AG157" s="119">
        <f>数据源表!W123</f>
        <v>43234</v>
      </c>
      <c r="AH157" s="73">
        <f>数据源表!X123</f>
        <v>0</v>
      </c>
      <c r="AI157" s="122"/>
      <c r="AJ157" s="124">
        <f>数据源表!Y123</f>
        <v>0.16000146824013101</v>
      </c>
      <c r="AK157" s="53" t="e">
        <f>VLOOKUP(V157,#REF!,12,0)</f>
        <v>#REF!</v>
      </c>
    </row>
    <row r="158" spans="1:37" s="53" customFormat="1" ht="12" customHeight="1">
      <c r="A158" s="76" t="str">
        <f>数据源表!A124</f>
        <v>姜鹏</v>
      </c>
      <c r="B158" s="75">
        <f>数据源表!B124</f>
        <v>43232</v>
      </c>
      <c r="C158" s="76" t="str">
        <f>数据源表!C124</f>
        <v>a0251</v>
      </c>
      <c r="D158" s="76" t="str">
        <f>数据源表!D124</f>
        <v>上海瑞博密封件有限公司</v>
      </c>
      <c r="E158" s="77">
        <f>数据源表!E124</f>
        <v>3569.2</v>
      </c>
      <c r="F158" s="76" t="str">
        <f>数据源表!F124</f>
        <v>27754480</v>
      </c>
      <c r="G158" s="78">
        <f>数据源表!G124</f>
        <v>43262</v>
      </c>
      <c r="H158" s="76">
        <f>数据源表!H124</f>
        <v>30</v>
      </c>
      <c r="I158" s="78">
        <v>43272</v>
      </c>
      <c r="J158" s="94">
        <f>数据源表!J124</f>
        <v>3569.2</v>
      </c>
      <c r="K158" s="94">
        <f t="shared" si="25"/>
        <v>3076.9</v>
      </c>
      <c r="L158" s="95">
        <f t="shared" si="35"/>
        <v>40</v>
      </c>
      <c r="M158" s="96"/>
      <c r="N158" s="96" t="e">
        <f>VLOOKUP(C158,#REF!,5,0)</f>
        <v>#REF!</v>
      </c>
      <c r="O158" s="76">
        <f t="shared" si="31"/>
        <v>0.05</v>
      </c>
      <c r="P158" s="76">
        <f t="shared" si="32"/>
        <v>153.85</v>
      </c>
      <c r="Q158" s="76" t="e">
        <f>ROUND(VLOOKUP(V158,#REF!,7,0),2)</f>
        <v>#REF!</v>
      </c>
      <c r="R158" s="76" t="e">
        <f t="shared" si="33"/>
        <v>#REF!</v>
      </c>
      <c r="S158" s="94" t="e">
        <f>ROUND(IF(F158="未税",J158-M158-R158,J158/(1+AJ158)-M158-R158),2)</f>
        <v>#REF!</v>
      </c>
      <c r="T158" s="94"/>
      <c r="U158" s="94"/>
      <c r="V158" s="106" t="str">
        <f>数据源表!S124</f>
        <v>CSQ12</v>
      </c>
      <c r="W158" s="76" t="str">
        <f>数据源表!M124</f>
        <v>*化学试剂助剂*全合成切削液</v>
      </c>
      <c r="X158" s="76" t="str">
        <f>数据源表!N124</f>
        <v>JH-8</v>
      </c>
      <c r="Y158" s="76">
        <f>数据源表!O124</f>
        <v>1</v>
      </c>
      <c r="Z158" s="76" t="str">
        <f>数据源表!P124</f>
        <v>桶</v>
      </c>
      <c r="AA158" s="76">
        <f>数据源表!Q124</f>
        <v>3569.2</v>
      </c>
      <c r="AB158" s="76">
        <f>数据源表!R124</f>
        <v>3569.2</v>
      </c>
      <c r="AC158" s="118">
        <f>数据源表!U124</f>
        <v>180</v>
      </c>
      <c r="AD158" s="118">
        <f>数据源表!T124</f>
        <v>180</v>
      </c>
      <c r="AE158" s="66" t="str">
        <f t="shared" si="36"/>
        <v xml:space="preserve">     指导价</v>
      </c>
      <c r="AF158" s="73" t="str">
        <f>数据源表!V124</f>
        <v>XOUT18050224</v>
      </c>
      <c r="AG158" s="119">
        <f>数据源表!W124</f>
        <v>43234</v>
      </c>
      <c r="AH158" s="73">
        <f>数据源表!X124</f>
        <v>0</v>
      </c>
      <c r="AI158" s="122"/>
      <c r="AJ158" s="124">
        <f>数据源表!Y124</f>
        <v>0.15999869999024999</v>
      </c>
      <c r="AK158" s="53" t="e">
        <f>VLOOKUP(V158,#REF!,12,0)</f>
        <v>#REF!</v>
      </c>
    </row>
    <row r="159" spans="1:37" s="53" customFormat="1" ht="12" customHeight="1">
      <c r="A159" s="76" t="str">
        <f>数据源表!A125</f>
        <v>姜鹏</v>
      </c>
      <c r="B159" s="75">
        <f>数据源表!B125</f>
        <v>43181</v>
      </c>
      <c r="C159" s="76" t="str">
        <f>数据源表!C125</f>
        <v>a0278</v>
      </c>
      <c r="D159" s="76" t="str">
        <f>数据源表!D125</f>
        <v>富士迈半导体精密工业（上海)有限公司</v>
      </c>
      <c r="E159" s="77">
        <f>数据源表!E125</f>
        <v>8100</v>
      </c>
      <c r="F159" s="76" t="str">
        <f>数据源表!F125</f>
        <v>02839672</v>
      </c>
      <c r="G159" s="78">
        <f>数据源表!G125</f>
        <v>43271</v>
      </c>
      <c r="H159" s="76">
        <f>数据源表!H125</f>
        <v>90</v>
      </c>
      <c r="I159" s="78">
        <v>43276</v>
      </c>
      <c r="J159" s="94">
        <f>数据源表!J125</f>
        <v>8100</v>
      </c>
      <c r="K159" s="94">
        <f t="shared" si="25"/>
        <v>6923.08</v>
      </c>
      <c r="L159" s="95">
        <f t="shared" si="35"/>
        <v>95</v>
      </c>
      <c r="M159" s="96"/>
      <c r="N159" s="96" t="e">
        <f>VLOOKUP(C159,#REF!,5,0)</f>
        <v>#REF!</v>
      </c>
      <c r="O159" s="76">
        <f t="shared" si="31"/>
        <v>0.04</v>
      </c>
      <c r="P159" s="76">
        <f t="shared" si="32"/>
        <v>276.92</v>
      </c>
      <c r="Q159" s="76" t="e">
        <f>ROUND(VLOOKUP(V159,#REF!,7,0),2)</f>
        <v>#REF!</v>
      </c>
      <c r="R159" s="76" t="e">
        <f t="shared" si="33"/>
        <v>#REF!</v>
      </c>
      <c r="S159" s="94" t="e">
        <f>ROUND(IF(F159="未税",J159-M159-R159,J159/1.17-M159-R159),2)</f>
        <v>#REF!</v>
      </c>
      <c r="T159" s="94"/>
      <c r="U159" s="94"/>
      <c r="V159" s="106" t="str">
        <f>数据源表!S125</f>
        <v>CYT11</v>
      </c>
      <c r="W159" s="76" t="str">
        <f>数据源表!M125</f>
        <v>*专项化学用品*机床导轨油</v>
      </c>
      <c r="X159" s="76" t="str">
        <f>数据源表!N125</f>
        <v>68#</v>
      </c>
      <c r="Y159" s="76">
        <f>数据源表!O125</f>
        <v>3</v>
      </c>
      <c r="Z159" s="76" t="str">
        <f>数据源表!P125</f>
        <v>桶</v>
      </c>
      <c r="AA159" s="76">
        <f>数据源表!Q125</f>
        <v>2700</v>
      </c>
      <c r="AB159" s="76">
        <f>数据源表!R125</f>
        <v>8100</v>
      </c>
      <c r="AC159" s="118">
        <f>数据源表!U125</f>
        <v>510</v>
      </c>
      <c r="AD159" s="118">
        <f>数据源表!T125</f>
        <v>170</v>
      </c>
      <c r="AE159" s="66" t="str">
        <f t="shared" si="36"/>
        <v xml:space="preserve">     指导价</v>
      </c>
      <c r="AF159" s="73" t="str">
        <f>数据源表!V125</f>
        <v>XOUT18030358</v>
      </c>
      <c r="AG159" s="119">
        <f>数据源表!W125</f>
        <v>43182</v>
      </c>
      <c r="AH159" s="73">
        <f>数据源表!X125</f>
        <v>0</v>
      </c>
      <c r="AI159" s="122"/>
      <c r="AJ159" s="124">
        <f>数据源表!Y125</f>
        <v>0.17</v>
      </c>
      <c r="AK159" s="53" t="e">
        <f>VLOOKUP(V159,#REF!,12,0)</f>
        <v>#REF!</v>
      </c>
    </row>
    <row r="160" spans="1:37" s="53" customFormat="1" ht="12" customHeight="1">
      <c r="A160" s="76" t="str">
        <f>数据源表!A126</f>
        <v>姜鹏</v>
      </c>
      <c r="B160" s="75">
        <f>数据源表!B126</f>
        <v>43232</v>
      </c>
      <c r="C160" s="76" t="str">
        <f>数据源表!C126</f>
        <v>a0405</v>
      </c>
      <c r="D160" s="76" t="str">
        <f>数据源表!D126</f>
        <v>上海哲冠流体科技有限公司</v>
      </c>
      <c r="E160" s="77">
        <f>数据源表!E126</f>
        <v>5651</v>
      </c>
      <c r="F160" s="76" t="str">
        <f>数据源表!F126</f>
        <v>27754478</v>
      </c>
      <c r="G160" s="78">
        <f>数据源表!G126</f>
        <v>43322</v>
      </c>
      <c r="H160" s="76">
        <f>数据源表!H126</f>
        <v>90</v>
      </c>
      <c r="I160" s="78">
        <v>43277</v>
      </c>
      <c r="J160" s="94">
        <f>数据源表!J126</f>
        <v>5651</v>
      </c>
      <c r="K160" s="94">
        <f t="shared" si="25"/>
        <v>4871.55</v>
      </c>
      <c r="L160" s="95">
        <f t="shared" si="35"/>
        <v>45</v>
      </c>
      <c r="M160" s="96"/>
      <c r="N160" s="96" t="e">
        <f>VLOOKUP(C160,#REF!,5,0)</f>
        <v>#REF!</v>
      </c>
      <c r="O160" s="76">
        <f t="shared" si="31"/>
        <v>0.05</v>
      </c>
      <c r="P160" s="76">
        <f t="shared" si="32"/>
        <v>243.58</v>
      </c>
      <c r="Q160" s="76" t="e">
        <f>ROUND(VLOOKUP(V160,#REF!,7,0),2)</f>
        <v>#REF!</v>
      </c>
      <c r="R160" s="76" t="e">
        <f t="shared" si="33"/>
        <v>#REF!</v>
      </c>
      <c r="S160" s="94" t="e">
        <f>ROUND(IF(F160="未税",J160-M160-R160,J160/(1+AJ160)-M160-R160),2)</f>
        <v>#REF!</v>
      </c>
      <c r="T160" s="94"/>
      <c r="U160" s="94"/>
      <c r="V160" s="106" t="str">
        <f>数据源表!S126</f>
        <v>CYT24</v>
      </c>
      <c r="W160" s="76" t="str">
        <f>数据源表!M126</f>
        <v>*化学试剂助剂*拉拔剂</v>
      </c>
      <c r="X160" s="76" t="str">
        <f>数据源表!N126</f>
        <v>EF-306</v>
      </c>
      <c r="Y160" s="76">
        <f>数据源表!O126</f>
        <v>1</v>
      </c>
      <c r="Z160" s="76" t="str">
        <f>数据源表!P126</f>
        <v>桶</v>
      </c>
      <c r="AA160" s="76">
        <f>数据源表!Q126</f>
        <v>5651</v>
      </c>
      <c r="AB160" s="76">
        <f>数据源表!R126</f>
        <v>5651</v>
      </c>
      <c r="AC160" s="118">
        <f>数据源表!U126</f>
        <v>170</v>
      </c>
      <c r="AD160" s="118">
        <f>数据源表!T126</f>
        <v>170</v>
      </c>
      <c r="AE160" s="66" t="str">
        <f t="shared" si="36"/>
        <v xml:space="preserve">     指导价</v>
      </c>
      <c r="AF160" s="73" t="str">
        <f>数据源表!V126</f>
        <v>XOUT18050210</v>
      </c>
      <c r="AG160" s="119">
        <f>数据源表!W126</f>
        <v>43234</v>
      </c>
      <c r="AH160" s="73">
        <f>数据源表!X126</f>
        <v>0</v>
      </c>
      <c r="AI160" s="122"/>
      <c r="AJ160" s="124">
        <f>数据源表!Y126</f>
        <v>0.16000041054695099</v>
      </c>
      <c r="AK160" s="53" t="e">
        <f>VLOOKUP(V160,#REF!,12,0)</f>
        <v>#REF!</v>
      </c>
    </row>
    <row r="161" spans="1:37" s="53" customFormat="1" ht="12" customHeight="1">
      <c r="A161" s="76" t="str">
        <f>数据源表!A127</f>
        <v>姜鹏</v>
      </c>
      <c r="B161" s="75">
        <f>数据源表!B127</f>
        <v>43214</v>
      </c>
      <c r="C161" s="76" t="str">
        <f>数据源表!C127</f>
        <v>a0473</v>
      </c>
      <c r="D161" s="76" t="str">
        <f>数据源表!D127</f>
        <v>昆山鑫峰庆机械有限公司</v>
      </c>
      <c r="E161" s="77">
        <f>数据源表!E127</f>
        <v>2400</v>
      </c>
      <c r="F161" s="76" t="str">
        <f>数据源表!F127</f>
        <v>27754204</v>
      </c>
      <c r="G161" s="78">
        <f>数据源表!G127</f>
        <v>43304</v>
      </c>
      <c r="H161" s="76">
        <f>数据源表!H127</f>
        <v>90</v>
      </c>
      <c r="I161" s="78">
        <v>43278</v>
      </c>
      <c r="J161" s="94">
        <f>数据源表!J127</f>
        <v>2400</v>
      </c>
      <c r="K161" s="94">
        <f t="shared" si="25"/>
        <v>2051.2800000000002</v>
      </c>
      <c r="L161" s="95">
        <f t="shared" si="35"/>
        <v>64</v>
      </c>
      <c r="M161" s="96"/>
      <c r="N161" s="96" t="e">
        <f>VLOOKUP(C161,#REF!,5,0)</f>
        <v>#REF!</v>
      </c>
      <c r="O161" s="76">
        <f t="shared" si="31"/>
        <v>0.04</v>
      </c>
      <c r="P161" s="76">
        <f t="shared" si="32"/>
        <v>82.05</v>
      </c>
      <c r="Q161" s="76" t="e">
        <f>ROUND(VLOOKUP(V161,#REF!,7,0),2)</f>
        <v>#REF!</v>
      </c>
      <c r="R161" s="76" t="e">
        <f t="shared" si="33"/>
        <v>#REF!</v>
      </c>
      <c r="S161" s="94" t="e">
        <f>ROUND(IF(F161="未税",J161-M161-R161,J161/1.17-M161-R161),2)</f>
        <v>#REF!</v>
      </c>
      <c r="T161" s="94"/>
      <c r="U161" s="94"/>
      <c r="V161" s="106" t="str">
        <f>数据源表!S127</f>
        <v>CYT07</v>
      </c>
      <c r="W161" s="76" t="str">
        <f>数据源表!M127</f>
        <v>*化学试剂助剂*主轴保护剂</v>
      </c>
      <c r="X161" s="76" t="str">
        <f>数据源表!N127</f>
        <v>10#</v>
      </c>
      <c r="Y161" s="76">
        <f>数据源表!O127</f>
        <v>1</v>
      </c>
      <c r="Z161" s="76" t="str">
        <f>数据源表!P127</f>
        <v>桶</v>
      </c>
      <c r="AA161" s="76">
        <f>数据源表!Q127</f>
        <v>2400</v>
      </c>
      <c r="AB161" s="76">
        <f>数据源表!R127</f>
        <v>2400</v>
      </c>
      <c r="AC161" s="118">
        <f>数据源表!U127</f>
        <v>170</v>
      </c>
      <c r="AD161" s="118">
        <f>数据源表!T127</f>
        <v>170</v>
      </c>
      <c r="AE161" s="66" t="str">
        <f t="shared" si="36"/>
        <v xml:space="preserve">     指导价</v>
      </c>
      <c r="AF161" s="73" t="str">
        <f>数据源表!V127</f>
        <v>XOUT18040429</v>
      </c>
      <c r="AG161" s="119">
        <f>数据源表!W127</f>
        <v>43215</v>
      </c>
      <c r="AH161" s="73">
        <f>数据源表!X127</f>
        <v>0</v>
      </c>
      <c r="AI161" s="122"/>
      <c r="AJ161" s="124">
        <f>数据源表!Y127</f>
        <v>0.17</v>
      </c>
      <c r="AK161" s="53" t="e">
        <f>VLOOKUP(V161,#REF!,12,0)</f>
        <v>#REF!</v>
      </c>
    </row>
    <row r="162" spans="1:37" s="53" customFormat="1" ht="12" customHeight="1">
      <c r="A162" s="76" t="str">
        <f>数据源表!A128</f>
        <v>姜鹏</v>
      </c>
      <c r="B162" s="75">
        <f>数据源表!B128</f>
        <v>43214</v>
      </c>
      <c r="C162" s="76" t="str">
        <f>数据源表!C128</f>
        <v>a0473</v>
      </c>
      <c r="D162" s="76" t="str">
        <f>数据源表!D128</f>
        <v>昆山鑫峰庆机械有限公司</v>
      </c>
      <c r="E162" s="77">
        <f>数据源表!E128</f>
        <v>2500</v>
      </c>
      <c r="F162" s="76" t="str">
        <f>数据源表!F128</f>
        <v>27754205</v>
      </c>
      <c r="G162" s="78">
        <f>数据源表!G128</f>
        <v>43304</v>
      </c>
      <c r="H162" s="76">
        <f>数据源表!H128</f>
        <v>90</v>
      </c>
      <c r="I162" s="78">
        <v>43278</v>
      </c>
      <c r="J162" s="94">
        <f>数据源表!J128</f>
        <v>2500</v>
      </c>
      <c r="K162" s="94">
        <f t="shared" si="25"/>
        <v>2136.75</v>
      </c>
      <c r="L162" s="95">
        <f t="shared" si="35"/>
        <v>64</v>
      </c>
      <c r="M162" s="96"/>
      <c r="N162" s="96" t="e">
        <f>VLOOKUP(C162,#REF!,5,0)</f>
        <v>#REF!</v>
      </c>
      <c r="O162" s="76">
        <f t="shared" si="31"/>
        <v>0.04</v>
      </c>
      <c r="P162" s="76">
        <f t="shared" si="32"/>
        <v>85.47</v>
      </c>
      <c r="Q162" s="76" t="e">
        <f>ROUND(VLOOKUP(V162,#REF!,7,0),2)</f>
        <v>#REF!</v>
      </c>
      <c r="R162" s="76" t="e">
        <f t="shared" si="33"/>
        <v>#REF!</v>
      </c>
      <c r="S162" s="94" t="e">
        <f>ROUND(IF(F162="未税",J162-M162-R162,J162/1.17-M162-R162),2)</f>
        <v>#REF!</v>
      </c>
      <c r="T162" s="94"/>
      <c r="U162" s="94"/>
      <c r="V162" s="106" t="str">
        <f>数据源表!S128</f>
        <v>CYT11</v>
      </c>
      <c r="W162" s="76" t="str">
        <f>数据源表!M128</f>
        <v>*润滑油*机床导轨油</v>
      </c>
      <c r="X162" s="76" t="str">
        <f>数据源表!N128</f>
        <v>68#</v>
      </c>
      <c r="Y162" s="76">
        <f>数据源表!O128</f>
        <v>0.17</v>
      </c>
      <c r="Z162" s="76" t="str">
        <f>数据源表!P128</f>
        <v>吨</v>
      </c>
      <c r="AA162" s="76">
        <f>数据源表!Q128</f>
        <v>14705.8823529412</v>
      </c>
      <c r="AB162" s="76">
        <f>数据源表!R128</f>
        <v>2500</v>
      </c>
      <c r="AC162" s="118">
        <f>数据源表!U128</f>
        <v>170</v>
      </c>
      <c r="AD162" s="118">
        <f>数据源表!T128</f>
        <v>170</v>
      </c>
      <c r="AE162" s="66" t="str">
        <f t="shared" si="36"/>
        <v xml:space="preserve">     指导价</v>
      </c>
      <c r="AF162" s="73" t="str">
        <f>数据源表!V128</f>
        <v>XOUT18040429</v>
      </c>
      <c r="AG162" s="119">
        <f>数据源表!W128</f>
        <v>43215</v>
      </c>
      <c r="AH162" s="73">
        <f>数据源表!X128</f>
        <v>0</v>
      </c>
      <c r="AI162" s="122"/>
      <c r="AJ162" s="124">
        <f>数据源表!Y128</f>
        <v>0.17</v>
      </c>
      <c r="AK162" s="53" t="e">
        <f>VLOOKUP(V162,#REF!,12,0)</f>
        <v>#REF!</v>
      </c>
    </row>
    <row r="163" spans="1:37" s="53" customFormat="1" ht="12" customHeight="1">
      <c r="A163" s="76" t="str">
        <f>数据源表!A129</f>
        <v>姜鹏</v>
      </c>
      <c r="B163" s="75">
        <f>数据源表!B129</f>
        <v>43241</v>
      </c>
      <c r="C163" s="76" t="str">
        <f>数据源表!C129</f>
        <v>a0473</v>
      </c>
      <c r="D163" s="76" t="str">
        <f>数据源表!D129</f>
        <v>昆山鑫峰庆机械有限公司</v>
      </c>
      <c r="E163" s="77">
        <f>数据源表!E129</f>
        <v>320</v>
      </c>
      <c r="F163" s="76" t="str">
        <f>数据源表!F129</f>
        <v>27754579</v>
      </c>
      <c r="G163" s="78">
        <f>数据源表!G129</f>
        <v>43331</v>
      </c>
      <c r="H163" s="76">
        <f>数据源表!H129</f>
        <v>90</v>
      </c>
      <c r="I163" s="78">
        <v>43278</v>
      </c>
      <c r="J163" s="94">
        <f>数据源表!J129</f>
        <v>320</v>
      </c>
      <c r="K163" s="94">
        <f t="shared" si="25"/>
        <v>275.86</v>
      </c>
      <c r="L163" s="95">
        <f t="shared" si="35"/>
        <v>37</v>
      </c>
      <c r="M163" s="96"/>
      <c r="N163" s="96" t="e">
        <f>VLOOKUP(C163,#REF!,5,0)</f>
        <v>#REF!</v>
      </c>
      <c r="O163" s="76">
        <f t="shared" si="31"/>
        <v>0.05</v>
      </c>
      <c r="P163" s="76">
        <f t="shared" si="32"/>
        <v>13.79</v>
      </c>
      <c r="Q163" s="76" t="e">
        <f>ROUND(VLOOKUP(V163,#REF!,7,0),2)</f>
        <v>#REF!</v>
      </c>
      <c r="R163" s="76" t="e">
        <f t="shared" si="33"/>
        <v>#REF!</v>
      </c>
      <c r="S163" s="94" t="e">
        <f>ROUND(IF(F163="未税",J163-M163-R163,J163/(1+AJ163)-M163-R163),2)</f>
        <v>#REF!</v>
      </c>
      <c r="T163" s="94"/>
      <c r="U163" s="94"/>
      <c r="V163" s="106" t="str">
        <f>数据源表!S129</f>
        <v>CSB06</v>
      </c>
      <c r="W163" s="76" t="str">
        <f>数据源表!M129</f>
        <v>*化学试剂助剂*半合成切削液</v>
      </c>
      <c r="X163" s="76" t="str">
        <f>数据源表!N129</f>
        <v>LP-3030</v>
      </c>
      <c r="Y163" s="76">
        <f>数据源表!O129</f>
        <v>1</v>
      </c>
      <c r="Z163" s="76" t="str">
        <f>数据源表!P129</f>
        <v>桶</v>
      </c>
      <c r="AA163" s="76">
        <f>数据源表!Q129</f>
        <v>320</v>
      </c>
      <c r="AB163" s="76">
        <f>数据源表!R129</f>
        <v>320</v>
      </c>
      <c r="AC163" s="118">
        <f>数据源表!U129</f>
        <v>17</v>
      </c>
      <c r="AD163" s="118">
        <f>数据源表!T129</f>
        <v>17</v>
      </c>
      <c r="AE163" s="66" t="str">
        <f t="shared" si="36"/>
        <v>指导价+Y4*30</v>
      </c>
      <c r="AF163" s="73" t="str">
        <f>数据源表!V129</f>
        <v>XOUT18050357</v>
      </c>
      <c r="AG163" s="119">
        <f>数据源表!W129</f>
        <v>43242</v>
      </c>
      <c r="AH163" s="73">
        <f>数据源表!X129</f>
        <v>0</v>
      </c>
      <c r="AI163" s="122"/>
      <c r="AJ163" s="124">
        <f>数据源表!Y129</f>
        <v>0.16000870006525</v>
      </c>
      <c r="AK163" s="53" t="e">
        <f>VLOOKUP(V163,#REF!,12,0)</f>
        <v>#REF!</v>
      </c>
    </row>
    <row r="164" spans="1:37" s="53" customFormat="1" ht="12" customHeight="1">
      <c r="A164" s="76" t="str">
        <f>数据源表!A130</f>
        <v>姜鹏</v>
      </c>
      <c r="B164" s="75">
        <f>数据源表!B130</f>
        <v>43137</v>
      </c>
      <c r="C164" s="76" t="str">
        <f>数据源表!C130</f>
        <v>a0491</v>
      </c>
      <c r="D164" s="76" t="str">
        <f>数据源表!D130</f>
        <v>日腾电脑配件（上海）有限公司</v>
      </c>
      <c r="E164" s="77">
        <f>数据源表!E130</f>
        <v>7497</v>
      </c>
      <c r="F164" s="76" t="str">
        <f>数据源表!F130</f>
        <v>02839176</v>
      </c>
      <c r="G164" s="78">
        <f>数据源表!G130</f>
        <v>43257</v>
      </c>
      <c r="H164" s="76">
        <f>数据源表!H130</f>
        <v>120</v>
      </c>
      <c r="I164" s="78">
        <v>43276</v>
      </c>
      <c r="J164" s="94">
        <f>数据源表!J130</f>
        <v>7497</v>
      </c>
      <c r="K164" s="94">
        <f t="shared" si="25"/>
        <v>6407.69</v>
      </c>
      <c r="L164" s="95">
        <f t="shared" si="35"/>
        <v>139</v>
      </c>
      <c r="M164" s="96"/>
      <c r="N164" s="96" t="e">
        <f>VLOOKUP(C164,#REF!,5,0)</f>
        <v>#REF!</v>
      </c>
      <c r="O164" s="76">
        <f>ROUND(0.5%,4)</f>
        <v>5.0000000000000001E-3</v>
      </c>
      <c r="P164" s="76">
        <f t="shared" si="32"/>
        <v>32.04</v>
      </c>
      <c r="Q164" s="76" t="e">
        <f>ROUND(VLOOKUP(V164,#REF!,7,0),2)</f>
        <v>#REF!</v>
      </c>
      <c r="R164" s="76"/>
      <c r="S164" s="94"/>
      <c r="T164" s="94"/>
      <c r="U164" s="94"/>
      <c r="V164" s="106" t="str">
        <f>数据源表!S130</f>
        <v>CYT11</v>
      </c>
      <c r="W164" s="76" t="str">
        <f>数据源表!M130</f>
        <v>*石油制品*机床导轨油</v>
      </c>
      <c r="X164" s="76" t="str">
        <f>数据源表!N130</f>
        <v>68#</v>
      </c>
      <c r="Y164" s="76">
        <f>数据源表!O130</f>
        <v>510</v>
      </c>
      <c r="Z164" s="76" t="str">
        <f>数据源表!P130</f>
        <v>千克</v>
      </c>
      <c r="AA164" s="76">
        <f>数据源表!Q130</f>
        <v>14.7</v>
      </c>
      <c r="AB164" s="76">
        <f>数据源表!R130</f>
        <v>7497</v>
      </c>
      <c r="AC164" s="118">
        <f>数据源表!U130</f>
        <v>510</v>
      </c>
      <c r="AD164" s="118">
        <f>数据源表!T130</f>
        <v>170</v>
      </c>
      <c r="AE164" s="66" t="str">
        <f t="shared" si="36"/>
        <v xml:space="preserve">     指导价</v>
      </c>
      <c r="AF164" s="73" t="str">
        <f>数据源表!V130</f>
        <v>XOUT18010194</v>
      </c>
      <c r="AG164" s="119">
        <f>数据源表!W130</f>
        <v>43112</v>
      </c>
      <c r="AH164" s="73">
        <f>数据源表!X130</f>
        <v>0</v>
      </c>
      <c r="AI164" s="122"/>
      <c r="AJ164" s="124">
        <f>数据源表!Y130</f>
        <v>0.17</v>
      </c>
      <c r="AK164" s="53" t="e">
        <f>VLOOKUP(V164,#REF!,12,0)</f>
        <v>#REF!</v>
      </c>
    </row>
    <row r="165" spans="1:37" s="53" customFormat="1" ht="12" customHeight="1">
      <c r="A165" s="76" t="str">
        <f>数据源表!A131</f>
        <v>姜鹏</v>
      </c>
      <c r="B165" s="75">
        <f>数据源表!B131</f>
        <v>43137</v>
      </c>
      <c r="C165" s="76" t="str">
        <f>数据源表!C131</f>
        <v>a0491</v>
      </c>
      <c r="D165" s="76" t="str">
        <f>数据源表!D131</f>
        <v>日腾电脑配件（上海）有限公司</v>
      </c>
      <c r="E165" s="77">
        <f>数据源表!E131</f>
        <v>9996</v>
      </c>
      <c r="F165" s="76" t="str">
        <f>数据源表!F131</f>
        <v>02839176</v>
      </c>
      <c r="G165" s="78">
        <f>数据源表!G131</f>
        <v>43257</v>
      </c>
      <c r="H165" s="76">
        <f>数据源表!H131</f>
        <v>120</v>
      </c>
      <c r="I165" s="78">
        <v>43276</v>
      </c>
      <c r="J165" s="94">
        <f>数据源表!J131</f>
        <v>9996</v>
      </c>
      <c r="K165" s="94">
        <f t="shared" si="25"/>
        <v>8543.59</v>
      </c>
      <c r="L165" s="95">
        <f t="shared" si="35"/>
        <v>139</v>
      </c>
      <c r="M165" s="96"/>
      <c r="N165" s="96" t="e">
        <f>VLOOKUP(C165,#REF!,5,0)</f>
        <v>#REF!</v>
      </c>
      <c r="O165" s="76">
        <f>ROUND(0.5%,4)</f>
        <v>5.0000000000000001E-3</v>
      </c>
      <c r="P165" s="76">
        <f t="shared" si="32"/>
        <v>42.72</v>
      </c>
      <c r="Q165" s="76" t="e">
        <f>ROUND(VLOOKUP(V165,#REF!,7,0),2)</f>
        <v>#REF!</v>
      </c>
      <c r="R165" s="76"/>
      <c r="S165" s="94"/>
      <c r="T165" s="94"/>
      <c r="U165" s="94"/>
      <c r="V165" s="106" t="str">
        <f>数据源表!S131</f>
        <v>CYT11</v>
      </c>
      <c r="W165" s="76" t="str">
        <f>数据源表!M131</f>
        <v>*石油制品*机床导轨油</v>
      </c>
      <c r="X165" s="76" t="str">
        <f>数据源表!N131</f>
        <v>68#</v>
      </c>
      <c r="Y165" s="76">
        <f>数据源表!O131</f>
        <v>680</v>
      </c>
      <c r="Z165" s="76" t="str">
        <f>数据源表!P131</f>
        <v>千克</v>
      </c>
      <c r="AA165" s="76">
        <f>数据源表!Q131</f>
        <v>14.7</v>
      </c>
      <c r="AB165" s="76">
        <f>数据源表!R131</f>
        <v>9996</v>
      </c>
      <c r="AC165" s="118">
        <f>数据源表!U131</f>
        <v>680</v>
      </c>
      <c r="AD165" s="118">
        <f>数据源表!T131</f>
        <v>170</v>
      </c>
      <c r="AE165" s="66" t="str">
        <f t="shared" si="36"/>
        <v xml:space="preserve">     指导价</v>
      </c>
      <c r="AF165" s="73" t="str">
        <f>数据源表!V131</f>
        <v>XOUT18010337</v>
      </c>
      <c r="AG165" s="119">
        <f>数据源表!W131</f>
        <v>43119</v>
      </c>
      <c r="AH165" s="73">
        <f>数据源表!X131</f>
        <v>0</v>
      </c>
      <c r="AI165" s="122"/>
      <c r="AJ165" s="124">
        <f>数据源表!Y131</f>
        <v>0.17</v>
      </c>
      <c r="AK165" s="53" t="e">
        <f>VLOOKUP(V165,#REF!,12,0)</f>
        <v>#REF!</v>
      </c>
    </row>
    <row r="166" spans="1:37" s="53" customFormat="1" ht="12" customHeight="1">
      <c r="A166" s="76" t="str">
        <f>数据源表!A132</f>
        <v>姜鹏</v>
      </c>
      <c r="B166" s="75">
        <f>数据源表!B132</f>
        <v>43172</v>
      </c>
      <c r="C166" s="76" t="str">
        <f>数据源表!C132</f>
        <v>a0597</v>
      </c>
      <c r="D166" s="76" t="str">
        <f>数据源表!D132</f>
        <v>上海日衡电子制造厂</v>
      </c>
      <c r="E166" s="77">
        <f>数据源表!E132</f>
        <v>5900</v>
      </c>
      <c r="F166" s="76" t="str">
        <f>数据源表!F132</f>
        <v>02839436</v>
      </c>
      <c r="G166" s="78">
        <f>数据源表!G132</f>
        <v>43262</v>
      </c>
      <c r="H166" s="76">
        <f>数据源表!H132</f>
        <v>90</v>
      </c>
      <c r="I166" s="78">
        <v>43252</v>
      </c>
      <c r="J166" s="94">
        <f>数据源表!J132</f>
        <v>5900</v>
      </c>
      <c r="K166" s="94">
        <f t="shared" si="25"/>
        <v>5042.74</v>
      </c>
      <c r="L166" s="95">
        <f t="shared" si="35"/>
        <v>80</v>
      </c>
      <c r="M166" s="96"/>
      <c r="N166" s="96" t="e">
        <f>VLOOKUP(C166,#REF!,5,0)</f>
        <v>#REF!</v>
      </c>
      <c r="O166" s="76">
        <f>IF(L166&lt;=60,0.05,IF(L166&lt;=120,0.04,IF(L166&lt;=150,0.02,IF(L166&lt;=180,0.01,0))))</f>
        <v>0.04</v>
      </c>
      <c r="P166" s="76">
        <f t="shared" si="32"/>
        <v>201.71</v>
      </c>
      <c r="Q166" s="76" t="e">
        <f>ROUND(VLOOKUP(V166,#REF!,7,0),2)</f>
        <v>#REF!</v>
      </c>
      <c r="R166" s="76" t="e">
        <f>ROUND(IF(AE166="指导价+Y4*30",AC166*Q166+Y166*30,AC166*Q166),2)</f>
        <v>#REF!</v>
      </c>
      <c r="S166" s="94" t="e">
        <f>ROUND(IF(F166="未税",J166-M166-R166,J166/1.17-M166-R166),2)</f>
        <v>#REF!</v>
      </c>
      <c r="T166" s="94"/>
      <c r="U166" s="94"/>
      <c r="V166" s="106" t="str">
        <f>数据源表!S132</f>
        <v>CSB06</v>
      </c>
      <c r="W166" s="76" t="str">
        <f>数据源表!M132</f>
        <v>*专项化学用品*半合成切削液</v>
      </c>
      <c r="X166" s="76" t="str">
        <f>数据源表!N132</f>
        <v>LP-3030</v>
      </c>
      <c r="Y166" s="76">
        <f>数据源表!O132</f>
        <v>2</v>
      </c>
      <c r="Z166" s="76" t="str">
        <f>数据源表!P132</f>
        <v>桶</v>
      </c>
      <c r="AA166" s="76">
        <f>数据源表!Q132</f>
        <v>2950</v>
      </c>
      <c r="AB166" s="76">
        <f>数据源表!R132</f>
        <v>5900</v>
      </c>
      <c r="AC166" s="118">
        <f>数据源表!U132</f>
        <v>340</v>
      </c>
      <c r="AD166" s="118">
        <f>数据源表!T132</f>
        <v>170</v>
      </c>
      <c r="AE166" s="66" t="str">
        <f t="shared" si="36"/>
        <v xml:space="preserve">     指导价</v>
      </c>
      <c r="AF166" s="73" t="str">
        <f>数据源表!V132</f>
        <v>XOUT18030065</v>
      </c>
      <c r="AG166" s="119">
        <f>数据源表!W132</f>
        <v>43164</v>
      </c>
      <c r="AH166" s="73">
        <f>数据源表!X132</f>
        <v>0</v>
      </c>
      <c r="AI166" s="122"/>
      <c r="AJ166" s="124">
        <f>数据源表!Y132</f>
        <v>0.17</v>
      </c>
      <c r="AK166" s="53" t="e">
        <f>VLOOKUP(V166,#REF!,12,0)</f>
        <v>#REF!</v>
      </c>
    </row>
    <row r="167" spans="1:37" s="53" customFormat="1" ht="12" customHeight="1">
      <c r="A167" s="76" t="str">
        <f>数据源表!A133</f>
        <v>姜鹏</v>
      </c>
      <c r="B167" s="75">
        <f>数据源表!B133</f>
        <v>43112</v>
      </c>
      <c r="C167" s="76" t="str">
        <f>数据源表!C133</f>
        <v>a0642</v>
      </c>
      <c r="D167" s="76" t="str">
        <f>数据源表!D133</f>
        <v>苏州科迪精密机械有限公司</v>
      </c>
      <c r="E167" s="77">
        <f>数据源表!E133</f>
        <v>5800</v>
      </c>
      <c r="F167" s="76" t="str">
        <f>数据源表!F133</f>
        <v>28120304</v>
      </c>
      <c r="G167" s="78">
        <f>数据源表!G133</f>
        <v>43172</v>
      </c>
      <c r="H167" s="76">
        <f>数据源表!H133</f>
        <v>60</v>
      </c>
      <c r="I167" s="78">
        <v>43255</v>
      </c>
      <c r="J167" s="94">
        <f>数据源表!J133</f>
        <v>5800</v>
      </c>
      <c r="K167" s="94">
        <f t="shared" si="25"/>
        <v>4957.26</v>
      </c>
      <c r="L167" s="95">
        <f t="shared" si="35"/>
        <v>143</v>
      </c>
      <c r="M167" s="96"/>
      <c r="N167" s="96" t="e">
        <f>VLOOKUP(C167,#REF!,5,0)</f>
        <v>#REF!</v>
      </c>
      <c r="O167" s="76">
        <f t="shared" ref="O167:O230" si="37">IF(L167&lt;=60,0.05,IF(L167&lt;=120,0.04,IF(L167&lt;=150,0.02,IF(L167&lt;=180,0.01,0))))</f>
        <v>0.02</v>
      </c>
      <c r="P167" s="76">
        <f t="shared" si="32"/>
        <v>99.15</v>
      </c>
      <c r="Q167" s="224">
        <v>15.083</v>
      </c>
      <c r="R167" s="76">
        <f>ROUND(IF(AE167="指导价+Y4*30",AC167*Q167+Y167*30,AC167*Q167),2)</f>
        <v>5128.22</v>
      </c>
      <c r="S167" s="94">
        <f>ROUND(IF(F167="未税",J167-M167-R167,J167/1.17-M167-R167),2)</f>
        <v>-170.96</v>
      </c>
      <c r="T167" s="94"/>
      <c r="U167" s="94"/>
      <c r="V167" s="106" t="str">
        <f>数据源表!S133</f>
        <v>CSR24</v>
      </c>
      <c r="W167" s="76" t="str">
        <f>数据源表!M133</f>
        <v>*石油制品*铝合金加工液</v>
      </c>
      <c r="X167" s="76" t="str">
        <f>数据源表!N133</f>
        <v>ZM-3080</v>
      </c>
      <c r="Y167" s="76">
        <f>数据源表!O133</f>
        <v>2</v>
      </c>
      <c r="Z167" s="76" t="str">
        <f>数据源表!P133</f>
        <v>桶</v>
      </c>
      <c r="AA167" s="76">
        <f>数据源表!Q133</f>
        <v>2900</v>
      </c>
      <c r="AB167" s="76">
        <f>数据源表!R133</f>
        <v>5800</v>
      </c>
      <c r="AC167" s="118">
        <f>数据源表!U133</f>
        <v>340</v>
      </c>
      <c r="AD167" s="118">
        <f>数据源表!T133</f>
        <v>170</v>
      </c>
      <c r="AE167" s="66" t="str">
        <f t="shared" ref="AE167:AE230" si="38">IF(AD167&lt;50,"指导价+Y4*30",IF(AD167="固体","     指导价","     指导价"))</f>
        <v xml:space="preserve">     指导价</v>
      </c>
      <c r="AF167" s="73" t="str">
        <f>数据源表!V133</f>
        <v>XOUT18010238</v>
      </c>
      <c r="AG167" s="119">
        <f>数据源表!W133</f>
        <v>43113</v>
      </c>
      <c r="AH167" s="73">
        <f>数据源表!X133</f>
        <v>0</v>
      </c>
      <c r="AI167" s="122"/>
      <c r="AJ167" s="124">
        <f>数据源表!Y133</f>
        <v>0.17</v>
      </c>
      <c r="AK167" s="53" t="e">
        <f>VLOOKUP(V167,#REF!,12,0)</f>
        <v>#REF!</v>
      </c>
    </row>
    <row r="168" spans="1:37" s="53" customFormat="1" ht="12" customHeight="1">
      <c r="A168" s="76" t="str">
        <f>数据源表!A134</f>
        <v>姜鹏</v>
      </c>
      <c r="B168" s="75">
        <f>数据源表!B134</f>
        <v>43132</v>
      </c>
      <c r="C168" s="76" t="str">
        <f>数据源表!C134</f>
        <v>a0642</v>
      </c>
      <c r="D168" s="76" t="str">
        <f>数据源表!D134</f>
        <v>苏州科迪精密机械有限公司</v>
      </c>
      <c r="E168" s="77">
        <f>数据源表!E134</f>
        <v>5800</v>
      </c>
      <c r="F168" s="76" t="str">
        <f>数据源表!F134</f>
        <v>28120676</v>
      </c>
      <c r="G168" s="78">
        <f>数据源表!G134</f>
        <v>43192</v>
      </c>
      <c r="H168" s="76">
        <f>数据源表!H134</f>
        <v>60</v>
      </c>
      <c r="I168" s="78">
        <v>43280</v>
      </c>
      <c r="J168" s="94">
        <f>数据源表!J134</f>
        <v>5800</v>
      </c>
      <c r="K168" s="94">
        <f t="shared" si="25"/>
        <v>4957.26</v>
      </c>
      <c r="L168" s="95">
        <f t="shared" si="35"/>
        <v>148</v>
      </c>
      <c r="M168" s="96"/>
      <c r="N168" s="96" t="e">
        <f>VLOOKUP(C168,#REF!,5,0)</f>
        <v>#REF!</v>
      </c>
      <c r="O168" s="76">
        <f t="shared" si="37"/>
        <v>0.02</v>
      </c>
      <c r="P168" s="76">
        <f t="shared" si="32"/>
        <v>99.15</v>
      </c>
      <c r="Q168" s="224">
        <v>15.083</v>
      </c>
      <c r="R168" s="76">
        <f>ROUND(IF(AE168="指导价+Y4*30",AC168*Q168+Y168*30,AC168*Q168),2)</f>
        <v>5128.22</v>
      </c>
      <c r="S168" s="94">
        <f>ROUND(IF(F168="未税",J168-M168-R168,J168/1.17-M168-R168),2)</f>
        <v>-170.96</v>
      </c>
      <c r="T168" s="94"/>
      <c r="U168" s="94"/>
      <c r="V168" s="106" t="str">
        <f>数据源表!S134</f>
        <v>CSR24</v>
      </c>
      <c r="W168" s="76" t="str">
        <f>数据源表!M134</f>
        <v>*石油制品*铝合金加工液</v>
      </c>
      <c r="X168" s="76" t="str">
        <f>数据源表!N134</f>
        <v>ZM-3080</v>
      </c>
      <c r="Y168" s="76">
        <f>数据源表!O134</f>
        <v>2</v>
      </c>
      <c r="Z168" s="76" t="str">
        <f>数据源表!P134</f>
        <v>桶</v>
      </c>
      <c r="AA168" s="76">
        <f>数据源表!Q134</f>
        <v>2900</v>
      </c>
      <c r="AB168" s="76">
        <f>数据源表!R134</f>
        <v>5800</v>
      </c>
      <c r="AC168" s="118">
        <f>数据源表!U134</f>
        <v>340</v>
      </c>
      <c r="AD168" s="118">
        <f>数据源表!T134</f>
        <v>170</v>
      </c>
      <c r="AE168" s="66" t="str">
        <f t="shared" si="38"/>
        <v xml:space="preserve">     指导价</v>
      </c>
      <c r="AF168" s="73" t="str">
        <f>数据源表!V134</f>
        <v>XOUT18020029</v>
      </c>
      <c r="AG168" s="119">
        <f>数据源表!W134</f>
        <v>43133</v>
      </c>
      <c r="AH168" s="73">
        <f>数据源表!X134</f>
        <v>0</v>
      </c>
      <c r="AI168" s="122"/>
      <c r="AJ168" s="124">
        <f>数据源表!Y134</f>
        <v>0.17</v>
      </c>
      <c r="AK168" s="53" t="e">
        <f>VLOOKUP(V168,#REF!,12,0)</f>
        <v>#REF!</v>
      </c>
    </row>
    <row r="169" spans="1:37" s="53" customFormat="1" ht="12" customHeight="1">
      <c r="A169" s="76" t="str">
        <f>数据源表!A135</f>
        <v>姜鹏</v>
      </c>
      <c r="B169" s="75">
        <f>数据源表!B135</f>
        <v>43156</v>
      </c>
      <c r="C169" s="76" t="str">
        <f>数据源表!C135</f>
        <v>a0681</v>
      </c>
      <c r="D169" s="76" t="str">
        <f>数据源表!D135</f>
        <v>日铭电脑配件（上海）有限公司</v>
      </c>
      <c r="E169" s="77">
        <f>数据源表!E135</f>
        <v>114000</v>
      </c>
      <c r="F169" s="76" t="str">
        <f>数据源表!F135</f>
        <v>02839300</v>
      </c>
      <c r="G169" s="78">
        <f>数据源表!G135</f>
        <v>43276</v>
      </c>
      <c r="H169" s="76">
        <f>数据源表!H135</f>
        <v>120</v>
      </c>
      <c r="I169" s="78">
        <v>43276</v>
      </c>
      <c r="J169" s="94">
        <f>数据源表!J135</f>
        <v>112569</v>
      </c>
      <c r="K169" s="94">
        <f t="shared" si="25"/>
        <v>96212.82</v>
      </c>
      <c r="L169" s="95">
        <f t="shared" ref="L169:L232" si="39">I169-B169</f>
        <v>120</v>
      </c>
      <c r="M169" s="96"/>
      <c r="N169" s="96" t="e">
        <f>VLOOKUP(C169,#REF!,5,0)</f>
        <v>#REF!</v>
      </c>
      <c r="O169" s="76">
        <f t="shared" ref="O169:O178" si="40">ROUND(0.5%,4)</f>
        <v>5.0000000000000001E-3</v>
      </c>
      <c r="P169" s="76">
        <f t="shared" ref="P169:P196" si="41">ROUND((K169-M169)*O169,2)</f>
        <v>481.06</v>
      </c>
      <c r="Q169" s="76" t="e">
        <f>ROUND(VLOOKUP(V169,#REF!,7,0),2)</f>
        <v>#REF!</v>
      </c>
      <c r="R169" s="76"/>
      <c r="S169" s="94"/>
      <c r="T169" s="94"/>
      <c r="U169" s="94"/>
      <c r="V169" s="106" t="str">
        <f>数据源表!S135</f>
        <v>CSR34</v>
      </c>
      <c r="W169" s="76" t="str">
        <f>数据源表!M135</f>
        <v>*石油制品*植物型切削液</v>
      </c>
      <c r="X169" s="76" t="str">
        <f>数据源表!N135</f>
        <v>JH-200RP</v>
      </c>
      <c r="Y169" s="76">
        <f>数据源表!O135</f>
        <v>7504.6</v>
      </c>
      <c r="Z169" s="76" t="str">
        <f>数据源表!P135</f>
        <v>千克</v>
      </c>
      <c r="AA169" s="76">
        <f>数据源表!Q135</f>
        <v>15</v>
      </c>
      <c r="AB169" s="76">
        <f>数据源表!R135</f>
        <v>114000</v>
      </c>
      <c r="AC169" s="118">
        <f>数据源表!U135</f>
        <v>7504.6</v>
      </c>
      <c r="AD169" s="118">
        <f>数据源表!T135</f>
        <v>950</v>
      </c>
      <c r="AE169" s="66" t="str">
        <f t="shared" si="38"/>
        <v xml:space="preserve">     指导价</v>
      </c>
      <c r="AF169" s="73" t="str">
        <f>数据源表!V135</f>
        <v>XOUT18020061</v>
      </c>
      <c r="AG169" s="119">
        <f>数据源表!W135</f>
        <v>43136</v>
      </c>
      <c r="AH169" s="73" t="str">
        <f>数据源表!X135</f>
        <v>拆分付款</v>
      </c>
      <c r="AI169" s="122"/>
      <c r="AJ169" s="124">
        <f>数据源表!Y135</f>
        <v>0.17</v>
      </c>
      <c r="AK169" s="53" t="e">
        <f>VLOOKUP(V169,#REF!,12,0)</f>
        <v>#REF!</v>
      </c>
    </row>
    <row r="170" spans="1:37" s="53" customFormat="1" ht="12" customHeight="1">
      <c r="A170" s="76" t="str">
        <f>数据源表!A136</f>
        <v>姜鹏</v>
      </c>
      <c r="B170" s="75">
        <f>数据源表!B136</f>
        <v>43156</v>
      </c>
      <c r="C170" s="76" t="str">
        <f>数据源表!C136</f>
        <v>a0681</v>
      </c>
      <c r="D170" s="76" t="str">
        <f>数据源表!D136</f>
        <v>日铭电脑配件（上海）有限公司</v>
      </c>
      <c r="E170" s="77">
        <f>数据源表!E136</f>
        <v>14994</v>
      </c>
      <c r="F170" s="76" t="str">
        <f>数据源表!F136</f>
        <v>02839291</v>
      </c>
      <c r="G170" s="78">
        <f>数据源表!G136</f>
        <v>43276</v>
      </c>
      <c r="H170" s="76">
        <f>数据源表!H136</f>
        <v>120</v>
      </c>
      <c r="I170" s="78">
        <v>43276</v>
      </c>
      <c r="J170" s="94">
        <f>数据源表!J136</f>
        <v>14994</v>
      </c>
      <c r="K170" s="94">
        <f t="shared" si="25"/>
        <v>12815.38</v>
      </c>
      <c r="L170" s="95">
        <f t="shared" si="39"/>
        <v>120</v>
      </c>
      <c r="M170" s="96"/>
      <c r="N170" s="96" t="e">
        <f>VLOOKUP(C170,#REF!,5,0)</f>
        <v>#REF!</v>
      </c>
      <c r="O170" s="76">
        <f t="shared" si="40"/>
        <v>5.0000000000000001E-3</v>
      </c>
      <c r="P170" s="76">
        <f t="shared" si="41"/>
        <v>64.08</v>
      </c>
      <c r="Q170" s="76" t="e">
        <f>ROUND(VLOOKUP(V170,#REF!,7,0),2)</f>
        <v>#REF!</v>
      </c>
      <c r="R170" s="76"/>
      <c r="S170" s="94"/>
      <c r="T170" s="94"/>
      <c r="U170" s="94"/>
      <c r="V170" s="106" t="str">
        <f>数据源表!S136</f>
        <v>CYT11</v>
      </c>
      <c r="W170" s="76" t="str">
        <f>数据源表!M136</f>
        <v>*石油制品*机床导轨油</v>
      </c>
      <c r="X170" s="76" t="str">
        <f>数据源表!N136</f>
        <v>68#</v>
      </c>
      <c r="Y170" s="76">
        <f>数据源表!O136</f>
        <v>1020</v>
      </c>
      <c r="Z170" s="76" t="str">
        <f>数据源表!P136</f>
        <v>千克</v>
      </c>
      <c r="AA170" s="76">
        <f>数据源表!Q136</f>
        <v>14.7</v>
      </c>
      <c r="AB170" s="76">
        <f>数据源表!R136</f>
        <v>14994</v>
      </c>
      <c r="AC170" s="118">
        <f>数据源表!U136</f>
        <v>1020</v>
      </c>
      <c r="AD170" s="118">
        <f>数据源表!T136</f>
        <v>170</v>
      </c>
      <c r="AE170" s="66" t="str">
        <f t="shared" si="38"/>
        <v xml:space="preserve">     指导价</v>
      </c>
      <c r="AF170" s="73" t="str">
        <f>数据源表!V136</f>
        <v>XOUT18010419</v>
      </c>
      <c r="AG170" s="119">
        <f>数据源表!W136</f>
        <v>43124</v>
      </c>
      <c r="AH170" s="73">
        <f>数据源表!X136</f>
        <v>0</v>
      </c>
      <c r="AI170" s="122"/>
      <c r="AJ170" s="124">
        <f>数据源表!Y136</f>
        <v>0.17</v>
      </c>
      <c r="AK170" s="53" t="e">
        <f>VLOOKUP(V170,#REF!,12,0)</f>
        <v>#REF!</v>
      </c>
    </row>
    <row r="171" spans="1:37" s="53" customFormat="1" ht="12" customHeight="1">
      <c r="A171" s="76" t="str">
        <f>数据源表!A137</f>
        <v>姜鹏</v>
      </c>
      <c r="B171" s="75">
        <f>数据源表!B137</f>
        <v>43156</v>
      </c>
      <c r="C171" s="76" t="str">
        <f>数据源表!C137</f>
        <v>a0681</v>
      </c>
      <c r="D171" s="76" t="str">
        <f>数据源表!D137</f>
        <v>日铭电脑配件（上海）有限公司</v>
      </c>
      <c r="E171" s="77">
        <f>数据源表!E137</f>
        <v>19992</v>
      </c>
      <c r="F171" s="76" t="str">
        <f>数据源表!F137</f>
        <v>02839291</v>
      </c>
      <c r="G171" s="78">
        <f>数据源表!G137</f>
        <v>43276</v>
      </c>
      <c r="H171" s="76">
        <f>数据源表!H137</f>
        <v>120</v>
      </c>
      <c r="I171" s="78">
        <v>43276</v>
      </c>
      <c r="J171" s="94">
        <f>数据源表!J137</f>
        <v>19992</v>
      </c>
      <c r="K171" s="94">
        <f t="shared" si="25"/>
        <v>17087.18</v>
      </c>
      <c r="L171" s="95">
        <f t="shared" si="39"/>
        <v>120</v>
      </c>
      <c r="M171" s="96"/>
      <c r="N171" s="96" t="e">
        <f>VLOOKUP(C171,#REF!,5,0)</f>
        <v>#REF!</v>
      </c>
      <c r="O171" s="76">
        <f t="shared" si="40"/>
        <v>5.0000000000000001E-3</v>
      </c>
      <c r="P171" s="76">
        <f t="shared" si="41"/>
        <v>85.44</v>
      </c>
      <c r="Q171" s="76" t="e">
        <f>ROUND(VLOOKUP(V171,#REF!,7,0),2)</f>
        <v>#REF!</v>
      </c>
      <c r="R171" s="76"/>
      <c r="S171" s="94"/>
      <c r="T171" s="94"/>
      <c r="U171" s="94"/>
      <c r="V171" s="106" t="str">
        <f>数据源表!S137</f>
        <v>CYT11</v>
      </c>
      <c r="W171" s="76" t="str">
        <f>数据源表!M137</f>
        <v>*石油制品*机床导轨油</v>
      </c>
      <c r="X171" s="76" t="str">
        <f>数据源表!N137</f>
        <v>68#</v>
      </c>
      <c r="Y171" s="76">
        <f>数据源表!O137</f>
        <v>1360</v>
      </c>
      <c r="Z171" s="76" t="str">
        <f>数据源表!P137</f>
        <v>千克</v>
      </c>
      <c r="AA171" s="76">
        <f>数据源表!Q137</f>
        <v>14.7</v>
      </c>
      <c r="AB171" s="76">
        <f>数据源表!R137</f>
        <v>19992</v>
      </c>
      <c r="AC171" s="118">
        <f>数据源表!U137</f>
        <v>1360</v>
      </c>
      <c r="AD171" s="118">
        <f>数据源表!T137</f>
        <v>170</v>
      </c>
      <c r="AE171" s="66" t="str">
        <f t="shared" si="38"/>
        <v xml:space="preserve">     指导价</v>
      </c>
      <c r="AF171" s="73" t="str">
        <f>数据源表!V137</f>
        <v>XOUT18010503</v>
      </c>
      <c r="AG171" s="119">
        <f>数据源表!W137</f>
        <v>43127</v>
      </c>
      <c r="AH171" s="73">
        <f>数据源表!X137</f>
        <v>0</v>
      </c>
      <c r="AI171" s="122"/>
      <c r="AJ171" s="124">
        <f>数据源表!Y137</f>
        <v>0.17</v>
      </c>
      <c r="AK171" s="53" t="e">
        <f>VLOOKUP(V171,#REF!,12,0)</f>
        <v>#REF!</v>
      </c>
    </row>
    <row r="172" spans="1:37" s="53" customFormat="1" ht="12" customHeight="1">
      <c r="A172" s="76" t="str">
        <f>数据源表!A138</f>
        <v>姜鹏</v>
      </c>
      <c r="B172" s="75">
        <f>数据源表!B138</f>
        <v>43156</v>
      </c>
      <c r="C172" s="76" t="str">
        <f>数据源表!C138</f>
        <v>a0681</v>
      </c>
      <c r="D172" s="76" t="str">
        <f>数据源表!D138</f>
        <v>日铭电脑配件（上海）有限公司</v>
      </c>
      <c r="E172" s="77">
        <f>数据源表!E138</f>
        <v>2499</v>
      </c>
      <c r="F172" s="76" t="str">
        <f>数据源表!F138</f>
        <v>02839291</v>
      </c>
      <c r="G172" s="78">
        <f>数据源表!G138</f>
        <v>43276</v>
      </c>
      <c r="H172" s="76">
        <f>数据源表!H138</f>
        <v>120</v>
      </c>
      <c r="I172" s="78">
        <v>43276</v>
      </c>
      <c r="J172" s="94">
        <f>数据源表!J138</f>
        <v>2499</v>
      </c>
      <c r="K172" s="94">
        <f t="shared" si="25"/>
        <v>2135.9</v>
      </c>
      <c r="L172" s="95">
        <f t="shared" si="39"/>
        <v>120</v>
      </c>
      <c r="M172" s="96"/>
      <c r="N172" s="96" t="e">
        <f>VLOOKUP(C172,#REF!,5,0)</f>
        <v>#REF!</v>
      </c>
      <c r="O172" s="76">
        <f t="shared" si="40"/>
        <v>5.0000000000000001E-3</v>
      </c>
      <c r="P172" s="76">
        <f t="shared" si="41"/>
        <v>10.68</v>
      </c>
      <c r="Q172" s="76" t="e">
        <f>ROUND(VLOOKUP(V172,#REF!,7,0),2)</f>
        <v>#REF!</v>
      </c>
      <c r="R172" s="76"/>
      <c r="S172" s="94"/>
      <c r="T172" s="94"/>
      <c r="U172" s="94"/>
      <c r="V172" s="106" t="str">
        <f>数据源表!S138</f>
        <v>CYT11</v>
      </c>
      <c r="W172" s="76" t="str">
        <f>数据源表!M138</f>
        <v>*石油制品*机床导轨油</v>
      </c>
      <c r="X172" s="76" t="str">
        <f>数据源表!N138</f>
        <v>68#</v>
      </c>
      <c r="Y172" s="76">
        <f>数据源表!O138</f>
        <v>170</v>
      </c>
      <c r="Z172" s="76" t="str">
        <f>数据源表!P138</f>
        <v>千克</v>
      </c>
      <c r="AA172" s="76">
        <f>数据源表!Q138</f>
        <v>14.7</v>
      </c>
      <c r="AB172" s="76">
        <f>数据源表!R138</f>
        <v>2499</v>
      </c>
      <c r="AC172" s="118">
        <f>数据源表!U138</f>
        <v>170</v>
      </c>
      <c r="AD172" s="118">
        <f>数据源表!T138</f>
        <v>170</v>
      </c>
      <c r="AE172" s="66" t="str">
        <f t="shared" si="38"/>
        <v xml:space="preserve">     指导价</v>
      </c>
      <c r="AF172" s="73" t="str">
        <f>数据源表!V138</f>
        <v>XOUT18010503</v>
      </c>
      <c r="AG172" s="119">
        <f>数据源表!W138</f>
        <v>43127</v>
      </c>
      <c r="AH172" s="73">
        <f>数据源表!X138</f>
        <v>0</v>
      </c>
      <c r="AI172" s="122"/>
      <c r="AJ172" s="124">
        <f>数据源表!Y138</f>
        <v>0.17</v>
      </c>
      <c r="AK172" s="53" t="e">
        <f>VLOOKUP(V172,#REF!,12,0)</f>
        <v>#REF!</v>
      </c>
    </row>
    <row r="173" spans="1:37" s="53" customFormat="1" ht="12" customHeight="1">
      <c r="A173" s="76" t="str">
        <f>数据源表!A139</f>
        <v>姜鹏</v>
      </c>
      <c r="B173" s="75">
        <f>数据源表!B139</f>
        <v>43156</v>
      </c>
      <c r="C173" s="76" t="str">
        <f>数据源表!C139</f>
        <v>a0681</v>
      </c>
      <c r="D173" s="76" t="str">
        <f>数据源表!D139</f>
        <v>日铭电脑配件（上海）有限公司</v>
      </c>
      <c r="E173" s="77">
        <f>数据源表!E139</f>
        <v>34986</v>
      </c>
      <c r="F173" s="76" t="str">
        <f>数据源表!F139</f>
        <v>02839291</v>
      </c>
      <c r="G173" s="78">
        <f>数据源表!G139</f>
        <v>43276</v>
      </c>
      <c r="H173" s="76">
        <f>数据源表!H139</f>
        <v>120</v>
      </c>
      <c r="I173" s="78">
        <v>43276</v>
      </c>
      <c r="J173" s="94">
        <f>数据源表!J139</f>
        <v>34986</v>
      </c>
      <c r="K173" s="94">
        <f t="shared" si="25"/>
        <v>29902.560000000001</v>
      </c>
      <c r="L173" s="95">
        <f t="shared" si="39"/>
        <v>120</v>
      </c>
      <c r="M173" s="96"/>
      <c r="N173" s="96" t="e">
        <f>VLOOKUP(C173,#REF!,5,0)</f>
        <v>#REF!</v>
      </c>
      <c r="O173" s="76">
        <f t="shared" si="40"/>
        <v>5.0000000000000001E-3</v>
      </c>
      <c r="P173" s="76">
        <f t="shared" si="41"/>
        <v>149.51</v>
      </c>
      <c r="Q173" s="76" t="e">
        <f>ROUND(VLOOKUP(V173,#REF!,7,0),2)</f>
        <v>#REF!</v>
      </c>
      <c r="R173" s="76"/>
      <c r="S173" s="94"/>
      <c r="T173" s="94"/>
      <c r="U173" s="94"/>
      <c r="V173" s="106" t="str">
        <f>数据源表!S139</f>
        <v>CYT11</v>
      </c>
      <c r="W173" s="76" t="str">
        <f>数据源表!M139</f>
        <v>*石油制品*机床导轨油</v>
      </c>
      <c r="X173" s="76" t="str">
        <f>数据源表!N139</f>
        <v>68#</v>
      </c>
      <c r="Y173" s="76">
        <f>数据源表!O139</f>
        <v>2380</v>
      </c>
      <c r="Z173" s="76" t="str">
        <f>数据源表!P139</f>
        <v>千克</v>
      </c>
      <c r="AA173" s="76">
        <f>数据源表!Q139</f>
        <v>14.7</v>
      </c>
      <c r="AB173" s="76">
        <f>数据源表!R139</f>
        <v>34986</v>
      </c>
      <c r="AC173" s="118">
        <f>数据源表!U139</f>
        <v>2380</v>
      </c>
      <c r="AD173" s="118">
        <f>数据源表!T139</f>
        <v>170</v>
      </c>
      <c r="AE173" s="66" t="str">
        <f t="shared" si="38"/>
        <v xml:space="preserve">     指导价</v>
      </c>
      <c r="AF173" s="73" t="str">
        <f>数据源表!V139</f>
        <v>XOUT18010539</v>
      </c>
      <c r="AG173" s="119">
        <f>数据源表!W139</f>
        <v>43131</v>
      </c>
      <c r="AH173" s="73">
        <f>数据源表!X139</f>
        <v>0</v>
      </c>
      <c r="AI173" s="122"/>
      <c r="AJ173" s="124">
        <f>数据源表!Y139</f>
        <v>0.17</v>
      </c>
      <c r="AK173" s="53" t="e">
        <f>VLOOKUP(V173,#REF!,12,0)</f>
        <v>#REF!</v>
      </c>
    </row>
    <row r="174" spans="1:37" s="53" customFormat="1" ht="12" customHeight="1">
      <c r="A174" s="76" t="str">
        <f>数据源表!A140</f>
        <v>姜鹏</v>
      </c>
      <c r="B174" s="75">
        <f>数据源表!B140</f>
        <v>43156</v>
      </c>
      <c r="C174" s="76" t="str">
        <f>数据源表!C140</f>
        <v>a0681</v>
      </c>
      <c r="D174" s="76" t="str">
        <f>数据源表!D140</f>
        <v>日铭电脑配件（上海）有限公司</v>
      </c>
      <c r="E174" s="77">
        <f>数据源表!E140</f>
        <v>14994</v>
      </c>
      <c r="F174" s="76" t="str">
        <f>数据源表!F140</f>
        <v>02839292</v>
      </c>
      <c r="G174" s="78">
        <f>数据源表!G140</f>
        <v>43276</v>
      </c>
      <c r="H174" s="76">
        <f>数据源表!H140</f>
        <v>120</v>
      </c>
      <c r="I174" s="78">
        <v>43276</v>
      </c>
      <c r="J174" s="94">
        <f>数据源表!J140</f>
        <v>14994</v>
      </c>
      <c r="K174" s="94">
        <f t="shared" si="25"/>
        <v>12815.38</v>
      </c>
      <c r="L174" s="95">
        <f t="shared" si="39"/>
        <v>120</v>
      </c>
      <c r="M174" s="96"/>
      <c r="N174" s="96" t="e">
        <f>VLOOKUP(C174,#REF!,5,0)</f>
        <v>#REF!</v>
      </c>
      <c r="O174" s="76">
        <f t="shared" si="40"/>
        <v>5.0000000000000001E-3</v>
      </c>
      <c r="P174" s="76">
        <f t="shared" si="41"/>
        <v>64.08</v>
      </c>
      <c r="Q174" s="76" t="e">
        <f>ROUND(VLOOKUP(V174,#REF!,7,0),2)</f>
        <v>#REF!</v>
      </c>
      <c r="R174" s="76"/>
      <c r="S174" s="94"/>
      <c r="T174" s="94"/>
      <c r="U174" s="94"/>
      <c r="V174" s="106" t="str">
        <f>数据源表!S140</f>
        <v>CYT11</v>
      </c>
      <c r="W174" s="76" t="str">
        <f>数据源表!M140</f>
        <v>*石油制品*机床导轨油</v>
      </c>
      <c r="X174" s="76" t="str">
        <f>数据源表!N140</f>
        <v>68#</v>
      </c>
      <c r="Y174" s="76">
        <f>数据源表!O140</f>
        <v>1020</v>
      </c>
      <c r="Z174" s="76" t="str">
        <f>数据源表!P140</f>
        <v>千克</v>
      </c>
      <c r="AA174" s="76">
        <f>数据源表!Q140</f>
        <v>14.7</v>
      </c>
      <c r="AB174" s="76">
        <f>数据源表!R140</f>
        <v>14994</v>
      </c>
      <c r="AC174" s="118">
        <f>数据源表!U140</f>
        <v>1020</v>
      </c>
      <c r="AD174" s="118">
        <f>数据源表!T140</f>
        <v>170</v>
      </c>
      <c r="AE174" s="66" t="str">
        <f t="shared" si="38"/>
        <v xml:space="preserve">     指导价</v>
      </c>
      <c r="AF174" s="73" t="str">
        <f>数据源表!V140</f>
        <v>XOUT18020090</v>
      </c>
      <c r="AG174" s="119">
        <f>数据源表!W140</f>
        <v>43137</v>
      </c>
      <c r="AH174" s="73">
        <f>数据源表!X140</f>
        <v>0</v>
      </c>
      <c r="AI174" s="122"/>
      <c r="AJ174" s="124">
        <f>数据源表!Y140</f>
        <v>0.17</v>
      </c>
      <c r="AK174" s="53" t="e">
        <f>VLOOKUP(V174,#REF!,12,0)</f>
        <v>#REF!</v>
      </c>
    </row>
    <row r="175" spans="1:37" s="53" customFormat="1" ht="12" customHeight="1">
      <c r="A175" s="76" t="str">
        <f>数据源表!A141</f>
        <v>姜鹏</v>
      </c>
      <c r="B175" s="75">
        <f>数据源表!B141</f>
        <v>43156</v>
      </c>
      <c r="C175" s="76" t="str">
        <f>数据源表!C141</f>
        <v>a0681</v>
      </c>
      <c r="D175" s="76" t="str">
        <f>数据源表!D141</f>
        <v>日铭电脑配件（上海）有限公司</v>
      </c>
      <c r="E175" s="77">
        <f>数据源表!E141</f>
        <v>34986</v>
      </c>
      <c r="F175" s="76" t="str">
        <f>数据源表!F141</f>
        <v>02839292</v>
      </c>
      <c r="G175" s="78">
        <f>数据源表!G141</f>
        <v>43276</v>
      </c>
      <c r="H175" s="76">
        <f>数据源表!H141</f>
        <v>120</v>
      </c>
      <c r="I175" s="78">
        <v>43276</v>
      </c>
      <c r="J175" s="94">
        <f>数据源表!J141</f>
        <v>34986</v>
      </c>
      <c r="K175" s="94">
        <f t="shared" si="25"/>
        <v>29902.560000000001</v>
      </c>
      <c r="L175" s="95">
        <f t="shared" si="39"/>
        <v>120</v>
      </c>
      <c r="M175" s="96"/>
      <c r="N175" s="96" t="e">
        <f>VLOOKUP(C175,#REF!,5,0)</f>
        <v>#REF!</v>
      </c>
      <c r="O175" s="76">
        <f t="shared" si="40"/>
        <v>5.0000000000000001E-3</v>
      </c>
      <c r="P175" s="76">
        <f t="shared" si="41"/>
        <v>149.51</v>
      </c>
      <c r="Q175" s="76" t="e">
        <f>ROUND(VLOOKUP(V175,#REF!,7,0),2)</f>
        <v>#REF!</v>
      </c>
      <c r="R175" s="76"/>
      <c r="S175" s="94"/>
      <c r="T175" s="94"/>
      <c r="U175" s="94"/>
      <c r="V175" s="106" t="str">
        <f>数据源表!S141</f>
        <v>CYT11</v>
      </c>
      <c r="W175" s="76" t="str">
        <f>数据源表!M141</f>
        <v>*石油制品*机床导轨油</v>
      </c>
      <c r="X175" s="76" t="str">
        <f>数据源表!N141</f>
        <v>68#</v>
      </c>
      <c r="Y175" s="76">
        <f>数据源表!O141</f>
        <v>2380</v>
      </c>
      <c r="Z175" s="76" t="str">
        <f>数据源表!P141</f>
        <v>千克</v>
      </c>
      <c r="AA175" s="76">
        <f>数据源表!Q141</f>
        <v>14.7</v>
      </c>
      <c r="AB175" s="76">
        <f>数据源表!R141</f>
        <v>34986</v>
      </c>
      <c r="AC175" s="118">
        <f>数据源表!U141</f>
        <v>2380</v>
      </c>
      <c r="AD175" s="118">
        <f>数据源表!T141</f>
        <v>170</v>
      </c>
      <c r="AE175" s="66" t="str">
        <f t="shared" si="38"/>
        <v xml:space="preserve">     指导价</v>
      </c>
      <c r="AF175" s="73" t="str">
        <f>数据源表!V141</f>
        <v>XOUT18020095</v>
      </c>
      <c r="AG175" s="119">
        <f>数据源表!W141</f>
        <v>43138</v>
      </c>
      <c r="AH175" s="73">
        <f>数据源表!X141</f>
        <v>0</v>
      </c>
      <c r="AI175" s="122"/>
      <c r="AJ175" s="124">
        <f>数据源表!Y141</f>
        <v>0.17</v>
      </c>
      <c r="AK175" s="53" t="e">
        <f>VLOOKUP(V175,#REF!,12,0)</f>
        <v>#REF!</v>
      </c>
    </row>
    <row r="176" spans="1:37" s="53" customFormat="1" ht="12" customHeight="1">
      <c r="A176" s="76" t="str">
        <f>数据源表!A142</f>
        <v>姜鹏</v>
      </c>
      <c r="B176" s="75">
        <f>数据源表!B142</f>
        <v>43156</v>
      </c>
      <c r="C176" s="76" t="str">
        <f>数据源表!C142</f>
        <v>a0681</v>
      </c>
      <c r="D176" s="76" t="str">
        <f>数据源表!D142</f>
        <v>日铭电脑配件（上海）有限公司</v>
      </c>
      <c r="E176" s="77">
        <f>数据源表!E142</f>
        <v>49980</v>
      </c>
      <c r="F176" s="76" t="str">
        <f>数据源表!F142</f>
        <v>02839292</v>
      </c>
      <c r="G176" s="78">
        <f>数据源表!G142</f>
        <v>43276</v>
      </c>
      <c r="H176" s="76">
        <f>数据源表!H142</f>
        <v>120</v>
      </c>
      <c r="I176" s="78">
        <v>43276</v>
      </c>
      <c r="J176" s="94">
        <f>数据源表!J142</f>
        <v>49980</v>
      </c>
      <c r="K176" s="94">
        <f t="shared" si="25"/>
        <v>42717.95</v>
      </c>
      <c r="L176" s="95">
        <f t="shared" si="39"/>
        <v>120</v>
      </c>
      <c r="M176" s="96"/>
      <c r="N176" s="96" t="e">
        <f>VLOOKUP(C176,#REF!,5,0)</f>
        <v>#REF!</v>
      </c>
      <c r="O176" s="76">
        <f t="shared" si="40"/>
        <v>5.0000000000000001E-3</v>
      </c>
      <c r="P176" s="76">
        <f t="shared" si="41"/>
        <v>213.59</v>
      </c>
      <c r="Q176" s="76" t="e">
        <f>ROUND(VLOOKUP(V176,#REF!,7,0),2)</f>
        <v>#REF!</v>
      </c>
      <c r="R176" s="76"/>
      <c r="S176" s="94"/>
      <c r="T176" s="94"/>
      <c r="U176" s="94"/>
      <c r="V176" s="106" t="str">
        <f>数据源表!S142</f>
        <v>CYT11</v>
      </c>
      <c r="W176" s="76" t="str">
        <f>数据源表!M142</f>
        <v>*石油制品*机床导轨油</v>
      </c>
      <c r="X176" s="76" t="str">
        <f>数据源表!N142</f>
        <v>68#</v>
      </c>
      <c r="Y176" s="76">
        <f>数据源表!O142</f>
        <v>3400</v>
      </c>
      <c r="Z176" s="76" t="str">
        <f>数据源表!P142</f>
        <v>千克</v>
      </c>
      <c r="AA176" s="76">
        <f>数据源表!Q142</f>
        <v>14.7</v>
      </c>
      <c r="AB176" s="76">
        <f>数据源表!R142</f>
        <v>49980</v>
      </c>
      <c r="AC176" s="118">
        <f>数据源表!U142</f>
        <v>3400</v>
      </c>
      <c r="AD176" s="118">
        <f>数据源表!T142</f>
        <v>170</v>
      </c>
      <c r="AE176" s="66" t="str">
        <f t="shared" si="38"/>
        <v xml:space="preserve">     指导价</v>
      </c>
      <c r="AF176" s="73" t="str">
        <f>数据源表!V142</f>
        <v>XOUT18020124</v>
      </c>
      <c r="AG176" s="119">
        <f>数据源表!W142</f>
        <v>43139</v>
      </c>
      <c r="AH176" s="73">
        <f>数据源表!X142</f>
        <v>0</v>
      </c>
      <c r="AI176" s="122"/>
      <c r="AJ176" s="124">
        <f>数据源表!Y142</f>
        <v>0.17</v>
      </c>
      <c r="AK176" s="53" t="e">
        <f>VLOOKUP(V176,#REF!,12,0)</f>
        <v>#REF!</v>
      </c>
    </row>
    <row r="177" spans="1:37" s="53" customFormat="1" ht="12" customHeight="1">
      <c r="A177" s="76" t="str">
        <f>数据源表!A143</f>
        <v>姜鹏</v>
      </c>
      <c r="B177" s="75">
        <f>数据源表!B143</f>
        <v>43156</v>
      </c>
      <c r="C177" s="76" t="str">
        <f>数据源表!C143</f>
        <v>a0681</v>
      </c>
      <c r="D177" s="76" t="str">
        <f>数据源表!D143</f>
        <v>日铭电脑配件（上海）有限公司</v>
      </c>
      <c r="E177" s="77">
        <f>数据源表!E143</f>
        <v>45360</v>
      </c>
      <c r="F177" s="76" t="str">
        <f>数据源表!F143</f>
        <v>02839293</v>
      </c>
      <c r="G177" s="78">
        <f>数据源表!G143</f>
        <v>43276</v>
      </c>
      <c r="H177" s="76">
        <f>数据源表!H143</f>
        <v>120</v>
      </c>
      <c r="I177" s="78">
        <v>43276</v>
      </c>
      <c r="J177" s="94">
        <f>数据源表!J143</f>
        <v>45360</v>
      </c>
      <c r="K177" s="94">
        <f t="shared" si="25"/>
        <v>38769.230000000003</v>
      </c>
      <c r="L177" s="95">
        <f t="shared" si="39"/>
        <v>120</v>
      </c>
      <c r="M177" s="96"/>
      <c r="N177" s="96" t="e">
        <f>VLOOKUP(C177,#REF!,5,0)</f>
        <v>#REF!</v>
      </c>
      <c r="O177" s="76">
        <f t="shared" si="40"/>
        <v>5.0000000000000001E-3</v>
      </c>
      <c r="P177" s="76">
        <f t="shared" si="41"/>
        <v>193.85</v>
      </c>
      <c r="Q177" s="76" t="e">
        <f>ROUND(VLOOKUP(V177,#REF!,7,0),2)</f>
        <v>#REF!</v>
      </c>
      <c r="R177" s="76"/>
      <c r="S177" s="94"/>
      <c r="T177" s="94"/>
      <c r="U177" s="94"/>
      <c r="V177" s="106" t="str">
        <f>数据源表!S143</f>
        <v>CSQ30</v>
      </c>
      <c r="W177" s="76" t="str">
        <f>数据源表!M143</f>
        <v>*石油制品*全合成铝加工液</v>
      </c>
      <c r="X177" s="76" t="str">
        <f>数据源表!N143</f>
        <v>SH-807RT</v>
      </c>
      <c r="Y177" s="76">
        <f>数据源表!O143</f>
        <v>2700</v>
      </c>
      <c r="Z177" s="76" t="str">
        <f>数据源表!P143</f>
        <v>千克</v>
      </c>
      <c r="AA177" s="76">
        <f>数据源表!Q143</f>
        <v>16.8</v>
      </c>
      <c r="AB177" s="76">
        <f>数据源表!R143</f>
        <v>45360</v>
      </c>
      <c r="AC177" s="118">
        <f>数据源表!U143</f>
        <v>2700</v>
      </c>
      <c r="AD177" s="118">
        <f>数据源表!T143</f>
        <v>180</v>
      </c>
      <c r="AE177" s="66" t="str">
        <f t="shared" si="38"/>
        <v xml:space="preserve">     指导价</v>
      </c>
      <c r="AF177" s="73" t="str">
        <f>数据源表!V143</f>
        <v>XOUT17120521</v>
      </c>
      <c r="AG177" s="119">
        <f>数据源表!W143</f>
        <v>43097</v>
      </c>
      <c r="AH177" s="73">
        <f>数据源表!X143</f>
        <v>0</v>
      </c>
      <c r="AI177" s="122"/>
      <c r="AJ177" s="124">
        <f>数据源表!Y143</f>
        <v>0.17</v>
      </c>
      <c r="AK177" s="53" t="e">
        <f>VLOOKUP(V177,#REF!,12,0)</f>
        <v>#REF!</v>
      </c>
    </row>
    <row r="178" spans="1:37" s="53" customFormat="1" ht="12" customHeight="1">
      <c r="A178" s="76" t="str">
        <f>数据源表!A144</f>
        <v>姜鹏</v>
      </c>
      <c r="B178" s="75">
        <f>数据源表!B144</f>
        <v>43156</v>
      </c>
      <c r="C178" s="76" t="str">
        <f>数据源表!C144</f>
        <v>a0681</v>
      </c>
      <c r="D178" s="76" t="str">
        <f>数据源表!D144</f>
        <v>日铭电脑配件（上海）有限公司</v>
      </c>
      <c r="E178" s="77">
        <f>数据源表!E144</f>
        <v>24192</v>
      </c>
      <c r="F178" s="76" t="str">
        <f>数据源表!F144</f>
        <v>02839294</v>
      </c>
      <c r="G178" s="78">
        <f>数据源表!G144</f>
        <v>43276</v>
      </c>
      <c r="H178" s="76">
        <f>数据源表!H144</f>
        <v>120</v>
      </c>
      <c r="I178" s="78">
        <v>43276</v>
      </c>
      <c r="J178" s="94">
        <f>数据源表!J144</f>
        <v>24192</v>
      </c>
      <c r="K178" s="94">
        <f t="shared" si="25"/>
        <v>20676.919999999998</v>
      </c>
      <c r="L178" s="95">
        <f t="shared" si="39"/>
        <v>120</v>
      </c>
      <c r="M178" s="96"/>
      <c r="N178" s="96" t="e">
        <f>VLOOKUP(C178,#REF!,5,0)</f>
        <v>#REF!</v>
      </c>
      <c r="O178" s="76">
        <f t="shared" si="40"/>
        <v>5.0000000000000001E-3</v>
      </c>
      <c r="P178" s="76">
        <f t="shared" si="41"/>
        <v>103.38</v>
      </c>
      <c r="Q178" s="76" t="e">
        <f>ROUND(VLOOKUP(V178,#REF!,7,0),2)</f>
        <v>#REF!</v>
      </c>
      <c r="R178" s="76"/>
      <c r="S178" s="94"/>
      <c r="T178" s="94"/>
      <c r="U178" s="94"/>
      <c r="V178" s="106" t="str">
        <f>数据源表!S144</f>
        <v>CSQ30</v>
      </c>
      <c r="W178" s="76" t="str">
        <f>数据源表!M144</f>
        <v>*石油制品*全合成铝加工液</v>
      </c>
      <c r="X178" s="76" t="str">
        <f>数据源表!N144</f>
        <v>SH-807RT</v>
      </c>
      <c r="Y178" s="76">
        <f>数据源表!O144</f>
        <v>1440</v>
      </c>
      <c r="Z178" s="76" t="str">
        <f>数据源表!P144</f>
        <v>千克</v>
      </c>
      <c r="AA178" s="76">
        <f>数据源表!Q144</f>
        <v>16.8</v>
      </c>
      <c r="AB178" s="76">
        <f>数据源表!R144</f>
        <v>24192</v>
      </c>
      <c r="AC178" s="118">
        <f>数据源表!U144</f>
        <v>1440</v>
      </c>
      <c r="AD178" s="118">
        <f>数据源表!T144</f>
        <v>180</v>
      </c>
      <c r="AE178" s="66" t="str">
        <f t="shared" si="38"/>
        <v xml:space="preserve">     指导价</v>
      </c>
      <c r="AF178" s="73" t="str">
        <f>数据源表!V144</f>
        <v>XOUT18010119</v>
      </c>
      <c r="AG178" s="119">
        <f>数据源表!W144</f>
        <v>43109</v>
      </c>
      <c r="AH178" s="73">
        <f>数据源表!X144</f>
        <v>0</v>
      </c>
      <c r="AI178" s="122"/>
      <c r="AJ178" s="124">
        <f>数据源表!Y144</f>
        <v>0.17</v>
      </c>
      <c r="AK178" s="53" t="e">
        <f>VLOOKUP(V178,#REF!,12,0)</f>
        <v>#REF!</v>
      </c>
    </row>
    <row r="179" spans="1:37" s="53" customFormat="1" ht="12" customHeight="1">
      <c r="A179" s="76" t="str">
        <f>数据源表!A145</f>
        <v>姜鹏</v>
      </c>
      <c r="B179" s="75">
        <f>数据源表!B145</f>
        <v>43156</v>
      </c>
      <c r="C179" s="76" t="str">
        <f>数据源表!C145</f>
        <v>a0681</v>
      </c>
      <c r="D179" s="76" t="str">
        <f>数据源表!D145</f>
        <v>日铭电脑配件（上海）有限公司</v>
      </c>
      <c r="E179" s="77">
        <f>数据源表!E145</f>
        <v>9072</v>
      </c>
      <c r="F179" s="76" t="str">
        <f>数据源表!F145</f>
        <v>02839294</v>
      </c>
      <c r="G179" s="78">
        <f>数据源表!G145</f>
        <v>43276</v>
      </c>
      <c r="H179" s="76">
        <f>数据源表!H145</f>
        <v>120</v>
      </c>
      <c r="I179" s="78">
        <v>43276</v>
      </c>
      <c r="J179" s="94">
        <f>数据源表!J145</f>
        <v>9072</v>
      </c>
      <c r="K179" s="94">
        <f t="shared" si="25"/>
        <v>7753.85</v>
      </c>
      <c r="L179" s="95">
        <f t="shared" si="39"/>
        <v>120</v>
      </c>
      <c r="M179" s="96"/>
      <c r="N179" s="96" t="e">
        <f>VLOOKUP(C179,#REF!,5,0)</f>
        <v>#REF!</v>
      </c>
      <c r="O179" s="76">
        <f t="shared" ref="O179:O188" si="42">ROUND(0.5%,4)</f>
        <v>5.0000000000000001E-3</v>
      </c>
      <c r="P179" s="76">
        <f t="shared" si="41"/>
        <v>38.770000000000003</v>
      </c>
      <c r="Q179" s="76" t="e">
        <f>ROUND(VLOOKUP(V179,#REF!,7,0),2)</f>
        <v>#REF!</v>
      </c>
      <c r="R179" s="76"/>
      <c r="S179" s="94"/>
      <c r="T179" s="94"/>
      <c r="U179" s="94"/>
      <c r="V179" s="106" t="str">
        <f>数据源表!S145</f>
        <v>CSQ30</v>
      </c>
      <c r="W179" s="76" t="str">
        <f>数据源表!M145</f>
        <v>*石油制品*全合成铝加工液</v>
      </c>
      <c r="X179" s="76" t="str">
        <f>数据源表!N145</f>
        <v>SH-807RT</v>
      </c>
      <c r="Y179" s="76">
        <f>数据源表!O145</f>
        <v>540</v>
      </c>
      <c r="Z179" s="76" t="str">
        <f>数据源表!P145</f>
        <v>千克</v>
      </c>
      <c r="AA179" s="76">
        <f>数据源表!Q145</f>
        <v>16.8</v>
      </c>
      <c r="AB179" s="76">
        <f>数据源表!R145</f>
        <v>9072</v>
      </c>
      <c r="AC179" s="118">
        <f>数据源表!U145</f>
        <v>540</v>
      </c>
      <c r="AD179" s="118">
        <f>数据源表!T145</f>
        <v>180</v>
      </c>
      <c r="AE179" s="66" t="str">
        <f t="shared" si="38"/>
        <v xml:space="preserve">     指导价</v>
      </c>
      <c r="AF179" s="73" t="str">
        <f>数据源表!V145</f>
        <v>XOUT18010119</v>
      </c>
      <c r="AG179" s="119">
        <f>数据源表!W145</f>
        <v>43109</v>
      </c>
      <c r="AH179" s="73">
        <f>数据源表!X145</f>
        <v>0</v>
      </c>
      <c r="AI179" s="122"/>
      <c r="AJ179" s="124">
        <f>数据源表!Y145</f>
        <v>0.17</v>
      </c>
      <c r="AK179" s="53" t="e">
        <f>VLOOKUP(V179,#REF!,12,0)</f>
        <v>#REF!</v>
      </c>
    </row>
    <row r="180" spans="1:37" s="53" customFormat="1" ht="12" customHeight="1">
      <c r="A180" s="76" t="str">
        <f>数据源表!A146</f>
        <v>姜鹏</v>
      </c>
      <c r="B180" s="75">
        <f>数据源表!B146</f>
        <v>43156</v>
      </c>
      <c r="C180" s="76" t="str">
        <f>数据源表!C146</f>
        <v>a0681</v>
      </c>
      <c r="D180" s="76" t="str">
        <f>数据源表!D146</f>
        <v>日铭电脑配件（上海）有限公司</v>
      </c>
      <c r="E180" s="77">
        <f>数据源表!E146</f>
        <v>45360</v>
      </c>
      <c r="F180" s="76" t="str">
        <f>数据源表!F146</f>
        <v>02839294</v>
      </c>
      <c r="G180" s="78">
        <f>数据源表!G146</f>
        <v>43276</v>
      </c>
      <c r="H180" s="76">
        <f>数据源表!H146</f>
        <v>120</v>
      </c>
      <c r="I180" s="78">
        <v>43276</v>
      </c>
      <c r="J180" s="94">
        <f>数据源表!J146</f>
        <v>45360</v>
      </c>
      <c r="K180" s="94">
        <f t="shared" si="25"/>
        <v>38769.230000000003</v>
      </c>
      <c r="L180" s="95">
        <f t="shared" si="39"/>
        <v>120</v>
      </c>
      <c r="M180" s="96"/>
      <c r="N180" s="96" t="e">
        <f>VLOOKUP(C180,#REF!,5,0)</f>
        <v>#REF!</v>
      </c>
      <c r="O180" s="76">
        <f t="shared" si="42"/>
        <v>5.0000000000000001E-3</v>
      </c>
      <c r="P180" s="76">
        <f t="shared" si="41"/>
        <v>193.85</v>
      </c>
      <c r="Q180" s="76" t="e">
        <f>ROUND(VLOOKUP(V180,#REF!,7,0),2)</f>
        <v>#REF!</v>
      </c>
      <c r="R180" s="76"/>
      <c r="S180" s="94"/>
      <c r="T180" s="94"/>
      <c r="U180" s="94"/>
      <c r="V180" s="106" t="str">
        <f>数据源表!S146</f>
        <v>CSQ30</v>
      </c>
      <c r="W180" s="76" t="str">
        <f>数据源表!M146</f>
        <v>*石油制品*全合成铝加工液</v>
      </c>
      <c r="X180" s="76" t="str">
        <f>数据源表!N146</f>
        <v>SH-807RT</v>
      </c>
      <c r="Y180" s="76">
        <f>数据源表!O146</f>
        <v>2700</v>
      </c>
      <c r="Z180" s="76" t="str">
        <f>数据源表!P146</f>
        <v>千克</v>
      </c>
      <c r="AA180" s="76">
        <f>数据源表!Q146</f>
        <v>16.8</v>
      </c>
      <c r="AB180" s="76">
        <f>数据源表!R146</f>
        <v>45360</v>
      </c>
      <c r="AC180" s="118">
        <f>数据源表!U146</f>
        <v>2700</v>
      </c>
      <c r="AD180" s="118">
        <f>数据源表!T146</f>
        <v>180</v>
      </c>
      <c r="AE180" s="66" t="str">
        <f t="shared" si="38"/>
        <v xml:space="preserve">     指导价</v>
      </c>
      <c r="AF180" s="73" t="str">
        <f>数据源表!V146</f>
        <v>XOUT18010293</v>
      </c>
      <c r="AG180" s="119">
        <f>数据源表!W146</f>
        <v>43117</v>
      </c>
      <c r="AH180" s="73">
        <f>数据源表!X146</f>
        <v>0</v>
      </c>
      <c r="AI180" s="122"/>
      <c r="AJ180" s="124">
        <f>数据源表!Y146</f>
        <v>0.17</v>
      </c>
      <c r="AK180" s="53" t="e">
        <f>VLOOKUP(V180,#REF!,12,0)</f>
        <v>#REF!</v>
      </c>
    </row>
    <row r="181" spans="1:37" s="53" customFormat="1" ht="12" customHeight="1">
      <c r="A181" s="76" t="str">
        <f>数据源表!A147</f>
        <v>姜鹏</v>
      </c>
      <c r="B181" s="75">
        <f>数据源表!B147</f>
        <v>43156</v>
      </c>
      <c r="C181" s="76" t="str">
        <f>数据源表!C147</f>
        <v>a0681</v>
      </c>
      <c r="D181" s="76" t="str">
        <f>数据源表!D147</f>
        <v>日铭电脑配件（上海）有限公司</v>
      </c>
      <c r="E181" s="77">
        <f>数据源表!E147</f>
        <v>6048</v>
      </c>
      <c r="F181" s="76" t="str">
        <f>数据源表!F147</f>
        <v>02839294</v>
      </c>
      <c r="G181" s="78">
        <f>数据源表!G147</f>
        <v>43276</v>
      </c>
      <c r="H181" s="76">
        <f>数据源表!H147</f>
        <v>120</v>
      </c>
      <c r="I181" s="78">
        <v>43276</v>
      </c>
      <c r="J181" s="94">
        <f>数据源表!J147</f>
        <v>6048</v>
      </c>
      <c r="K181" s="94">
        <f t="shared" si="25"/>
        <v>5169.2299999999996</v>
      </c>
      <c r="L181" s="95">
        <f t="shared" si="39"/>
        <v>120</v>
      </c>
      <c r="M181" s="96"/>
      <c r="N181" s="96" t="e">
        <f>VLOOKUP(C181,#REF!,5,0)</f>
        <v>#REF!</v>
      </c>
      <c r="O181" s="76">
        <f t="shared" si="42"/>
        <v>5.0000000000000001E-3</v>
      </c>
      <c r="P181" s="76">
        <f t="shared" si="41"/>
        <v>25.85</v>
      </c>
      <c r="Q181" s="76" t="e">
        <f>ROUND(VLOOKUP(V181,#REF!,7,0),2)</f>
        <v>#REF!</v>
      </c>
      <c r="R181" s="76"/>
      <c r="S181" s="94"/>
      <c r="T181" s="94"/>
      <c r="U181" s="94"/>
      <c r="V181" s="106" t="str">
        <f>数据源表!S147</f>
        <v>CSQ30</v>
      </c>
      <c r="W181" s="76" t="str">
        <f>数据源表!M147</f>
        <v>*石油制品*全合成铝加工液</v>
      </c>
      <c r="X181" s="76" t="str">
        <f>数据源表!N147</f>
        <v>SH-807RT</v>
      </c>
      <c r="Y181" s="76">
        <f>数据源表!O147</f>
        <v>360</v>
      </c>
      <c r="Z181" s="76" t="str">
        <f>数据源表!P147</f>
        <v>千克</v>
      </c>
      <c r="AA181" s="76">
        <f>数据源表!Q147</f>
        <v>16.8</v>
      </c>
      <c r="AB181" s="76">
        <f>数据源表!R147</f>
        <v>6048</v>
      </c>
      <c r="AC181" s="118">
        <f>数据源表!U147</f>
        <v>360</v>
      </c>
      <c r="AD181" s="118">
        <f>数据源表!T147</f>
        <v>180</v>
      </c>
      <c r="AE181" s="66" t="str">
        <f t="shared" si="38"/>
        <v xml:space="preserve">     指导价</v>
      </c>
      <c r="AF181" s="73" t="str">
        <f>数据源表!V147</f>
        <v>XOUT18010481</v>
      </c>
      <c r="AG181" s="119">
        <f>数据源表!W147</f>
        <v>43127</v>
      </c>
      <c r="AH181" s="73">
        <f>数据源表!X147</f>
        <v>0</v>
      </c>
      <c r="AI181" s="122"/>
      <c r="AJ181" s="124">
        <f>数据源表!Y147</f>
        <v>0.17</v>
      </c>
      <c r="AK181" s="53" t="e">
        <f>VLOOKUP(V181,#REF!,12,0)</f>
        <v>#REF!</v>
      </c>
    </row>
    <row r="182" spans="1:37" s="53" customFormat="1" ht="12" customHeight="1">
      <c r="A182" s="76" t="str">
        <f>数据源表!A148</f>
        <v>姜鹏</v>
      </c>
      <c r="B182" s="75">
        <f>数据源表!B148</f>
        <v>43156</v>
      </c>
      <c r="C182" s="76" t="str">
        <f>数据源表!C148</f>
        <v>a0681</v>
      </c>
      <c r="D182" s="76" t="str">
        <f>数据源表!D148</f>
        <v>日铭电脑配件（上海）有限公司</v>
      </c>
      <c r="E182" s="77">
        <f>数据源表!E148</f>
        <v>3294</v>
      </c>
      <c r="F182" s="76" t="str">
        <f>数据源表!F148</f>
        <v>02839296</v>
      </c>
      <c r="G182" s="78">
        <f>数据源表!G148</f>
        <v>43276</v>
      </c>
      <c r="H182" s="76">
        <f>数据源表!H148</f>
        <v>120</v>
      </c>
      <c r="I182" s="78">
        <v>43276</v>
      </c>
      <c r="J182" s="94">
        <f>数据源表!J148</f>
        <v>3294</v>
      </c>
      <c r="K182" s="94">
        <f t="shared" si="25"/>
        <v>2815.38</v>
      </c>
      <c r="L182" s="95">
        <f t="shared" si="39"/>
        <v>120</v>
      </c>
      <c r="M182" s="96"/>
      <c r="N182" s="96" t="e">
        <f>VLOOKUP(C182,#REF!,5,0)</f>
        <v>#REF!</v>
      </c>
      <c r="O182" s="76">
        <f t="shared" si="42"/>
        <v>5.0000000000000001E-3</v>
      </c>
      <c r="P182" s="76">
        <f t="shared" si="41"/>
        <v>14.08</v>
      </c>
      <c r="Q182" s="76" t="e">
        <f>ROUND(VLOOKUP(V182,#REF!,7,0),2)</f>
        <v>#REF!</v>
      </c>
      <c r="R182" s="76"/>
      <c r="S182" s="94"/>
      <c r="T182" s="94"/>
      <c r="U182" s="94"/>
      <c r="V182" s="106" t="str">
        <f>数据源表!S148</f>
        <v>CSQ33</v>
      </c>
      <c r="W182" s="76" t="str">
        <f>数据源表!M148</f>
        <v>*石油制品*全合成铝加工液</v>
      </c>
      <c r="X182" s="76" t="str">
        <f>数据源表!N148</f>
        <v>SH-900G</v>
      </c>
      <c r="Y182" s="76">
        <f>数据源表!O148</f>
        <v>180</v>
      </c>
      <c r="Z182" s="76" t="str">
        <f>数据源表!P148</f>
        <v>千克</v>
      </c>
      <c r="AA182" s="76">
        <f>数据源表!Q148</f>
        <v>18.3</v>
      </c>
      <c r="AB182" s="76">
        <f>数据源表!R148</f>
        <v>3294</v>
      </c>
      <c r="AC182" s="118">
        <f>数据源表!U148</f>
        <v>180</v>
      </c>
      <c r="AD182" s="118">
        <f>数据源表!T148</f>
        <v>180</v>
      </c>
      <c r="AE182" s="66" t="str">
        <f t="shared" si="38"/>
        <v xml:space="preserve">     指导价</v>
      </c>
      <c r="AF182" s="73" t="str">
        <f>数据源表!V148</f>
        <v>XOUT17120464</v>
      </c>
      <c r="AG182" s="119">
        <f>数据源表!W148</f>
        <v>43094</v>
      </c>
      <c r="AH182" s="73">
        <f>数据源表!X148</f>
        <v>0</v>
      </c>
      <c r="AI182" s="122"/>
      <c r="AJ182" s="124">
        <f>数据源表!Y148</f>
        <v>0.17</v>
      </c>
      <c r="AK182" s="53" t="e">
        <f>VLOOKUP(V182,#REF!,12,0)</f>
        <v>#REF!</v>
      </c>
    </row>
    <row r="183" spans="1:37" s="53" customFormat="1" ht="12" customHeight="1">
      <c r="A183" s="76" t="str">
        <f>数据源表!A149</f>
        <v>姜鹏</v>
      </c>
      <c r="B183" s="75">
        <f>数据源表!B149</f>
        <v>43156</v>
      </c>
      <c r="C183" s="76" t="str">
        <f>数据源表!C149</f>
        <v>a0681</v>
      </c>
      <c r="D183" s="76" t="str">
        <f>数据源表!D149</f>
        <v>日铭电脑配件（上海）有限公司</v>
      </c>
      <c r="E183" s="77">
        <f>数据源表!E149</f>
        <v>46116</v>
      </c>
      <c r="F183" s="76" t="str">
        <f>数据源表!F149</f>
        <v>02839296</v>
      </c>
      <c r="G183" s="78">
        <f>数据源表!G149</f>
        <v>43276</v>
      </c>
      <c r="H183" s="76">
        <f>数据源表!H149</f>
        <v>120</v>
      </c>
      <c r="I183" s="78">
        <v>43276</v>
      </c>
      <c r="J183" s="94">
        <f>数据源表!J149</f>
        <v>46116</v>
      </c>
      <c r="K183" s="94">
        <f t="shared" si="25"/>
        <v>39415.379999999997</v>
      </c>
      <c r="L183" s="95">
        <f t="shared" si="39"/>
        <v>120</v>
      </c>
      <c r="M183" s="96"/>
      <c r="N183" s="96" t="e">
        <f>VLOOKUP(C183,#REF!,5,0)</f>
        <v>#REF!</v>
      </c>
      <c r="O183" s="76">
        <f t="shared" si="42"/>
        <v>5.0000000000000001E-3</v>
      </c>
      <c r="P183" s="76">
        <f t="shared" si="41"/>
        <v>197.08</v>
      </c>
      <c r="Q183" s="76" t="e">
        <f>ROUND(VLOOKUP(V183,#REF!,7,0),2)</f>
        <v>#REF!</v>
      </c>
      <c r="R183" s="76"/>
      <c r="S183" s="94"/>
      <c r="T183" s="94"/>
      <c r="U183" s="94"/>
      <c r="V183" s="106" t="str">
        <f>数据源表!S149</f>
        <v>CSQ33</v>
      </c>
      <c r="W183" s="76" t="str">
        <f>数据源表!M149</f>
        <v>*石油制品*全合成铝加工液</v>
      </c>
      <c r="X183" s="76" t="str">
        <f>数据源表!N149</f>
        <v>SH-900G</v>
      </c>
      <c r="Y183" s="76">
        <f>数据源表!O149</f>
        <v>2520</v>
      </c>
      <c r="Z183" s="76" t="str">
        <f>数据源表!P149</f>
        <v>千克</v>
      </c>
      <c r="AA183" s="76">
        <f>数据源表!Q149</f>
        <v>18.3</v>
      </c>
      <c r="AB183" s="76">
        <f>数据源表!R149</f>
        <v>46116</v>
      </c>
      <c r="AC183" s="118">
        <f>数据源表!U149</f>
        <v>2520</v>
      </c>
      <c r="AD183" s="118">
        <f>数据源表!T149</f>
        <v>180</v>
      </c>
      <c r="AE183" s="66" t="str">
        <f t="shared" si="38"/>
        <v xml:space="preserve">     指导价</v>
      </c>
      <c r="AF183" s="73" t="str">
        <f>数据源表!V149</f>
        <v>XOUT17120464</v>
      </c>
      <c r="AG183" s="119">
        <f>数据源表!W149</f>
        <v>43094</v>
      </c>
      <c r="AH183" s="73">
        <f>数据源表!X149</f>
        <v>0</v>
      </c>
      <c r="AI183" s="122"/>
      <c r="AJ183" s="124">
        <f>数据源表!Y149</f>
        <v>0.17</v>
      </c>
      <c r="AK183" s="53" t="e">
        <f>VLOOKUP(V183,#REF!,12,0)</f>
        <v>#REF!</v>
      </c>
    </row>
    <row r="184" spans="1:37" s="53" customFormat="1" ht="12" customHeight="1">
      <c r="A184" s="76" t="str">
        <f>数据源表!A150</f>
        <v>姜鹏</v>
      </c>
      <c r="B184" s="75">
        <f>数据源表!B150</f>
        <v>43156</v>
      </c>
      <c r="C184" s="76" t="str">
        <f>数据源表!C150</f>
        <v>a0681</v>
      </c>
      <c r="D184" s="76" t="str">
        <f>数据源表!D150</f>
        <v>日铭电脑配件（上海）有限公司</v>
      </c>
      <c r="E184" s="77">
        <f>数据源表!E150</f>
        <v>3294</v>
      </c>
      <c r="F184" s="76" t="str">
        <f>数据源表!F150</f>
        <v>02839296</v>
      </c>
      <c r="G184" s="78">
        <f>数据源表!G150</f>
        <v>43276</v>
      </c>
      <c r="H184" s="76">
        <f>数据源表!H150</f>
        <v>120</v>
      </c>
      <c r="I184" s="78">
        <v>43276</v>
      </c>
      <c r="J184" s="94">
        <f>数据源表!J150</f>
        <v>3294</v>
      </c>
      <c r="K184" s="94">
        <f t="shared" si="25"/>
        <v>2815.38</v>
      </c>
      <c r="L184" s="95">
        <f t="shared" si="39"/>
        <v>120</v>
      </c>
      <c r="M184" s="96"/>
      <c r="N184" s="96" t="e">
        <f>VLOOKUP(C184,#REF!,5,0)</f>
        <v>#REF!</v>
      </c>
      <c r="O184" s="76">
        <f t="shared" si="42"/>
        <v>5.0000000000000001E-3</v>
      </c>
      <c r="P184" s="76">
        <f t="shared" si="41"/>
        <v>14.08</v>
      </c>
      <c r="Q184" s="76" t="e">
        <f>ROUND(VLOOKUP(V184,#REF!,7,0),2)</f>
        <v>#REF!</v>
      </c>
      <c r="R184" s="76"/>
      <c r="S184" s="94"/>
      <c r="T184" s="94"/>
      <c r="U184" s="94"/>
      <c r="V184" s="106" t="str">
        <f>数据源表!S150</f>
        <v>CSQ33</v>
      </c>
      <c r="W184" s="76" t="str">
        <f>数据源表!M150</f>
        <v>*石油制品*全合成铝加工液</v>
      </c>
      <c r="X184" s="76" t="str">
        <f>数据源表!N150</f>
        <v>SH-900G</v>
      </c>
      <c r="Y184" s="76">
        <f>数据源表!O150</f>
        <v>180</v>
      </c>
      <c r="Z184" s="76" t="str">
        <f>数据源表!P150</f>
        <v>千克</v>
      </c>
      <c r="AA184" s="76">
        <f>数据源表!Q150</f>
        <v>18.3</v>
      </c>
      <c r="AB184" s="76">
        <f>数据源表!R150</f>
        <v>3294</v>
      </c>
      <c r="AC184" s="118">
        <f>数据源表!U150</f>
        <v>180</v>
      </c>
      <c r="AD184" s="118">
        <f>数据源表!T150</f>
        <v>180</v>
      </c>
      <c r="AE184" s="66" t="str">
        <f t="shared" si="38"/>
        <v xml:space="preserve">     指导价</v>
      </c>
      <c r="AF184" s="73" t="str">
        <f>数据源表!V150</f>
        <v>XOUT17120522</v>
      </c>
      <c r="AG184" s="119">
        <f>数据源表!W150</f>
        <v>43097</v>
      </c>
      <c r="AH184" s="73">
        <f>数据源表!X150</f>
        <v>0</v>
      </c>
      <c r="AI184" s="122"/>
      <c r="AJ184" s="124">
        <f>数据源表!Y150</f>
        <v>0.17</v>
      </c>
      <c r="AK184" s="53" t="e">
        <f>VLOOKUP(V184,#REF!,12,0)</f>
        <v>#REF!</v>
      </c>
    </row>
    <row r="185" spans="1:37" s="53" customFormat="1" ht="12" customHeight="1">
      <c r="A185" s="76" t="str">
        <f>数据源表!A151</f>
        <v>姜鹏</v>
      </c>
      <c r="B185" s="75">
        <f>数据源表!B151</f>
        <v>43156</v>
      </c>
      <c r="C185" s="76" t="str">
        <f>数据源表!C151</f>
        <v>a0681</v>
      </c>
      <c r="D185" s="76" t="str">
        <f>数据源表!D151</f>
        <v>日铭电脑配件（上海）有限公司</v>
      </c>
      <c r="E185" s="77">
        <f>数据源表!E151</f>
        <v>13176</v>
      </c>
      <c r="F185" s="76" t="str">
        <f>数据源表!F151</f>
        <v>02839296</v>
      </c>
      <c r="G185" s="78">
        <f>数据源表!G151</f>
        <v>43276</v>
      </c>
      <c r="H185" s="76">
        <f>数据源表!H151</f>
        <v>120</v>
      </c>
      <c r="I185" s="78">
        <v>43276</v>
      </c>
      <c r="J185" s="94">
        <f>数据源表!J151</f>
        <v>13176</v>
      </c>
      <c r="K185" s="94">
        <f t="shared" si="25"/>
        <v>11261.54</v>
      </c>
      <c r="L185" s="95">
        <f t="shared" si="39"/>
        <v>120</v>
      </c>
      <c r="M185" s="96"/>
      <c r="N185" s="96" t="e">
        <f>VLOOKUP(C185,#REF!,5,0)</f>
        <v>#REF!</v>
      </c>
      <c r="O185" s="76">
        <f t="shared" si="42"/>
        <v>5.0000000000000001E-3</v>
      </c>
      <c r="P185" s="76">
        <f t="shared" si="41"/>
        <v>56.31</v>
      </c>
      <c r="Q185" s="76" t="e">
        <f>ROUND(VLOOKUP(V185,#REF!,7,0),2)</f>
        <v>#REF!</v>
      </c>
      <c r="R185" s="76"/>
      <c r="S185" s="94"/>
      <c r="T185" s="94"/>
      <c r="U185" s="94"/>
      <c r="V185" s="106" t="str">
        <f>数据源表!S151</f>
        <v>CSQ33</v>
      </c>
      <c r="W185" s="76" t="str">
        <f>数据源表!M151</f>
        <v>*石油制品*全合成铝加工液</v>
      </c>
      <c r="X185" s="76" t="str">
        <f>数据源表!N151</f>
        <v>SH-900G</v>
      </c>
      <c r="Y185" s="76">
        <f>数据源表!O151</f>
        <v>720</v>
      </c>
      <c r="Z185" s="76" t="str">
        <f>数据源表!P151</f>
        <v>千克</v>
      </c>
      <c r="AA185" s="76">
        <f>数据源表!Q151</f>
        <v>18.3</v>
      </c>
      <c r="AB185" s="76">
        <f>数据源表!R151</f>
        <v>13176</v>
      </c>
      <c r="AC185" s="118">
        <f>数据源表!U151</f>
        <v>720</v>
      </c>
      <c r="AD185" s="118">
        <f>数据源表!T151</f>
        <v>180</v>
      </c>
      <c r="AE185" s="66" t="str">
        <f t="shared" si="38"/>
        <v xml:space="preserve">     指导价</v>
      </c>
      <c r="AF185" s="73" t="str">
        <f>数据源表!V151</f>
        <v>XOUT18010215</v>
      </c>
      <c r="AG185" s="119">
        <f>数据源表!W151</f>
        <v>43112</v>
      </c>
      <c r="AH185" s="73">
        <f>数据源表!X151</f>
        <v>0</v>
      </c>
      <c r="AI185" s="122"/>
      <c r="AJ185" s="124">
        <f>数据源表!Y151</f>
        <v>0.17</v>
      </c>
      <c r="AK185" s="53" t="e">
        <f>VLOOKUP(V185,#REF!,12,0)</f>
        <v>#REF!</v>
      </c>
    </row>
    <row r="186" spans="1:37" s="53" customFormat="1" ht="12" customHeight="1">
      <c r="A186" s="76" t="str">
        <f>数据源表!A152</f>
        <v>姜鹏</v>
      </c>
      <c r="B186" s="75">
        <f>数据源表!B152</f>
        <v>43156</v>
      </c>
      <c r="C186" s="76" t="str">
        <f>数据源表!C152</f>
        <v>a0681</v>
      </c>
      <c r="D186" s="76" t="str">
        <f>数据源表!D152</f>
        <v>日铭电脑配件（上海）有限公司</v>
      </c>
      <c r="E186" s="77">
        <f>数据源表!E152</f>
        <v>6588</v>
      </c>
      <c r="F186" s="76" t="str">
        <f>数据源表!F152</f>
        <v>02839296</v>
      </c>
      <c r="G186" s="78">
        <f>数据源表!G152</f>
        <v>43276</v>
      </c>
      <c r="H186" s="76">
        <f>数据源表!H152</f>
        <v>120</v>
      </c>
      <c r="I186" s="78">
        <v>43276</v>
      </c>
      <c r="J186" s="94">
        <f>数据源表!J152</f>
        <v>6588</v>
      </c>
      <c r="K186" s="94">
        <f t="shared" si="25"/>
        <v>5630.77</v>
      </c>
      <c r="L186" s="95">
        <f t="shared" si="39"/>
        <v>120</v>
      </c>
      <c r="M186" s="96"/>
      <c r="N186" s="96" t="e">
        <f>VLOOKUP(C186,#REF!,5,0)</f>
        <v>#REF!</v>
      </c>
      <c r="O186" s="76">
        <f t="shared" si="42"/>
        <v>5.0000000000000001E-3</v>
      </c>
      <c r="P186" s="76">
        <f t="shared" si="41"/>
        <v>28.15</v>
      </c>
      <c r="Q186" s="76" t="e">
        <f>ROUND(VLOOKUP(V186,#REF!,7,0),2)</f>
        <v>#REF!</v>
      </c>
      <c r="R186" s="76"/>
      <c r="S186" s="94"/>
      <c r="T186" s="94"/>
      <c r="U186" s="94"/>
      <c r="V186" s="106" t="str">
        <f>数据源表!S152</f>
        <v>CSQ33</v>
      </c>
      <c r="W186" s="76" t="str">
        <f>数据源表!M152</f>
        <v>*石油制品*全合成铝加工液</v>
      </c>
      <c r="X186" s="76" t="str">
        <f>数据源表!N152</f>
        <v>SH-900G</v>
      </c>
      <c r="Y186" s="76">
        <f>数据源表!O152</f>
        <v>360</v>
      </c>
      <c r="Z186" s="76" t="str">
        <f>数据源表!P152</f>
        <v>千克</v>
      </c>
      <c r="AA186" s="76">
        <f>数据源表!Q152</f>
        <v>18.3</v>
      </c>
      <c r="AB186" s="76">
        <f>数据源表!R152</f>
        <v>6588</v>
      </c>
      <c r="AC186" s="118">
        <f>数据源表!U152</f>
        <v>360</v>
      </c>
      <c r="AD186" s="118">
        <f>数据源表!T152</f>
        <v>180</v>
      </c>
      <c r="AE186" s="66" t="str">
        <f t="shared" si="38"/>
        <v xml:space="preserve">     指导价</v>
      </c>
      <c r="AF186" s="73" t="str">
        <f>数据源表!V152</f>
        <v>XOUT18010296</v>
      </c>
      <c r="AG186" s="119">
        <f>数据源表!W152</f>
        <v>43117</v>
      </c>
      <c r="AH186" s="73">
        <f>数据源表!X152</f>
        <v>0</v>
      </c>
      <c r="AI186" s="122"/>
      <c r="AJ186" s="124">
        <f>数据源表!Y152</f>
        <v>0.17</v>
      </c>
      <c r="AK186" s="53" t="e">
        <f>VLOOKUP(V186,#REF!,12,0)</f>
        <v>#REF!</v>
      </c>
    </row>
    <row r="187" spans="1:37" s="53" customFormat="1" ht="12" customHeight="1">
      <c r="A187" s="76" t="str">
        <f>数据源表!A153</f>
        <v>姜鹏</v>
      </c>
      <c r="B187" s="75">
        <f>数据源表!B153</f>
        <v>43156</v>
      </c>
      <c r="C187" s="76" t="str">
        <f>数据源表!C153</f>
        <v>a0681</v>
      </c>
      <c r="D187" s="76" t="str">
        <f>数据源表!D153</f>
        <v>日铭电脑配件（上海）有限公司</v>
      </c>
      <c r="E187" s="77">
        <f>数据源表!E153</f>
        <v>42822</v>
      </c>
      <c r="F187" s="76" t="str">
        <f>数据源表!F153</f>
        <v>02839296</v>
      </c>
      <c r="G187" s="78">
        <f>数据源表!G153</f>
        <v>43276</v>
      </c>
      <c r="H187" s="76">
        <f>数据源表!H153</f>
        <v>120</v>
      </c>
      <c r="I187" s="78">
        <v>43276</v>
      </c>
      <c r="J187" s="94">
        <f>数据源表!J153</f>
        <v>42822</v>
      </c>
      <c r="K187" s="94">
        <f t="shared" si="25"/>
        <v>36600</v>
      </c>
      <c r="L187" s="95">
        <f t="shared" si="39"/>
        <v>120</v>
      </c>
      <c r="M187" s="96"/>
      <c r="N187" s="96" t="e">
        <f>VLOOKUP(C187,#REF!,5,0)</f>
        <v>#REF!</v>
      </c>
      <c r="O187" s="76">
        <f t="shared" si="42"/>
        <v>5.0000000000000001E-3</v>
      </c>
      <c r="P187" s="76">
        <f t="shared" si="41"/>
        <v>183</v>
      </c>
      <c r="Q187" s="76" t="e">
        <f>ROUND(VLOOKUP(V187,#REF!,7,0),2)</f>
        <v>#REF!</v>
      </c>
      <c r="R187" s="76"/>
      <c r="S187" s="94"/>
      <c r="T187" s="94"/>
      <c r="U187" s="94"/>
      <c r="V187" s="106" t="str">
        <f>数据源表!S153</f>
        <v>CSQ33</v>
      </c>
      <c r="W187" s="76" t="str">
        <f>数据源表!M153</f>
        <v>*石油制品*全合成铝加工液</v>
      </c>
      <c r="X187" s="76" t="str">
        <f>数据源表!N153</f>
        <v>SH-900G</v>
      </c>
      <c r="Y187" s="76">
        <f>数据源表!O153</f>
        <v>2340</v>
      </c>
      <c r="Z187" s="76" t="str">
        <f>数据源表!P153</f>
        <v>千克</v>
      </c>
      <c r="AA187" s="76">
        <f>数据源表!Q153</f>
        <v>18.3</v>
      </c>
      <c r="AB187" s="76">
        <f>数据源表!R153</f>
        <v>42822</v>
      </c>
      <c r="AC187" s="118">
        <f>数据源表!U153</f>
        <v>2340</v>
      </c>
      <c r="AD187" s="118">
        <f>数据源表!T153</f>
        <v>180</v>
      </c>
      <c r="AE187" s="66" t="str">
        <f t="shared" si="38"/>
        <v xml:space="preserve">     指导价</v>
      </c>
      <c r="AF187" s="73" t="str">
        <f>数据源表!V153</f>
        <v>XOUT18010296</v>
      </c>
      <c r="AG187" s="119">
        <f>数据源表!W153</f>
        <v>43117</v>
      </c>
      <c r="AH187" s="73">
        <f>数据源表!X153</f>
        <v>0</v>
      </c>
      <c r="AI187" s="122"/>
      <c r="AJ187" s="124">
        <f>数据源表!Y153</f>
        <v>0.17</v>
      </c>
      <c r="AK187" s="53" t="e">
        <f>VLOOKUP(V187,#REF!,12,0)</f>
        <v>#REF!</v>
      </c>
    </row>
    <row r="188" spans="1:37" s="53" customFormat="1" ht="12" customHeight="1">
      <c r="A188" s="76" t="str">
        <f>数据源表!A154</f>
        <v>姜鹏</v>
      </c>
      <c r="B188" s="75">
        <f>数据源表!B154</f>
        <v>43156</v>
      </c>
      <c r="C188" s="76" t="str">
        <f>数据源表!C154</f>
        <v>a0681</v>
      </c>
      <c r="D188" s="76" t="str">
        <f>数据源表!D154</f>
        <v>日铭电脑配件（上海）有限公司</v>
      </c>
      <c r="E188" s="77">
        <f>数据源表!E154</f>
        <v>85500</v>
      </c>
      <c r="F188" s="76" t="str">
        <f>数据源表!F154</f>
        <v>02839297</v>
      </c>
      <c r="G188" s="78">
        <f>数据源表!G154</f>
        <v>43276</v>
      </c>
      <c r="H188" s="76">
        <f>数据源表!H154</f>
        <v>120</v>
      </c>
      <c r="I188" s="78">
        <v>43276</v>
      </c>
      <c r="J188" s="94">
        <f>数据源表!J154</f>
        <v>85500</v>
      </c>
      <c r="K188" s="94">
        <f t="shared" si="25"/>
        <v>73076.92</v>
      </c>
      <c r="L188" s="95">
        <f t="shared" si="39"/>
        <v>120</v>
      </c>
      <c r="M188" s="96"/>
      <c r="N188" s="96" t="e">
        <f>VLOOKUP(C188,#REF!,5,0)</f>
        <v>#REF!</v>
      </c>
      <c r="O188" s="76">
        <f t="shared" si="42"/>
        <v>5.0000000000000001E-3</v>
      </c>
      <c r="P188" s="76">
        <f t="shared" si="41"/>
        <v>365.38</v>
      </c>
      <c r="Q188" s="76" t="e">
        <f>ROUND(VLOOKUP(V188,#REF!,7,0),2)</f>
        <v>#REF!</v>
      </c>
      <c r="R188" s="76"/>
      <c r="S188" s="94"/>
      <c r="T188" s="94"/>
      <c r="U188" s="94"/>
      <c r="V188" s="106" t="str">
        <f>数据源表!S154</f>
        <v>CSR34</v>
      </c>
      <c r="W188" s="76" t="str">
        <f>数据源表!M154</f>
        <v>*石油制品*植物型切削液</v>
      </c>
      <c r="X188" s="76" t="str">
        <f>数据源表!N154</f>
        <v>JH-200RP</v>
      </c>
      <c r="Y188" s="76">
        <f>数据源表!O154</f>
        <v>5700</v>
      </c>
      <c r="Z188" s="76" t="str">
        <f>数据源表!P154</f>
        <v>千克</v>
      </c>
      <c r="AA188" s="76">
        <f>数据源表!Q154</f>
        <v>15</v>
      </c>
      <c r="AB188" s="76">
        <f>数据源表!R154</f>
        <v>85500</v>
      </c>
      <c r="AC188" s="118">
        <f>数据源表!U154</f>
        <v>5700</v>
      </c>
      <c r="AD188" s="118">
        <f>数据源表!T154</f>
        <v>950</v>
      </c>
      <c r="AE188" s="66" t="str">
        <f t="shared" si="38"/>
        <v xml:space="preserve">     指导价</v>
      </c>
      <c r="AF188" s="73" t="str">
        <f>数据源表!V154</f>
        <v>XOUT18010213</v>
      </c>
      <c r="AG188" s="119">
        <f>数据源表!W154</f>
        <v>43112</v>
      </c>
      <c r="AH188" s="73">
        <f>数据源表!X154</f>
        <v>0</v>
      </c>
      <c r="AI188" s="122"/>
      <c r="AJ188" s="124">
        <f>数据源表!Y154</f>
        <v>0.17</v>
      </c>
      <c r="AK188" s="53" t="e">
        <f>VLOOKUP(V188,#REF!,12,0)</f>
        <v>#REF!</v>
      </c>
    </row>
    <row r="189" spans="1:37" s="53" customFormat="1" ht="12" customHeight="1">
      <c r="A189" s="76" t="str">
        <f>数据源表!A155</f>
        <v>姜鹏</v>
      </c>
      <c r="B189" s="75">
        <f>数据源表!B155</f>
        <v>43156</v>
      </c>
      <c r="C189" s="76" t="str">
        <f>数据源表!C155</f>
        <v>a0681</v>
      </c>
      <c r="D189" s="76" t="str">
        <f>数据源表!D155</f>
        <v>日铭电脑配件（上海）有限公司</v>
      </c>
      <c r="E189" s="77">
        <f>数据源表!E155</f>
        <v>28500</v>
      </c>
      <c r="F189" s="76" t="str">
        <f>数据源表!F155</f>
        <v>02839297</v>
      </c>
      <c r="G189" s="78">
        <f>数据源表!G155</f>
        <v>43276</v>
      </c>
      <c r="H189" s="76">
        <f>数据源表!H155</f>
        <v>120</v>
      </c>
      <c r="I189" s="78">
        <v>43276</v>
      </c>
      <c r="J189" s="94">
        <f>数据源表!J155</f>
        <v>28500</v>
      </c>
      <c r="K189" s="94">
        <f t="shared" si="25"/>
        <v>24358.97</v>
      </c>
      <c r="L189" s="95">
        <f t="shared" si="39"/>
        <v>120</v>
      </c>
      <c r="M189" s="96"/>
      <c r="N189" s="96" t="e">
        <f>VLOOKUP(C189,#REF!,5,0)</f>
        <v>#REF!</v>
      </c>
      <c r="O189" s="76">
        <f t="shared" ref="O189:O196" si="43">ROUND(0.5%,4)</f>
        <v>5.0000000000000001E-3</v>
      </c>
      <c r="P189" s="76">
        <f t="shared" si="41"/>
        <v>121.79</v>
      </c>
      <c r="Q189" s="76" t="e">
        <f>ROUND(VLOOKUP(V189,#REF!,7,0),2)</f>
        <v>#REF!</v>
      </c>
      <c r="R189" s="76"/>
      <c r="S189" s="94"/>
      <c r="T189" s="94"/>
      <c r="U189" s="94"/>
      <c r="V189" s="106" t="str">
        <f>数据源表!S155</f>
        <v>CSR34</v>
      </c>
      <c r="W189" s="76" t="str">
        <f>数据源表!M155</f>
        <v>*石油制品*植物型切削液</v>
      </c>
      <c r="X189" s="76" t="str">
        <f>数据源表!N155</f>
        <v>JH-200RP</v>
      </c>
      <c r="Y189" s="76">
        <f>数据源表!O155</f>
        <v>1900</v>
      </c>
      <c r="Z189" s="76" t="str">
        <f>数据源表!P155</f>
        <v>千克</v>
      </c>
      <c r="AA189" s="76">
        <f>数据源表!Q155</f>
        <v>15</v>
      </c>
      <c r="AB189" s="76">
        <f>数据源表!R155</f>
        <v>28500</v>
      </c>
      <c r="AC189" s="118">
        <f>数据源表!U155</f>
        <v>1900</v>
      </c>
      <c r="AD189" s="118">
        <f>数据源表!T155</f>
        <v>950</v>
      </c>
      <c r="AE189" s="66" t="str">
        <f t="shared" si="38"/>
        <v xml:space="preserve">     指导价</v>
      </c>
      <c r="AF189" s="73" t="str">
        <f>数据源表!V155</f>
        <v>XOUT18010213</v>
      </c>
      <c r="AG189" s="119">
        <f>数据源表!W155</f>
        <v>43112</v>
      </c>
      <c r="AH189" s="73">
        <f>数据源表!X155</f>
        <v>0</v>
      </c>
      <c r="AI189" s="122"/>
      <c r="AJ189" s="124">
        <f>数据源表!Y155</f>
        <v>0.17</v>
      </c>
      <c r="AK189" s="53" t="e">
        <f>VLOOKUP(V189,#REF!,12,0)</f>
        <v>#REF!</v>
      </c>
    </row>
    <row r="190" spans="1:37" s="53" customFormat="1" ht="12" customHeight="1">
      <c r="A190" s="76" t="str">
        <f>数据源表!A156</f>
        <v>姜鹏</v>
      </c>
      <c r="B190" s="75">
        <f>数据源表!B156</f>
        <v>43156</v>
      </c>
      <c r="C190" s="76" t="str">
        <f>数据源表!C156</f>
        <v>a0681</v>
      </c>
      <c r="D190" s="76" t="str">
        <f>数据源表!D156</f>
        <v>日铭电脑配件（上海）有限公司</v>
      </c>
      <c r="E190" s="77">
        <f>数据源表!E156</f>
        <v>45750</v>
      </c>
      <c r="F190" s="76" t="str">
        <f>数据源表!F156</f>
        <v>02839298</v>
      </c>
      <c r="G190" s="78">
        <f>数据源表!G156</f>
        <v>43276</v>
      </c>
      <c r="H190" s="76">
        <f>数据源表!H156</f>
        <v>120</v>
      </c>
      <c r="I190" s="78">
        <v>43276</v>
      </c>
      <c r="J190" s="94">
        <f>数据源表!J156</f>
        <v>45750</v>
      </c>
      <c r="K190" s="94">
        <f t="shared" si="25"/>
        <v>39102.559999999998</v>
      </c>
      <c r="L190" s="95">
        <f t="shared" si="39"/>
        <v>120</v>
      </c>
      <c r="M190" s="96"/>
      <c r="N190" s="96" t="e">
        <f>VLOOKUP(C190,#REF!,5,0)</f>
        <v>#REF!</v>
      </c>
      <c r="O190" s="76">
        <f t="shared" si="43"/>
        <v>5.0000000000000001E-3</v>
      </c>
      <c r="P190" s="76">
        <f t="shared" si="41"/>
        <v>195.51</v>
      </c>
      <c r="Q190" s="76" t="e">
        <f>ROUND(VLOOKUP(V190,#REF!,7,0),2)</f>
        <v>#REF!</v>
      </c>
      <c r="R190" s="76"/>
      <c r="S190" s="94"/>
      <c r="T190" s="94"/>
      <c r="U190" s="94"/>
      <c r="V190" s="106" t="str">
        <f>数据源表!S156</f>
        <v>CSR34</v>
      </c>
      <c r="W190" s="76" t="str">
        <f>数据源表!M156</f>
        <v>*石油制品*植物型切削液</v>
      </c>
      <c r="X190" s="76" t="str">
        <f>数据源表!N156</f>
        <v>JH-200RP</v>
      </c>
      <c r="Y190" s="76">
        <f>数据源表!O156</f>
        <v>3050</v>
      </c>
      <c r="Z190" s="76" t="str">
        <f>数据源表!P156</f>
        <v>千克</v>
      </c>
      <c r="AA190" s="76">
        <f>数据源表!Q156</f>
        <v>15</v>
      </c>
      <c r="AB190" s="76">
        <f>数据源表!R156</f>
        <v>45750</v>
      </c>
      <c r="AC190" s="118">
        <f>数据源表!U156</f>
        <v>3050</v>
      </c>
      <c r="AD190" s="118">
        <f>数据源表!T156</f>
        <v>1016.66666666667</v>
      </c>
      <c r="AE190" s="66" t="str">
        <f t="shared" si="38"/>
        <v xml:space="preserve">     指导价</v>
      </c>
      <c r="AF190" s="73" t="str">
        <f>数据源表!V156</f>
        <v>XOUT17120469</v>
      </c>
      <c r="AG190" s="119">
        <f>数据源表!W156</f>
        <v>43094</v>
      </c>
      <c r="AH190" s="73">
        <f>数据源表!X156</f>
        <v>0</v>
      </c>
      <c r="AI190" s="122"/>
      <c r="AJ190" s="124">
        <f>数据源表!Y156</f>
        <v>0.17</v>
      </c>
      <c r="AK190" s="53" t="e">
        <f>VLOOKUP(V190,#REF!,12,0)</f>
        <v>#REF!</v>
      </c>
    </row>
    <row r="191" spans="1:37" s="53" customFormat="1" ht="12" customHeight="1">
      <c r="A191" s="76" t="str">
        <f>数据源表!A157</f>
        <v>姜鹏</v>
      </c>
      <c r="B191" s="75">
        <f>数据源表!B157</f>
        <v>43156</v>
      </c>
      <c r="C191" s="76" t="str">
        <f>数据源表!C157</f>
        <v>a0681</v>
      </c>
      <c r="D191" s="76" t="str">
        <f>数据源表!D157</f>
        <v>日铭电脑配件（上海）有限公司</v>
      </c>
      <c r="E191" s="77">
        <f>数据源表!E157</f>
        <v>21480</v>
      </c>
      <c r="F191" s="76" t="str">
        <f>数据源表!F157</f>
        <v>02839298</v>
      </c>
      <c r="G191" s="78">
        <f>数据源表!G157</f>
        <v>43276</v>
      </c>
      <c r="H191" s="76">
        <f>数据源表!H157</f>
        <v>120</v>
      </c>
      <c r="I191" s="78">
        <v>43276</v>
      </c>
      <c r="J191" s="94">
        <f>数据源表!J157</f>
        <v>21480</v>
      </c>
      <c r="K191" s="94">
        <f t="shared" si="25"/>
        <v>18358.97</v>
      </c>
      <c r="L191" s="95">
        <f t="shared" si="39"/>
        <v>120</v>
      </c>
      <c r="M191" s="96"/>
      <c r="N191" s="96" t="e">
        <f>VLOOKUP(C191,#REF!,5,0)</f>
        <v>#REF!</v>
      </c>
      <c r="O191" s="76">
        <f t="shared" si="43"/>
        <v>5.0000000000000001E-3</v>
      </c>
      <c r="P191" s="76">
        <f t="shared" si="41"/>
        <v>91.79</v>
      </c>
      <c r="Q191" s="76" t="e">
        <f>ROUND(VLOOKUP(V191,#REF!,7,0),2)</f>
        <v>#REF!</v>
      </c>
      <c r="R191" s="76"/>
      <c r="S191" s="94"/>
      <c r="T191" s="94"/>
      <c r="U191" s="94"/>
      <c r="V191" s="106" t="str">
        <f>数据源表!S157</f>
        <v>CSR34</v>
      </c>
      <c r="W191" s="76" t="str">
        <f>数据源表!M157</f>
        <v>*石油制品*植物型切削液</v>
      </c>
      <c r="X191" s="76" t="str">
        <f>数据源表!N157</f>
        <v>JH-200RP</v>
      </c>
      <c r="Y191" s="76">
        <f>数据源表!O157</f>
        <v>1432</v>
      </c>
      <c r="Z191" s="76" t="str">
        <f>数据源表!P157</f>
        <v>千克</v>
      </c>
      <c r="AA191" s="76">
        <f>数据源表!Q157</f>
        <v>15</v>
      </c>
      <c r="AB191" s="76">
        <f>数据源表!R157</f>
        <v>21480</v>
      </c>
      <c r="AC191" s="118">
        <f>数据源表!U157</f>
        <v>1432</v>
      </c>
      <c r="AD191" s="118">
        <f>数据源表!T157</f>
        <v>716</v>
      </c>
      <c r="AE191" s="66" t="str">
        <f t="shared" si="38"/>
        <v xml:space="preserve">     指导价</v>
      </c>
      <c r="AF191" s="73" t="str">
        <f>数据源表!V157</f>
        <v>XOUT17120469</v>
      </c>
      <c r="AG191" s="119">
        <f>数据源表!W157</f>
        <v>43094</v>
      </c>
      <c r="AH191" s="73">
        <f>数据源表!X157</f>
        <v>0</v>
      </c>
      <c r="AI191" s="122"/>
      <c r="AJ191" s="124">
        <f>数据源表!Y157</f>
        <v>0.17</v>
      </c>
      <c r="AK191" s="53" t="e">
        <f>VLOOKUP(V191,#REF!,12,0)</f>
        <v>#REF!</v>
      </c>
    </row>
    <row r="192" spans="1:37" s="53" customFormat="1" ht="12" customHeight="1">
      <c r="A192" s="76" t="str">
        <f>数据源表!A158</f>
        <v>姜鹏</v>
      </c>
      <c r="B192" s="75">
        <f>数据源表!B158</f>
        <v>43156</v>
      </c>
      <c r="C192" s="76" t="str">
        <f>数据源表!C158</f>
        <v>a0681</v>
      </c>
      <c r="D192" s="76" t="str">
        <f>数据源表!D158</f>
        <v>日铭电脑配件（上海）有限公司</v>
      </c>
      <c r="E192" s="77">
        <f>数据源表!E158</f>
        <v>4020</v>
      </c>
      <c r="F192" s="76" t="str">
        <f>数据源表!F158</f>
        <v>02839298</v>
      </c>
      <c r="G192" s="78">
        <f>数据源表!G158</f>
        <v>43276</v>
      </c>
      <c r="H192" s="76">
        <f>数据源表!H158</f>
        <v>120</v>
      </c>
      <c r="I192" s="78">
        <v>43276</v>
      </c>
      <c r="J192" s="94">
        <f>数据源表!J158</f>
        <v>4020</v>
      </c>
      <c r="K192" s="94">
        <f t="shared" si="25"/>
        <v>3435.9</v>
      </c>
      <c r="L192" s="95">
        <f t="shared" si="39"/>
        <v>120</v>
      </c>
      <c r="M192" s="96"/>
      <c r="N192" s="96" t="e">
        <f>VLOOKUP(C192,#REF!,5,0)</f>
        <v>#REF!</v>
      </c>
      <c r="O192" s="76">
        <f t="shared" si="43"/>
        <v>5.0000000000000001E-3</v>
      </c>
      <c r="P192" s="76">
        <f t="shared" si="41"/>
        <v>17.18</v>
      </c>
      <c r="Q192" s="76" t="e">
        <f>ROUND(VLOOKUP(V192,#REF!,7,0),2)</f>
        <v>#REF!</v>
      </c>
      <c r="R192" s="76"/>
      <c r="S192" s="94"/>
      <c r="T192" s="94"/>
      <c r="U192" s="94"/>
      <c r="V192" s="106" t="str">
        <f>数据源表!S158</f>
        <v>CSR34</v>
      </c>
      <c r="W192" s="76" t="str">
        <f>数据源表!M158</f>
        <v>*石油制品*植物型切削液</v>
      </c>
      <c r="X192" s="76" t="str">
        <f>数据源表!N158</f>
        <v>JH-200RP</v>
      </c>
      <c r="Y192" s="76">
        <f>数据源表!O158</f>
        <v>268</v>
      </c>
      <c r="Z192" s="76" t="str">
        <f>数据源表!P158</f>
        <v>千克</v>
      </c>
      <c r="AA192" s="76">
        <f>数据源表!Q158</f>
        <v>15</v>
      </c>
      <c r="AB192" s="76">
        <f>数据源表!R158</f>
        <v>4020</v>
      </c>
      <c r="AC192" s="118">
        <f>数据源表!U158</f>
        <v>268</v>
      </c>
      <c r="AD192" s="118">
        <f>数据源表!T158</f>
        <v>268</v>
      </c>
      <c r="AE192" s="66" t="str">
        <f t="shared" si="38"/>
        <v xml:space="preserve">     指导价</v>
      </c>
      <c r="AF192" s="73" t="str">
        <f>数据源表!V158</f>
        <v>XOUT17120469</v>
      </c>
      <c r="AG192" s="119">
        <f>数据源表!W158</f>
        <v>43094</v>
      </c>
      <c r="AH192" s="73">
        <f>数据源表!X158</f>
        <v>0</v>
      </c>
      <c r="AI192" s="122"/>
      <c r="AJ192" s="124">
        <f>数据源表!Y158</f>
        <v>0.17</v>
      </c>
      <c r="AK192" s="53" t="e">
        <f>VLOOKUP(V192,#REF!,12,0)</f>
        <v>#REF!</v>
      </c>
    </row>
    <row r="193" spans="1:37" s="53" customFormat="1" ht="12" customHeight="1">
      <c r="A193" s="76" t="str">
        <f>数据源表!A159</f>
        <v>姜鹏</v>
      </c>
      <c r="B193" s="75">
        <f>数据源表!B159</f>
        <v>43156</v>
      </c>
      <c r="C193" s="76" t="str">
        <f>数据源表!C159</f>
        <v>a0681</v>
      </c>
      <c r="D193" s="76" t="str">
        <f>数据源表!D159</f>
        <v>日铭电脑配件（上海）有限公司</v>
      </c>
      <c r="E193" s="77">
        <f>数据源表!E159</f>
        <v>28500</v>
      </c>
      <c r="F193" s="76" t="str">
        <f>数据源表!F159</f>
        <v>02839298</v>
      </c>
      <c r="G193" s="78">
        <f>数据源表!G159</f>
        <v>43276</v>
      </c>
      <c r="H193" s="76">
        <f>数据源表!H159</f>
        <v>120</v>
      </c>
      <c r="I193" s="78">
        <v>43276</v>
      </c>
      <c r="J193" s="94">
        <f>数据源表!J159</f>
        <v>28500</v>
      </c>
      <c r="K193" s="94">
        <f t="shared" si="25"/>
        <v>24358.97</v>
      </c>
      <c r="L193" s="95">
        <f t="shared" si="39"/>
        <v>120</v>
      </c>
      <c r="M193" s="96"/>
      <c r="N193" s="96" t="e">
        <f>VLOOKUP(C193,#REF!,5,0)</f>
        <v>#REF!</v>
      </c>
      <c r="O193" s="76">
        <f t="shared" si="43"/>
        <v>5.0000000000000001E-3</v>
      </c>
      <c r="P193" s="76">
        <f t="shared" si="41"/>
        <v>121.79</v>
      </c>
      <c r="Q193" s="76" t="e">
        <f>ROUND(VLOOKUP(V193,#REF!,7,0),2)</f>
        <v>#REF!</v>
      </c>
      <c r="R193" s="76"/>
      <c r="S193" s="94"/>
      <c r="T193" s="94"/>
      <c r="U193" s="94"/>
      <c r="V193" s="106" t="str">
        <f>数据源表!S159</f>
        <v>CSR34</v>
      </c>
      <c r="W193" s="76" t="str">
        <f>数据源表!M159</f>
        <v>*石油制品*植物型切削液</v>
      </c>
      <c r="X193" s="76" t="str">
        <f>数据源表!N159</f>
        <v>JH-200RP</v>
      </c>
      <c r="Y193" s="76">
        <f>数据源表!O159</f>
        <v>1900</v>
      </c>
      <c r="Z193" s="76" t="str">
        <f>数据源表!P159</f>
        <v>千克</v>
      </c>
      <c r="AA193" s="76">
        <f>数据源表!Q159</f>
        <v>15</v>
      </c>
      <c r="AB193" s="76">
        <f>数据源表!R159</f>
        <v>28500</v>
      </c>
      <c r="AC193" s="118">
        <f>数据源表!U159</f>
        <v>1900</v>
      </c>
      <c r="AD193" s="118">
        <f>数据源表!T159</f>
        <v>1900</v>
      </c>
      <c r="AE193" s="66" t="str">
        <f t="shared" si="38"/>
        <v xml:space="preserve">     指导价</v>
      </c>
      <c r="AF193" s="73" t="str">
        <f>数据源表!V159</f>
        <v>XOUT18010487</v>
      </c>
      <c r="AG193" s="119">
        <f>数据源表!W159</f>
        <v>43127</v>
      </c>
      <c r="AH193" s="73">
        <f>数据源表!X159</f>
        <v>0</v>
      </c>
      <c r="AI193" s="122"/>
      <c r="AJ193" s="124">
        <f>数据源表!Y159</f>
        <v>0.17</v>
      </c>
      <c r="AK193" s="53" t="e">
        <f>VLOOKUP(V193,#REF!,12,0)</f>
        <v>#REF!</v>
      </c>
    </row>
    <row r="194" spans="1:37" s="53" customFormat="1" ht="12" customHeight="1">
      <c r="A194" s="76" t="str">
        <f>数据源表!A160</f>
        <v>姜鹏</v>
      </c>
      <c r="B194" s="75">
        <f>数据源表!B160</f>
        <v>43156</v>
      </c>
      <c r="C194" s="76" t="str">
        <f>数据源表!C160</f>
        <v>a0681</v>
      </c>
      <c r="D194" s="76" t="str">
        <f>数据源表!D160</f>
        <v>日铭电脑配件（上海）有限公司</v>
      </c>
      <c r="E194" s="77">
        <f>数据源表!E160</f>
        <v>85500</v>
      </c>
      <c r="F194" s="76" t="str">
        <f>数据源表!F160</f>
        <v>02839299</v>
      </c>
      <c r="G194" s="78">
        <f>数据源表!G160</f>
        <v>43276</v>
      </c>
      <c r="H194" s="76">
        <f>数据源表!H160</f>
        <v>120</v>
      </c>
      <c r="I194" s="78">
        <v>43276</v>
      </c>
      <c r="J194" s="94">
        <f>数据源表!J160</f>
        <v>85500</v>
      </c>
      <c r="K194" s="94">
        <f t="shared" si="25"/>
        <v>73076.92</v>
      </c>
      <c r="L194" s="95">
        <f t="shared" si="39"/>
        <v>120</v>
      </c>
      <c r="M194" s="96"/>
      <c r="N194" s="96" t="e">
        <f>VLOOKUP(C194,#REF!,5,0)</f>
        <v>#REF!</v>
      </c>
      <c r="O194" s="76">
        <f t="shared" si="43"/>
        <v>5.0000000000000001E-3</v>
      </c>
      <c r="P194" s="76">
        <f t="shared" si="41"/>
        <v>365.38</v>
      </c>
      <c r="Q194" s="76" t="e">
        <f>ROUND(VLOOKUP(V194,#REF!,7,0),2)</f>
        <v>#REF!</v>
      </c>
      <c r="R194" s="76"/>
      <c r="S194" s="94"/>
      <c r="T194" s="94"/>
      <c r="U194" s="94"/>
      <c r="V194" s="106" t="str">
        <f>数据源表!S160</f>
        <v>CSR34</v>
      </c>
      <c r="W194" s="76" t="str">
        <f>数据源表!M160</f>
        <v>*石油制品*植物型切削液</v>
      </c>
      <c r="X194" s="76" t="str">
        <f>数据源表!N160</f>
        <v>JH-200RP</v>
      </c>
      <c r="Y194" s="76">
        <f>数据源表!O160</f>
        <v>5700</v>
      </c>
      <c r="Z194" s="76" t="str">
        <f>数据源表!P160</f>
        <v>千克</v>
      </c>
      <c r="AA194" s="76">
        <f>数据源表!Q160</f>
        <v>15</v>
      </c>
      <c r="AB194" s="76">
        <f>数据源表!R160</f>
        <v>85500</v>
      </c>
      <c r="AC194" s="118">
        <f>数据源表!U160</f>
        <v>5700</v>
      </c>
      <c r="AD194" s="118">
        <f>数据源表!T160</f>
        <v>950</v>
      </c>
      <c r="AE194" s="66" t="str">
        <f t="shared" si="38"/>
        <v xml:space="preserve">     指导价</v>
      </c>
      <c r="AF194" s="73" t="str">
        <f>数据源表!V160</f>
        <v>XOUT18020026</v>
      </c>
      <c r="AG194" s="119">
        <f>数据源表!W160</f>
        <v>43133</v>
      </c>
      <c r="AH194" s="73">
        <f>数据源表!X160</f>
        <v>0</v>
      </c>
      <c r="AI194" s="122"/>
      <c r="AJ194" s="124">
        <f>数据源表!Y160</f>
        <v>0.17</v>
      </c>
      <c r="AK194" s="53" t="e">
        <f>VLOOKUP(V194,#REF!,12,0)</f>
        <v>#REF!</v>
      </c>
    </row>
    <row r="195" spans="1:37" s="53" customFormat="1" ht="12" customHeight="1">
      <c r="A195" s="76" t="str">
        <f>数据源表!A161</f>
        <v>姜鹏</v>
      </c>
      <c r="B195" s="75">
        <f>数据源表!B161</f>
        <v>43156</v>
      </c>
      <c r="C195" s="76" t="str">
        <f>数据源表!C161</f>
        <v>a0681</v>
      </c>
      <c r="D195" s="76" t="str">
        <f>数据源表!D161</f>
        <v>日铭电脑配件（上海）有限公司</v>
      </c>
      <c r="E195" s="77">
        <f>数据源表!E161</f>
        <v>13800</v>
      </c>
      <c r="F195" s="76" t="str">
        <f>数据源表!F161</f>
        <v>02839299</v>
      </c>
      <c r="G195" s="78">
        <f>数据源表!G161</f>
        <v>43276</v>
      </c>
      <c r="H195" s="76">
        <f>数据源表!H161</f>
        <v>120</v>
      </c>
      <c r="I195" s="78">
        <v>43276</v>
      </c>
      <c r="J195" s="94">
        <f>数据源表!J161</f>
        <v>13800</v>
      </c>
      <c r="K195" s="94">
        <f t="shared" si="25"/>
        <v>11794.87</v>
      </c>
      <c r="L195" s="95">
        <f t="shared" si="39"/>
        <v>120</v>
      </c>
      <c r="M195" s="96"/>
      <c r="N195" s="96" t="e">
        <f>VLOOKUP(C195,#REF!,5,0)</f>
        <v>#REF!</v>
      </c>
      <c r="O195" s="76">
        <f t="shared" si="43"/>
        <v>5.0000000000000001E-3</v>
      </c>
      <c r="P195" s="76">
        <f t="shared" si="41"/>
        <v>58.97</v>
      </c>
      <c r="Q195" s="76" t="e">
        <f>ROUND(VLOOKUP(V195,#REF!,7,0),2)</f>
        <v>#REF!</v>
      </c>
      <c r="R195" s="76"/>
      <c r="S195" s="94"/>
      <c r="T195" s="94"/>
      <c r="U195" s="94"/>
      <c r="V195" s="106" t="str">
        <f>数据源表!S161</f>
        <v>CSR34</v>
      </c>
      <c r="W195" s="76" t="str">
        <f>数据源表!M161</f>
        <v>*石油制品*植物型切削液</v>
      </c>
      <c r="X195" s="76" t="str">
        <f>数据源表!N161</f>
        <v>JH-200RP</v>
      </c>
      <c r="Y195" s="76">
        <f>数据源表!O161</f>
        <v>920</v>
      </c>
      <c r="Z195" s="76" t="str">
        <f>数据源表!P161</f>
        <v>千克</v>
      </c>
      <c r="AA195" s="76">
        <f>数据源表!Q161</f>
        <v>15</v>
      </c>
      <c r="AB195" s="76">
        <f>数据源表!R161</f>
        <v>13800</v>
      </c>
      <c r="AC195" s="118">
        <f>数据源表!U161</f>
        <v>920</v>
      </c>
      <c r="AD195" s="118">
        <f>数据源表!T161</f>
        <v>920</v>
      </c>
      <c r="AE195" s="66" t="str">
        <f t="shared" si="38"/>
        <v xml:space="preserve">     指导价</v>
      </c>
      <c r="AF195" s="73" t="str">
        <f>数据源表!V161</f>
        <v>XOUT18020026</v>
      </c>
      <c r="AG195" s="119">
        <f>数据源表!W161</f>
        <v>43133</v>
      </c>
      <c r="AH195" s="73">
        <f>数据源表!X161</f>
        <v>0</v>
      </c>
      <c r="AI195" s="122"/>
      <c r="AJ195" s="124">
        <f>数据源表!Y161</f>
        <v>0.17</v>
      </c>
      <c r="AK195" s="53" t="e">
        <f>VLOOKUP(V195,#REF!,12,0)</f>
        <v>#REF!</v>
      </c>
    </row>
    <row r="196" spans="1:37" s="53" customFormat="1" ht="12" customHeight="1">
      <c r="A196" s="76" t="str">
        <f>数据源表!A162</f>
        <v>姜鹏</v>
      </c>
      <c r="B196" s="75">
        <f>数据源表!B162</f>
        <v>43156</v>
      </c>
      <c r="C196" s="76" t="str">
        <f>数据源表!C162</f>
        <v>a0681</v>
      </c>
      <c r="D196" s="76" t="str">
        <f>数据源表!D162</f>
        <v>日铭电脑配件（上海）有限公司</v>
      </c>
      <c r="E196" s="77">
        <f>数据源表!E162</f>
        <v>450</v>
      </c>
      <c r="F196" s="76" t="str">
        <f>数据源表!F162</f>
        <v>02839299</v>
      </c>
      <c r="G196" s="78">
        <f>数据源表!G162</f>
        <v>43276</v>
      </c>
      <c r="H196" s="76">
        <f>数据源表!H162</f>
        <v>120</v>
      </c>
      <c r="I196" s="78">
        <v>43276</v>
      </c>
      <c r="J196" s="94">
        <f>数据源表!J162</f>
        <v>450</v>
      </c>
      <c r="K196" s="94">
        <f t="shared" si="25"/>
        <v>384.62</v>
      </c>
      <c r="L196" s="95">
        <f t="shared" si="39"/>
        <v>120</v>
      </c>
      <c r="M196" s="96"/>
      <c r="N196" s="96" t="e">
        <f>VLOOKUP(C196,#REF!,5,0)</f>
        <v>#REF!</v>
      </c>
      <c r="O196" s="76">
        <f t="shared" si="43"/>
        <v>5.0000000000000001E-3</v>
      </c>
      <c r="P196" s="76">
        <f t="shared" si="41"/>
        <v>1.92</v>
      </c>
      <c r="Q196" s="76" t="e">
        <f>ROUND(VLOOKUP(V196,#REF!,7,0),2)</f>
        <v>#REF!</v>
      </c>
      <c r="R196" s="76"/>
      <c r="S196" s="94"/>
      <c r="T196" s="94"/>
      <c r="U196" s="94"/>
      <c r="V196" s="106" t="str">
        <f>数据源表!S162</f>
        <v>CSR34</v>
      </c>
      <c r="W196" s="76" t="str">
        <f>数据源表!M162</f>
        <v>*石油制品*植物型切削液</v>
      </c>
      <c r="X196" s="76" t="str">
        <f>数据源表!N162</f>
        <v>JH-200RP</v>
      </c>
      <c r="Y196" s="76">
        <f>数据源表!O162</f>
        <v>30</v>
      </c>
      <c r="Z196" s="76" t="str">
        <f>数据源表!P162</f>
        <v>千克</v>
      </c>
      <c r="AA196" s="76">
        <f>数据源表!Q162</f>
        <v>15</v>
      </c>
      <c r="AB196" s="76">
        <f>数据源表!R162</f>
        <v>450</v>
      </c>
      <c r="AC196" s="118">
        <f>数据源表!U162</f>
        <v>30</v>
      </c>
      <c r="AD196" s="118">
        <f>数据源表!T162</f>
        <v>30</v>
      </c>
      <c r="AE196" s="66" t="str">
        <f t="shared" si="38"/>
        <v>指导价+Y4*30</v>
      </c>
      <c r="AF196" s="73" t="str">
        <f>数据源表!V162</f>
        <v>XOUT18020026</v>
      </c>
      <c r="AG196" s="119">
        <f>数据源表!W162</f>
        <v>43133</v>
      </c>
      <c r="AH196" s="73">
        <f>数据源表!X162</f>
        <v>0</v>
      </c>
      <c r="AI196" s="122"/>
      <c r="AJ196" s="124">
        <f>数据源表!Y162</f>
        <v>0.17</v>
      </c>
      <c r="AK196" s="53" t="e">
        <f>VLOOKUP(V196,#REF!,12,0)</f>
        <v>#REF!</v>
      </c>
    </row>
    <row r="197" spans="1:37" s="53" customFormat="1" ht="12" customHeight="1">
      <c r="A197" s="76" t="str">
        <f>数据源表!A163</f>
        <v>姜鹏</v>
      </c>
      <c r="B197" s="75">
        <f>数据源表!B163</f>
        <v>43259</v>
      </c>
      <c r="C197" s="76" t="str">
        <f>数据源表!C163</f>
        <v>a0797</v>
      </c>
      <c r="D197" s="76" t="str">
        <f>数据源表!D163</f>
        <v>上海嘉定曹王合金铝锭有限公司</v>
      </c>
      <c r="E197" s="77">
        <f>数据源表!E163</f>
        <v>6040</v>
      </c>
      <c r="F197" s="76" t="str">
        <f>数据源表!F163</f>
        <v>55874890</v>
      </c>
      <c r="G197" s="78">
        <f>数据源表!G163</f>
        <v>43259</v>
      </c>
      <c r="H197" s="76" t="str">
        <f>数据源表!H163</f>
        <v>开票现金</v>
      </c>
      <c r="I197" s="78">
        <v>43263</v>
      </c>
      <c r="J197" s="94">
        <f>数据源表!J163</f>
        <v>6040</v>
      </c>
      <c r="K197" s="94" t="e">
        <f t="shared" ref="K197:K260" si="44">ROUND(IF(F197="未税",J197,J197/(1+AJ197)),2)</f>
        <v>#VALUE!</v>
      </c>
      <c r="L197" s="95">
        <f t="shared" si="39"/>
        <v>4</v>
      </c>
      <c r="M197" s="96"/>
      <c r="N197" s="96" t="e">
        <f>VLOOKUP(C197,#REF!,5,0)</f>
        <v>#REF!</v>
      </c>
      <c r="O197" s="76">
        <f t="shared" si="37"/>
        <v>0.05</v>
      </c>
      <c r="P197" s="76" t="e">
        <f t="shared" ref="P197:P232" si="45">ROUND((K197-M197)*O197,2)</f>
        <v>#VALUE!</v>
      </c>
      <c r="Q197" s="224">
        <v>15.083</v>
      </c>
      <c r="R197" s="76">
        <f>ROUND(IF(AE197="指导价+Y4*30",AC197*Q197+Y197*30,AC197*Q197),2)</f>
        <v>5128.22</v>
      </c>
      <c r="S197" s="94" t="e">
        <f>ROUND(IF(F197="未税",J197-M197-R197,J197/(1+AJ197)-M197-R197),2)</f>
        <v>#VALUE!</v>
      </c>
      <c r="T197" s="94"/>
      <c r="U197" s="94"/>
      <c r="V197" s="106" t="str">
        <f>数据源表!S163</f>
        <v>CSR24</v>
      </c>
      <c r="W197" s="76" t="str">
        <f>数据源表!M163</f>
        <v>*专项化学用品*铝合金加工液</v>
      </c>
      <c r="X197" s="76" t="str">
        <f>数据源表!N163</f>
        <v>ZM-3080</v>
      </c>
      <c r="Y197" s="76">
        <f>数据源表!O163</f>
        <v>2</v>
      </c>
      <c r="Z197" s="76" t="str">
        <f>数据源表!P163</f>
        <v>桶</v>
      </c>
      <c r="AA197" s="76">
        <f>数据源表!Q163</f>
        <v>3020</v>
      </c>
      <c r="AB197" s="76">
        <f>数据源表!R163</f>
        <v>6040</v>
      </c>
      <c r="AC197" s="118">
        <f>数据源表!U163</f>
        <v>340</v>
      </c>
      <c r="AD197" s="118">
        <f>数据源表!T163</f>
        <v>170</v>
      </c>
      <c r="AE197" s="66" t="str">
        <f t="shared" si="38"/>
        <v xml:space="preserve">     指导价</v>
      </c>
      <c r="AF197" s="73" t="str">
        <f>数据源表!V163</f>
        <v>XOUT18060166</v>
      </c>
      <c r="AG197" s="119">
        <f>数据源表!W163</f>
        <v>43260</v>
      </c>
      <c r="AH197" s="73">
        <f>数据源表!X163</f>
        <v>0</v>
      </c>
      <c r="AI197" s="122"/>
      <c r="AJ197" s="124" t="str">
        <f>数据源表!Y163</f>
        <v xml:space="preserve"> </v>
      </c>
      <c r="AK197" s="53" t="e">
        <f>VLOOKUP(V197,#REF!,12,0)</f>
        <v>#REF!</v>
      </c>
    </row>
    <row r="198" spans="1:37" s="53" customFormat="1" ht="12" customHeight="1">
      <c r="A198" s="76" t="str">
        <f>数据源表!A164</f>
        <v>姜鹏</v>
      </c>
      <c r="B198" s="75">
        <f>数据源表!B164</f>
        <v>43112</v>
      </c>
      <c r="C198" s="76" t="str">
        <f>数据源表!C164</f>
        <v>a0819</v>
      </c>
      <c r="D198" s="76" t="str">
        <f>数据源表!D164</f>
        <v>上海共励商贸有限公司</v>
      </c>
      <c r="E198" s="77">
        <f>数据源表!E164</f>
        <v>8400</v>
      </c>
      <c r="F198" s="76" t="str">
        <f>数据源表!F164</f>
        <v>28120305</v>
      </c>
      <c r="G198" s="78">
        <f>数据源表!G164</f>
        <v>43112</v>
      </c>
      <c r="H198" s="76" t="str">
        <f>数据源表!H164</f>
        <v>开票现金</v>
      </c>
      <c r="I198" s="78">
        <v>43279</v>
      </c>
      <c r="J198" s="94">
        <f>数据源表!J164</f>
        <v>8400</v>
      </c>
      <c r="K198" s="94">
        <f t="shared" si="44"/>
        <v>7179.49</v>
      </c>
      <c r="L198" s="95">
        <f t="shared" si="39"/>
        <v>167</v>
      </c>
      <c r="M198" s="96"/>
      <c r="N198" s="96" t="e">
        <f>VLOOKUP(C198,#REF!,5,0)</f>
        <v>#REF!</v>
      </c>
      <c r="O198" s="76">
        <f t="shared" si="37"/>
        <v>0.01</v>
      </c>
      <c r="P198" s="76">
        <f t="shared" si="45"/>
        <v>71.790000000000006</v>
      </c>
      <c r="Q198" s="76" t="e">
        <f>ROUND(VLOOKUP(V198,#REF!,7,0),2)</f>
        <v>#REF!</v>
      </c>
      <c r="R198" s="76" t="e">
        <f>ROUND(IF(AE198="指导价+Y4*30",AC198*Q198+Y198*30,AC198*Q198),2)</f>
        <v>#REF!</v>
      </c>
      <c r="S198" s="94" t="e">
        <f>ROUND(IF(F198="未税",J198-M198-R198,J198/1.17-M198-R198),2)</f>
        <v>#REF!</v>
      </c>
      <c r="T198" s="94"/>
      <c r="U198" s="94"/>
      <c r="V198" s="106" t="str">
        <f>数据源表!S164</f>
        <v>CSQ07</v>
      </c>
      <c r="W198" s="76" t="str">
        <f>数据源表!M164</f>
        <v>*石油制品*不锈钢研磨液</v>
      </c>
      <c r="X198" s="76" t="str">
        <f>数据源表!N164</f>
        <v>SH-801AX</v>
      </c>
      <c r="Y198" s="76">
        <f>数据源表!O164</f>
        <v>2</v>
      </c>
      <c r="Z198" s="76" t="str">
        <f>数据源表!P164</f>
        <v>桶</v>
      </c>
      <c r="AA198" s="76">
        <f>数据源表!Q164</f>
        <v>4200</v>
      </c>
      <c r="AB198" s="76">
        <f>数据源表!R164</f>
        <v>8400</v>
      </c>
      <c r="AC198" s="118">
        <f>数据源表!U164</f>
        <v>360</v>
      </c>
      <c r="AD198" s="118">
        <f>数据源表!T164</f>
        <v>180</v>
      </c>
      <c r="AE198" s="66" t="str">
        <f t="shared" si="38"/>
        <v xml:space="preserve">     指导价</v>
      </c>
      <c r="AF198" s="73" t="str">
        <f>数据源表!V164</f>
        <v>XOUT18010236</v>
      </c>
      <c r="AG198" s="119">
        <f>数据源表!W164</f>
        <v>43113</v>
      </c>
      <c r="AH198" s="73">
        <f>数据源表!X164</f>
        <v>0</v>
      </c>
      <c r="AI198" s="122"/>
      <c r="AJ198" s="124">
        <f>数据源表!Y164</f>
        <v>0.17</v>
      </c>
      <c r="AK198" s="53" t="e">
        <f>VLOOKUP(V198,#REF!,12,0)</f>
        <v>#REF!</v>
      </c>
    </row>
    <row r="199" spans="1:37" s="53" customFormat="1" ht="12" customHeight="1">
      <c r="A199" s="76" t="str">
        <f>数据源表!A165</f>
        <v>姜鹏</v>
      </c>
      <c r="B199" s="75">
        <f>数据源表!B165</f>
        <v>43075</v>
      </c>
      <c r="C199" s="76" t="str">
        <f>数据源表!C165</f>
        <v>a0964</v>
      </c>
      <c r="D199" s="76" t="str">
        <f>数据源表!D165</f>
        <v>上海妮林工贸有限公司</v>
      </c>
      <c r="E199" s="77">
        <f>数据源表!E165</f>
        <v>2800</v>
      </c>
      <c r="F199" s="76" t="str">
        <f>数据源表!F165</f>
        <v>26629722</v>
      </c>
      <c r="G199" s="78">
        <f>数据源表!G165</f>
        <v>43165</v>
      </c>
      <c r="H199" s="76">
        <f>数据源表!H165</f>
        <v>90</v>
      </c>
      <c r="I199" s="78">
        <v>43276</v>
      </c>
      <c r="J199" s="94">
        <f>数据源表!J165</f>
        <v>2800</v>
      </c>
      <c r="K199" s="94">
        <f t="shared" si="44"/>
        <v>2393.16</v>
      </c>
      <c r="L199" s="95">
        <f t="shared" si="39"/>
        <v>201</v>
      </c>
      <c r="M199" s="96"/>
      <c r="N199" s="96" t="e">
        <f>VLOOKUP(C199,#REF!,5,0)</f>
        <v>#REF!</v>
      </c>
      <c r="O199" s="200">
        <f t="shared" si="37"/>
        <v>0</v>
      </c>
      <c r="P199" s="200">
        <f t="shared" si="45"/>
        <v>0</v>
      </c>
      <c r="Q199" s="76" t="e">
        <f>ROUND(VLOOKUP(V199,#REF!,7,0),2)</f>
        <v>#REF!</v>
      </c>
      <c r="R199" s="200"/>
      <c r="S199" s="203"/>
      <c r="T199" s="94"/>
      <c r="U199" s="94"/>
      <c r="V199" s="106" t="str">
        <f>数据源表!S165</f>
        <v>CYT11</v>
      </c>
      <c r="W199" s="76" t="str">
        <f>数据源表!M165</f>
        <v>机床导轨油</v>
      </c>
      <c r="X199" s="76" t="str">
        <f>数据源表!N165</f>
        <v>68#</v>
      </c>
      <c r="Y199" s="76">
        <f>数据源表!O165</f>
        <v>1</v>
      </c>
      <c r="Z199" s="76" t="str">
        <f>数据源表!P165</f>
        <v>桶</v>
      </c>
      <c r="AA199" s="76">
        <f>数据源表!Q165</f>
        <v>2800</v>
      </c>
      <c r="AB199" s="76">
        <f>数据源表!R165</f>
        <v>2800</v>
      </c>
      <c r="AC199" s="118">
        <f>数据源表!U165</f>
        <v>170</v>
      </c>
      <c r="AD199" s="118">
        <f>数据源表!T165</f>
        <v>170</v>
      </c>
      <c r="AE199" s="66" t="str">
        <f t="shared" si="38"/>
        <v xml:space="preserve">     指导价</v>
      </c>
      <c r="AF199" s="73" t="str">
        <f>数据源表!V165</f>
        <v>XOUT17120109</v>
      </c>
      <c r="AG199" s="119">
        <f>数据源表!W165</f>
        <v>43076</v>
      </c>
      <c r="AH199" s="73">
        <f>数据源表!X165</f>
        <v>0</v>
      </c>
      <c r="AI199" s="122"/>
      <c r="AJ199" s="124">
        <f>数据源表!Y165</f>
        <v>0.17</v>
      </c>
      <c r="AK199" s="53" t="e">
        <f>VLOOKUP(V199,#REF!,12,0)</f>
        <v>#REF!</v>
      </c>
    </row>
    <row r="200" spans="1:37" s="53" customFormat="1" ht="12" customHeight="1">
      <c r="A200" s="76" t="str">
        <f>数据源表!A166</f>
        <v>姜鹏</v>
      </c>
      <c r="B200" s="75">
        <f>数据源表!B166</f>
        <v>43228</v>
      </c>
      <c r="C200" s="76" t="str">
        <f>数据源表!C166</f>
        <v>a1185</v>
      </c>
      <c r="D200" s="76" t="str">
        <f>数据源表!D166</f>
        <v>上海冉赣机械设备有限公司</v>
      </c>
      <c r="E200" s="77">
        <f>数据源表!E166</f>
        <v>5800</v>
      </c>
      <c r="F200" s="76" t="str">
        <f>数据源表!F166</f>
        <v>27754414</v>
      </c>
      <c r="G200" s="78">
        <f>数据源表!G166</f>
        <v>43288</v>
      </c>
      <c r="H200" s="76">
        <f>数据源表!H166</f>
        <v>60</v>
      </c>
      <c r="I200" s="78">
        <v>43280</v>
      </c>
      <c r="J200" s="94">
        <f>数据源表!J166</f>
        <v>5800</v>
      </c>
      <c r="K200" s="94">
        <f t="shared" si="44"/>
        <v>5000</v>
      </c>
      <c r="L200" s="95">
        <f t="shared" si="39"/>
        <v>52</v>
      </c>
      <c r="M200" s="96"/>
      <c r="N200" s="96" t="e">
        <f>VLOOKUP(C200,#REF!,5,0)</f>
        <v>#REF!</v>
      </c>
      <c r="O200" s="76">
        <f t="shared" si="37"/>
        <v>0.05</v>
      </c>
      <c r="P200" s="76">
        <f t="shared" si="45"/>
        <v>250</v>
      </c>
      <c r="Q200" s="76" t="e">
        <f>ROUND(VLOOKUP(V200,#REF!,7,0),2)</f>
        <v>#REF!</v>
      </c>
      <c r="R200" s="76" t="e">
        <f>ROUND(IF(AE200="指导价+Y4*30",AC200*Q200+Y200*30,AC200*Q200),2)</f>
        <v>#REF!</v>
      </c>
      <c r="S200" s="94" t="e">
        <f>ROUND(IF(F200="未税",J200-M200-R200,J200/(1+AJ200)-M200-R200),2)</f>
        <v>#REF!</v>
      </c>
      <c r="T200" s="94"/>
      <c r="U200" s="94"/>
      <c r="V200" s="106" t="str">
        <f>数据源表!S166</f>
        <v>CSR65</v>
      </c>
      <c r="W200" s="76" t="str">
        <f>数据源表!M166</f>
        <v>*化学试剂助剂*乳化冷却液</v>
      </c>
      <c r="X200" s="76" t="str">
        <f>数据源表!N166</f>
        <v>JH-600CW</v>
      </c>
      <c r="Y200" s="76">
        <f>数据源表!O166</f>
        <v>2</v>
      </c>
      <c r="Z200" s="76" t="str">
        <f>数据源表!P166</f>
        <v>桶</v>
      </c>
      <c r="AA200" s="76">
        <f>数据源表!Q166</f>
        <v>2900</v>
      </c>
      <c r="AB200" s="76">
        <f>数据源表!R166</f>
        <v>5800</v>
      </c>
      <c r="AC200" s="118">
        <f>数据源表!U166</f>
        <v>340</v>
      </c>
      <c r="AD200" s="118">
        <f>数据源表!T166</f>
        <v>170</v>
      </c>
      <c r="AE200" s="66" t="str">
        <f t="shared" si="38"/>
        <v xml:space="preserve">     指导价</v>
      </c>
      <c r="AF200" s="73" t="str">
        <f>数据源表!V166</f>
        <v>XOUT18050136</v>
      </c>
      <c r="AG200" s="119">
        <f>数据源表!W166</f>
        <v>43229</v>
      </c>
      <c r="AH200" s="73">
        <f>数据源表!X166</f>
        <v>0</v>
      </c>
      <c r="AI200" s="122"/>
      <c r="AJ200" s="124">
        <f>数据源表!Y166</f>
        <v>0.16</v>
      </c>
      <c r="AK200" s="53" t="e">
        <f>VLOOKUP(V200,#REF!,12,0)</f>
        <v>#REF!</v>
      </c>
    </row>
    <row r="201" spans="1:37" s="53" customFormat="1" ht="12" customHeight="1">
      <c r="A201" s="76" t="str">
        <f>数据源表!A167</f>
        <v>姜鹏</v>
      </c>
      <c r="B201" s="75">
        <f>数据源表!B167</f>
        <v>43228</v>
      </c>
      <c r="C201" s="76" t="str">
        <f>数据源表!C167</f>
        <v>a1203</v>
      </c>
      <c r="D201" s="76" t="str">
        <f>数据源表!D167</f>
        <v>上海睿客气动技术有限公司</v>
      </c>
      <c r="E201" s="77">
        <f>数据源表!E167</f>
        <v>3024</v>
      </c>
      <c r="F201" s="76" t="str">
        <f>数据源表!F167</f>
        <v>27754406</v>
      </c>
      <c r="G201" s="78">
        <f>数据源表!G167</f>
        <v>43288</v>
      </c>
      <c r="H201" s="76">
        <f>数据源表!H167</f>
        <v>60</v>
      </c>
      <c r="I201" s="78">
        <v>43280</v>
      </c>
      <c r="J201" s="94">
        <f>数据源表!J167</f>
        <v>3024</v>
      </c>
      <c r="K201" s="94">
        <f t="shared" si="44"/>
        <v>2606.9</v>
      </c>
      <c r="L201" s="95">
        <f t="shared" si="39"/>
        <v>52</v>
      </c>
      <c r="M201" s="96"/>
      <c r="N201" s="96" t="e">
        <f>VLOOKUP(C201,#REF!,5,0)</f>
        <v>#REF!</v>
      </c>
      <c r="O201" s="76">
        <f t="shared" si="37"/>
        <v>0.05</v>
      </c>
      <c r="P201" s="76">
        <f t="shared" si="45"/>
        <v>130.35</v>
      </c>
      <c r="Q201" s="224">
        <v>15.083</v>
      </c>
      <c r="R201" s="76">
        <f>ROUND(IF(AE201="指导价+Y4*30",AC201*Q201+Y201*30,AC201*Q201),2)</f>
        <v>2564.11</v>
      </c>
      <c r="S201" s="94">
        <f>ROUND(IF(F201="未税",J201-M201-R201,J201/(1+AJ201)-M201-R201),2)</f>
        <v>42.79</v>
      </c>
      <c r="T201" s="94"/>
      <c r="U201" s="94"/>
      <c r="V201" s="106" t="str">
        <f>数据源表!S167</f>
        <v>CSR24</v>
      </c>
      <c r="W201" s="76" t="str">
        <f>数据源表!M167</f>
        <v>*专项化学用品*铝合金加工液</v>
      </c>
      <c r="X201" s="76" t="str">
        <f>数据源表!N167</f>
        <v>ZM-3080</v>
      </c>
      <c r="Y201" s="76">
        <f>数据源表!O167</f>
        <v>1</v>
      </c>
      <c r="Z201" s="76" t="str">
        <f>数据源表!P167</f>
        <v>桶</v>
      </c>
      <c r="AA201" s="76">
        <f>数据源表!Q167</f>
        <v>3024</v>
      </c>
      <c r="AB201" s="76">
        <f>数据源表!R167</f>
        <v>3024</v>
      </c>
      <c r="AC201" s="118">
        <f>数据源表!U167</f>
        <v>170</v>
      </c>
      <c r="AD201" s="118">
        <f>数据源表!T167</f>
        <v>170</v>
      </c>
      <c r="AE201" s="66" t="str">
        <f t="shared" si="38"/>
        <v xml:space="preserve">     指导价</v>
      </c>
      <c r="AF201" s="73" t="str">
        <f>数据源表!V167</f>
        <v>XOUT18050121</v>
      </c>
      <c r="AG201" s="119">
        <f>数据源表!W167</f>
        <v>43229</v>
      </c>
      <c r="AH201" s="73">
        <f>数据源表!X167</f>
        <v>0</v>
      </c>
      <c r="AI201" s="122"/>
      <c r="AJ201" s="124">
        <f>数据源表!Y167</f>
        <v>0.15999846561049499</v>
      </c>
      <c r="AK201" s="53" t="e">
        <f>VLOOKUP(V201,#REF!,12,0)</f>
        <v>#REF!</v>
      </c>
    </row>
    <row r="202" spans="1:37" s="53" customFormat="1" ht="12" customHeight="1">
      <c r="A202" s="76" t="str">
        <f>数据源表!A168</f>
        <v>姜鹏</v>
      </c>
      <c r="B202" s="75">
        <f>数据源表!B168</f>
        <v>42999</v>
      </c>
      <c r="C202" s="76" t="str">
        <f>数据源表!C168</f>
        <v>a1310</v>
      </c>
      <c r="D202" s="76" t="str">
        <f>数据源表!D168</f>
        <v>常州吉兴金属制品有限公司</v>
      </c>
      <c r="E202" s="77">
        <f>数据源表!E168</f>
        <v>9000</v>
      </c>
      <c r="F202" s="76" t="str">
        <f>数据源表!F168</f>
        <v>30158334</v>
      </c>
      <c r="G202" s="78">
        <f>数据源表!G168</f>
        <v>43089</v>
      </c>
      <c r="H202" s="76">
        <f>数据源表!H168</f>
        <v>90</v>
      </c>
      <c r="I202" s="78" t="s">
        <v>596</v>
      </c>
      <c r="J202" s="94">
        <f>数据源表!J168</f>
        <v>7200</v>
      </c>
      <c r="K202" s="94">
        <f t="shared" si="44"/>
        <v>6153.85</v>
      </c>
      <c r="L202" s="200">
        <v>277</v>
      </c>
      <c r="M202" s="96"/>
      <c r="N202" s="96" t="e">
        <f>VLOOKUP(C202,#REF!,5,0)</f>
        <v>#REF!</v>
      </c>
      <c r="O202" s="200">
        <f t="shared" si="37"/>
        <v>0</v>
      </c>
      <c r="P202" s="200">
        <f t="shared" si="45"/>
        <v>0</v>
      </c>
      <c r="Q202" s="76" t="e">
        <f>ROUND(VLOOKUP(V202,#REF!,7,0),2)</f>
        <v>#REF!</v>
      </c>
      <c r="R202" s="200"/>
      <c r="S202" s="203"/>
      <c r="T202" s="94"/>
      <c r="U202" s="94"/>
      <c r="V202" s="106" t="str">
        <f>数据源表!S168</f>
        <v>CSQ30</v>
      </c>
      <c r="W202" s="76" t="str">
        <f>数据源表!M168</f>
        <v>全合成铝加工液</v>
      </c>
      <c r="X202" s="76" t="str">
        <f>数据源表!N168</f>
        <v>SH-807RT</v>
      </c>
      <c r="Y202" s="76">
        <f>数据源表!O168</f>
        <v>1.6</v>
      </c>
      <c r="Z202" s="76" t="str">
        <f>数据源表!P168</f>
        <v>桶</v>
      </c>
      <c r="AA202" s="76">
        <f>数据源表!Q168</f>
        <v>4500</v>
      </c>
      <c r="AB202" s="76">
        <f>数据源表!R168</f>
        <v>9000</v>
      </c>
      <c r="AC202" s="118">
        <f>数据源表!U168</f>
        <v>288</v>
      </c>
      <c r="AD202" s="118">
        <f>数据源表!T168</f>
        <v>180</v>
      </c>
      <c r="AE202" s="66" t="str">
        <f t="shared" si="38"/>
        <v xml:space="preserve">     指导价</v>
      </c>
      <c r="AF202" s="73" t="str">
        <f>数据源表!V168</f>
        <v>XOUT17090400</v>
      </c>
      <c r="AG202" s="119">
        <f>数据源表!W168</f>
        <v>42997</v>
      </c>
      <c r="AH202" s="73" t="str">
        <f>数据源表!X168</f>
        <v>拆分付款</v>
      </c>
      <c r="AI202" s="122"/>
      <c r="AJ202" s="124">
        <f>数据源表!Y168</f>
        <v>0.17</v>
      </c>
      <c r="AK202" s="53" t="e">
        <f>VLOOKUP(V202,#REF!,12,0)</f>
        <v>#REF!</v>
      </c>
    </row>
    <row r="203" spans="1:37" s="53" customFormat="1" ht="12" customHeight="1">
      <c r="A203" s="76" t="str">
        <f>数据源表!A169</f>
        <v>姜鹏</v>
      </c>
      <c r="B203" s="75">
        <f>数据源表!B169</f>
        <v>42999</v>
      </c>
      <c r="C203" s="76" t="str">
        <f>数据源表!C169</f>
        <v>a1310</v>
      </c>
      <c r="D203" s="76" t="str">
        <f>数据源表!D169</f>
        <v>常州吉兴金属制品有限公司</v>
      </c>
      <c r="E203" s="77">
        <f>数据源表!E169</f>
        <v>3000</v>
      </c>
      <c r="F203" s="76" t="str">
        <f>数据源表!F169</f>
        <v>30158334</v>
      </c>
      <c r="G203" s="78">
        <f>数据源表!G169</f>
        <v>43089</v>
      </c>
      <c r="H203" s="76">
        <f>数据源表!H169</f>
        <v>90</v>
      </c>
      <c r="I203" s="78">
        <v>43276</v>
      </c>
      <c r="J203" s="94">
        <f>数据源表!J169</f>
        <v>3000</v>
      </c>
      <c r="K203" s="94">
        <f t="shared" si="44"/>
        <v>2564.1</v>
      </c>
      <c r="L203" s="95">
        <f t="shared" si="39"/>
        <v>277</v>
      </c>
      <c r="M203" s="96"/>
      <c r="N203" s="96" t="e">
        <f>VLOOKUP(C203,#REF!,5,0)</f>
        <v>#REF!</v>
      </c>
      <c r="O203" s="200">
        <f t="shared" si="37"/>
        <v>0</v>
      </c>
      <c r="P203" s="200">
        <f t="shared" si="45"/>
        <v>0</v>
      </c>
      <c r="Q203" s="76" t="e">
        <f>ROUND(VLOOKUP(V203,#REF!,7,0),2)</f>
        <v>#REF!</v>
      </c>
      <c r="R203" s="200"/>
      <c r="S203" s="203"/>
      <c r="T203" s="94"/>
      <c r="U203" s="94"/>
      <c r="V203" s="106" t="str">
        <f>数据源表!S169</f>
        <v>CSR63</v>
      </c>
      <c r="W203" s="76" t="str">
        <f>数据源表!M169</f>
        <v>微乳化切削液</v>
      </c>
      <c r="X203" s="76" t="str">
        <f>数据源表!N169</f>
        <v>JH-105TW</v>
      </c>
      <c r="Y203" s="76">
        <f>数据源表!O169</f>
        <v>1</v>
      </c>
      <c r="Z203" s="76" t="str">
        <f>数据源表!P169</f>
        <v>桶</v>
      </c>
      <c r="AA203" s="76">
        <f>数据源表!Q169</f>
        <v>3000</v>
      </c>
      <c r="AB203" s="76">
        <f>数据源表!R169</f>
        <v>3000</v>
      </c>
      <c r="AC203" s="118">
        <f>数据源表!U169</f>
        <v>170</v>
      </c>
      <c r="AD203" s="118">
        <f>数据源表!T169</f>
        <v>170</v>
      </c>
      <c r="AE203" s="66" t="str">
        <f t="shared" si="38"/>
        <v xml:space="preserve">     指导价</v>
      </c>
      <c r="AF203" s="73" t="str">
        <f>数据源表!V169</f>
        <v>XOUT17090437</v>
      </c>
      <c r="AG203" s="119">
        <f>数据源表!W169</f>
        <v>42999</v>
      </c>
      <c r="AH203" s="73">
        <f>数据源表!X169</f>
        <v>0</v>
      </c>
      <c r="AI203" s="122"/>
      <c r="AJ203" s="124">
        <f>数据源表!Y169</f>
        <v>0.17</v>
      </c>
      <c r="AK203" s="53" t="e">
        <f>VLOOKUP(V203,#REF!,12,0)</f>
        <v>#REF!</v>
      </c>
    </row>
    <row r="204" spans="1:37" s="53" customFormat="1" ht="12" customHeight="1">
      <c r="A204" s="76" t="str">
        <f>数据源表!A170</f>
        <v>姜鹏</v>
      </c>
      <c r="B204" s="75">
        <f>数据源表!B170</f>
        <v>43028</v>
      </c>
      <c r="C204" s="76" t="str">
        <f>数据源表!C170</f>
        <v>a1310</v>
      </c>
      <c r="D204" s="76" t="str">
        <f>数据源表!D170</f>
        <v>常州吉兴金属制品有限公司</v>
      </c>
      <c r="E204" s="77">
        <f>数据源表!E170</f>
        <v>9000</v>
      </c>
      <c r="F204" s="76" t="str">
        <f>数据源表!F170</f>
        <v>37099864</v>
      </c>
      <c r="G204" s="78">
        <f>数据源表!G170</f>
        <v>43118</v>
      </c>
      <c r="H204" s="76">
        <f>数据源表!H170</f>
        <v>90</v>
      </c>
      <c r="I204" s="78">
        <v>43276</v>
      </c>
      <c r="J204" s="94">
        <f>数据源表!J170</f>
        <v>9000</v>
      </c>
      <c r="K204" s="94">
        <f t="shared" si="44"/>
        <v>7692.31</v>
      </c>
      <c r="L204" s="95">
        <f t="shared" si="39"/>
        <v>248</v>
      </c>
      <c r="M204" s="96"/>
      <c r="N204" s="96" t="e">
        <f>VLOOKUP(C204,#REF!,5,0)</f>
        <v>#REF!</v>
      </c>
      <c r="O204" s="200">
        <f t="shared" si="37"/>
        <v>0</v>
      </c>
      <c r="P204" s="200">
        <f t="shared" si="45"/>
        <v>0</v>
      </c>
      <c r="Q204" s="76" t="e">
        <f>ROUND(VLOOKUP(V204,#REF!,7,0),2)</f>
        <v>#REF!</v>
      </c>
      <c r="R204" s="200"/>
      <c r="S204" s="203"/>
      <c r="T204" s="94"/>
      <c r="U204" s="94"/>
      <c r="V204" s="106" t="str">
        <f>数据源表!S170</f>
        <v>CSR63</v>
      </c>
      <c r="W204" s="76" t="str">
        <f>数据源表!M170</f>
        <v>微乳化切削液</v>
      </c>
      <c r="X204" s="76" t="str">
        <f>数据源表!N170</f>
        <v>JH-105TW</v>
      </c>
      <c r="Y204" s="76">
        <f>数据源表!O170</f>
        <v>3</v>
      </c>
      <c r="Z204" s="76" t="str">
        <f>数据源表!P170</f>
        <v>桶</v>
      </c>
      <c r="AA204" s="76">
        <f>数据源表!Q170</f>
        <v>3000</v>
      </c>
      <c r="AB204" s="76">
        <f>数据源表!R170</f>
        <v>9000</v>
      </c>
      <c r="AC204" s="118">
        <f>数据源表!U170</f>
        <v>510</v>
      </c>
      <c r="AD204" s="118">
        <f>数据源表!T170</f>
        <v>170</v>
      </c>
      <c r="AE204" s="66" t="str">
        <f t="shared" si="38"/>
        <v xml:space="preserve">     指导价</v>
      </c>
      <c r="AF204" s="73" t="str">
        <f>数据源表!V170</f>
        <v>XOUT17100043</v>
      </c>
      <c r="AG204" s="119">
        <f>数据源表!W170</f>
        <v>43018</v>
      </c>
      <c r="AH204" s="73">
        <f>数据源表!X170</f>
        <v>0</v>
      </c>
      <c r="AI204" s="122"/>
      <c r="AJ204" s="124">
        <f>数据源表!Y170</f>
        <v>0.17</v>
      </c>
      <c r="AK204" s="53" t="e">
        <f>VLOOKUP(V204,#REF!,12,0)</f>
        <v>#REF!</v>
      </c>
    </row>
    <row r="205" spans="1:37" s="53" customFormat="1" ht="12" customHeight="1">
      <c r="A205" s="76" t="str">
        <f>数据源表!A171</f>
        <v>姜鹏</v>
      </c>
      <c r="B205" s="75">
        <f>数据源表!B171</f>
        <v>43250</v>
      </c>
      <c r="C205" s="76" t="str">
        <f>数据源表!C171</f>
        <v>a1318</v>
      </c>
      <c r="D205" s="76" t="str">
        <f>数据源表!D171</f>
        <v>上海高泰精密管材股份有限公司</v>
      </c>
      <c r="E205" s="77">
        <f>数据源表!E171</f>
        <v>900</v>
      </c>
      <c r="F205" s="76" t="str">
        <f>数据源表!F171</f>
        <v>55874754</v>
      </c>
      <c r="G205" s="78">
        <f>数据源表!G171</f>
        <v>43250</v>
      </c>
      <c r="H205" s="76" t="str">
        <f>数据源表!H171</f>
        <v>款到发货</v>
      </c>
      <c r="I205" s="78">
        <v>43259</v>
      </c>
      <c r="J205" s="94">
        <f>数据源表!J171</f>
        <v>900</v>
      </c>
      <c r="K205" s="94">
        <f t="shared" si="44"/>
        <v>775.86</v>
      </c>
      <c r="L205" s="95">
        <f t="shared" si="39"/>
        <v>9</v>
      </c>
      <c r="M205" s="96"/>
      <c r="N205" s="96" t="e">
        <f>VLOOKUP(C205,#REF!,5,0)</f>
        <v>#REF!</v>
      </c>
      <c r="O205" s="76">
        <f t="shared" si="37"/>
        <v>0.05</v>
      </c>
      <c r="P205" s="76">
        <f t="shared" si="45"/>
        <v>38.79</v>
      </c>
      <c r="Q205" s="76" t="e">
        <f>ROUND(VLOOKUP(V205,#REF!,7,0),2)</f>
        <v>#REF!</v>
      </c>
      <c r="R205" s="76" t="e">
        <f>ROUND(IF(AE205="指导价+Y4*30",AC205*Q205+Y205*30,AC205*Q205),2)</f>
        <v>#REF!</v>
      </c>
      <c r="S205" s="94" t="e">
        <f>ROUND(IF(F205="未税",J205-M205-R205,J205/(1+AJ205)-M205-R205),2)</f>
        <v>#REF!</v>
      </c>
      <c r="T205" s="94"/>
      <c r="U205" s="94"/>
      <c r="V205" s="106" t="str">
        <f>数据源表!S171</f>
        <v>CYT03</v>
      </c>
      <c r="W205" s="76" t="str">
        <f>数据源表!M171</f>
        <v>*润滑油*黄油</v>
      </c>
      <c r="X205" s="76" t="str">
        <f>数据源表!N171</f>
        <v>2#</v>
      </c>
      <c r="Y205" s="76">
        <f>数据源表!O171</f>
        <v>0.03</v>
      </c>
      <c r="Z205" s="76" t="str">
        <f>数据源表!P171</f>
        <v>吨</v>
      </c>
      <c r="AA205" s="76">
        <f>数据源表!Q171</f>
        <v>30000</v>
      </c>
      <c r="AB205" s="76">
        <f>数据源表!R171</f>
        <v>900</v>
      </c>
      <c r="AC205" s="118">
        <f>数据源表!U171</f>
        <v>30</v>
      </c>
      <c r="AD205" s="118">
        <f>数据源表!T171</f>
        <v>15</v>
      </c>
      <c r="AE205" s="66" t="str">
        <f t="shared" si="38"/>
        <v>指导价+Y4*30</v>
      </c>
      <c r="AF205" s="73" t="str">
        <f>数据源表!V171</f>
        <v>XOUT18050558</v>
      </c>
      <c r="AG205" s="119">
        <f>数据源表!W171</f>
        <v>43250</v>
      </c>
      <c r="AH205" s="73">
        <f>数据源表!X171</f>
        <v>0</v>
      </c>
      <c r="AI205" s="122"/>
      <c r="AJ205" s="124">
        <f>数据源表!Y171</f>
        <v>0.160003093341582</v>
      </c>
      <c r="AK205" s="53" t="e">
        <f>VLOOKUP(V205,#REF!,12,0)</f>
        <v>#REF!</v>
      </c>
    </row>
    <row r="206" spans="1:37" s="53" customFormat="1" ht="12" customHeight="1">
      <c r="A206" s="76" t="str">
        <f>数据源表!A172</f>
        <v>姜鹏</v>
      </c>
      <c r="B206" s="75">
        <f>数据源表!B172</f>
        <v>43273</v>
      </c>
      <c r="C206" s="76" t="str">
        <f>数据源表!C172</f>
        <v>a1598</v>
      </c>
      <c r="D206" s="76" t="str">
        <f>数据源表!D172</f>
        <v>大同市城区精恒制造有限责任公司</v>
      </c>
      <c r="E206" s="77">
        <f>数据源表!E172</f>
        <v>7600</v>
      </c>
      <c r="F206" s="76" t="str">
        <f>数据源表!F172</f>
        <v>16643905</v>
      </c>
      <c r="G206" s="78">
        <f>数据源表!G172</f>
        <v>43273</v>
      </c>
      <c r="H206" s="76" t="str">
        <f>数据源表!H172</f>
        <v>货到付款</v>
      </c>
      <c r="I206" s="78">
        <v>43277</v>
      </c>
      <c r="J206" s="94">
        <f>数据源表!J172</f>
        <v>7600</v>
      </c>
      <c r="K206" s="94">
        <f t="shared" si="44"/>
        <v>6551.72</v>
      </c>
      <c r="L206" s="95">
        <f t="shared" si="39"/>
        <v>4</v>
      </c>
      <c r="M206" s="96"/>
      <c r="N206" s="96" t="e">
        <f>VLOOKUP(C206,#REF!,5,0)</f>
        <v>#REF!</v>
      </c>
      <c r="O206" s="76">
        <f t="shared" si="37"/>
        <v>0.05</v>
      </c>
      <c r="P206" s="76">
        <f t="shared" si="45"/>
        <v>327.58999999999997</v>
      </c>
      <c r="Q206" s="76" t="e">
        <f>ROUND(VLOOKUP(V206,#REF!,7,0),2)</f>
        <v>#REF!</v>
      </c>
      <c r="R206" s="76" t="e">
        <f>ROUND(IF(AE206="指导价+Y4*30",AC206*Q206+Y206*30,AC206*Q206),2)</f>
        <v>#REF!</v>
      </c>
      <c r="S206" s="94" t="e">
        <f>ROUND(IF(F206="未税",J206-M206-R206,J206/(1+AJ206)-M206-R206),2)</f>
        <v>#REF!</v>
      </c>
      <c r="T206" s="94"/>
      <c r="U206" s="94"/>
      <c r="V206" s="106" t="str">
        <f>数据源表!S172</f>
        <v>CYQ19</v>
      </c>
      <c r="W206" s="76" t="str">
        <f>数据源表!M172</f>
        <v>*化学试剂助剂*不锈钢冷却剂</v>
      </c>
      <c r="X206" s="76" t="str">
        <f>数据源表!N172</f>
        <v>DH-30A</v>
      </c>
      <c r="Y206" s="76">
        <f>数据源表!O172</f>
        <v>2</v>
      </c>
      <c r="Z206" s="76" t="str">
        <f>数据源表!P172</f>
        <v>桶</v>
      </c>
      <c r="AA206" s="76">
        <f>数据源表!Q172</f>
        <v>3800</v>
      </c>
      <c r="AB206" s="76">
        <f>数据源表!R172</f>
        <v>7600</v>
      </c>
      <c r="AC206" s="118">
        <f>数据源表!U172</f>
        <v>340</v>
      </c>
      <c r="AD206" s="118">
        <f>数据源表!T172</f>
        <v>170</v>
      </c>
      <c r="AE206" s="66" t="str">
        <f t="shared" si="38"/>
        <v xml:space="preserve">     指导价</v>
      </c>
      <c r="AF206" s="73" t="str">
        <f>数据源表!V172</f>
        <v>XOUT18060373</v>
      </c>
      <c r="AG206" s="119">
        <f>数据源表!W172</f>
        <v>43271</v>
      </c>
      <c r="AH206" s="73">
        <f>数据源表!X172</f>
        <v>0</v>
      </c>
      <c r="AI206" s="122"/>
      <c r="AJ206" s="124">
        <f>数据源表!Y172</f>
        <v>0.16000073263204201</v>
      </c>
      <c r="AK206" s="53" t="e">
        <f>VLOOKUP(V206,#REF!,12,0)</f>
        <v>#REF!</v>
      </c>
    </row>
    <row r="207" spans="1:37" s="53" customFormat="1" ht="12" customHeight="1">
      <c r="A207" s="76" t="str">
        <f>数据源表!A173</f>
        <v>姜鹏</v>
      </c>
      <c r="B207" s="75">
        <f>数据源表!B173</f>
        <v>43174</v>
      </c>
      <c r="C207" s="76" t="str">
        <f>数据源表!C173</f>
        <v>a1749</v>
      </c>
      <c r="D207" s="76" t="str">
        <f>数据源表!D173</f>
        <v>上海盖苍电子有限公司</v>
      </c>
      <c r="E207" s="77">
        <f>数据源表!E173</f>
        <v>2900</v>
      </c>
      <c r="F207" s="76" t="str">
        <f>数据源表!F173</f>
        <v>02839583</v>
      </c>
      <c r="G207" s="78">
        <f>数据源表!G173</f>
        <v>43264</v>
      </c>
      <c r="H207" s="76">
        <f>数据源表!H173</f>
        <v>90</v>
      </c>
      <c r="I207" s="78">
        <v>43252</v>
      </c>
      <c r="J207" s="94">
        <f>数据源表!J173</f>
        <v>2900</v>
      </c>
      <c r="K207" s="94">
        <f t="shared" si="44"/>
        <v>2478.63</v>
      </c>
      <c r="L207" s="95">
        <f t="shared" si="39"/>
        <v>78</v>
      </c>
      <c r="M207" s="96"/>
      <c r="N207" s="96" t="e">
        <f>VLOOKUP(C207,#REF!,5,0)</f>
        <v>#REF!</v>
      </c>
      <c r="O207" s="76">
        <f t="shared" si="37"/>
        <v>0.04</v>
      </c>
      <c r="P207" s="76">
        <f t="shared" si="45"/>
        <v>99.15</v>
      </c>
      <c r="Q207" s="76" t="e">
        <f>ROUND(VLOOKUP(V207,#REF!,7,0),2)</f>
        <v>#REF!</v>
      </c>
      <c r="R207" s="76" t="e">
        <f>ROUND(IF(AE207="指导价+Y4*30",AC207*Q207+Y207*30,AC207*Q207),2)</f>
        <v>#REF!</v>
      </c>
      <c r="S207" s="94" t="e">
        <f>ROUND(IF(F207="未税",J207-M207-R207,J207/1.17-M207-R207),2)</f>
        <v>#REF!</v>
      </c>
      <c r="T207" s="94"/>
      <c r="U207" s="94"/>
      <c r="V207" s="106" t="str">
        <f>数据源表!S173</f>
        <v>CSB06</v>
      </c>
      <c r="W207" s="76" t="str">
        <f>数据源表!M173</f>
        <v>*专项化学用品*半合成切削液</v>
      </c>
      <c r="X207" s="76" t="str">
        <f>数据源表!N173</f>
        <v>LP-3030</v>
      </c>
      <c r="Y207" s="76">
        <f>数据源表!O173</f>
        <v>1</v>
      </c>
      <c r="Z207" s="76" t="str">
        <f>数据源表!P173</f>
        <v>桶</v>
      </c>
      <c r="AA207" s="76">
        <f>数据源表!Q173</f>
        <v>2900</v>
      </c>
      <c r="AB207" s="76">
        <f>数据源表!R173</f>
        <v>2900</v>
      </c>
      <c r="AC207" s="118">
        <f>数据源表!U173</f>
        <v>170</v>
      </c>
      <c r="AD207" s="118">
        <f>数据源表!T173</f>
        <v>170</v>
      </c>
      <c r="AE207" s="66" t="str">
        <f t="shared" si="38"/>
        <v xml:space="preserve">     指导价</v>
      </c>
      <c r="AF207" s="73" t="str">
        <f>数据源表!V173</f>
        <v>XOUT18030242</v>
      </c>
      <c r="AG207" s="119">
        <f>数据源表!W173</f>
        <v>43175</v>
      </c>
      <c r="AH207" s="73">
        <f>数据源表!X173</f>
        <v>0</v>
      </c>
      <c r="AI207" s="122"/>
      <c r="AJ207" s="124">
        <f>数据源表!Y173</f>
        <v>0.17</v>
      </c>
      <c r="AK207" s="53" t="e">
        <f>VLOOKUP(V207,#REF!,12,0)</f>
        <v>#REF!</v>
      </c>
    </row>
    <row r="208" spans="1:37" s="53" customFormat="1" ht="12" customHeight="1">
      <c r="A208" s="76" t="str">
        <f>数据源表!A174</f>
        <v>姜鹏</v>
      </c>
      <c r="B208" s="75">
        <f>数据源表!B174</f>
        <v>43186</v>
      </c>
      <c r="C208" s="76" t="str">
        <f>数据源表!C174</f>
        <v>b250</v>
      </c>
      <c r="D208" s="76" t="str">
        <f>数据源表!D174</f>
        <v>上海杨记企业</v>
      </c>
      <c r="E208" s="77">
        <f>数据源表!E174</f>
        <v>600</v>
      </c>
      <c r="F208" s="76" t="str">
        <f>数据源表!F174</f>
        <v>未税</v>
      </c>
      <c r="G208" s="78">
        <f>数据源表!G174</f>
        <v>0</v>
      </c>
      <c r="H208" s="76">
        <f>数据源表!H174</f>
        <v>0</v>
      </c>
      <c r="I208" s="78">
        <v>43262</v>
      </c>
      <c r="J208" s="94">
        <f>数据源表!J174</f>
        <v>600</v>
      </c>
      <c r="K208" s="94">
        <f t="shared" si="44"/>
        <v>600</v>
      </c>
      <c r="L208" s="95">
        <f t="shared" si="39"/>
        <v>76</v>
      </c>
      <c r="M208" s="96"/>
      <c r="N208" s="96" t="e">
        <f>VLOOKUP(C208,#REF!,5,0)</f>
        <v>#REF!</v>
      </c>
      <c r="O208" s="76">
        <f t="shared" si="37"/>
        <v>0.04</v>
      </c>
      <c r="P208" s="76">
        <f t="shared" si="45"/>
        <v>24</v>
      </c>
      <c r="Q208" s="76" t="e">
        <f>ROUND(VLOOKUP(V208,#REF!,7,0),2)</f>
        <v>#REF!</v>
      </c>
      <c r="R208" s="76" t="e">
        <f>ROUND(IF(AE208="指导价+Y4*30",AC208*Q208+Y208*30,AC208*Q208),2)</f>
        <v>#REF!</v>
      </c>
      <c r="S208" s="94" t="e">
        <f>ROUND(IF(F208="未税",J208-M208-R208,J208/1.17-M208-R208),2)</f>
        <v>#REF!</v>
      </c>
      <c r="T208" s="94"/>
      <c r="U208" s="94"/>
      <c r="V208" s="106" t="str">
        <f>数据源表!S174</f>
        <v>CSR65</v>
      </c>
      <c r="W208" s="76" t="str">
        <f>数据源表!M174</f>
        <v>微乳化切削液</v>
      </c>
      <c r="X208" s="76" t="str">
        <f>数据源表!N174</f>
        <v>JH-600CW</v>
      </c>
      <c r="Y208" s="76">
        <f>数据源表!O174</f>
        <v>2</v>
      </c>
      <c r="Z208" s="76" t="str">
        <f>数据源表!P174</f>
        <v>桶</v>
      </c>
      <c r="AA208" s="76">
        <f>数据源表!Q174</f>
        <v>0</v>
      </c>
      <c r="AB208" s="76">
        <f>数据源表!R174</f>
        <v>0</v>
      </c>
      <c r="AC208" s="118">
        <f>数据源表!U174</f>
        <v>34</v>
      </c>
      <c r="AD208" s="118">
        <f>数据源表!T174</f>
        <v>17</v>
      </c>
      <c r="AE208" s="66" t="str">
        <f t="shared" si="38"/>
        <v>指导价+Y4*30</v>
      </c>
      <c r="AF208" s="73" t="str">
        <f>数据源表!V174</f>
        <v>R18030012</v>
      </c>
      <c r="AG208" s="119">
        <f>数据源表!W174</f>
        <v>43186</v>
      </c>
      <c r="AH208" s="73">
        <f>数据源表!X174</f>
        <v>0</v>
      </c>
      <c r="AI208" s="122"/>
      <c r="AJ208" s="124"/>
      <c r="AK208" s="53" t="e">
        <f>VLOOKUP(V208,#REF!,12,0)</f>
        <v>#REF!</v>
      </c>
    </row>
    <row r="209" spans="1:37" s="53" customFormat="1" ht="12" customHeight="1">
      <c r="A209" s="76" t="str">
        <f>数据源表!A175</f>
        <v>李飞</v>
      </c>
      <c r="B209" s="75">
        <f>数据源表!B175</f>
        <v>43202</v>
      </c>
      <c r="C209" s="76" t="str">
        <f>数据源表!C175</f>
        <v>a1359</v>
      </c>
      <c r="D209" s="76" t="str">
        <f>数据源表!D175</f>
        <v>湖北道普润滑科技有限公司</v>
      </c>
      <c r="E209" s="77">
        <f>数据源表!E175</f>
        <v>67383.53</v>
      </c>
      <c r="F209" s="76" t="str">
        <f>数据源表!F175</f>
        <v>15222492</v>
      </c>
      <c r="G209" s="78">
        <f>数据源表!G175</f>
        <v>43277</v>
      </c>
      <c r="H209" s="76">
        <f>数据源表!H175</f>
        <v>60</v>
      </c>
      <c r="I209" s="78">
        <v>43278</v>
      </c>
      <c r="J209" s="94">
        <f>数据源表!J175</f>
        <v>67383.53</v>
      </c>
      <c r="K209" s="94">
        <f t="shared" si="44"/>
        <v>57592.76</v>
      </c>
      <c r="L209" s="95">
        <f t="shared" si="39"/>
        <v>76</v>
      </c>
      <c r="M209" s="96"/>
      <c r="N209" s="96" t="e">
        <f>VLOOKUP(C209,#REF!,5,0)</f>
        <v>#REF!</v>
      </c>
      <c r="O209" s="76">
        <v>7.5</v>
      </c>
      <c r="P209" s="76">
        <f>ROUND(O209*Y209,2)</f>
        <v>277.5</v>
      </c>
      <c r="Q209" s="76" t="e">
        <f>ROUND(VLOOKUP(V209,#REF!,7,0),2)</f>
        <v>#REF!</v>
      </c>
      <c r="R209" s="76"/>
      <c r="S209" s="94"/>
      <c r="T209" s="94"/>
      <c r="U209" s="94"/>
      <c r="V209" s="106" t="str">
        <f>数据源表!S175</f>
        <v>CYQ76</v>
      </c>
      <c r="W209" s="76" t="str">
        <f>数据源表!M175</f>
        <v>*专项化学用品*切削油</v>
      </c>
      <c r="X209" s="76" t="str">
        <f>数据源表!N175</f>
        <v>CF-OS-002</v>
      </c>
      <c r="Y209" s="76">
        <f>数据源表!O175</f>
        <v>37</v>
      </c>
      <c r="Z209" s="76" t="str">
        <f>数据源表!P175</f>
        <v>桶</v>
      </c>
      <c r="AA209" s="76">
        <f>数据源表!Q175</f>
        <v>1821.1764864864899</v>
      </c>
      <c r="AB209" s="76">
        <f>数据源表!R175</f>
        <v>67383.53</v>
      </c>
      <c r="AC209" s="118">
        <f>数据源表!U175</f>
        <v>6364</v>
      </c>
      <c r="AD209" s="118">
        <f>数据源表!T175</f>
        <v>172</v>
      </c>
      <c r="AE209" s="66" t="str">
        <f t="shared" si="38"/>
        <v xml:space="preserve">     指导价</v>
      </c>
      <c r="AF209" s="73" t="str">
        <f>数据源表!V175</f>
        <v>XOUT17110508</v>
      </c>
      <c r="AG209" s="119">
        <f>数据源表!W175</f>
        <v>43063</v>
      </c>
      <c r="AH209" s="73" t="str">
        <f>数据源表!X175</f>
        <v>纳诺-晋城</v>
      </c>
      <c r="AI209" s="122"/>
      <c r="AJ209" s="124">
        <f>数据源表!Y175</f>
        <v>0.17</v>
      </c>
      <c r="AK209" s="53" t="e">
        <f>VLOOKUP(V209,#REF!,12,0)</f>
        <v>#REF!</v>
      </c>
    </row>
    <row r="210" spans="1:37" s="53" customFormat="1" ht="12" customHeight="1">
      <c r="A210" s="76" t="str">
        <f>数据源表!A176</f>
        <v>李飞</v>
      </c>
      <c r="B210" s="75">
        <f>数据源表!B176</f>
        <v>43202</v>
      </c>
      <c r="C210" s="76" t="str">
        <f>数据源表!C176</f>
        <v>a1359</v>
      </c>
      <c r="D210" s="76" t="str">
        <f>数据源表!D176</f>
        <v>湖北道普润滑科技有限公司</v>
      </c>
      <c r="E210" s="77">
        <f>数据源表!E176</f>
        <v>18211.759999999998</v>
      </c>
      <c r="F210" s="76" t="str">
        <f>数据源表!F176</f>
        <v>15222493</v>
      </c>
      <c r="G210" s="78">
        <f>数据源表!G176</f>
        <v>43277</v>
      </c>
      <c r="H210" s="76">
        <f>数据源表!H176</f>
        <v>60</v>
      </c>
      <c r="I210" s="78">
        <v>43278</v>
      </c>
      <c r="J210" s="94">
        <f>数据源表!J176</f>
        <v>18211.759999999998</v>
      </c>
      <c r="K210" s="94">
        <f t="shared" si="44"/>
        <v>15565.61</v>
      </c>
      <c r="L210" s="95">
        <f t="shared" si="39"/>
        <v>76</v>
      </c>
      <c r="M210" s="96"/>
      <c r="N210" s="96" t="e">
        <f>VLOOKUP(C210,#REF!,5,0)</f>
        <v>#REF!</v>
      </c>
      <c r="O210" s="76">
        <v>7.5</v>
      </c>
      <c r="P210" s="76">
        <f>ROUND(O210*Y210,2)</f>
        <v>75</v>
      </c>
      <c r="Q210" s="76" t="e">
        <f>ROUND(VLOOKUP(V210,#REF!,7,0),2)</f>
        <v>#REF!</v>
      </c>
      <c r="R210" s="76"/>
      <c r="S210" s="94"/>
      <c r="T210" s="94"/>
      <c r="U210" s="94"/>
      <c r="V210" s="106" t="str">
        <f>数据源表!S176</f>
        <v>CYQ76</v>
      </c>
      <c r="W210" s="76" t="str">
        <f>数据源表!M176</f>
        <v>*专项化学用品*切削油</v>
      </c>
      <c r="X210" s="76" t="str">
        <f>数据源表!N176</f>
        <v>CF-OS-002</v>
      </c>
      <c r="Y210" s="76">
        <f>数据源表!O176</f>
        <v>10</v>
      </c>
      <c r="Z210" s="76" t="str">
        <f>数据源表!P176</f>
        <v>桶</v>
      </c>
      <c r="AA210" s="76">
        <f>数据源表!Q176</f>
        <v>1821.1759999999999</v>
      </c>
      <c r="AB210" s="76">
        <f>数据源表!R176</f>
        <v>18211.759999999998</v>
      </c>
      <c r="AC210" s="118">
        <f>数据源表!U176</f>
        <v>1720</v>
      </c>
      <c r="AD210" s="118">
        <f>数据源表!T176</f>
        <v>172</v>
      </c>
      <c r="AE210" s="66" t="str">
        <f t="shared" si="38"/>
        <v xml:space="preserve">     指导价</v>
      </c>
      <c r="AF210" s="73" t="str">
        <f>数据源表!V176</f>
        <v>XOUT17120118</v>
      </c>
      <c r="AG210" s="119">
        <f>数据源表!W176</f>
        <v>43077</v>
      </c>
      <c r="AH210" s="73" t="str">
        <f>数据源表!X176</f>
        <v>纳诺-晋城</v>
      </c>
      <c r="AI210" s="122"/>
      <c r="AJ210" s="124">
        <f>数据源表!Y176</f>
        <v>0.17</v>
      </c>
      <c r="AK210" s="53" t="e">
        <f>VLOOKUP(V210,#REF!,12,0)</f>
        <v>#REF!</v>
      </c>
    </row>
    <row r="211" spans="1:37" s="53" customFormat="1" ht="12" customHeight="1">
      <c r="A211" s="76" t="str">
        <f>数据源表!A177</f>
        <v>李飞</v>
      </c>
      <c r="B211" s="75">
        <f>数据源表!B177</f>
        <v>43202</v>
      </c>
      <c r="C211" s="76" t="str">
        <f>数据源表!C177</f>
        <v>a1359</v>
      </c>
      <c r="D211" s="76" t="str">
        <f>数据源表!D177</f>
        <v>湖北道普润滑科技有限公司</v>
      </c>
      <c r="E211" s="77">
        <f>数据源表!E177</f>
        <v>109270.59</v>
      </c>
      <c r="F211" s="76" t="str">
        <f>数据源表!F177</f>
        <v>15222494</v>
      </c>
      <c r="G211" s="78">
        <f>数据源表!G177</f>
        <v>43277</v>
      </c>
      <c r="H211" s="76">
        <f>数据源表!H177</f>
        <v>60</v>
      </c>
      <c r="I211" s="78">
        <v>43278</v>
      </c>
      <c r="J211" s="94">
        <f>数据源表!J177</f>
        <v>109270.59</v>
      </c>
      <c r="K211" s="94">
        <f t="shared" si="44"/>
        <v>93393.67</v>
      </c>
      <c r="L211" s="95">
        <f t="shared" si="39"/>
        <v>76</v>
      </c>
      <c r="M211" s="96"/>
      <c r="N211" s="96" t="e">
        <f>VLOOKUP(C211,#REF!,5,0)</f>
        <v>#REF!</v>
      </c>
      <c r="O211" s="76">
        <v>7.5</v>
      </c>
      <c r="P211" s="76">
        <f>ROUND(O211*Y211,2)</f>
        <v>450</v>
      </c>
      <c r="Q211" s="76" t="e">
        <f>ROUND(VLOOKUP(V211,#REF!,7,0),2)</f>
        <v>#REF!</v>
      </c>
      <c r="R211" s="76"/>
      <c r="S211" s="94"/>
      <c r="T211" s="94"/>
      <c r="U211" s="94"/>
      <c r="V211" s="106" t="str">
        <f>数据源表!S177</f>
        <v>CYQ76</v>
      </c>
      <c r="W211" s="76" t="str">
        <f>数据源表!M177</f>
        <v>*专项化学用品*切削油</v>
      </c>
      <c r="X211" s="76" t="str">
        <f>数据源表!N177</f>
        <v>CF-OS-002</v>
      </c>
      <c r="Y211" s="76">
        <f>数据源表!O177</f>
        <v>60</v>
      </c>
      <c r="Z211" s="76" t="str">
        <f>数据源表!P177</f>
        <v>桶</v>
      </c>
      <c r="AA211" s="76">
        <f>数据源表!Q177</f>
        <v>1821.1765</v>
      </c>
      <c r="AB211" s="76">
        <f>数据源表!R177</f>
        <v>109270.59</v>
      </c>
      <c r="AC211" s="118">
        <f>数据源表!U177</f>
        <v>10320</v>
      </c>
      <c r="AD211" s="118">
        <f>数据源表!T177</f>
        <v>172</v>
      </c>
      <c r="AE211" s="66" t="str">
        <f t="shared" si="38"/>
        <v xml:space="preserve">     指导价</v>
      </c>
      <c r="AF211" s="73" t="str">
        <f>数据源表!V177</f>
        <v>XOUT17120118</v>
      </c>
      <c r="AG211" s="119">
        <f>数据源表!W177</f>
        <v>43077</v>
      </c>
      <c r="AH211" s="73" t="str">
        <f>数据源表!X177</f>
        <v>纳诺-晋城</v>
      </c>
      <c r="AI211" s="122"/>
      <c r="AJ211" s="124">
        <f>数据源表!Y177</f>
        <v>0.17</v>
      </c>
      <c r="AK211" s="53" t="e">
        <f>VLOOKUP(V211,#REF!,12,0)</f>
        <v>#REF!</v>
      </c>
    </row>
    <row r="212" spans="1:37" s="53" customFormat="1" ht="12" customHeight="1">
      <c r="A212" s="76" t="str">
        <f>数据源表!A179</f>
        <v>刘建凯</v>
      </c>
      <c r="B212" s="75">
        <f>数据源表!B179</f>
        <v>43200</v>
      </c>
      <c r="C212" s="76" t="str">
        <f>数据源表!C179</f>
        <v>a0028</v>
      </c>
      <c r="D212" s="76" t="str">
        <f>数据源表!D179</f>
        <v>海鑫国际精密通讯器件(南通)有限公司</v>
      </c>
      <c r="E212" s="77">
        <f>数据源表!E179</f>
        <v>13800</v>
      </c>
      <c r="F212" s="76" t="str">
        <f>数据源表!F179</f>
        <v>15222465</v>
      </c>
      <c r="G212" s="78">
        <f>数据源表!G179</f>
        <v>43290</v>
      </c>
      <c r="H212" s="76">
        <f>数据源表!H179</f>
        <v>90</v>
      </c>
      <c r="I212" s="78">
        <v>43259</v>
      </c>
      <c r="J212" s="94">
        <f>数据源表!J179</f>
        <v>8550</v>
      </c>
      <c r="K212" s="94">
        <f t="shared" si="44"/>
        <v>7307.69</v>
      </c>
      <c r="L212" s="95">
        <f t="shared" si="39"/>
        <v>59</v>
      </c>
      <c r="M212" s="96">
        <f>67600/1.17</f>
        <v>57777.777777777781</v>
      </c>
      <c r="N212" s="96" t="e">
        <f>VLOOKUP(C212,#REF!,5,0)</f>
        <v>#REF!</v>
      </c>
      <c r="O212" s="76">
        <f>IF(L212&lt;=60,0.05,IF(L212&lt;=120,0.04,IF(L212&lt;=150,0.02,IF(L212&lt;=180,0.01,0))))</f>
        <v>0.05</v>
      </c>
      <c r="P212" s="76">
        <f>ROUND((K212-M212)*O212,2)</f>
        <v>-2523.5</v>
      </c>
      <c r="Q212" s="224">
        <v>15.083</v>
      </c>
      <c r="R212" s="76">
        <f t="shared" ref="R212:R230" si="46">ROUND(IF(AE212="指导价+Y4*30",AC212*Q212+Y212*30,AC212*Q212),2)</f>
        <v>6354.47</v>
      </c>
      <c r="S212" s="94">
        <f>ROUND(IF(F212="未税",J212-M212-R212,J212/1.17-M212-R212),2)</f>
        <v>-56824.56</v>
      </c>
      <c r="T212" s="94"/>
      <c r="U212" s="94"/>
      <c r="V212" s="106" t="str">
        <f>数据源表!S179</f>
        <v>CSR24</v>
      </c>
      <c r="W212" s="76" t="str">
        <f>数据源表!M179</f>
        <v>*专项化学用品*铝合金加工液</v>
      </c>
      <c r="X212" s="76" t="str">
        <f>数据源表!N179</f>
        <v>ZM-3080Z</v>
      </c>
      <c r="Y212" s="76">
        <f>数据源表!O179</f>
        <v>2.48</v>
      </c>
      <c r="Z212" s="76" t="str">
        <f>数据源表!P179</f>
        <v>桶</v>
      </c>
      <c r="AA212" s="76">
        <f>数据源表!Q179</f>
        <v>3450</v>
      </c>
      <c r="AB212" s="76">
        <f>数据源表!R179</f>
        <v>13800</v>
      </c>
      <c r="AC212" s="118">
        <f>数据源表!U179</f>
        <v>421.3</v>
      </c>
      <c r="AD212" s="118">
        <f>数据源表!T179</f>
        <v>170</v>
      </c>
      <c r="AE212" s="66" t="str">
        <f t="shared" si="38"/>
        <v xml:space="preserve">     指导价</v>
      </c>
      <c r="AF212" s="73" t="str">
        <f>数据源表!V179</f>
        <v>XOUT18040148</v>
      </c>
      <c r="AG212" s="119">
        <f>数据源表!W179</f>
        <v>43201</v>
      </c>
      <c r="AH212" s="73" t="str">
        <f>数据源表!X179</f>
        <v>拆分付款</v>
      </c>
      <c r="AI212" s="122"/>
      <c r="AJ212" s="124">
        <f>数据源表!Y179</f>
        <v>0.17</v>
      </c>
      <c r="AK212" s="53" t="e">
        <f>VLOOKUP(V212,#REF!,12,0)</f>
        <v>#REF!</v>
      </c>
    </row>
    <row r="213" spans="1:37" s="53" customFormat="1" ht="12" customHeight="1">
      <c r="A213" s="76" t="str">
        <f>数据源表!A178</f>
        <v>刘建凯</v>
      </c>
      <c r="B213" s="75">
        <f>数据源表!B178</f>
        <v>43129</v>
      </c>
      <c r="C213" s="76" t="str">
        <f>数据源表!C178</f>
        <v>a0028</v>
      </c>
      <c r="D213" s="76" t="str">
        <f>数据源表!D178</f>
        <v>海鑫国际精密通讯器件(南通)有限公司</v>
      </c>
      <c r="E213" s="77">
        <f>数据源表!E178</f>
        <v>13800</v>
      </c>
      <c r="F213" s="76" t="str">
        <f>数据源表!F178</f>
        <v>28120629</v>
      </c>
      <c r="G213" s="78">
        <f>数据源表!G178</f>
        <v>43219</v>
      </c>
      <c r="H213" s="76">
        <f>数据源表!H178</f>
        <v>90</v>
      </c>
      <c r="I213" s="78" t="s">
        <v>634</v>
      </c>
      <c r="J213" s="94">
        <f>数据源表!J178</f>
        <v>5250</v>
      </c>
      <c r="K213" s="94">
        <f t="shared" si="44"/>
        <v>4487.18</v>
      </c>
      <c r="L213" s="200">
        <v>130</v>
      </c>
      <c r="M213" s="96"/>
      <c r="N213" s="96" t="e">
        <f>VLOOKUP(C213,#REF!,5,0)</f>
        <v>#REF!</v>
      </c>
      <c r="O213" s="76">
        <f>IF(L213&lt;=60,0.05,IF(L213&lt;=120,0.04,IF(L213&lt;=150,0.02,IF(L213&lt;=180,0.01,0))))</f>
        <v>0.02</v>
      </c>
      <c r="P213" s="76">
        <f>ROUND((K213-M213)*O213,2)</f>
        <v>89.74</v>
      </c>
      <c r="Q213" s="224">
        <v>15.083</v>
      </c>
      <c r="R213" s="76">
        <f t="shared" si="46"/>
        <v>3901.97</v>
      </c>
      <c r="S213" s="94">
        <f>ROUND(IF(F213="未税",J213-M213-R213,J213/1.17-M213-R213),2)</f>
        <v>585.21</v>
      </c>
      <c r="T213" s="94"/>
      <c r="U213" s="94"/>
      <c r="V213" s="106" t="str">
        <f>数据源表!S178</f>
        <v>CSR24</v>
      </c>
      <c r="W213" s="76" t="str">
        <f>数据源表!M178</f>
        <v>*石油制品*铝合金加工液</v>
      </c>
      <c r="X213" s="76" t="str">
        <f>数据源表!N178</f>
        <v>ZM-3080</v>
      </c>
      <c r="Y213" s="76">
        <f>数据源表!O178</f>
        <v>1.52</v>
      </c>
      <c r="Z213" s="76" t="str">
        <f>数据源表!P178</f>
        <v>桶</v>
      </c>
      <c r="AA213" s="76">
        <f>数据源表!Q178</f>
        <v>3450</v>
      </c>
      <c r="AB213" s="76">
        <f>数据源表!R178</f>
        <v>13800</v>
      </c>
      <c r="AC213" s="118">
        <f>数据源表!U178</f>
        <v>258.7</v>
      </c>
      <c r="AD213" s="118">
        <f>数据源表!T178</f>
        <v>170</v>
      </c>
      <c r="AE213" s="66" t="str">
        <f t="shared" si="38"/>
        <v xml:space="preserve">     指导价</v>
      </c>
      <c r="AF213" s="73" t="str">
        <f>数据源表!V178</f>
        <v>XOUT18010534</v>
      </c>
      <c r="AG213" s="119">
        <f>数据源表!W178</f>
        <v>43130</v>
      </c>
      <c r="AH213" s="73" t="str">
        <f>数据源表!X178</f>
        <v>拆分付款</v>
      </c>
      <c r="AI213" s="122"/>
      <c r="AJ213" s="124">
        <f>数据源表!Y178</f>
        <v>0.17</v>
      </c>
      <c r="AK213" s="53" t="e">
        <f>VLOOKUP(V213,#REF!,12,0)</f>
        <v>#REF!</v>
      </c>
    </row>
    <row r="214" spans="1:37" s="53" customFormat="1" ht="12" customHeight="1">
      <c r="A214" s="76" t="str">
        <f>数据源表!A180</f>
        <v>刘建凯</v>
      </c>
      <c r="B214" s="75">
        <f>数据源表!B180</f>
        <v>43278</v>
      </c>
      <c r="C214" s="76" t="str">
        <f>数据源表!C180</f>
        <v>a0034</v>
      </c>
      <c r="D214" s="76" t="str">
        <f>数据源表!D180</f>
        <v>嘉善月月好金属材料制品厂</v>
      </c>
      <c r="E214" s="77">
        <f>数据源表!E180</f>
        <v>17500</v>
      </c>
      <c r="F214" s="76" t="str">
        <f>数据源表!F180</f>
        <v>16644142</v>
      </c>
      <c r="G214" s="78">
        <f>数据源表!G180</f>
        <v>43338</v>
      </c>
      <c r="H214" s="76">
        <f>数据源表!H180</f>
        <v>60</v>
      </c>
      <c r="I214" s="78">
        <v>43228</v>
      </c>
      <c r="J214" s="94">
        <f>数据源表!J180</f>
        <v>721.99</v>
      </c>
      <c r="K214" s="94">
        <f t="shared" si="44"/>
        <v>622.41</v>
      </c>
      <c r="L214" s="95">
        <f t="shared" si="39"/>
        <v>-50</v>
      </c>
      <c r="M214" s="96"/>
      <c r="N214" s="96" t="e">
        <f>VLOOKUP(C214,#REF!,5,0)</f>
        <v>#REF!</v>
      </c>
      <c r="O214" s="76">
        <f t="shared" si="37"/>
        <v>0.05</v>
      </c>
      <c r="P214" s="76">
        <f t="shared" si="45"/>
        <v>31.12</v>
      </c>
      <c r="Q214" s="76" t="e">
        <f>ROUND(VLOOKUP(V214,#REF!,7,0),2)</f>
        <v>#REF!</v>
      </c>
      <c r="R214" s="76" t="e">
        <f t="shared" si="46"/>
        <v>#REF!</v>
      </c>
      <c r="S214" s="94" t="e">
        <f>ROUND(IF(F214="未税",J214-M214-R214,J214/(1+AJ214)-M214-R214),2)</f>
        <v>#REF!</v>
      </c>
      <c r="T214" s="94"/>
      <c r="U214" s="94"/>
      <c r="V214" s="106" t="str">
        <f>数据源表!S180</f>
        <v>CYF07</v>
      </c>
      <c r="W214" s="76" t="str">
        <f>数据源表!M180</f>
        <v>*专项化学用品*矿物防锈剂</v>
      </c>
      <c r="X214" s="76" t="str">
        <f>数据源表!N180</f>
        <v>X-3660</v>
      </c>
      <c r="Y214" s="76">
        <f>数据源表!O180</f>
        <v>0.28999999999999998</v>
      </c>
      <c r="Z214" s="76" t="str">
        <f>数据源表!P180</f>
        <v>桶</v>
      </c>
      <c r="AA214" s="76">
        <f>数据源表!Q180</f>
        <v>2500</v>
      </c>
      <c r="AB214" s="76">
        <f>数据源表!R180</f>
        <v>17500</v>
      </c>
      <c r="AC214" s="118">
        <f>数据源表!U180</f>
        <v>49.1</v>
      </c>
      <c r="AD214" s="118">
        <f>数据源表!T180</f>
        <v>170</v>
      </c>
      <c r="AE214" s="66" t="str">
        <f t="shared" si="38"/>
        <v xml:space="preserve">     指导价</v>
      </c>
      <c r="AF214" s="73" t="str">
        <f>数据源表!V180</f>
        <v>XOUT18060528</v>
      </c>
      <c r="AG214" s="119">
        <f>数据源表!W180</f>
        <v>43279</v>
      </c>
      <c r="AH214" s="73" t="str">
        <f>数据源表!X180</f>
        <v>拆分付款</v>
      </c>
      <c r="AI214" s="122"/>
      <c r="AJ214" s="124">
        <f>数据源表!Y180</f>
        <v>0.15999976137147801</v>
      </c>
      <c r="AK214" s="53" t="e">
        <f>VLOOKUP(V214,#REF!,12,0)</f>
        <v>#REF!</v>
      </c>
    </row>
    <row r="215" spans="1:37" s="53" customFormat="1" ht="12" customHeight="1">
      <c r="A215" s="76" t="str">
        <f>数据源表!A181</f>
        <v>刘建凯</v>
      </c>
      <c r="B215" s="75">
        <f>数据源表!B181</f>
        <v>43243</v>
      </c>
      <c r="C215" s="76" t="str">
        <f>数据源表!C181</f>
        <v>a0036</v>
      </c>
      <c r="D215" s="76" t="str">
        <f>数据源表!D181</f>
        <v>浙江亚磊型钢冷拔有限公司</v>
      </c>
      <c r="E215" s="77">
        <f>数据源表!E181</f>
        <v>12500</v>
      </c>
      <c r="F215" s="76" t="str">
        <f>数据源表!F181</f>
        <v>55874601</v>
      </c>
      <c r="G215" s="78">
        <f>数据源表!G181</f>
        <v>43273</v>
      </c>
      <c r="H215" s="76">
        <f>数据源表!H181</f>
        <v>30</v>
      </c>
      <c r="I215" s="78">
        <v>43277</v>
      </c>
      <c r="J215" s="94">
        <f>数据源表!J181</f>
        <v>12500</v>
      </c>
      <c r="K215" s="94">
        <f t="shared" si="44"/>
        <v>10775.86</v>
      </c>
      <c r="L215" s="95">
        <f t="shared" si="39"/>
        <v>34</v>
      </c>
      <c r="M215" s="96"/>
      <c r="N215" s="96" t="e">
        <f>VLOOKUP(C215,#REF!,5,0)</f>
        <v>#REF!</v>
      </c>
      <c r="O215" s="76">
        <f t="shared" si="37"/>
        <v>0.05</v>
      </c>
      <c r="P215" s="76">
        <f t="shared" si="45"/>
        <v>538.79</v>
      </c>
      <c r="Q215" s="76" t="e">
        <f>ROUND(VLOOKUP(V215,#REF!,7,0),2)</f>
        <v>#REF!</v>
      </c>
      <c r="R215" s="76" t="e">
        <f t="shared" si="46"/>
        <v>#REF!</v>
      </c>
      <c r="S215" s="94" t="e">
        <f>ROUND(IF(F215="未税",J215-M215-R215,J215/(1+AJ215)-M215-R215),2)</f>
        <v>#REF!</v>
      </c>
      <c r="T215" s="94"/>
      <c r="U215" s="94"/>
      <c r="V215" s="106" t="str">
        <f>数据源表!S181</f>
        <v>CSQ39</v>
      </c>
      <c r="W215" s="76" t="str">
        <f>数据源表!M181</f>
        <v>*化学试剂助剂*全合成切削液</v>
      </c>
      <c r="X215" s="76" t="str">
        <f>数据源表!N181</f>
        <v>SH-801HL-B</v>
      </c>
      <c r="Y215" s="76">
        <f>数据源表!O181</f>
        <v>5</v>
      </c>
      <c r="Z215" s="76" t="str">
        <f>数据源表!P181</f>
        <v>桶</v>
      </c>
      <c r="AA215" s="76">
        <f>数据源表!Q181</f>
        <v>2500</v>
      </c>
      <c r="AB215" s="76">
        <f>数据源表!R181</f>
        <v>12500</v>
      </c>
      <c r="AC215" s="118">
        <f>数据源表!U181</f>
        <v>900</v>
      </c>
      <c r="AD215" s="118">
        <f>数据源表!T181</f>
        <v>180</v>
      </c>
      <c r="AE215" s="66" t="str">
        <f t="shared" si="38"/>
        <v xml:space="preserve">     指导价</v>
      </c>
      <c r="AF215" s="73" t="str">
        <f>数据源表!V181</f>
        <v>XOUT18050414</v>
      </c>
      <c r="AG215" s="119">
        <f>数据源表!W181</f>
        <v>43243</v>
      </c>
      <c r="AH215" s="73">
        <f>数据源表!X181</f>
        <v>0</v>
      </c>
      <c r="AI215" s="122"/>
      <c r="AJ215" s="124">
        <f>数据源表!Y181</f>
        <v>0.16000022272004299</v>
      </c>
      <c r="AK215" s="53" t="e">
        <f>VLOOKUP(V215,#REF!,12,0)</f>
        <v>#REF!</v>
      </c>
    </row>
    <row r="216" spans="1:37" s="53" customFormat="1" ht="12" customHeight="1">
      <c r="A216" s="76" t="str">
        <f>数据源表!A182</f>
        <v>刘建凯</v>
      </c>
      <c r="B216" s="75">
        <f>数据源表!B182</f>
        <v>43214</v>
      </c>
      <c r="C216" s="76" t="str">
        <f>数据源表!C182</f>
        <v>a0095</v>
      </c>
      <c r="D216" s="76" t="str">
        <f>数据源表!D182</f>
        <v>路特利举升机(海门)有限公司</v>
      </c>
      <c r="E216" s="77">
        <f>数据源表!E182</f>
        <v>3000</v>
      </c>
      <c r="F216" s="76" t="str">
        <f>数据源表!F182</f>
        <v>27754208</v>
      </c>
      <c r="G216" s="78">
        <f>数据源表!G182</f>
        <v>43244</v>
      </c>
      <c r="H216" s="76">
        <f>数据源表!H182</f>
        <v>30</v>
      </c>
      <c r="I216" s="78">
        <v>43258</v>
      </c>
      <c r="J216" s="94">
        <f>数据源表!J182</f>
        <v>3000</v>
      </c>
      <c r="K216" s="94">
        <f t="shared" si="44"/>
        <v>2564.1</v>
      </c>
      <c r="L216" s="95">
        <f t="shared" si="39"/>
        <v>44</v>
      </c>
      <c r="M216" s="96"/>
      <c r="N216" s="96" t="e">
        <f>VLOOKUP(C216,#REF!,5,0)</f>
        <v>#REF!</v>
      </c>
      <c r="O216" s="76">
        <f t="shared" si="37"/>
        <v>0.05</v>
      </c>
      <c r="P216" s="76">
        <f t="shared" si="45"/>
        <v>128.21</v>
      </c>
      <c r="Q216" s="76" t="e">
        <f>ROUND(VLOOKUP(V216,#REF!,7,0),2)</f>
        <v>#REF!</v>
      </c>
      <c r="R216" s="76" t="e">
        <f t="shared" si="46"/>
        <v>#REF!</v>
      </c>
      <c r="S216" s="94" t="e">
        <f>ROUND(IF(F216="未税",J216-M216-R216,J216/1.17-M216-R216),2)</f>
        <v>#REF!</v>
      </c>
      <c r="T216" s="94"/>
      <c r="U216" s="94"/>
      <c r="V216" s="106" t="str">
        <f>数据源表!S182</f>
        <v>CSB02</v>
      </c>
      <c r="W216" s="76" t="str">
        <f>数据源表!M182</f>
        <v>*专项化学用品*拉伸剂</v>
      </c>
      <c r="X216" s="76" t="str">
        <f>数据源表!N182</f>
        <v>320</v>
      </c>
      <c r="Y216" s="76">
        <f>数据源表!O182</f>
        <v>5</v>
      </c>
      <c r="Z216" s="76" t="str">
        <f>数据源表!P182</f>
        <v>桶</v>
      </c>
      <c r="AA216" s="76">
        <f>数据源表!Q182</f>
        <v>600</v>
      </c>
      <c r="AB216" s="76">
        <f>数据源表!R182</f>
        <v>3000</v>
      </c>
      <c r="AC216" s="118">
        <f>数据源表!U182</f>
        <v>85</v>
      </c>
      <c r="AD216" s="118">
        <f>数据源表!T182</f>
        <v>17</v>
      </c>
      <c r="AE216" s="66" t="str">
        <f t="shared" si="38"/>
        <v>指导价+Y4*30</v>
      </c>
      <c r="AF216" s="73" t="str">
        <f>数据源表!V182</f>
        <v>XOUT18040424</v>
      </c>
      <c r="AG216" s="119">
        <f>数据源表!W182</f>
        <v>43215</v>
      </c>
      <c r="AH216" s="73">
        <f>数据源表!X182</f>
        <v>0</v>
      </c>
      <c r="AI216" s="122"/>
      <c r="AJ216" s="124">
        <f>数据源表!Y182</f>
        <v>0.17</v>
      </c>
      <c r="AK216" s="53" t="e">
        <f>VLOOKUP(V216,#REF!,12,0)</f>
        <v>#REF!</v>
      </c>
    </row>
    <row r="217" spans="1:37" s="53" customFormat="1" ht="12" customHeight="1">
      <c r="A217" s="76" t="str">
        <f>数据源表!A183</f>
        <v>刘建凯</v>
      </c>
      <c r="B217" s="75">
        <f>数据源表!B183</f>
        <v>43231</v>
      </c>
      <c r="C217" s="76" t="str">
        <f>数据源表!C183</f>
        <v>a0095</v>
      </c>
      <c r="D217" s="76" t="str">
        <f>数据源表!D183</f>
        <v>路特利举升机(海门)有限公司</v>
      </c>
      <c r="E217" s="77">
        <f>数据源表!E183</f>
        <v>2974.35</v>
      </c>
      <c r="F217" s="76" t="str">
        <f>数据源表!F183</f>
        <v>27754455</v>
      </c>
      <c r="G217" s="78">
        <f>数据源表!G183</f>
        <v>43261</v>
      </c>
      <c r="H217" s="76">
        <f>数据源表!H183</f>
        <v>30</v>
      </c>
      <c r="I217" s="78">
        <v>43272</v>
      </c>
      <c r="J217" s="94">
        <f>数据源表!J183</f>
        <v>2974.35</v>
      </c>
      <c r="K217" s="94">
        <f t="shared" si="44"/>
        <v>2564.09</v>
      </c>
      <c r="L217" s="95">
        <f t="shared" si="39"/>
        <v>41</v>
      </c>
      <c r="M217" s="96"/>
      <c r="N217" s="96" t="e">
        <f>VLOOKUP(C217,#REF!,5,0)</f>
        <v>#REF!</v>
      </c>
      <c r="O217" s="76">
        <f t="shared" si="37"/>
        <v>0.05</v>
      </c>
      <c r="P217" s="76">
        <f t="shared" si="45"/>
        <v>128.19999999999999</v>
      </c>
      <c r="Q217" s="76" t="e">
        <f>ROUND(VLOOKUP(V217,#REF!,7,0),2)</f>
        <v>#REF!</v>
      </c>
      <c r="R217" s="76" t="e">
        <f t="shared" si="46"/>
        <v>#REF!</v>
      </c>
      <c r="S217" s="94" t="e">
        <f>ROUND(IF(F217="未税",J217-M217-R217,J217/(1+AJ217)-M217-R217),2)</f>
        <v>#REF!</v>
      </c>
      <c r="T217" s="94"/>
      <c r="U217" s="94"/>
      <c r="V217" s="106" t="str">
        <f>数据源表!S183</f>
        <v>CSB02</v>
      </c>
      <c r="W217" s="76" t="str">
        <f>数据源表!M183</f>
        <v>*专项化学用品*拉伸剂</v>
      </c>
      <c r="X217" s="76" t="str">
        <f>数据源表!N183</f>
        <v>320</v>
      </c>
      <c r="Y217" s="76">
        <f>数据源表!O183</f>
        <v>5</v>
      </c>
      <c r="Z217" s="76" t="str">
        <f>数据源表!P183</f>
        <v>桶</v>
      </c>
      <c r="AA217" s="76">
        <f>数据源表!Q183</f>
        <v>594.87</v>
      </c>
      <c r="AB217" s="76">
        <f>数据源表!R183</f>
        <v>2974.35</v>
      </c>
      <c r="AC217" s="118">
        <f>数据源表!U183</f>
        <v>85</v>
      </c>
      <c r="AD217" s="118">
        <f>数据源表!T183</f>
        <v>17</v>
      </c>
      <c r="AE217" s="66" t="str">
        <f t="shared" si="38"/>
        <v>指导价+Y4*30</v>
      </c>
      <c r="AF217" s="73" t="str">
        <f>数据源表!V183</f>
        <v>XOUT18050180</v>
      </c>
      <c r="AG217" s="119">
        <f>数据源表!W183</f>
        <v>43231</v>
      </c>
      <c r="AH217" s="73">
        <f>数据源表!X183</f>
        <v>0</v>
      </c>
      <c r="AI217" s="122"/>
      <c r="AJ217" s="124">
        <f>数据源表!Y183</f>
        <v>0.16000218401070199</v>
      </c>
      <c r="AK217" s="53" t="e">
        <f>VLOOKUP(V217,#REF!,12,0)</f>
        <v>#REF!</v>
      </c>
    </row>
    <row r="218" spans="1:37" s="53" customFormat="1" ht="12" customHeight="1">
      <c r="A218" s="76" t="str">
        <f>数据源表!A184</f>
        <v>刘建凯</v>
      </c>
      <c r="B218" s="75">
        <f>数据源表!B184</f>
        <v>43263</v>
      </c>
      <c r="C218" s="76" t="str">
        <f>数据源表!C184</f>
        <v>a0233</v>
      </c>
      <c r="D218" s="76" t="str">
        <f>数据源表!D184</f>
        <v>浙江元通不锈钢有限公司</v>
      </c>
      <c r="E218" s="77">
        <f>数据源表!E184</f>
        <v>17600</v>
      </c>
      <c r="F218" s="76" t="str">
        <f>数据源表!F184</f>
        <v>55874957</v>
      </c>
      <c r="G218" s="78">
        <f>数据源表!G184</f>
        <v>43293</v>
      </c>
      <c r="H218" s="76">
        <f>数据源表!H184</f>
        <v>30</v>
      </c>
      <c r="I218" s="78">
        <v>43259</v>
      </c>
      <c r="J218" s="94">
        <f>数据源表!J184</f>
        <v>17600</v>
      </c>
      <c r="K218" s="94">
        <f t="shared" si="44"/>
        <v>15172.41</v>
      </c>
      <c r="L218" s="95">
        <f t="shared" si="39"/>
        <v>-4</v>
      </c>
      <c r="M218" s="96"/>
      <c r="N218" s="96" t="e">
        <f>VLOOKUP(C218,#REF!,5,0)</f>
        <v>#REF!</v>
      </c>
      <c r="O218" s="76">
        <f t="shared" si="37"/>
        <v>0.05</v>
      </c>
      <c r="P218" s="76">
        <f t="shared" si="45"/>
        <v>758.62</v>
      </c>
      <c r="Q218" s="76" t="e">
        <f>ROUND(VLOOKUP(V218,#REF!,7,0),2)</f>
        <v>#REF!</v>
      </c>
      <c r="R218" s="76" t="e">
        <f t="shared" si="46"/>
        <v>#REF!</v>
      </c>
      <c r="S218" s="94" t="e">
        <f>ROUND(IF(F218="未税",J218-M218-R218,J218/(1+AJ218)-M218-R218),2)</f>
        <v>#REF!</v>
      </c>
      <c r="T218" s="94"/>
      <c r="U218" s="94"/>
      <c r="V218" s="106" t="str">
        <f>数据源表!S184</f>
        <v>CSQ07</v>
      </c>
      <c r="W218" s="76" t="str">
        <f>数据源表!M184</f>
        <v>*专项化学用品*不锈钢研磨液</v>
      </c>
      <c r="X218" s="76" t="str">
        <f>数据源表!N184</f>
        <v>SH-801AX</v>
      </c>
      <c r="Y218" s="76">
        <f>数据源表!O184</f>
        <v>4</v>
      </c>
      <c r="Z218" s="76" t="str">
        <f>数据源表!P184</f>
        <v>桶</v>
      </c>
      <c r="AA218" s="76">
        <f>数据源表!Q184</f>
        <v>4400</v>
      </c>
      <c r="AB218" s="76">
        <f>数据源表!R184</f>
        <v>17600</v>
      </c>
      <c r="AC218" s="118">
        <f>数据源表!U184</f>
        <v>720</v>
      </c>
      <c r="AD218" s="118">
        <f>数据源表!T184</f>
        <v>180</v>
      </c>
      <c r="AE218" s="66" t="str">
        <f t="shared" si="38"/>
        <v xml:space="preserve">     指导价</v>
      </c>
      <c r="AF218" s="73" t="str">
        <f>数据源表!V184</f>
        <v>XOUT18060235</v>
      </c>
      <c r="AG218" s="119">
        <f>数据源表!W184</f>
        <v>43264</v>
      </c>
      <c r="AH218" s="73">
        <f>数据源表!X184</f>
        <v>0</v>
      </c>
      <c r="AI218" s="122"/>
      <c r="AJ218" s="124">
        <f>数据源表!Y184</f>
        <v>0.16000029000007299</v>
      </c>
      <c r="AK218" s="53" t="e">
        <f>VLOOKUP(V218,#REF!,12,0)</f>
        <v>#REF!</v>
      </c>
    </row>
    <row r="219" spans="1:37" s="53" customFormat="1" ht="12" customHeight="1">
      <c r="A219" s="76" t="str">
        <f>数据源表!A185</f>
        <v>刘建凯</v>
      </c>
      <c r="B219" s="75">
        <f>数据源表!B185</f>
        <v>43213</v>
      </c>
      <c r="C219" s="76" t="str">
        <f>数据源表!C185</f>
        <v>a0485</v>
      </c>
      <c r="D219" s="76" t="str">
        <f>数据源表!D185</f>
        <v>浙江腾龙精线有限公司</v>
      </c>
      <c r="E219" s="77">
        <f>数据源表!E185</f>
        <v>28000</v>
      </c>
      <c r="F219" s="76" t="str">
        <f>数据源表!F185</f>
        <v>27754182</v>
      </c>
      <c r="G219" s="78">
        <f>数据源表!G185</f>
        <v>43243</v>
      </c>
      <c r="H219" s="76">
        <f>数据源表!H185</f>
        <v>30</v>
      </c>
      <c r="I219" s="78">
        <v>43276</v>
      </c>
      <c r="J219" s="94">
        <f>数据源表!J185</f>
        <v>28000</v>
      </c>
      <c r="K219" s="94">
        <f t="shared" si="44"/>
        <v>23931.62</v>
      </c>
      <c r="L219" s="95">
        <f t="shared" si="39"/>
        <v>63</v>
      </c>
      <c r="M219" s="96"/>
      <c r="N219" s="96" t="e">
        <f>VLOOKUP(C219,#REF!,5,0)</f>
        <v>#REF!</v>
      </c>
      <c r="O219" s="76">
        <f t="shared" si="37"/>
        <v>0.04</v>
      </c>
      <c r="P219" s="76">
        <f t="shared" si="45"/>
        <v>957.26</v>
      </c>
      <c r="Q219" s="76" t="e">
        <f>ROUND(VLOOKUP(V219,#REF!,7,0),2)</f>
        <v>#REF!</v>
      </c>
      <c r="R219" s="76" t="e">
        <f t="shared" si="46"/>
        <v>#REF!</v>
      </c>
      <c r="S219" s="94" t="e">
        <f t="shared" ref="S219:S236" si="47">ROUND(IF(F219="未税",J219-M219-R219,J219/1.17-M219-R219),2)</f>
        <v>#REF!</v>
      </c>
      <c r="T219" s="94"/>
      <c r="U219" s="94"/>
      <c r="V219" s="106" t="str">
        <f>数据源表!S185</f>
        <v>CSB12</v>
      </c>
      <c r="W219" s="76" t="str">
        <f>数据源表!M185</f>
        <v>*其他化学制品*不锈钢磨削液</v>
      </c>
      <c r="X219" s="76" t="str">
        <f>数据源表!N185</f>
        <v>JH-101LMB</v>
      </c>
      <c r="Y219" s="76">
        <f>数据源表!O185</f>
        <v>10</v>
      </c>
      <c r="Z219" s="76" t="str">
        <f>数据源表!P185</f>
        <v>桶</v>
      </c>
      <c r="AA219" s="76">
        <f>数据源表!Q185</f>
        <v>2800</v>
      </c>
      <c r="AB219" s="76">
        <f>数据源表!R185</f>
        <v>28000</v>
      </c>
      <c r="AC219" s="118">
        <f>数据源表!U185</f>
        <v>1700</v>
      </c>
      <c r="AD219" s="118">
        <f>数据源表!T185</f>
        <v>170</v>
      </c>
      <c r="AE219" s="66" t="str">
        <f t="shared" si="38"/>
        <v xml:space="preserve">     指导价</v>
      </c>
      <c r="AF219" s="73" t="str">
        <f>数据源表!V185</f>
        <v>XOUT18040399</v>
      </c>
      <c r="AG219" s="119">
        <f>数据源表!W185</f>
        <v>43214</v>
      </c>
      <c r="AH219" s="73">
        <f>数据源表!X185</f>
        <v>0</v>
      </c>
      <c r="AI219" s="122"/>
      <c r="AJ219" s="124">
        <f>数据源表!Y185</f>
        <v>0.17</v>
      </c>
      <c r="AK219" s="53" t="e">
        <f>VLOOKUP(V219,#REF!,12,0)</f>
        <v>#REF!</v>
      </c>
    </row>
    <row r="220" spans="1:37" s="53" customFormat="1" ht="12" customHeight="1">
      <c r="A220" s="76" t="str">
        <f>数据源表!A186</f>
        <v>刘建凯</v>
      </c>
      <c r="B220" s="75">
        <f>数据源表!B186</f>
        <v>43207</v>
      </c>
      <c r="C220" s="76" t="str">
        <f>数据源表!C186</f>
        <v>a0494</v>
      </c>
      <c r="D220" s="76" t="str">
        <f>数据源表!D186</f>
        <v>宁波兴业盛泰集团有限公司</v>
      </c>
      <c r="E220" s="77">
        <f>数据源表!E186</f>
        <v>16000</v>
      </c>
      <c r="F220" s="76" t="str">
        <f>数据源表!F186</f>
        <v>15222642</v>
      </c>
      <c r="G220" s="78">
        <f>数据源表!G186</f>
        <v>43297</v>
      </c>
      <c r="H220" s="76">
        <f>数据源表!H186</f>
        <v>90</v>
      </c>
      <c r="I220" s="78">
        <v>43273</v>
      </c>
      <c r="J220" s="94">
        <f>数据源表!J186</f>
        <v>16000</v>
      </c>
      <c r="K220" s="94">
        <f t="shared" si="44"/>
        <v>13675.21</v>
      </c>
      <c r="L220" s="95">
        <f t="shared" si="39"/>
        <v>66</v>
      </c>
      <c r="M220" s="96"/>
      <c r="N220" s="96" t="e">
        <f>VLOOKUP(C220,#REF!,5,0)</f>
        <v>#REF!</v>
      </c>
      <c r="O220" s="76">
        <f t="shared" si="37"/>
        <v>0.04</v>
      </c>
      <c r="P220" s="76">
        <f t="shared" si="45"/>
        <v>547.01</v>
      </c>
      <c r="Q220" s="76" t="e">
        <f>ROUND(VLOOKUP(V220,#REF!,7,0),2)</f>
        <v>#REF!</v>
      </c>
      <c r="R220" s="76" t="e">
        <f t="shared" si="46"/>
        <v>#REF!</v>
      </c>
      <c r="S220" s="94" t="e">
        <f t="shared" si="47"/>
        <v>#REF!</v>
      </c>
      <c r="T220" s="94"/>
      <c r="U220" s="94"/>
      <c r="V220" s="106" t="str">
        <f>数据源表!S186</f>
        <v>CSQ10</v>
      </c>
      <c r="W220" s="76" t="str">
        <f>数据源表!M186</f>
        <v>*化学试剂助剂*全合成切削液</v>
      </c>
      <c r="X220" s="76" t="str">
        <f>数据源表!N186</f>
        <v>SH-801HL</v>
      </c>
      <c r="Y220" s="76">
        <f>数据源表!O186</f>
        <v>5</v>
      </c>
      <c r="Z220" s="76" t="str">
        <f>数据源表!P186</f>
        <v>桶</v>
      </c>
      <c r="AA220" s="76">
        <f>数据源表!Q186</f>
        <v>3200</v>
      </c>
      <c r="AB220" s="76">
        <f>数据源表!R186</f>
        <v>16000</v>
      </c>
      <c r="AC220" s="118">
        <f>数据源表!U186</f>
        <v>900</v>
      </c>
      <c r="AD220" s="118">
        <f>数据源表!T186</f>
        <v>180</v>
      </c>
      <c r="AE220" s="66" t="str">
        <f t="shared" si="38"/>
        <v xml:space="preserve">     指导价</v>
      </c>
      <c r="AF220" s="73" t="str">
        <f>数据源表!V186</f>
        <v>XOUT18040297</v>
      </c>
      <c r="AG220" s="119">
        <f>数据源表!W186</f>
        <v>43207</v>
      </c>
      <c r="AH220" s="73">
        <f>数据源表!X186</f>
        <v>0</v>
      </c>
      <c r="AI220" s="122"/>
      <c r="AJ220" s="124">
        <f>数据源表!Y186</f>
        <v>0.17</v>
      </c>
      <c r="AK220" s="53" t="e">
        <f>VLOOKUP(V220,#REF!,12,0)</f>
        <v>#REF!</v>
      </c>
    </row>
    <row r="221" spans="1:37" s="53" customFormat="1" ht="12" customHeight="1">
      <c r="A221" s="76" t="str">
        <f>数据源表!A187</f>
        <v>刘建凯</v>
      </c>
      <c r="B221" s="75">
        <f>数据源表!B187</f>
        <v>43156</v>
      </c>
      <c r="C221" s="76" t="str">
        <f>数据源表!C187</f>
        <v>a0650</v>
      </c>
      <c r="D221" s="76" t="str">
        <f>数据源表!D187</f>
        <v>浙江智泓科技有限公司</v>
      </c>
      <c r="E221" s="77">
        <f>数据源表!E187</f>
        <v>29200</v>
      </c>
      <c r="F221" s="76" t="str">
        <f>数据源表!F187</f>
        <v>02839305</v>
      </c>
      <c r="G221" s="78">
        <f>数据源表!G187</f>
        <v>43276</v>
      </c>
      <c r="H221" s="76">
        <f>数据源表!H187</f>
        <v>120</v>
      </c>
      <c r="I221" s="78">
        <v>43272</v>
      </c>
      <c r="J221" s="94">
        <f>数据源表!J187</f>
        <v>29200</v>
      </c>
      <c r="K221" s="94">
        <f t="shared" si="44"/>
        <v>24957.26</v>
      </c>
      <c r="L221" s="95">
        <f t="shared" si="39"/>
        <v>116</v>
      </c>
      <c r="M221" s="96"/>
      <c r="N221" s="96" t="e">
        <f>VLOOKUP(C221,#REF!,5,0)</f>
        <v>#REF!</v>
      </c>
      <c r="O221" s="76">
        <f t="shared" si="37"/>
        <v>0.04</v>
      </c>
      <c r="P221" s="76">
        <f t="shared" si="45"/>
        <v>998.29</v>
      </c>
      <c r="Q221" s="224">
        <v>15.083</v>
      </c>
      <c r="R221" s="76">
        <f t="shared" si="46"/>
        <v>25641.1</v>
      </c>
      <c r="S221" s="94">
        <f t="shared" si="47"/>
        <v>-683.84</v>
      </c>
      <c r="T221" s="94"/>
      <c r="U221" s="94"/>
      <c r="V221" s="106" t="str">
        <f>数据源表!S187</f>
        <v>CSR24</v>
      </c>
      <c r="W221" s="76" t="str">
        <f>数据源表!M187</f>
        <v>*石油制品*铝合金加工液</v>
      </c>
      <c r="X221" s="76" t="str">
        <f>数据源表!N187</f>
        <v>ZM-3080</v>
      </c>
      <c r="Y221" s="76">
        <f>数据源表!O187</f>
        <v>10</v>
      </c>
      <c r="Z221" s="76" t="str">
        <f>数据源表!P187</f>
        <v>桶</v>
      </c>
      <c r="AA221" s="76">
        <f>数据源表!Q187</f>
        <v>2920</v>
      </c>
      <c r="AB221" s="76">
        <f>数据源表!R187</f>
        <v>29200</v>
      </c>
      <c r="AC221" s="118">
        <f>数据源表!U187</f>
        <v>1700</v>
      </c>
      <c r="AD221" s="118">
        <f>数据源表!T187</f>
        <v>170</v>
      </c>
      <c r="AE221" s="66" t="str">
        <f t="shared" si="38"/>
        <v xml:space="preserve">     指导价</v>
      </c>
      <c r="AF221" s="73" t="str">
        <f>数据源表!V187</f>
        <v>XOUT18010387</v>
      </c>
      <c r="AG221" s="119">
        <f>数据源表!W187</f>
        <v>43122</v>
      </c>
      <c r="AH221" s="73">
        <f>数据源表!X187</f>
        <v>0</v>
      </c>
      <c r="AI221" s="122"/>
      <c r="AJ221" s="124">
        <f>数据源表!Y187</f>
        <v>0.17</v>
      </c>
      <c r="AK221" s="53" t="e">
        <f>VLOOKUP(V221,#REF!,12,0)</f>
        <v>#REF!</v>
      </c>
    </row>
    <row r="222" spans="1:37" s="53" customFormat="1" ht="12" customHeight="1">
      <c r="A222" s="76" t="str">
        <f>数据源表!A188</f>
        <v>刘建凯</v>
      </c>
      <c r="B222" s="75">
        <f>数据源表!B188</f>
        <v>43156</v>
      </c>
      <c r="C222" s="76" t="str">
        <f>数据源表!C188</f>
        <v>a0650</v>
      </c>
      <c r="D222" s="76" t="str">
        <f>数据源表!D188</f>
        <v>浙江智泓科技有限公司</v>
      </c>
      <c r="E222" s="77">
        <f>数据源表!E188</f>
        <v>42450</v>
      </c>
      <c r="F222" s="76" t="str">
        <f>数据源表!F188</f>
        <v>02839305</v>
      </c>
      <c r="G222" s="78">
        <f>数据源表!G188</f>
        <v>43276</v>
      </c>
      <c r="H222" s="76">
        <f>数据源表!H188</f>
        <v>120</v>
      </c>
      <c r="I222" s="78">
        <v>43272</v>
      </c>
      <c r="J222" s="94">
        <f>数据源表!J188</f>
        <v>42450</v>
      </c>
      <c r="K222" s="94">
        <f t="shared" si="44"/>
        <v>36282.050000000003</v>
      </c>
      <c r="L222" s="95">
        <f t="shared" si="39"/>
        <v>116</v>
      </c>
      <c r="M222" s="96"/>
      <c r="N222" s="96" t="e">
        <f>VLOOKUP(C222,#REF!,5,0)</f>
        <v>#REF!</v>
      </c>
      <c r="O222" s="76">
        <f t="shared" si="37"/>
        <v>0.04</v>
      </c>
      <c r="P222" s="76">
        <f t="shared" si="45"/>
        <v>1451.28</v>
      </c>
      <c r="Q222" s="76" t="e">
        <f>ROUND(VLOOKUP(V222,#REF!,7,0),2)</f>
        <v>#REF!</v>
      </c>
      <c r="R222" s="76" t="e">
        <f t="shared" si="46"/>
        <v>#REF!</v>
      </c>
      <c r="S222" s="94" t="e">
        <f t="shared" si="47"/>
        <v>#REF!</v>
      </c>
      <c r="T222" s="94"/>
      <c r="U222" s="94"/>
      <c r="V222" s="106" t="str">
        <f>数据源表!S188</f>
        <v>CYQ19</v>
      </c>
      <c r="W222" s="76" t="str">
        <f>数据源表!M188</f>
        <v>*石油制品*不锈钢切削油</v>
      </c>
      <c r="X222" s="76" t="str">
        <f>数据源表!N188</f>
        <v>DH-30B</v>
      </c>
      <c r="Y222" s="76">
        <f>数据源表!O188</f>
        <v>15</v>
      </c>
      <c r="Z222" s="76" t="str">
        <f>数据源表!P188</f>
        <v>桶</v>
      </c>
      <c r="AA222" s="76">
        <f>数据源表!Q188</f>
        <v>2830</v>
      </c>
      <c r="AB222" s="76">
        <f>数据源表!R188</f>
        <v>42450</v>
      </c>
      <c r="AC222" s="118">
        <f>数据源表!U188</f>
        <v>2550</v>
      </c>
      <c r="AD222" s="118">
        <f>数据源表!T188</f>
        <v>170</v>
      </c>
      <c r="AE222" s="66" t="str">
        <f t="shared" si="38"/>
        <v xml:space="preserve">     指导价</v>
      </c>
      <c r="AF222" s="73" t="str">
        <f>数据源表!V188</f>
        <v>XOUT18010387</v>
      </c>
      <c r="AG222" s="119">
        <f>数据源表!W188</f>
        <v>43122</v>
      </c>
      <c r="AH222" s="73">
        <f>数据源表!X188</f>
        <v>0</v>
      </c>
      <c r="AI222" s="122"/>
      <c r="AJ222" s="124">
        <f>数据源表!Y188</f>
        <v>0.17</v>
      </c>
      <c r="AK222" s="53" t="e">
        <f>VLOOKUP(V222,#REF!,12,0)</f>
        <v>#REF!</v>
      </c>
    </row>
    <row r="223" spans="1:37" s="53" customFormat="1" ht="12" customHeight="1">
      <c r="A223" s="76" t="str">
        <f>数据源表!A189</f>
        <v>刘建凯</v>
      </c>
      <c r="B223" s="75">
        <f>数据源表!B189</f>
        <v>43156</v>
      </c>
      <c r="C223" s="76" t="str">
        <f>数据源表!C189</f>
        <v>a0650</v>
      </c>
      <c r="D223" s="76" t="str">
        <f>数据源表!D189</f>
        <v>浙江智泓科技有限公司</v>
      </c>
      <c r="E223" s="77">
        <f>数据源表!E189</f>
        <v>42450</v>
      </c>
      <c r="F223" s="76" t="str">
        <f>数据源表!F189</f>
        <v>02839305</v>
      </c>
      <c r="G223" s="78">
        <f>数据源表!G189</f>
        <v>43276</v>
      </c>
      <c r="H223" s="76">
        <f>数据源表!H189</f>
        <v>120</v>
      </c>
      <c r="I223" s="78">
        <v>43272</v>
      </c>
      <c r="J223" s="94">
        <f>数据源表!J189</f>
        <v>42450</v>
      </c>
      <c r="K223" s="94">
        <f t="shared" si="44"/>
        <v>36282.050000000003</v>
      </c>
      <c r="L223" s="95">
        <f t="shared" si="39"/>
        <v>116</v>
      </c>
      <c r="M223" s="96"/>
      <c r="N223" s="96" t="e">
        <f>VLOOKUP(C223,#REF!,5,0)</f>
        <v>#REF!</v>
      </c>
      <c r="O223" s="76">
        <f t="shared" si="37"/>
        <v>0.04</v>
      </c>
      <c r="P223" s="76">
        <f t="shared" si="45"/>
        <v>1451.28</v>
      </c>
      <c r="Q223" s="76" t="e">
        <f>ROUND(VLOOKUP(V223,#REF!,7,0),2)</f>
        <v>#REF!</v>
      </c>
      <c r="R223" s="76" t="e">
        <f t="shared" si="46"/>
        <v>#REF!</v>
      </c>
      <c r="S223" s="94" t="e">
        <f t="shared" si="47"/>
        <v>#REF!</v>
      </c>
      <c r="T223" s="94"/>
      <c r="U223" s="94"/>
      <c r="V223" s="106" t="str">
        <f>数据源表!S189</f>
        <v>CYQ19</v>
      </c>
      <c r="W223" s="76" t="str">
        <f>数据源表!M189</f>
        <v>*石油制品*不锈钢切削油</v>
      </c>
      <c r="X223" s="76" t="str">
        <f>数据源表!N189</f>
        <v>DH-30B</v>
      </c>
      <c r="Y223" s="76">
        <f>数据源表!O189</f>
        <v>15</v>
      </c>
      <c r="Z223" s="76" t="str">
        <f>数据源表!P189</f>
        <v>桶</v>
      </c>
      <c r="AA223" s="76">
        <f>数据源表!Q189</f>
        <v>2830</v>
      </c>
      <c r="AB223" s="76">
        <f>数据源表!R189</f>
        <v>42450</v>
      </c>
      <c r="AC223" s="118">
        <f>数据源表!U189</f>
        <v>2550</v>
      </c>
      <c r="AD223" s="118">
        <f>数据源表!T189</f>
        <v>170</v>
      </c>
      <c r="AE223" s="66" t="str">
        <f t="shared" si="38"/>
        <v xml:space="preserve">     指导价</v>
      </c>
      <c r="AF223" s="73" t="str">
        <f>数据源表!V189</f>
        <v>XOUT18010422</v>
      </c>
      <c r="AG223" s="119">
        <f>数据源表!W189</f>
        <v>43124</v>
      </c>
      <c r="AH223" s="73">
        <f>数据源表!X189</f>
        <v>0</v>
      </c>
      <c r="AI223" s="122"/>
      <c r="AJ223" s="124">
        <f>数据源表!Y189</f>
        <v>0.17</v>
      </c>
      <c r="AK223" s="53" t="e">
        <f>VLOOKUP(V223,#REF!,12,0)</f>
        <v>#REF!</v>
      </c>
    </row>
    <row r="224" spans="1:37" s="53" customFormat="1" ht="12" customHeight="1">
      <c r="A224" s="76" t="str">
        <f>数据源表!A190</f>
        <v>刘建凯</v>
      </c>
      <c r="B224" s="75">
        <f>数据源表!B190</f>
        <v>43156</v>
      </c>
      <c r="C224" s="76" t="str">
        <f>数据源表!C190</f>
        <v>a0650</v>
      </c>
      <c r="D224" s="76" t="str">
        <f>数据源表!D190</f>
        <v>浙江智泓科技有限公司</v>
      </c>
      <c r="E224" s="77">
        <f>数据源表!E190</f>
        <v>14600</v>
      </c>
      <c r="F224" s="76" t="str">
        <f>数据源表!F190</f>
        <v>02839306</v>
      </c>
      <c r="G224" s="78">
        <f>数据源表!G190</f>
        <v>43276</v>
      </c>
      <c r="H224" s="76">
        <f>数据源表!H190</f>
        <v>120</v>
      </c>
      <c r="I224" s="78">
        <v>43272</v>
      </c>
      <c r="J224" s="94">
        <f>数据源表!J190</f>
        <v>14600</v>
      </c>
      <c r="K224" s="94">
        <f t="shared" si="44"/>
        <v>12478.63</v>
      </c>
      <c r="L224" s="95">
        <f t="shared" si="39"/>
        <v>116</v>
      </c>
      <c r="M224" s="96"/>
      <c r="N224" s="96" t="e">
        <f>VLOOKUP(C224,#REF!,5,0)</f>
        <v>#REF!</v>
      </c>
      <c r="O224" s="76">
        <f t="shared" si="37"/>
        <v>0.04</v>
      </c>
      <c r="P224" s="76">
        <f t="shared" si="45"/>
        <v>499.15</v>
      </c>
      <c r="Q224" s="224">
        <v>15.083</v>
      </c>
      <c r="R224" s="76">
        <f t="shared" si="46"/>
        <v>12820.55</v>
      </c>
      <c r="S224" s="94">
        <f t="shared" si="47"/>
        <v>-341.92</v>
      </c>
      <c r="T224" s="94"/>
      <c r="U224" s="94"/>
      <c r="V224" s="106" t="str">
        <f>数据源表!S190</f>
        <v>CSR24</v>
      </c>
      <c r="W224" s="76" t="str">
        <f>数据源表!M190</f>
        <v>*石油制品*铝合金加工液</v>
      </c>
      <c r="X224" s="76" t="str">
        <f>数据源表!N190</f>
        <v>ZM-3080</v>
      </c>
      <c r="Y224" s="76">
        <f>数据源表!O190</f>
        <v>5</v>
      </c>
      <c r="Z224" s="76" t="str">
        <f>数据源表!P190</f>
        <v>桶</v>
      </c>
      <c r="AA224" s="76">
        <f>数据源表!Q190</f>
        <v>2920</v>
      </c>
      <c r="AB224" s="76">
        <f>数据源表!R190</f>
        <v>14600</v>
      </c>
      <c r="AC224" s="118">
        <f>数据源表!U190</f>
        <v>850</v>
      </c>
      <c r="AD224" s="118">
        <f>数据源表!T190</f>
        <v>170</v>
      </c>
      <c r="AE224" s="66" t="str">
        <f t="shared" si="38"/>
        <v xml:space="preserve">     指导价</v>
      </c>
      <c r="AF224" s="73" t="str">
        <f>数据源表!V190</f>
        <v>XOUT18010422</v>
      </c>
      <c r="AG224" s="119">
        <f>数据源表!W190</f>
        <v>43124</v>
      </c>
      <c r="AH224" s="73">
        <f>数据源表!X190</f>
        <v>0</v>
      </c>
      <c r="AI224" s="122"/>
      <c r="AJ224" s="124">
        <f>数据源表!Y190</f>
        <v>0.17</v>
      </c>
      <c r="AK224" s="53" t="e">
        <f>VLOOKUP(V224,#REF!,12,0)</f>
        <v>#REF!</v>
      </c>
    </row>
    <row r="225" spans="1:37" s="53" customFormat="1" ht="12" customHeight="1">
      <c r="A225" s="76" t="str">
        <f>数据源表!A191</f>
        <v>刘建凯</v>
      </c>
      <c r="B225" s="75">
        <f>数据源表!B191</f>
        <v>43156</v>
      </c>
      <c r="C225" s="76" t="str">
        <f>数据源表!C191</f>
        <v>a0650</v>
      </c>
      <c r="D225" s="76" t="str">
        <f>数据源表!D191</f>
        <v>浙江智泓科技有限公司</v>
      </c>
      <c r="E225" s="77">
        <f>数据源表!E191</f>
        <v>14600</v>
      </c>
      <c r="F225" s="76" t="str">
        <f>数据源表!F191</f>
        <v>02839306</v>
      </c>
      <c r="G225" s="78">
        <f>数据源表!G191</f>
        <v>43276</v>
      </c>
      <c r="H225" s="76">
        <f>数据源表!H191</f>
        <v>120</v>
      </c>
      <c r="I225" s="78">
        <v>43272</v>
      </c>
      <c r="J225" s="94">
        <f>数据源表!J191</f>
        <v>14600</v>
      </c>
      <c r="K225" s="94">
        <f t="shared" si="44"/>
        <v>12478.63</v>
      </c>
      <c r="L225" s="95">
        <f t="shared" si="39"/>
        <v>116</v>
      </c>
      <c r="M225" s="96"/>
      <c r="N225" s="96" t="e">
        <f>VLOOKUP(C225,#REF!,5,0)</f>
        <v>#REF!</v>
      </c>
      <c r="O225" s="76">
        <f t="shared" si="37"/>
        <v>0.04</v>
      </c>
      <c r="P225" s="76">
        <f t="shared" si="45"/>
        <v>499.15</v>
      </c>
      <c r="Q225" s="224">
        <v>15.083</v>
      </c>
      <c r="R225" s="76">
        <f t="shared" si="46"/>
        <v>12820.55</v>
      </c>
      <c r="S225" s="94">
        <f t="shared" si="47"/>
        <v>-341.92</v>
      </c>
      <c r="T225" s="94"/>
      <c r="U225" s="94"/>
      <c r="V225" s="106" t="str">
        <f>数据源表!S191</f>
        <v>CSR24</v>
      </c>
      <c r="W225" s="76" t="str">
        <f>数据源表!M191</f>
        <v>*石油制品*铝合金加工液</v>
      </c>
      <c r="X225" s="76" t="str">
        <f>数据源表!N191</f>
        <v>ZM-3080</v>
      </c>
      <c r="Y225" s="76">
        <f>数据源表!O191</f>
        <v>5</v>
      </c>
      <c r="Z225" s="76" t="str">
        <f>数据源表!P191</f>
        <v>桶</v>
      </c>
      <c r="AA225" s="76">
        <f>数据源表!Q191</f>
        <v>2920</v>
      </c>
      <c r="AB225" s="76">
        <f>数据源表!R191</f>
        <v>14600</v>
      </c>
      <c r="AC225" s="118">
        <f>数据源表!U191</f>
        <v>850</v>
      </c>
      <c r="AD225" s="118">
        <f>数据源表!T191</f>
        <v>170</v>
      </c>
      <c r="AE225" s="66" t="str">
        <f t="shared" si="38"/>
        <v xml:space="preserve">     指导价</v>
      </c>
      <c r="AF225" s="73" t="str">
        <f>数据源表!V191</f>
        <v>XOUT18010485</v>
      </c>
      <c r="AG225" s="119">
        <f>数据源表!W191</f>
        <v>43127</v>
      </c>
      <c r="AH225" s="73">
        <f>数据源表!X191</f>
        <v>0</v>
      </c>
      <c r="AI225" s="122"/>
      <c r="AJ225" s="124">
        <f>数据源表!Y191</f>
        <v>0.17</v>
      </c>
      <c r="AK225" s="53" t="e">
        <f>VLOOKUP(V225,#REF!,12,0)</f>
        <v>#REF!</v>
      </c>
    </row>
    <row r="226" spans="1:37" s="53" customFormat="1" ht="12" customHeight="1">
      <c r="A226" s="76" t="str">
        <f>数据源表!A192</f>
        <v>刘建凯</v>
      </c>
      <c r="B226" s="75">
        <f>数据源表!B192</f>
        <v>43156</v>
      </c>
      <c r="C226" s="76" t="str">
        <f>数据源表!C192</f>
        <v>a0650</v>
      </c>
      <c r="D226" s="76" t="str">
        <f>数据源表!D192</f>
        <v>浙江智泓科技有限公司</v>
      </c>
      <c r="E226" s="77">
        <f>数据源表!E192</f>
        <v>29200</v>
      </c>
      <c r="F226" s="76" t="str">
        <f>数据源表!F192</f>
        <v>02839306</v>
      </c>
      <c r="G226" s="78">
        <f>数据源表!G192</f>
        <v>43276</v>
      </c>
      <c r="H226" s="76">
        <f>数据源表!H192</f>
        <v>120</v>
      </c>
      <c r="I226" s="78">
        <v>43272</v>
      </c>
      <c r="J226" s="94">
        <f>数据源表!J192</f>
        <v>29200</v>
      </c>
      <c r="K226" s="94">
        <f t="shared" si="44"/>
        <v>24957.26</v>
      </c>
      <c r="L226" s="95">
        <f t="shared" si="39"/>
        <v>116</v>
      </c>
      <c r="M226" s="96"/>
      <c r="N226" s="96" t="e">
        <f>VLOOKUP(C226,#REF!,5,0)</f>
        <v>#REF!</v>
      </c>
      <c r="O226" s="76">
        <f t="shared" si="37"/>
        <v>0.04</v>
      </c>
      <c r="P226" s="76">
        <f t="shared" si="45"/>
        <v>998.29</v>
      </c>
      <c r="Q226" s="224">
        <v>15.083</v>
      </c>
      <c r="R226" s="76">
        <f t="shared" si="46"/>
        <v>25641.1</v>
      </c>
      <c r="S226" s="94">
        <f t="shared" si="47"/>
        <v>-683.84</v>
      </c>
      <c r="T226" s="94"/>
      <c r="U226" s="94"/>
      <c r="V226" s="106" t="str">
        <f>数据源表!S192</f>
        <v>CSR24</v>
      </c>
      <c r="W226" s="76" t="str">
        <f>数据源表!M192</f>
        <v>*石油制品*铝合金加工液</v>
      </c>
      <c r="X226" s="76" t="str">
        <f>数据源表!N192</f>
        <v>ZM-3080</v>
      </c>
      <c r="Y226" s="76">
        <f>数据源表!O192</f>
        <v>10</v>
      </c>
      <c r="Z226" s="76" t="str">
        <f>数据源表!P192</f>
        <v>桶</v>
      </c>
      <c r="AA226" s="76">
        <f>数据源表!Q192</f>
        <v>2920</v>
      </c>
      <c r="AB226" s="76">
        <f>数据源表!R192</f>
        <v>29200</v>
      </c>
      <c r="AC226" s="118">
        <f>数据源表!U192</f>
        <v>1700</v>
      </c>
      <c r="AD226" s="118">
        <f>数据源表!T192</f>
        <v>170</v>
      </c>
      <c r="AE226" s="66" t="str">
        <f t="shared" si="38"/>
        <v xml:space="preserve">     指导价</v>
      </c>
      <c r="AF226" s="73" t="str">
        <f>数据源表!V192</f>
        <v>XOUT18010485</v>
      </c>
      <c r="AG226" s="119">
        <f>数据源表!W192</f>
        <v>43127</v>
      </c>
      <c r="AH226" s="73">
        <f>数据源表!X192</f>
        <v>0</v>
      </c>
      <c r="AI226" s="122"/>
      <c r="AJ226" s="124">
        <f>数据源表!Y192</f>
        <v>0.17</v>
      </c>
      <c r="AK226" s="53" t="e">
        <f>VLOOKUP(V226,#REF!,12,0)</f>
        <v>#REF!</v>
      </c>
    </row>
    <row r="227" spans="1:37" s="53" customFormat="1" ht="12" customHeight="1">
      <c r="A227" s="76" t="str">
        <f>数据源表!A193</f>
        <v>刘建凯</v>
      </c>
      <c r="B227" s="75">
        <f>数据源表!B193</f>
        <v>43156</v>
      </c>
      <c r="C227" s="76" t="str">
        <f>数据源表!C193</f>
        <v>a0650</v>
      </c>
      <c r="D227" s="76" t="str">
        <f>数据源表!D193</f>
        <v>浙江智泓科技有限公司</v>
      </c>
      <c r="E227" s="77">
        <f>数据源表!E193</f>
        <v>42450</v>
      </c>
      <c r="F227" s="76" t="str">
        <f>数据源表!F193</f>
        <v>02839306</v>
      </c>
      <c r="G227" s="78">
        <f>数据源表!G193</f>
        <v>43276</v>
      </c>
      <c r="H227" s="76">
        <f>数据源表!H193</f>
        <v>120</v>
      </c>
      <c r="I227" s="78">
        <v>43272</v>
      </c>
      <c r="J227" s="94">
        <f>数据源表!J193</f>
        <v>42450</v>
      </c>
      <c r="K227" s="94">
        <f t="shared" si="44"/>
        <v>36282.050000000003</v>
      </c>
      <c r="L227" s="95">
        <f t="shared" si="39"/>
        <v>116</v>
      </c>
      <c r="M227" s="96"/>
      <c r="N227" s="96" t="e">
        <f>VLOOKUP(C227,#REF!,5,0)</f>
        <v>#REF!</v>
      </c>
      <c r="O227" s="76">
        <f t="shared" si="37"/>
        <v>0.04</v>
      </c>
      <c r="P227" s="76">
        <f t="shared" si="45"/>
        <v>1451.28</v>
      </c>
      <c r="Q227" s="76" t="e">
        <f>ROUND(VLOOKUP(V227,#REF!,7,0),2)</f>
        <v>#REF!</v>
      </c>
      <c r="R227" s="76" t="e">
        <f t="shared" si="46"/>
        <v>#REF!</v>
      </c>
      <c r="S227" s="94" t="e">
        <f t="shared" si="47"/>
        <v>#REF!</v>
      </c>
      <c r="T227" s="94"/>
      <c r="U227" s="94"/>
      <c r="V227" s="106" t="str">
        <f>数据源表!S193</f>
        <v>CYQ19</v>
      </c>
      <c r="W227" s="76" t="str">
        <f>数据源表!M193</f>
        <v>*石油制品*不锈钢切削油</v>
      </c>
      <c r="X227" s="76" t="str">
        <f>数据源表!N193</f>
        <v>DH-30B</v>
      </c>
      <c r="Y227" s="76">
        <f>数据源表!O193</f>
        <v>15</v>
      </c>
      <c r="Z227" s="76" t="str">
        <f>数据源表!P193</f>
        <v>桶</v>
      </c>
      <c r="AA227" s="76">
        <f>数据源表!Q193</f>
        <v>2830</v>
      </c>
      <c r="AB227" s="76">
        <f>数据源表!R193</f>
        <v>42450</v>
      </c>
      <c r="AC227" s="118">
        <f>数据源表!U193</f>
        <v>2550</v>
      </c>
      <c r="AD227" s="118">
        <f>数据源表!T193</f>
        <v>170</v>
      </c>
      <c r="AE227" s="66" t="str">
        <f t="shared" si="38"/>
        <v xml:space="preserve">     指导价</v>
      </c>
      <c r="AF227" s="73" t="str">
        <f>数据源表!V193</f>
        <v>XOUT18010485</v>
      </c>
      <c r="AG227" s="119">
        <f>数据源表!W193</f>
        <v>43127</v>
      </c>
      <c r="AH227" s="73">
        <f>数据源表!X193</f>
        <v>0</v>
      </c>
      <c r="AI227" s="122"/>
      <c r="AJ227" s="124">
        <f>数据源表!Y193</f>
        <v>0.17</v>
      </c>
      <c r="AK227" s="53" t="e">
        <f>VLOOKUP(V227,#REF!,12,0)</f>
        <v>#REF!</v>
      </c>
    </row>
    <row r="228" spans="1:37" s="53" customFormat="1" ht="12" customHeight="1">
      <c r="A228" s="76" t="str">
        <f>数据源表!A194</f>
        <v>刘建凯</v>
      </c>
      <c r="B228" s="75">
        <f>数据源表!B194</f>
        <v>43156</v>
      </c>
      <c r="C228" s="76" t="str">
        <f>数据源表!C194</f>
        <v>a0650</v>
      </c>
      <c r="D228" s="76" t="str">
        <f>数据源表!D194</f>
        <v>浙江智泓科技有限公司</v>
      </c>
      <c r="E228" s="77">
        <f>数据源表!E194</f>
        <v>29200</v>
      </c>
      <c r="F228" s="76" t="str">
        <f>数据源表!F194</f>
        <v>02839307</v>
      </c>
      <c r="G228" s="78">
        <f>数据源表!G194</f>
        <v>43276</v>
      </c>
      <c r="H228" s="76">
        <f>数据源表!H194</f>
        <v>120</v>
      </c>
      <c r="I228" s="78">
        <v>43272</v>
      </c>
      <c r="J228" s="94">
        <f>数据源表!J194</f>
        <v>29200</v>
      </c>
      <c r="K228" s="94">
        <f t="shared" si="44"/>
        <v>24957.26</v>
      </c>
      <c r="L228" s="95">
        <f t="shared" si="39"/>
        <v>116</v>
      </c>
      <c r="M228" s="96"/>
      <c r="N228" s="96" t="e">
        <f>VLOOKUP(C228,#REF!,5,0)</f>
        <v>#REF!</v>
      </c>
      <c r="O228" s="76">
        <f t="shared" si="37"/>
        <v>0.04</v>
      </c>
      <c r="P228" s="76">
        <f t="shared" si="45"/>
        <v>998.29</v>
      </c>
      <c r="Q228" s="224">
        <v>15.083</v>
      </c>
      <c r="R228" s="76">
        <f t="shared" si="46"/>
        <v>25641.1</v>
      </c>
      <c r="S228" s="94">
        <f t="shared" si="47"/>
        <v>-683.84</v>
      </c>
      <c r="T228" s="94"/>
      <c r="U228" s="94"/>
      <c r="V228" s="106" t="str">
        <f>数据源表!S194</f>
        <v>CSR24</v>
      </c>
      <c r="W228" s="76" t="str">
        <f>数据源表!M194</f>
        <v>*石油制品*铝合金加工液</v>
      </c>
      <c r="X228" s="76" t="str">
        <f>数据源表!N194</f>
        <v>ZM-3080</v>
      </c>
      <c r="Y228" s="76">
        <f>数据源表!O194</f>
        <v>10</v>
      </c>
      <c r="Z228" s="76" t="str">
        <f>数据源表!P194</f>
        <v>桶</v>
      </c>
      <c r="AA228" s="76">
        <f>数据源表!Q194</f>
        <v>2920</v>
      </c>
      <c r="AB228" s="76">
        <f>数据源表!R194</f>
        <v>29200</v>
      </c>
      <c r="AC228" s="118">
        <f>数据源表!U194</f>
        <v>1700</v>
      </c>
      <c r="AD228" s="118">
        <f>数据源表!T194</f>
        <v>170</v>
      </c>
      <c r="AE228" s="66" t="str">
        <f t="shared" si="38"/>
        <v xml:space="preserve">     指导价</v>
      </c>
      <c r="AF228" s="73" t="str">
        <f>数据源表!V194</f>
        <v>XOUT18010520</v>
      </c>
      <c r="AG228" s="119">
        <f>数据源表!W194</f>
        <v>43130</v>
      </c>
      <c r="AH228" s="73">
        <f>数据源表!X194</f>
        <v>0</v>
      </c>
      <c r="AI228" s="122"/>
      <c r="AJ228" s="124">
        <f>数据源表!Y194</f>
        <v>0.17</v>
      </c>
      <c r="AK228" s="53" t="e">
        <f>VLOOKUP(V228,#REF!,12,0)</f>
        <v>#REF!</v>
      </c>
    </row>
    <row r="229" spans="1:37" s="53" customFormat="1" ht="12" customHeight="1">
      <c r="A229" s="76" t="str">
        <f>数据源表!A195</f>
        <v>刘建凯</v>
      </c>
      <c r="B229" s="75">
        <f>数据源表!B195</f>
        <v>43156</v>
      </c>
      <c r="C229" s="76" t="str">
        <f>数据源表!C195</f>
        <v>a0650</v>
      </c>
      <c r="D229" s="76" t="str">
        <f>数据源表!D195</f>
        <v>浙江智泓科技有限公司</v>
      </c>
      <c r="E229" s="77">
        <f>数据源表!E195</f>
        <v>42450</v>
      </c>
      <c r="F229" s="76" t="str">
        <f>数据源表!F195</f>
        <v>02839307</v>
      </c>
      <c r="G229" s="78">
        <f>数据源表!G195</f>
        <v>43276</v>
      </c>
      <c r="H229" s="76">
        <f>数据源表!H195</f>
        <v>120</v>
      </c>
      <c r="I229" s="78">
        <v>43272</v>
      </c>
      <c r="J229" s="94">
        <f>数据源表!J195</f>
        <v>42450</v>
      </c>
      <c r="K229" s="94">
        <f t="shared" si="44"/>
        <v>36282.050000000003</v>
      </c>
      <c r="L229" s="95">
        <f t="shared" si="39"/>
        <v>116</v>
      </c>
      <c r="M229" s="96"/>
      <c r="N229" s="96" t="e">
        <f>VLOOKUP(C229,#REF!,5,0)</f>
        <v>#REF!</v>
      </c>
      <c r="O229" s="76">
        <f t="shared" si="37"/>
        <v>0.04</v>
      </c>
      <c r="P229" s="76">
        <f t="shared" si="45"/>
        <v>1451.28</v>
      </c>
      <c r="Q229" s="76" t="e">
        <f>ROUND(VLOOKUP(V229,#REF!,7,0),2)</f>
        <v>#REF!</v>
      </c>
      <c r="R229" s="76" t="e">
        <f t="shared" si="46"/>
        <v>#REF!</v>
      </c>
      <c r="S229" s="94" t="e">
        <f t="shared" si="47"/>
        <v>#REF!</v>
      </c>
      <c r="T229" s="94"/>
      <c r="U229" s="94"/>
      <c r="V229" s="106" t="str">
        <f>数据源表!S195</f>
        <v>CYQ19</v>
      </c>
      <c r="W229" s="76" t="str">
        <f>数据源表!M195</f>
        <v>*石油制品*不锈钢切削油</v>
      </c>
      <c r="X229" s="76" t="str">
        <f>数据源表!N195</f>
        <v>DH-30B</v>
      </c>
      <c r="Y229" s="76">
        <f>数据源表!O195</f>
        <v>15</v>
      </c>
      <c r="Z229" s="76" t="str">
        <f>数据源表!P195</f>
        <v>桶</v>
      </c>
      <c r="AA229" s="76">
        <f>数据源表!Q195</f>
        <v>2830</v>
      </c>
      <c r="AB229" s="76">
        <f>数据源表!R195</f>
        <v>42450</v>
      </c>
      <c r="AC229" s="118">
        <f>数据源表!U195</f>
        <v>2550</v>
      </c>
      <c r="AD229" s="118">
        <f>数据源表!T195</f>
        <v>170</v>
      </c>
      <c r="AE229" s="66" t="str">
        <f t="shared" si="38"/>
        <v xml:space="preserve">     指导价</v>
      </c>
      <c r="AF229" s="73" t="str">
        <f>数据源表!V195</f>
        <v>XOUT18010520</v>
      </c>
      <c r="AG229" s="119">
        <f>数据源表!W195</f>
        <v>43130</v>
      </c>
      <c r="AH229" s="73">
        <f>数据源表!X195</f>
        <v>0</v>
      </c>
      <c r="AI229" s="122"/>
      <c r="AJ229" s="124">
        <f>数据源表!Y195</f>
        <v>0.17</v>
      </c>
      <c r="AK229" s="53" t="e">
        <f>VLOOKUP(V229,#REF!,12,0)</f>
        <v>#REF!</v>
      </c>
    </row>
    <row r="230" spans="1:37" s="53" customFormat="1" ht="12" customHeight="1">
      <c r="A230" s="76" t="str">
        <f>数据源表!A196</f>
        <v>刘建凯</v>
      </c>
      <c r="B230" s="75">
        <f>数据源表!B196</f>
        <v>43156</v>
      </c>
      <c r="C230" s="76" t="str">
        <f>数据源表!C196</f>
        <v>a0650</v>
      </c>
      <c r="D230" s="76" t="str">
        <f>数据源表!D196</f>
        <v>浙江智泓科技有限公司</v>
      </c>
      <c r="E230" s="77">
        <f>数据源表!E196</f>
        <v>8640</v>
      </c>
      <c r="F230" s="76" t="str">
        <f>数据源表!F196</f>
        <v>02839307</v>
      </c>
      <c r="G230" s="78">
        <f>数据源表!G196</f>
        <v>43276</v>
      </c>
      <c r="H230" s="76">
        <f>数据源表!H196</f>
        <v>120</v>
      </c>
      <c r="I230" s="78">
        <v>43272</v>
      </c>
      <c r="J230" s="94">
        <f>数据源表!J196</f>
        <v>8640</v>
      </c>
      <c r="K230" s="94">
        <f t="shared" si="44"/>
        <v>7384.62</v>
      </c>
      <c r="L230" s="95">
        <f t="shared" si="39"/>
        <v>116</v>
      </c>
      <c r="M230" s="96"/>
      <c r="N230" s="96" t="e">
        <f>VLOOKUP(C230,#REF!,5,0)</f>
        <v>#REF!</v>
      </c>
      <c r="O230" s="76">
        <f t="shared" si="37"/>
        <v>0.04</v>
      </c>
      <c r="P230" s="76">
        <f t="shared" si="45"/>
        <v>295.38</v>
      </c>
      <c r="Q230" s="76" t="e">
        <f>ROUND(VLOOKUP(V230,#REF!,7,0),2)</f>
        <v>#REF!</v>
      </c>
      <c r="R230" s="76" t="e">
        <f t="shared" si="46"/>
        <v>#REF!</v>
      </c>
      <c r="S230" s="94" t="e">
        <f t="shared" si="47"/>
        <v>#REF!</v>
      </c>
      <c r="T230" s="94"/>
      <c r="U230" s="94"/>
      <c r="V230" s="106" t="str">
        <f>数据源表!S196</f>
        <v>CYQ13</v>
      </c>
      <c r="W230" s="76" t="str">
        <f>数据源表!M196</f>
        <v>*石油制品*铜加工油</v>
      </c>
      <c r="X230" s="76" t="str">
        <f>数据源表!N196</f>
        <v>CC-20F</v>
      </c>
      <c r="Y230" s="76">
        <f>数据源表!O196</f>
        <v>3</v>
      </c>
      <c r="Z230" s="76" t="str">
        <f>数据源表!P196</f>
        <v>桶</v>
      </c>
      <c r="AA230" s="76">
        <f>数据源表!Q196</f>
        <v>2880</v>
      </c>
      <c r="AB230" s="76">
        <f>数据源表!R196</f>
        <v>8640</v>
      </c>
      <c r="AC230" s="118">
        <f>数据源表!U196</f>
        <v>510</v>
      </c>
      <c r="AD230" s="118">
        <f>数据源表!T196</f>
        <v>170</v>
      </c>
      <c r="AE230" s="66" t="str">
        <f t="shared" si="38"/>
        <v xml:space="preserve">     指导价</v>
      </c>
      <c r="AF230" s="73" t="str">
        <f>数据源表!V196</f>
        <v>XOUT18010520</v>
      </c>
      <c r="AG230" s="119">
        <f>数据源表!W196</f>
        <v>43130</v>
      </c>
      <c r="AH230" s="73">
        <f>数据源表!X196</f>
        <v>0</v>
      </c>
      <c r="AI230" s="122"/>
      <c r="AJ230" s="124">
        <f>数据源表!Y196</f>
        <v>0.17</v>
      </c>
      <c r="AK230" s="53" t="e">
        <f>VLOOKUP(V230,#REF!,12,0)</f>
        <v>#REF!</v>
      </c>
    </row>
    <row r="231" spans="1:37" s="53" customFormat="1" ht="12" customHeight="1">
      <c r="A231" s="76" t="str">
        <f>数据源表!A197</f>
        <v>刘建凯</v>
      </c>
      <c r="B231" s="75">
        <f>数据源表!B197</f>
        <v>43156</v>
      </c>
      <c r="C231" s="76" t="str">
        <f>数据源表!C197</f>
        <v>a0650</v>
      </c>
      <c r="D231" s="76" t="str">
        <f>数据源表!D197</f>
        <v>浙江智泓科技有限公司</v>
      </c>
      <c r="E231" s="77">
        <f>数据源表!E197</f>
        <v>84900</v>
      </c>
      <c r="F231" s="76" t="str">
        <f>数据源表!F197</f>
        <v>02839313</v>
      </c>
      <c r="G231" s="78">
        <f>数据源表!G197</f>
        <v>43276</v>
      </c>
      <c r="H231" s="76">
        <f>数据源表!H197</f>
        <v>120</v>
      </c>
      <c r="I231" s="78">
        <v>43272</v>
      </c>
      <c r="J231" s="94">
        <f>数据源表!J197</f>
        <v>84900</v>
      </c>
      <c r="K231" s="94">
        <f t="shared" si="44"/>
        <v>72564.100000000006</v>
      </c>
      <c r="L231" s="95">
        <f t="shared" si="39"/>
        <v>116</v>
      </c>
      <c r="M231" s="96"/>
      <c r="N231" s="96" t="e">
        <f>VLOOKUP(C231,#REF!,5,0)</f>
        <v>#REF!</v>
      </c>
      <c r="O231" s="76">
        <f t="shared" ref="O231:O283" si="48">IF(L231&lt;=60,0.05,IF(L231&lt;=120,0.04,IF(L231&lt;=150,0.02,IF(L231&lt;=180,0.01,0))))</f>
        <v>0.04</v>
      </c>
      <c r="P231" s="76">
        <f t="shared" si="45"/>
        <v>2902.56</v>
      </c>
      <c r="Q231" s="76" t="e">
        <f>ROUND(VLOOKUP(V231,#REF!,7,0),2)</f>
        <v>#REF!</v>
      </c>
      <c r="R231" s="76" t="e">
        <f t="shared" ref="R231:R283" si="49">ROUND(IF(AE231="指导价+Y4*30",AC231*Q231+Y231*30,AC231*Q231),2)</f>
        <v>#REF!</v>
      </c>
      <c r="S231" s="94" t="e">
        <f t="shared" si="47"/>
        <v>#REF!</v>
      </c>
      <c r="T231" s="94"/>
      <c r="U231" s="94"/>
      <c r="V231" s="106" t="str">
        <f>数据源表!S197</f>
        <v>CYQ19</v>
      </c>
      <c r="W231" s="76" t="str">
        <f>数据源表!M197</f>
        <v>*石油制品*不锈钢切削油</v>
      </c>
      <c r="X231" s="76" t="str">
        <f>数据源表!N197</f>
        <v>DH-30B</v>
      </c>
      <c r="Y231" s="76">
        <f>数据源表!O197</f>
        <v>30</v>
      </c>
      <c r="Z231" s="76" t="str">
        <f>数据源表!P197</f>
        <v>桶</v>
      </c>
      <c r="AA231" s="76">
        <f>数据源表!Q197</f>
        <v>2830</v>
      </c>
      <c r="AB231" s="76">
        <f>数据源表!R197</f>
        <v>84900</v>
      </c>
      <c r="AC231" s="118">
        <f>数据源表!U197</f>
        <v>5100</v>
      </c>
      <c r="AD231" s="118">
        <f>数据源表!T197</f>
        <v>170</v>
      </c>
      <c r="AE231" s="66" t="str">
        <f t="shared" ref="AE231:AE294" si="50">IF(AD231&lt;50,"指导价+Y4*30",IF(AD231="固体","     指导价","     指导价"))</f>
        <v xml:space="preserve">     指导价</v>
      </c>
      <c r="AF231" s="73" t="str">
        <f>数据源表!V197</f>
        <v>XOUT18020011</v>
      </c>
      <c r="AG231" s="119">
        <f>数据源表!W197</f>
        <v>43133</v>
      </c>
      <c r="AH231" s="73">
        <f>数据源表!X197</f>
        <v>0</v>
      </c>
      <c r="AI231" s="122"/>
      <c r="AJ231" s="124">
        <f>数据源表!Y197</f>
        <v>0.17</v>
      </c>
      <c r="AK231" s="53" t="e">
        <f>VLOOKUP(V231,#REF!,12,0)</f>
        <v>#REF!</v>
      </c>
    </row>
    <row r="232" spans="1:37" s="53" customFormat="1" ht="12" customHeight="1">
      <c r="A232" s="76" t="str">
        <f>数据源表!A198</f>
        <v>刘建凯</v>
      </c>
      <c r="B232" s="75">
        <f>数据源表!B198</f>
        <v>43156</v>
      </c>
      <c r="C232" s="76" t="str">
        <f>数据源表!C198</f>
        <v>a0650</v>
      </c>
      <c r="D232" s="76" t="str">
        <f>数据源表!D198</f>
        <v>浙江智泓科技有限公司</v>
      </c>
      <c r="E232" s="77">
        <f>数据源表!E198</f>
        <v>16980</v>
      </c>
      <c r="F232" s="76" t="str">
        <f>数据源表!F198</f>
        <v>02839313</v>
      </c>
      <c r="G232" s="78">
        <f>数据源表!G198</f>
        <v>43276</v>
      </c>
      <c r="H232" s="76">
        <f>数据源表!H198</f>
        <v>120</v>
      </c>
      <c r="I232" s="78">
        <v>43272</v>
      </c>
      <c r="J232" s="94">
        <f>数据源表!J198</f>
        <v>16980</v>
      </c>
      <c r="K232" s="94">
        <f t="shared" si="44"/>
        <v>14512.82</v>
      </c>
      <c r="L232" s="95">
        <f t="shared" si="39"/>
        <v>116</v>
      </c>
      <c r="M232" s="96"/>
      <c r="N232" s="96" t="e">
        <f>VLOOKUP(C232,#REF!,5,0)</f>
        <v>#REF!</v>
      </c>
      <c r="O232" s="76">
        <f t="shared" si="48"/>
        <v>0.04</v>
      </c>
      <c r="P232" s="76">
        <f t="shared" si="45"/>
        <v>580.51</v>
      </c>
      <c r="Q232" s="76" t="e">
        <f>ROUND(VLOOKUP(V232,#REF!,7,0),2)</f>
        <v>#REF!</v>
      </c>
      <c r="R232" s="76" t="e">
        <f t="shared" si="49"/>
        <v>#REF!</v>
      </c>
      <c r="S232" s="94" t="e">
        <f t="shared" si="47"/>
        <v>#REF!</v>
      </c>
      <c r="T232" s="94"/>
      <c r="U232" s="94"/>
      <c r="V232" s="106" t="str">
        <f>数据源表!S198</f>
        <v>CYQ19</v>
      </c>
      <c r="W232" s="76" t="str">
        <f>数据源表!M198</f>
        <v>*石油制品*不锈钢切削油</v>
      </c>
      <c r="X232" s="76" t="str">
        <f>数据源表!N198</f>
        <v>DH-30B</v>
      </c>
      <c r="Y232" s="76">
        <f>数据源表!O198</f>
        <v>6</v>
      </c>
      <c r="Z232" s="76" t="str">
        <f>数据源表!P198</f>
        <v>桶</v>
      </c>
      <c r="AA232" s="76">
        <f>数据源表!Q198</f>
        <v>2830</v>
      </c>
      <c r="AB232" s="76">
        <f>数据源表!R198</f>
        <v>16980</v>
      </c>
      <c r="AC232" s="118">
        <f>数据源表!U198</f>
        <v>1020</v>
      </c>
      <c r="AD232" s="118">
        <f>数据源表!T198</f>
        <v>170</v>
      </c>
      <c r="AE232" s="66" t="str">
        <f t="shared" si="50"/>
        <v xml:space="preserve">     指导价</v>
      </c>
      <c r="AF232" s="73" t="str">
        <f>数据源表!V198</f>
        <v>XOUT18020062</v>
      </c>
      <c r="AG232" s="119">
        <f>数据源表!W198</f>
        <v>43136</v>
      </c>
      <c r="AH232" s="73">
        <f>数据源表!X198</f>
        <v>0</v>
      </c>
      <c r="AI232" s="122"/>
      <c r="AJ232" s="124">
        <f>数据源表!Y198</f>
        <v>0.17</v>
      </c>
      <c r="AK232" s="53" t="e">
        <f>VLOOKUP(V232,#REF!,12,0)</f>
        <v>#REF!</v>
      </c>
    </row>
    <row r="233" spans="1:37" s="53" customFormat="1" ht="12" customHeight="1">
      <c r="A233" s="76" t="str">
        <f>数据源表!A199</f>
        <v>刘建凯</v>
      </c>
      <c r="B233" s="75">
        <f>数据源表!B199</f>
        <v>43156</v>
      </c>
      <c r="C233" s="76" t="str">
        <f>数据源表!C199</f>
        <v>a0650</v>
      </c>
      <c r="D233" s="76" t="str">
        <f>数据源表!D199</f>
        <v>浙江智泓科技有限公司</v>
      </c>
      <c r="E233" s="77">
        <f>数据源表!E199</f>
        <v>8640</v>
      </c>
      <c r="F233" s="76" t="str">
        <f>数据源表!F199</f>
        <v>02839313</v>
      </c>
      <c r="G233" s="78">
        <f>数据源表!G199</f>
        <v>43276</v>
      </c>
      <c r="H233" s="76">
        <f>数据源表!H199</f>
        <v>120</v>
      </c>
      <c r="I233" s="78">
        <v>43272</v>
      </c>
      <c r="J233" s="94">
        <f>数据源表!J199</f>
        <v>8640</v>
      </c>
      <c r="K233" s="94">
        <f t="shared" si="44"/>
        <v>7384.62</v>
      </c>
      <c r="L233" s="95">
        <f t="shared" ref="L233:L300" si="51">I233-B233</f>
        <v>116</v>
      </c>
      <c r="M233" s="96"/>
      <c r="N233" s="96" t="e">
        <f>VLOOKUP(C233,#REF!,5,0)</f>
        <v>#REF!</v>
      </c>
      <c r="O233" s="76">
        <f t="shared" si="48"/>
        <v>0.04</v>
      </c>
      <c r="P233" s="76">
        <f t="shared" ref="P233:P283" si="52">ROUND((K233-M233)*O233,2)</f>
        <v>295.38</v>
      </c>
      <c r="Q233" s="76" t="e">
        <f>ROUND(VLOOKUP(V233,#REF!,7,0),2)</f>
        <v>#REF!</v>
      </c>
      <c r="R233" s="76" t="e">
        <f t="shared" si="49"/>
        <v>#REF!</v>
      </c>
      <c r="S233" s="94" t="e">
        <f t="shared" si="47"/>
        <v>#REF!</v>
      </c>
      <c r="T233" s="94"/>
      <c r="U233" s="94"/>
      <c r="V233" s="106" t="str">
        <f>数据源表!S199</f>
        <v>CYQ13</v>
      </c>
      <c r="W233" s="76" t="str">
        <f>数据源表!M199</f>
        <v>*石油制品*铜加工油</v>
      </c>
      <c r="X233" s="76" t="str">
        <f>数据源表!N199</f>
        <v>CC-20F</v>
      </c>
      <c r="Y233" s="76">
        <f>数据源表!O199</f>
        <v>3</v>
      </c>
      <c r="Z233" s="76" t="str">
        <f>数据源表!P199</f>
        <v>桶</v>
      </c>
      <c r="AA233" s="76">
        <f>数据源表!Q199</f>
        <v>2880</v>
      </c>
      <c r="AB233" s="76">
        <f>数据源表!R199</f>
        <v>8640</v>
      </c>
      <c r="AC233" s="118">
        <f>数据源表!U199</f>
        <v>510</v>
      </c>
      <c r="AD233" s="118">
        <f>数据源表!T199</f>
        <v>170</v>
      </c>
      <c r="AE233" s="66" t="str">
        <f t="shared" si="50"/>
        <v xml:space="preserve">     指导价</v>
      </c>
      <c r="AF233" s="73" t="str">
        <f>数据源表!V199</f>
        <v>XOUT18020062</v>
      </c>
      <c r="AG233" s="119">
        <f>数据源表!W199</f>
        <v>43136</v>
      </c>
      <c r="AH233" s="73">
        <f>数据源表!X199</f>
        <v>0</v>
      </c>
      <c r="AI233" s="122"/>
      <c r="AJ233" s="124">
        <f>数据源表!Y199</f>
        <v>0.17</v>
      </c>
      <c r="AK233" s="53" t="e">
        <f>VLOOKUP(V233,#REF!,12,0)</f>
        <v>#REF!</v>
      </c>
    </row>
    <row r="234" spans="1:37" s="53" customFormat="1" ht="12" customHeight="1">
      <c r="A234" s="76" t="str">
        <f>数据源表!A200</f>
        <v>刘建凯</v>
      </c>
      <c r="B234" s="75">
        <f>数据源表!B200</f>
        <v>43156</v>
      </c>
      <c r="C234" s="76" t="str">
        <f>数据源表!C200</f>
        <v>a0650</v>
      </c>
      <c r="D234" s="76" t="str">
        <f>数据源表!D200</f>
        <v>浙江智泓科技有限公司</v>
      </c>
      <c r="E234" s="77">
        <f>数据源表!E200</f>
        <v>116030</v>
      </c>
      <c r="F234" s="76" t="str">
        <f>数据源表!F200</f>
        <v>02839314</v>
      </c>
      <c r="G234" s="78">
        <f>数据源表!G200</f>
        <v>43276</v>
      </c>
      <c r="H234" s="76">
        <f>数据源表!H200</f>
        <v>120</v>
      </c>
      <c r="I234" s="78">
        <v>43272</v>
      </c>
      <c r="J234" s="94">
        <f>数据源表!J200</f>
        <v>116030</v>
      </c>
      <c r="K234" s="94">
        <f t="shared" si="44"/>
        <v>99170.94</v>
      </c>
      <c r="L234" s="95">
        <f t="shared" si="51"/>
        <v>116</v>
      </c>
      <c r="M234" s="96"/>
      <c r="N234" s="96" t="e">
        <f>VLOOKUP(C234,#REF!,5,0)</f>
        <v>#REF!</v>
      </c>
      <c r="O234" s="76">
        <f t="shared" si="48"/>
        <v>0.04</v>
      </c>
      <c r="P234" s="76">
        <f t="shared" si="52"/>
        <v>3966.84</v>
      </c>
      <c r="Q234" s="76" t="e">
        <f>ROUND(VLOOKUP(V234,#REF!,7,0),2)</f>
        <v>#REF!</v>
      </c>
      <c r="R234" s="76" t="e">
        <f t="shared" si="49"/>
        <v>#REF!</v>
      </c>
      <c r="S234" s="94" t="e">
        <f t="shared" si="47"/>
        <v>#REF!</v>
      </c>
      <c r="T234" s="94"/>
      <c r="U234" s="94"/>
      <c r="V234" s="106" t="str">
        <f>数据源表!S200</f>
        <v>CYQ19</v>
      </c>
      <c r="W234" s="76" t="str">
        <f>数据源表!M200</f>
        <v>*石油制品*不锈钢切削油</v>
      </c>
      <c r="X234" s="76" t="str">
        <f>数据源表!N200</f>
        <v>DH-30B</v>
      </c>
      <c r="Y234" s="76">
        <f>数据源表!O200</f>
        <v>41</v>
      </c>
      <c r="Z234" s="76" t="str">
        <f>数据源表!P200</f>
        <v>桶</v>
      </c>
      <c r="AA234" s="76">
        <f>数据源表!Q200</f>
        <v>2830</v>
      </c>
      <c r="AB234" s="76">
        <f>数据源表!R200</f>
        <v>116030</v>
      </c>
      <c r="AC234" s="118">
        <f>数据源表!U200</f>
        <v>6970</v>
      </c>
      <c r="AD234" s="118">
        <f>数据源表!T200</f>
        <v>170</v>
      </c>
      <c r="AE234" s="66" t="str">
        <f t="shared" si="50"/>
        <v xml:space="preserve">     指导价</v>
      </c>
      <c r="AF234" s="73" t="str">
        <f>数据源表!V200</f>
        <v>XOUT18020062</v>
      </c>
      <c r="AG234" s="119">
        <f>数据源表!W200</f>
        <v>43136</v>
      </c>
      <c r="AH234" s="73">
        <f>数据源表!X200</f>
        <v>0</v>
      </c>
      <c r="AI234" s="122"/>
      <c r="AJ234" s="124">
        <f>数据源表!Y200</f>
        <v>0.17</v>
      </c>
      <c r="AK234" s="53" t="e">
        <f>VLOOKUP(V234,#REF!,12,0)</f>
        <v>#REF!</v>
      </c>
    </row>
    <row r="235" spans="1:37" s="53" customFormat="1" ht="12" customHeight="1">
      <c r="A235" s="76" t="str">
        <f>数据源表!A201</f>
        <v>刘建凯</v>
      </c>
      <c r="B235" s="75">
        <f>数据源表!B201</f>
        <v>43156</v>
      </c>
      <c r="C235" s="76" t="str">
        <f>数据源表!C201</f>
        <v>a0650</v>
      </c>
      <c r="D235" s="76" t="str">
        <f>数据源表!D201</f>
        <v>浙江智泓科技有限公司</v>
      </c>
      <c r="E235" s="77">
        <f>数据源表!E201</f>
        <v>36790</v>
      </c>
      <c r="F235" s="76" t="str">
        <f>数据源表!F201</f>
        <v>02839315</v>
      </c>
      <c r="G235" s="78">
        <f>数据源表!G201</f>
        <v>43276</v>
      </c>
      <c r="H235" s="76">
        <f>数据源表!H201</f>
        <v>120</v>
      </c>
      <c r="I235" s="78">
        <v>43272</v>
      </c>
      <c r="J235" s="94">
        <f>数据源表!J201</f>
        <v>36790</v>
      </c>
      <c r="K235" s="94">
        <f t="shared" si="44"/>
        <v>31444.44</v>
      </c>
      <c r="L235" s="95">
        <f t="shared" si="51"/>
        <v>116</v>
      </c>
      <c r="M235" s="96"/>
      <c r="N235" s="96" t="e">
        <f>VLOOKUP(C235,#REF!,5,0)</f>
        <v>#REF!</v>
      </c>
      <c r="O235" s="76">
        <f t="shared" si="48"/>
        <v>0.04</v>
      </c>
      <c r="P235" s="76">
        <f t="shared" si="52"/>
        <v>1257.78</v>
      </c>
      <c r="Q235" s="76" t="e">
        <f>ROUND(VLOOKUP(V235,#REF!,7,0),2)</f>
        <v>#REF!</v>
      </c>
      <c r="R235" s="76" t="e">
        <f t="shared" si="49"/>
        <v>#REF!</v>
      </c>
      <c r="S235" s="94" t="e">
        <f t="shared" si="47"/>
        <v>#REF!</v>
      </c>
      <c r="T235" s="94"/>
      <c r="U235" s="94"/>
      <c r="V235" s="106" t="str">
        <f>数据源表!S201</f>
        <v>CYQ19</v>
      </c>
      <c r="W235" s="76" t="str">
        <f>数据源表!M201</f>
        <v>*石油制品*不锈钢切削油</v>
      </c>
      <c r="X235" s="76" t="str">
        <f>数据源表!N201</f>
        <v>DH-30B</v>
      </c>
      <c r="Y235" s="76">
        <f>数据源表!O201</f>
        <v>13</v>
      </c>
      <c r="Z235" s="76" t="str">
        <f>数据源表!P201</f>
        <v>桶</v>
      </c>
      <c r="AA235" s="76">
        <f>数据源表!Q201</f>
        <v>2830</v>
      </c>
      <c r="AB235" s="76">
        <f>数据源表!R201</f>
        <v>36790</v>
      </c>
      <c r="AC235" s="118">
        <f>数据源表!U201</f>
        <v>2210</v>
      </c>
      <c r="AD235" s="118">
        <f>数据源表!T201</f>
        <v>170</v>
      </c>
      <c r="AE235" s="66" t="str">
        <f t="shared" si="50"/>
        <v xml:space="preserve">     指导价</v>
      </c>
      <c r="AF235" s="73" t="str">
        <f>数据源表!V201</f>
        <v>XOUT18020118</v>
      </c>
      <c r="AG235" s="119">
        <f>数据源表!W201</f>
        <v>43139</v>
      </c>
      <c r="AH235" s="73">
        <f>数据源表!X201</f>
        <v>0</v>
      </c>
      <c r="AI235" s="122"/>
      <c r="AJ235" s="124">
        <f>数据源表!Y201</f>
        <v>0.17</v>
      </c>
      <c r="AK235" s="53" t="e">
        <f>VLOOKUP(V235,#REF!,12,0)</f>
        <v>#REF!</v>
      </c>
    </row>
    <row r="236" spans="1:37" s="53" customFormat="1" ht="12" customHeight="1">
      <c r="A236" s="76" t="str">
        <f>数据源表!A202</f>
        <v>刘建凯</v>
      </c>
      <c r="B236" s="75">
        <f>数据源表!B202</f>
        <v>43156</v>
      </c>
      <c r="C236" s="76" t="str">
        <f>数据源表!C202</f>
        <v>a0650</v>
      </c>
      <c r="D236" s="76" t="str">
        <f>数据源表!D202</f>
        <v>浙江智泓科技有限公司</v>
      </c>
      <c r="E236" s="77">
        <f>数据源表!E202</f>
        <v>84900</v>
      </c>
      <c r="F236" s="76" t="str">
        <f>数据源表!F202</f>
        <v>02839316</v>
      </c>
      <c r="G236" s="78">
        <f>数据源表!G202</f>
        <v>43276</v>
      </c>
      <c r="H236" s="76">
        <f>数据源表!H202</f>
        <v>120</v>
      </c>
      <c r="I236" s="78">
        <v>43272</v>
      </c>
      <c r="J236" s="94">
        <f>数据源表!J202</f>
        <v>84900</v>
      </c>
      <c r="K236" s="94">
        <f t="shared" si="44"/>
        <v>72564.100000000006</v>
      </c>
      <c r="L236" s="95">
        <f t="shared" si="51"/>
        <v>116</v>
      </c>
      <c r="M236" s="96"/>
      <c r="N236" s="96" t="e">
        <f>VLOOKUP(C236,#REF!,5,0)</f>
        <v>#REF!</v>
      </c>
      <c r="O236" s="76">
        <f t="shared" si="48"/>
        <v>0.04</v>
      </c>
      <c r="P236" s="76">
        <f t="shared" si="52"/>
        <v>2902.56</v>
      </c>
      <c r="Q236" s="76" t="e">
        <f>ROUND(VLOOKUP(V236,#REF!,7,0),2)</f>
        <v>#REF!</v>
      </c>
      <c r="R236" s="76" t="e">
        <f t="shared" si="49"/>
        <v>#REF!</v>
      </c>
      <c r="S236" s="94" t="e">
        <f t="shared" si="47"/>
        <v>#REF!</v>
      </c>
      <c r="T236" s="94"/>
      <c r="U236" s="94"/>
      <c r="V236" s="106" t="str">
        <f>数据源表!S202</f>
        <v>CYQ19</v>
      </c>
      <c r="W236" s="76" t="str">
        <f>数据源表!M202</f>
        <v>*石油制品*不锈钢切削油</v>
      </c>
      <c r="X236" s="76" t="str">
        <f>数据源表!N202</f>
        <v>DH-30B</v>
      </c>
      <c r="Y236" s="76">
        <f>数据源表!O202</f>
        <v>30</v>
      </c>
      <c r="Z236" s="76" t="str">
        <f>数据源表!P202</f>
        <v>桶</v>
      </c>
      <c r="AA236" s="76">
        <f>数据源表!Q202</f>
        <v>2830</v>
      </c>
      <c r="AB236" s="76">
        <f>数据源表!R202</f>
        <v>84900</v>
      </c>
      <c r="AC236" s="118">
        <f>数据源表!U202</f>
        <v>5100</v>
      </c>
      <c r="AD236" s="118">
        <f>数据源表!T202</f>
        <v>170</v>
      </c>
      <c r="AE236" s="66" t="str">
        <f t="shared" si="50"/>
        <v xml:space="preserve">     指导价</v>
      </c>
      <c r="AF236" s="73" t="str">
        <f>数据源表!V202</f>
        <v>XOUT18020146</v>
      </c>
      <c r="AG236" s="119">
        <f>数据源表!W202</f>
        <v>43156</v>
      </c>
      <c r="AH236" s="73">
        <f>数据源表!X202</f>
        <v>0</v>
      </c>
      <c r="AI236" s="122"/>
      <c r="AJ236" s="124">
        <f>数据源表!Y202</f>
        <v>0.17</v>
      </c>
      <c r="AK236" s="53" t="e">
        <f>VLOOKUP(V236,#REF!,12,0)</f>
        <v>#REF!</v>
      </c>
    </row>
    <row r="237" spans="1:37" s="53" customFormat="1" ht="12" customHeight="1">
      <c r="A237" s="76" t="str">
        <f>数据源表!A203</f>
        <v>刘建凯</v>
      </c>
      <c r="B237" s="75">
        <f>数据源表!B203</f>
        <v>42983</v>
      </c>
      <c r="C237" s="76" t="str">
        <f>数据源表!C203</f>
        <v>a1251</v>
      </c>
      <c r="D237" s="76" t="str">
        <f>数据源表!D203</f>
        <v>立峰集团嘉善车辆有限公司</v>
      </c>
      <c r="E237" s="77">
        <f>数据源表!E203</f>
        <v>23500</v>
      </c>
      <c r="F237" s="76" t="str">
        <f>数据源表!F203</f>
        <v>29185042</v>
      </c>
      <c r="G237" s="78">
        <f>数据源表!G203</f>
        <v>43073</v>
      </c>
      <c r="H237" s="76">
        <f>数据源表!H203</f>
        <v>90</v>
      </c>
      <c r="I237" s="78" t="s">
        <v>701</v>
      </c>
      <c r="J237" s="94">
        <f>数据源表!J203</f>
        <v>12300</v>
      </c>
      <c r="K237" s="94">
        <f t="shared" si="44"/>
        <v>10512.82</v>
      </c>
      <c r="L237" s="200">
        <v>293</v>
      </c>
      <c r="M237" s="96"/>
      <c r="N237" s="96" t="e">
        <f>VLOOKUP(C237,#REF!,5,0)</f>
        <v>#REF!</v>
      </c>
      <c r="O237" s="200">
        <f t="shared" si="48"/>
        <v>0</v>
      </c>
      <c r="P237" s="200">
        <f t="shared" si="52"/>
        <v>0</v>
      </c>
      <c r="Q237" s="76" t="e">
        <f>ROUND(VLOOKUP(V237,#REF!,7,0),2)</f>
        <v>#REF!</v>
      </c>
      <c r="R237" s="200"/>
      <c r="S237" s="203"/>
      <c r="T237" s="94"/>
      <c r="U237" s="94"/>
      <c r="V237" s="106" t="str">
        <f>数据源表!S203</f>
        <v>CSR11</v>
      </c>
      <c r="W237" s="76" t="str">
        <f>数据源表!M203</f>
        <v>长寿命切削液</v>
      </c>
      <c r="X237" s="76" t="str">
        <f>数据源表!N203</f>
        <v>JH-EP400</v>
      </c>
      <c r="Y237" s="76">
        <f>数据源表!O203</f>
        <v>2.62</v>
      </c>
      <c r="Z237" s="76" t="str">
        <f>数据源表!P203</f>
        <v>桶</v>
      </c>
      <c r="AA237" s="76">
        <f>数据源表!Q203</f>
        <v>4700</v>
      </c>
      <c r="AB237" s="76">
        <f>数据源表!R203</f>
        <v>23500</v>
      </c>
      <c r="AC237" s="118">
        <f>数据源表!U203</f>
        <v>444.89</v>
      </c>
      <c r="AD237" s="118">
        <f>数据源表!T203</f>
        <v>170</v>
      </c>
      <c r="AE237" s="66" t="str">
        <f t="shared" si="50"/>
        <v xml:space="preserve">     指导价</v>
      </c>
      <c r="AF237" s="73" t="str">
        <f>数据源表!V203</f>
        <v>XOUT17090135</v>
      </c>
      <c r="AG237" s="119">
        <f>数据源表!W203</f>
        <v>42984</v>
      </c>
      <c r="AH237" s="73" t="str">
        <f>数据源表!X203</f>
        <v>拆分付款</v>
      </c>
      <c r="AI237" s="122"/>
      <c r="AJ237" s="124">
        <f>数据源表!Y203</f>
        <v>0.17</v>
      </c>
      <c r="AK237" s="53" t="e">
        <f>VLOOKUP(V237,#REF!,12,0)</f>
        <v>#REF!</v>
      </c>
    </row>
    <row r="238" spans="1:37" s="53" customFormat="1" ht="12" customHeight="1">
      <c r="A238" s="76" t="str">
        <f>数据源表!A204</f>
        <v>刘建凯</v>
      </c>
      <c r="B238" s="75">
        <f>数据源表!B204</f>
        <v>43098</v>
      </c>
      <c r="C238" s="76" t="str">
        <f>数据源表!C204</f>
        <v>a1251</v>
      </c>
      <c r="D238" s="76" t="str">
        <f>数据源表!D204</f>
        <v>立峰集团嘉善车辆有限公司</v>
      </c>
      <c r="E238" s="77">
        <f>数据源表!E204</f>
        <v>18800</v>
      </c>
      <c r="F238" s="76" t="str">
        <f>数据源表!F204</f>
        <v>09926936</v>
      </c>
      <c r="G238" s="78">
        <f>数据源表!G204</f>
        <v>43188</v>
      </c>
      <c r="H238" s="76">
        <f>数据源表!H204</f>
        <v>90</v>
      </c>
      <c r="I238" s="78">
        <v>43276</v>
      </c>
      <c r="J238" s="94">
        <f>数据源表!J204</f>
        <v>3200</v>
      </c>
      <c r="K238" s="94">
        <f t="shared" si="44"/>
        <v>2735.04</v>
      </c>
      <c r="L238" s="95">
        <f t="shared" si="51"/>
        <v>178</v>
      </c>
      <c r="M238" s="96"/>
      <c r="N238" s="96" t="e">
        <f>VLOOKUP(C238,#REF!,5,0)</f>
        <v>#REF!</v>
      </c>
      <c r="O238" s="76">
        <f t="shared" si="48"/>
        <v>0.01</v>
      </c>
      <c r="P238" s="76">
        <f t="shared" si="52"/>
        <v>27.35</v>
      </c>
      <c r="Q238" s="76" t="e">
        <f>ROUND(VLOOKUP(V238,#REF!,7,0),2)</f>
        <v>#REF!</v>
      </c>
      <c r="R238" s="76" t="e">
        <f t="shared" si="49"/>
        <v>#REF!</v>
      </c>
      <c r="S238" s="94" t="e">
        <f>ROUND(IF(F238="未税",J238-M238-R238,J238/1.17-M238-R238),2)</f>
        <v>#REF!</v>
      </c>
      <c r="T238" s="94"/>
      <c r="U238" s="94"/>
      <c r="V238" s="106" t="str">
        <f>数据源表!S204</f>
        <v>CSR11</v>
      </c>
      <c r="W238" s="76" t="str">
        <f>数据源表!M204</f>
        <v>长寿命切削液</v>
      </c>
      <c r="X238" s="76" t="str">
        <f>数据源表!N204</f>
        <v>JH-EP400</v>
      </c>
      <c r="Y238" s="76">
        <f>数据源表!O204</f>
        <v>0.68</v>
      </c>
      <c r="Z238" s="76" t="str">
        <f>数据源表!P204</f>
        <v>桶</v>
      </c>
      <c r="AA238" s="76">
        <f>数据源表!Q204</f>
        <v>4700</v>
      </c>
      <c r="AB238" s="76">
        <f>数据源表!R204</f>
        <v>18800</v>
      </c>
      <c r="AC238" s="118">
        <f>数据源表!U204</f>
        <v>115.74</v>
      </c>
      <c r="AD238" s="118">
        <f>数据源表!T204</f>
        <v>170</v>
      </c>
      <c r="AE238" s="66" t="str">
        <f t="shared" si="50"/>
        <v xml:space="preserve">     指导价</v>
      </c>
      <c r="AF238" s="73" t="str">
        <f>数据源表!V204</f>
        <v>XOUT17120571</v>
      </c>
      <c r="AG238" s="119">
        <f>数据源表!W204</f>
        <v>43098</v>
      </c>
      <c r="AH238" s="73" t="str">
        <f>数据源表!X204</f>
        <v>拆分付款</v>
      </c>
      <c r="AI238" s="122"/>
      <c r="AJ238" s="124">
        <f>数据源表!Y204</f>
        <v>0.17</v>
      </c>
      <c r="AK238" s="53" t="e">
        <f>VLOOKUP(V238,#REF!,12,0)</f>
        <v>#REF!</v>
      </c>
    </row>
    <row r="239" spans="1:37" s="53" customFormat="1" ht="12" customHeight="1">
      <c r="A239" s="76" t="str">
        <f>数据源表!A205</f>
        <v>刘建凯</v>
      </c>
      <c r="B239" s="75">
        <f>数据源表!B205</f>
        <v>43277</v>
      </c>
      <c r="C239" s="76" t="str">
        <f>数据源表!C205</f>
        <v>a1348</v>
      </c>
      <c r="D239" s="76" t="str">
        <f>数据源表!D205</f>
        <v>佛山市其右医疗科技有限公司</v>
      </c>
      <c r="E239" s="77">
        <f>数据源表!E205</f>
        <v>3200</v>
      </c>
      <c r="F239" s="76" t="str">
        <f>数据源表!F205</f>
        <v>16644071</v>
      </c>
      <c r="G239" s="78">
        <f>数据源表!G205</f>
        <v>43277</v>
      </c>
      <c r="H239" s="76" t="str">
        <f>数据源表!H205</f>
        <v>款到发货</v>
      </c>
      <c r="I239" s="78">
        <v>43277</v>
      </c>
      <c r="J239" s="94">
        <f>数据源表!J205</f>
        <v>3200</v>
      </c>
      <c r="K239" s="94">
        <f t="shared" si="44"/>
        <v>2758.62</v>
      </c>
      <c r="L239" s="95">
        <f t="shared" si="51"/>
        <v>0</v>
      </c>
      <c r="M239" s="96"/>
      <c r="N239" s="96" t="e">
        <f>VLOOKUP(C239,#REF!,5,0)</f>
        <v>#REF!</v>
      </c>
      <c r="O239" s="76">
        <f t="shared" si="48"/>
        <v>0.05</v>
      </c>
      <c r="P239" s="76">
        <f t="shared" si="52"/>
        <v>137.93</v>
      </c>
      <c r="Q239" s="76" t="e">
        <f>ROUND(VLOOKUP(V239,#REF!,7,0),2)</f>
        <v>#REF!</v>
      </c>
      <c r="R239" s="76" t="e">
        <f t="shared" si="49"/>
        <v>#REF!</v>
      </c>
      <c r="S239" s="94" t="e">
        <f>ROUND(IF(F239="未税",J239-M239-R239,J239/(1+AJ239)-M239-R239),2)</f>
        <v>#REF!</v>
      </c>
      <c r="T239" s="94"/>
      <c r="U239" s="94"/>
      <c r="V239" s="106" t="str">
        <f>数据源表!S205</f>
        <v>CSQ15</v>
      </c>
      <c r="W239" s="76" t="str">
        <f>数据源表!M205</f>
        <v>*化学试剂助剂*全合成切削液</v>
      </c>
      <c r="X239" s="76" t="str">
        <f>数据源表!N205</f>
        <v>SH-803</v>
      </c>
      <c r="Y239" s="76">
        <f>数据源表!O205</f>
        <v>4</v>
      </c>
      <c r="Z239" s="76" t="str">
        <f>数据源表!P205</f>
        <v>桶</v>
      </c>
      <c r="AA239" s="76">
        <f>数据源表!Q205</f>
        <v>800</v>
      </c>
      <c r="AB239" s="76">
        <f>数据源表!R205</f>
        <v>3200</v>
      </c>
      <c r="AC239" s="118">
        <f>数据源表!U205</f>
        <v>72</v>
      </c>
      <c r="AD239" s="118">
        <f>数据源表!T205</f>
        <v>18</v>
      </c>
      <c r="AE239" s="66" t="str">
        <f t="shared" si="50"/>
        <v>指导价+Y4*30</v>
      </c>
      <c r="AF239" s="73" t="str">
        <f>数据源表!V205</f>
        <v>XOUT18060472</v>
      </c>
      <c r="AG239" s="119">
        <f>数据源表!W205</f>
        <v>43277</v>
      </c>
      <c r="AH239" s="73">
        <f>数据源表!X205</f>
        <v>0</v>
      </c>
      <c r="AI239" s="122"/>
      <c r="AJ239" s="124">
        <f>数据源表!Y205</f>
        <v>0.16000029000007299</v>
      </c>
      <c r="AK239" s="53" t="e">
        <f>VLOOKUP(V239,#REF!,12,0)</f>
        <v>#REF!</v>
      </c>
    </row>
    <row r="240" spans="1:37" s="53" customFormat="1" ht="12" customHeight="1">
      <c r="A240" s="76" t="str">
        <f>数据源表!A206</f>
        <v>刘建凯</v>
      </c>
      <c r="B240" s="75">
        <f>数据源表!B206</f>
        <v>43157</v>
      </c>
      <c r="C240" s="76" t="str">
        <f>数据源表!C206</f>
        <v>a1472</v>
      </c>
      <c r="D240" s="76" t="str">
        <f>数据源表!D206</f>
        <v>家申科技（嘉兴）有限公司</v>
      </c>
      <c r="E240" s="77">
        <f>数据源表!E206</f>
        <v>8490</v>
      </c>
      <c r="F240" s="76" t="str">
        <f>数据源表!F206</f>
        <v>02839335</v>
      </c>
      <c r="G240" s="78">
        <f>数据源表!G206</f>
        <v>43277</v>
      </c>
      <c r="H240" s="76">
        <f>数据源表!H206</f>
        <v>120</v>
      </c>
      <c r="I240" s="78">
        <v>43271</v>
      </c>
      <c r="J240" s="94">
        <f>数据源表!J206</f>
        <v>8490</v>
      </c>
      <c r="K240" s="94">
        <f t="shared" si="44"/>
        <v>7256.41</v>
      </c>
      <c r="L240" s="95">
        <f t="shared" si="51"/>
        <v>114</v>
      </c>
      <c r="M240" s="96"/>
      <c r="N240" s="96" t="e">
        <f>VLOOKUP(C240,#REF!,5,0)</f>
        <v>#REF!</v>
      </c>
      <c r="O240" s="76">
        <f t="shared" si="48"/>
        <v>0.04</v>
      </c>
      <c r="P240" s="76">
        <f t="shared" si="52"/>
        <v>290.26</v>
      </c>
      <c r="Q240" s="76" t="e">
        <f>ROUND(VLOOKUP(V240,#REF!,7,0),2)</f>
        <v>#REF!</v>
      </c>
      <c r="R240" s="76" t="e">
        <f t="shared" si="49"/>
        <v>#REF!</v>
      </c>
      <c r="S240" s="94" t="e">
        <f>ROUND(IF(F240="未税",J240-M240-R240,J240/1.17-M240-R240),2)</f>
        <v>#REF!</v>
      </c>
      <c r="T240" s="94"/>
      <c r="U240" s="94"/>
      <c r="V240" s="106" t="str">
        <f>数据源表!S206</f>
        <v>CYQ19</v>
      </c>
      <c r="W240" s="76" t="str">
        <f>数据源表!M206</f>
        <v>*润滑油*不锈钢切削油</v>
      </c>
      <c r="X240" s="76" t="str">
        <f>数据源表!N206</f>
        <v>DH-30B</v>
      </c>
      <c r="Y240" s="76">
        <f>数据源表!O206</f>
        <v>3</v>
      </c>
      <c r="Z240" s="76" t="str">
        <f>数据源表!P206</f>
        <v>桶</v>
      </c>
      <c r="AA240" s="76">
        <f>数据源表!Q206</f>
        <v>2830</v>
      </c>
      <c r="AB240" s="76">
        <f>数据源表!R206</f>
        <v>8490</v>
      </c>
      <c r="AC240" s="118">
        <f>数据源表!U206</f>
        <v>510</v>
      </c>
      <c r="AD240" s="118">
        <f>数据源表!T206</f>
        <v>170</v>
      </c>
      <c r="AE240" s="66" t="str">
        <f t="shared" si="50"/>
        <v xml:space="preserve">     指导价</v>
      </c>
      <c r="AF240" s="73" t="str">
        <f>数据源表!V206</f>
        <v>XOUT18010565</v>
      </c>
      <c r="AG240" s="119">
        <f>数据源表!W206</f>
        <v>43132</v>
      </c>
      <c r="AH240" s="73">
        <f>数据源表!X206</f>
        <v>0</v>
      </c>
      <c r="AI240" s="122"/>
      <c r="AJ240" s="124">
        <f>数据源表!Y206</f>
        <v>0.17</v>
      </c>
      <c r="AK240" s="53" t="e">
        <f>VLOOKUP(V240,#REF!,12,0)</f>
        <v>#REF!</v>
      </c>
    </row>
    <row r="241" spans="1:37" s="53" customFormat="1" ht="12" customHeight="1">
      <c r="A241" s="76" t="str">
        <f>数据源表!A207</f>
        <v>刘建凯</v>
      </c>
      <c r="B241" s="75">
        <f>数据源表!B207</f>
        <v>43258</v>
      </c>
      <c r="C241" s="76" t="str">
        <f>数据源表!C207</f>
        <v>a1549</v>
      </c>
      <c r="D241" s="76" t="str">
        <f>数据源表!D207</f>
        <v>玉环县兴发有色金属管业有限公司</v>
      </c>
      <c r="E241" s="77">
        <f>数据源表!E207</f>
        <v>4800</v>
      </c>
      <c r="F241" s="76" t="str">
        <f>数据源表!F207</f>
        <v>55874885</v>
      </c>
      <c r="G241" s="78">
        <f>数据源表!G207</f>
        <v>43258</v>
      </c>
      <c r="H241" s="76" t="str">
        <f>数据源表!H207</f>
        <v>款到发货</v>
      </c>
      <c r="I241" s="78">
        <v>43257</v>
      </c>
      <c r="J241" s="94">
        <f>数据源表!J207</f>
        <v>4800</v>
      </c>
      <c r="K241" s="94">
        <f t="shared" si="44"/>
        <v>4137.93</v>
      </c>
      <c r="L241" s="95">
        <f t="shared" si="51"/>
        <v>-1</v>
      </c>
      <c r="M241" s="96"/>
      <c r="N241" s="96" t="e">
        <f>VLOOKUP(C241,#REF!,5,0)</f>
        <v>#REF!</v>
      </c>
      <c r="O241" s="76">
        <f t="shared" si="48"/>
        <v>0.05</v>
      </c>
      <c r="P241" s="76">
        <f t="shared" si="52"/>
        <v>206.9</v>
      </c>
      <c r="Q241" s="76" t="e">
        <f>ROUND(VLOOKUP(V241,#REF!,7,0),2)</f>
        <v>#REF!</v>
      </c>
      <c r="R241" s="76" t="e">
        <f t="shared" si="49"/>
        <v>#REF!</v>
      </c>
      <c r="S241" s="94" t="e">
        <f>ROUND(IF(F241="未税",J241-M241-R241,J241/(1+AJ241)-M241-R241),2)</f>
        <v>#REF!</v>
      </c>
      <c r="T241" s="94"/>
      <c r="U241" s="94"/>
      <c r="V241" s="106" t="str">
        <f>数据源表!S207</f>
        <v>CYT33</v>
      </c>
      <c r="W241" s="76" t="str">
        <f>数据源表!M207</f>
        <v>*专项化学用品*不锈钢拉伸油</v>
      </c>
      <c r="X241" s="76" t="str">
        <f>数据源表!N207</f>
        <v>EF-307H</v>
      </c>
      <c r="Y241" s="76">
        <f>数据源表!O207</f>
        <v>1</v>
      </c>
      <c r="Z241" s="76" t="str">
        <f>数据源表!P207</f>
        <v>桶</v>
      </c>
      <c r="AA241" s="76">
        <f>数据源表!Q207</f>
        <v>4800</v>
      </c>
      <c r="AB241" s="76">
        <f>数据源表!R207</f>
        <v>4800</v>
      </c>
      <c r="AC241" s="118">
        <f>数据源表!U207</f>
        <v>170</v>
      </c>
      <c r="AD241" s="118">
        <f>数据源表!T207</f>
        <v>170</v>
      </c>
      <c r="AE241" s="66" t="str">
        <f t="shared" si="50"/>
        <v xml:space="preserve">     指导价</v>
      </c>
      <c r="AF241" s="73" t="str">
        <f>数据源表!V207</f>
        <v>XOUT18060129</v>
      </c>
      <c r="AG241" s="119">
        <f>数据源表!W207</f>
        <v>43258</v>
      </c>
      <c r="AH241" s="73">
        <f>数据源表!X207</f>
        <v>0</v>
      </c>
      <c r="AI241" s="122"/>
      <c r="AJ241" s="124">
        <f>数据源表!Y207</f>
        <v>0.16000029000007199</v>
      </c>
      <c r="AK241" s="53" t="e">
        <f>VLOOKUP(V241,#REF!,12,0)</f>
        <v>#REF!</v>
      </c>
    </row>
    <row r="242" spans="1:37" s="53" customFormat="1" ht="12" customHeight="1">
      <c r="A242" s="76" t="str">
        <f>数据源表!A208</f>
        <v>刘建凯</v>
      </c>
      <c r="B242" s="75">
        <f>数据源表!B208</f>
        <v>43252</v>
      </c>
      <c r="C242" s="76" t="str">
        <f>数据源表!C208</f>
        <v>a1606</v>
      </c>
      <c r="D242" s="76" t="str">
        <f>数据源表!D208</f>
        <v>无锡市圣光机床有限公司</v>
      </c>
      <c r="E242" s="77">
        <f>数据源表!E208</f>
        <v>900</v>
      </c>
      <c r="F242" s="76" t="str">
        <f>数据源表!F208</f>
        <v>55874786</v>
      </c>
      <c r="G242" s="78">
        <f>数据源表!G208</f>
        <v>43252</v>
      </c>
      <c r="H242" s="76" t="str">
        <f>数据源表!H208</f>
        <v>款到发货</v>
      </c>
      <c r="I242" s="78">
        <v>43270</v>
      </c>
      <c r="J242" s="94">
        <f>数据源表!J208</f>
        <v>900</v>
      </c>
      <c r="K242" s="94">
        <f t="shared" si="44"/>
        <v>775.86</v>
      </c>
      <c r="L242" s="95">
        <f t="shared" si="51"/>
        <v>18</v>
      </c>
      <c r="M242" s="96"/>
      <c r="N242" s="96" t="e">
        <f>VLOOKUP(C242,#REF!,5,0)</f>
        <v>#REF!</v>
      </c>
      <c r="O242" s="76">
        <f t="shared" si="48"/>
        <v>0.05</v>
      </c>
      <c r="P242" s="76">
        <f t="shared" si="52"/>
        <v>38.79</v>
      </c>
      <c r="Q242" s="76" t="e">
        <f>ROUND(VLOOKUP(V242,#REF!,7,0),2)</f>
        <v>#REF!</v>
      </c>
      <c r="R242" s="76" t="e">
        <f t="shared" si="49"/>
        <v>#REF!</v>
      </c>
      <c r="S242" s="94" t="e">
        <f>ROUND(IF(F242="未税",J242-M242-R242,J242/(1+AJ242)-M242-R242),2)</f>
        <v>#REF!</v>
      </c>
      <c r="T242" s="94"/>
      <c r="U242" s="94"/>
      <c r="V242" s="106" t="str">
        <f>数据源表!S208</f>
        <v>CYT07</v>
      </c>
      <c r="W242" s="76" t="str">
        <f>数据源表!M208</f>
        <v>*化学试剂助剂*主轴保护剂</v>
      </c>
      <c r="X242" s="76" t="str">
        <f>数据源表!N208</f>
        <v>10#</v>
      </c>
      <c r="Y242" s="76">
        <f>数据源表!O208</f>
        <v>3</v>
      </c>
      <c r="Z242" s="76" t="str">
        <f>数据源表!P208</f>
        <v>桶</v>
      </c>
      <c r="AA242" s="76">
        <f>数据源表!Q208</f>
        <v>300</v>
      </c>
      <c r="AB242" s="76">
        <f>数据源表!R208</f>
        <v>900</v>
      </c>
      <c r="AC242" s="118">
        <f>数据源表!U208</f>
        <v>51</v>
      </c>
      <c r="AD242" s="118">
        <f>数据源表!T208</f>
        <v>17</v>
      </c>
      <c r="AE242" s="66" t="str">
        <f t="shared" si="50"/>
        <v>指导价+Y4*30</v>
      </c>
      <c r="AF242" s="73" t="str">
        <f>数据源表!V208</f>
        <v>XOUT18050580</v>
      </c>
      <c r="AG242" s="119">
        <f>数据源表!W208</f>
        <v>43251</v>
      </c>
      <c r="AH242" s="73">
        <f>数据源表!X208</f>
        <v>0</v>
      </c>
      <c r="AI242" s="122"/>
      <c r="AJ242" s="124">
        <f>数据源表!Y208</f>
        <v>0.160003093341582</v>
      </c>
      <c r="AK242" s="53" t="e">
        <f>VLOOKUP(V242,#REF!,12,0)</f>
        <v>#REF!</v>
      </c>
    </row>
    <row r="243" spans="1:37" s="53" customFormat="1" ht="12" customHeight="1">
      <c r="A243" s="76" t="str">
        <f>数据源表!A209</f>
        <v>刘建凯</v>
      </c>
      <c r="B243" s="75">
        <f>数据源表!B209</f>
        <v>43119</v>
      </c>
      <c r="C243" s="76" t="str">
        <f>数据源表!C209</f>
        <v>a1661</v>
      </c>
      <c r="D243" s="76" t="str">
        <f>数据源表!D209</f>
        <v>苏州雍盈电子科技有限公司</v>
      </c>
      <c r="E243" s="77">
        <f>数据源表!E209</f>
        <v>7200</v>
      </c>
      <c r="F243" s="76" t="str">
        <f>数据源表!F209</f>
        <v>28120491</v>
      </c>
      <c r="G243" s="78">
        <f>数据源表!G209</f>
        <v>43209</v>
      </c>
      <c r="H243" s="76">
        <f>数据源表!H209</f>
        <v>90</v>
      </c>
      <c r="I243" s="78">
        <v>43266</v>
      </c>
      <c r="J243" s="94">
        <f>数据源表!J209</f>
        <v>7200</v>
      </c>
      <c r="K243" s="94">
        <f t="shared" si="44"/>
        <v>6153.85</v>
      </c>
      <c r="L243" s="95">
        <f t="shared" si="51"/>
        <v>147</v>
      </c>
      <c r="M243" s="96"/>
      <c r="N243" s="96" t="e">
        <f>VLOOKUP(C243,#REF!,5,0)</f>
        <v>#REF!</v>
      </c>
      <c r="O243" s="76">
        <v>0.01</v>
      </c>
      <c r="P243" s="76">
        <f t="shared" si="52"/>
        <v>61.54</v>
      </c>
      <c r="Q243" s="76" t="e">
        <f>ROUND(VLOOKUP(V243,#REF!,7,0),2)</f>
        <v>#REF!</v>
      </c>
      <c r="R243" s="76"/>
      <c r="S243" s="94"/>
      <c r="T243" s="94"/>
      <c r="U243" s="94"/>
      <c r="V243" s="106" t="str">
        <f>数据源表!S209</f>
        <v>CSR58</v>
      </c>
      <c r="W243" s="76" t="str">
        <f>数据源表!M209</f>
        <v>*石油制品*植物型切削液</v>
      </c>
      <c r="X243" s="76" t="str">
        <f>数据源表!N209</f>
        <v>JH-300KCC</v>
      </c>
      <c r="Y243" s="76">
        <f>数据源表!O209</f>
        <v>3</v>
      </c>
      <c r="Z243" s="76" t="str">
        <f>数据源表!P209</f>
        <v>桶</v>
      </c>
      <c r="AA243" s="76">
        <f>数据源表!Q209</f>
        <v>2400</v>
      </c>
      <c r="AB243" s="76">
        <f>数据源表!R209</f>
        <v>7200</v>
      </c>
      <c r="AC243" s="118">
        <f>数据源表!U209</f>
        <v>510</v>
      </c>
      <c r="AD243" s="118">
        <f>数据源表!T209</f>
        <v>170</v>
      </c>
      <c r="AE243" s="66" t="str">
        <f t="shared" si="50"/>
        <v xml:space="preserve">     指导价</v>
      </c>
      <c r="AF243" s="73" t="str">
        <f>数据源表!V209</f>
        <v>XOUT17120456</v>
      </c>
      <c r="AG243" s="119">
        <f>数据源表!W209</f>
        <v>43092</v>
      </c>
      <c r="AH243" s="73">
        <f>数据源表!X209</f>
        <v>0</v>
      </c>
      <c r="AI243" s="122"/>
      <c r="AJ243" s="124">
        <f>数据源表!Y209</f>
        <v>0.17</v>
      </c>
      <c r="AK243" s="53" t="e">
        <f>VLOOKUP(V243,#REF!,12,0)</f>
        <v>#REF!</v>
      </c>
    </row>
    <row r="244" spans="1:37" s="53" customFormat="1" ht="12" customHeight="1">
      <c r="A244" s="76" t="str">
        <f>数据源表!A210</f>
        <v>刘建凯</v>
      </c>
      <c r="B244" s="75">
        <f>数据源表!B210</f>
        <v>43119</v>
      </c>
      <c r="C244" s="76" t="str">
        <f>数据源表!C210</f>
        <v>a1661</v>
      </c>
      <c r="D244" s="76" t="str">
        <f>数据源表!D210</f>
        <v>苏州雍盈电子科技有限公司</v>
      </c>
      <c r="E244" s="77">
        <f>数据源表!E210</f>
        <v>64800</v>
      </c>
      <c r="F244" s="76" t="str">
        <f>数据源表!F210</f>
        <v>28120491</v>
      </c>
      <c r="G244" s="78">
        <f>数据源表!G210</f>
        <v>43209</v>
      </c>
      <c r="H244" s="76">
        <f>数据源表!H210</f>
        <v>90</v>
      </c>
      <c r="I244" s="78">
        <v>43266</v>
      </c>
      <c r="J244" s="94">
        <f>数据源表!J210</f>
        <v>64800</v>
      </c>
      <c r="K244" s="94">
        <f t="shared" si="44"/>
        <v>55384.62</v>
      </c>
      <c r="L244" s="95">
        <f t="shared" si="51"/>
        <v>147</v>
      </c>
      <c r="M244" s="96"/>
      <c r="N244" s="96" t="e">
        <f>VLOOKUP(C244,#REF!,5,0)</f>
        <v>#REF!</v>
      </c>
      <c r="O244" s="76">
        <v>0.01</v>
      </c>
      <c r="P244" s="76">
        <f t="shared" si="52"/>
        <v>553.85</v>
      </c>
      <c r="Q244" s="76" t="e">
        <f>ROUND(VLOOKUP(V244,#REF!,7,0),2)</f>
        <v>#REF!</v>
      </c>
      <c r="R244" s="76"/>
      <c r="S244" s="94"/>
      <c r="T244" s="94"/>
      <c r="U244" s="94"/>
      <c r="V244" s="106" t="str">
        <f>数据源表!S210</f>
        <v>CSR58</v>
      </c>
      <c r="W244" s="76" t="str">
        <f>数据源表!M210</f>
        <v>*石油制品*植物型切削液</v>
      </c>
      <c r="X244" s="76" t="str">
        <f>数据源表!N210</f>
        <v>JH-300KCC</v>
      </c>
      <c r="Y244" s="76">
        <f>数据源表!O210</f>
        <v>27</v>
      </c>
      <c r="Z244" s="76" t="str">
        <f>数据源表!P210</f>
        <v>桶</v>
      </c>
      <c r="AA244" s="76">
        <f>数据源表!Q210</f>
        <v>2400</v>
      </c>
      <c r="AB244" s="76">
        <f>数据源表!R210</f>
        <v>64800</v>
      </c>
      <c r="AC244" s="118">
        <f>数据源表!U210</f>
        <v>4590</v>
      </c>
      <c r="AD244" s="118">
        <f>数据源表!T210</f>
        <v>170</v>
      </c>
      <c r="AE244" s="66" t="str">
        <f t="shared" si="50"/>
        <v xml:space="preserve">     指导价</v>
      </c>
      <c r="AF244" s="73" t="str">
        <f>数据源表!V210</f>
        <v>XOUT17120466</v>
      </c>
      <c r="AG244" s="119">
        <f>数据源表!W210</f>
        <v>43094</v>
      </c>
      <c r="AH244" s="73">
        <f>数据源表!X210</f>
        <v>0</v>
      </c>
      <c r="AI244" s="122"/>
      <c r="AJ244" s="124">
        <f>数据源表!Y210</f>
        <v>0.17</v>
      </c>
      <c r="AK244" s="53" t="e">
        <f>VLOOKUP(V244,#REF!,12,0)</f>
        <v>#REF!</v>
      </c>
    </row>
    <row r="245" spans="1:37" s="53" customFormat="1" ht="12" customHeight="1">
      <c r="A245" s="76" t="str">
        <f>数据源表!A211</f>
        <v>刘建凯</v>
      </c>
      <c r="B245" s="75">
        <f>数据源表!B211</f>
        <v>43119</v>
      </c>
      <c r="C245" s="76" t="str">
        <f>数据源表!C211</f>
        <v>a1661</v>
      </c>
      <c r="D245" s="76" t="str">
        <f>数据源表!D211</f>
        <v>苏州雍盈电子科技有限公司</v>
      </c>
      <c r="E245" s="77">
        <f>数据源表!E211</f>
        <v>36000</v>
      </c>
      <c r="F245" s="76" t="str">
        <f>数据源表!F211</f>
        <v>28120491</v>
      </c>
      <c r="G245" s="78">
        <f>数据源表!G211</f>
        <v>43209</v>
      </c>
      <c r="H245" s="76">
        <f>数据源表!H211</f>
        <v>90</v>
      </c>
      <c r="I245" s="78">
        <v>43266</v>
      </c>
      <c r="J245" s="94">
        <f>数据源表!J211</f>
        <v>36000</v>
      </c>
      <c r="K245" s="94">
        <f t="shared" si="44"/>
        <v>30769.23</v>
      </c>
      <c r="L245" s="95">
        <f t="shared" si="51"/>
        <v>147</v>
      </c>
      <c r="M245" s="96"/>
      <c r="N245" s="96" t="e">
        <f>VLOOKUP(C245,#REF!,5,0)</f>
        <v>#REF!</v>
      </c>
      <c r="O245" s="76">
        <v>0.01</v>
      </c>
      <c r="P245" s="76">
        <f t="shared" si="52"/>
        <v>307.69</v>
      </c>
      <c r="Q245" s="76" t="e">
        <f>ROUND(VLOOKUP(V245,#REF!,7,0),2)</f>
        <v>#REF!</v>
      </c>
      <c r="R245" s="76"/>
      <c r="S245" s="94"/>
      <c r="T245" s="94"/>
      <c r="U245" s="94"/>
      <c r="V245" s="106" t="str">
        <f>数据源表!S211</f>
        <v>CSR58</v>
      </c>
      <c r="W245" s="76" t="str">
        <f>数据源表!M211</f>
        <v>*石油制品*植物型切削液</v>
      </c>
      <c r="X245" s="76" t="str">
        <f>数据源表!N211</f>
        <v>JH-300KCC</v>
      </c>
      <c r="Y245" s="76">
        <f>数据源表!O211</f>
        <v>15</v>
      </c>
      <c r="Z245" s="76" t="str">
        <f>数据源表!P211</f>
        <v>桶</v>
      </c>
      <c r="AA245" s="76">
        <f>数据源表!Q211</f>
        <v>2400</v>
      </c>
      <c r="AB245" s="76">
        <f>数据源表!R211</f>
        <v>36000</v>
      </c>
      <c r="AC245" s="118">
        <f>数据源表!U211</f>
        <v>2550</v>
      </c>
      <c r="AD245" s="118">
        <f>数据源表!T211</f>
        <v>170</v>
      </c>
      <c r="AE245" s="66" t="str">
        <f t="shared" si="50"/>
        <v xml:space="preserve">     指导价</v>
      </c>
      <c r="AF245" s="73" t="str">
        <f>数据源表!V211</f>
        <v>XOUT18010248</v>
      </c>
      <c r="AG245" s="119">
        <f>数据源表!W211</f>
        <v>43115</v>
      </c>
      <c r="AH245" s="73">
        <f>数据源表!X211</f>
        <v>0</v>
      </c>
      <c r="AI245" s="122"/>
      <c r="AJ245" s="124">
        <f>数据源表!Y211</f>
        <v>0.17</v>
      </c>
      <c r="AK245" s="53" t="e">
        <f>VLOOKUP(V245,#REF!,12,0)</f>
        <v>#REF!</v>
      </c>
    </row>
    <row r="246" spans="1:37" s="53" customFormat="1" ht="12" customHeight="1">
      <c r="A246" s="76" t="str">
        <f>数据源表!A212</f>
        <v>刘建凯</v>
      </c>
      <c r="B246" s="75">
        <f>数据源表!B212</f>
        <v>43198</v>
      </c>
      <c r="C246" s="76" t="str">
        <f>数据源表!C212</f>
        <v>a1807</v>
      </c>
      <c r="D246" s="76" t="str">
        <f>数据源表!D212</f>
        <v>宁波能塑汽车部件有限公司</v>
      </c>
      <c r="E246" s="77">
        <f>数据源表!E212</f>
        <v>7200</v>
      </c>
      <c r="F246" s="76" t="str">
        <f>数据源表!F212</f>
        <v>15222423</v>
      </c>
      <c r="G246" s="78">
        <f>数据源表!G212</f>
        <v>43288</v>
      </c>
      <c r="H246" s="76">
        <f>数据源表!H212</f>
        <v>90</v>
      </c>
      <c r="I246" s="78">
        <v>43279</v>
      </c>
      <c r="J246" s="94">
        <f>数据源表!J212</f>
        <v>7200</v>
      </c>
      <c r="K246" s="94">
        <f t="shared" si="44"/>
        <v>6153.85</v>
      </c>
      <c r="L246" s="95">
        <f t="shared" si="51"/>
        <v>81</v>
      </c>
      <c r="M246" s="96"/>
      <c r="N246" s="96" t="e">
        <f>VLOOKUP(C246,#REF!,5,0)</f>
        <v>#REF!</v>
      </c>
      <c r="O246" s="76">
        <f t="shared" si="48"/>
        <v>0.04</v>
      </c>
      <c r="P246" s="76">
        <f t="shared" si="52"/>
        <v>246.15</v>
      </c>
      <c r="Q246" s="76" t="e">
        <f>ROUND(VLOOKUP(V246,#REF!,7,0),2)</f>
        <v>#REF!</v>
      </c>
      <c r="R246" s="76" t="e">
        <f t="shared" si="49"/>
        <v>#REF!</v>
      </c>
      <c r="S246" s="94" t="e">
        <f>ROUND(IF(F246="未税",J246-M246-R246,J246/1.17-M246-R246),2)</f>
        <v>#REF!</v>
      </c>
      <c r="T246" s="94"/>
      <c r="U246" s="94"/>
      <c r="V246" s="106" t="str">
        <f>数据源表!S212</f>
        <v>CSB15</v>
      </c>
      <c r="W246" s="76" t="str">
        <f>数据源表!M212</f>
        <v>*化学试剂助剂*半合成切削液</v>
      </c>
      <c r="X246" s="76" t="str">
        <f>数据源表!N212</f>
        <v>LP-3030AL</v>
      </c>
      <c r="Y246" s="76">
        <f>数据源表!O212</f>
        <v>2</v>
      </c>
      <c r="Z246" s="76" t="str">
        <f>数据源表!P212</f>
        <v>桶</v>
      </c>
      <c r="AA246" s="76">
        <f>数据源表!Q212</f>
        <v>3600</v>
      </c>
      <c r="AB246" s="76">
        <f>数据源表!R212</f>
        <v>7200</v>
      </c>
      <c r="AC246" s="118">
        <f>数据源表!U212</f>
        <v>340</v>
      </c>
      <c r="AD246" s="118">
        <f>数据源表!T212</f>
        <v>170</v>
      </c>
      <c r="AE246" s="66" t="str">
        <f t="shared" si="50"/>
        <v xml:space="preserve">     指导价</v>
      </c>
      <c r="AF246" s="73" t="str">
        <f>数据源表!V212</f>
        <v>XOUT18040057</v>
      </c>
      <c r="AG246" s="119">
        <f>数据源表!W212</f>
        <v>43194</v>
      </c>
      <c r="AH246" s="73">
        <f>数据源表!X212</f>
        <v>0</v>
      </c>
      <c r="AI246" s="122"/>
      <c r="AJ246" s="124">
        <f>数据源表!Y212</f>
        <v>0.17</v>
      </c>
      <c r="AK246" s="53" t="e">
        <f>VLOOKUP(V246,#REF!,12,0)</f>
        <v>#REF!</v>
      </c>
    </row>
    <row r="247" spans="1:37" s="53" customFormat="1" ht="12" customHeight="1">
      <c r="A247" s="76" t="str">
        <f>数据源表!A213</f>
        <v>刘建凯</v>
      </c>
      <c r="B247" s="75">
        <f>数据源表!B213</f>
        <v>43214</v>
      </c>
      <c r="C247" s="76" t="str">
        <f>数据源表!C213</f>
        <v>a1807</v>
      </c>
      <c r="D247" s="76" t="str">
        <f>数据源表!D213</f>
        <v>宁波能塑汽车部件有限公司</v>
      </c>
      <c r="E247" s="77">
        <f>数据源表!E213</f>
        <v>7200</v>
      </c>
      <c r="F247" s="76" t="str">
        <f>数据源表!F213</f>
        <v>27754206</v>
      </c>
      <c r="G247" s="78">
        <f>数据源表!G213</f>
        <v>43304</v>
      </c>
      <c r="H247" s="76">
        <f>数据源表!H213</f>
        <v>90</v>
      </c>
      <c r="I247" s="78">
        <v>43279</v>
      </c>
      <c r="J247" s="94">
        <f>数据源表!J213</f>
        <v>7200</v>
      </c>
      <c r="K247" s="94">
        <f t="shared" si="44"/>
        <v>6153.85</v>
      </c>
      <c r="L247" s="95">
        <f t="shared" si="51"/>
        <v>65</v>
      </c>
      <c r="M247" s="96"/>
      <c r="N247" s="96" t="e">
        <f>VLOOKUP(C247,#REF!,5,0)</f>
        <v>#REF!</v>
      </c>
      <c r="O247" s="76">
        <f t="shared" si="48"/>
        <v>0.04</v>
      </c>
      <c r="P247" s="76">
        <f t="shared" si="52"/>
        <v>246.15</v>
      </c>
      <c r="Q247" s="76" t="e">
        <f>ROUND(VLOOKUP(V247,#REF!,7,0),2)</f>
        <v>#REF!</v>
      </c>
      <c r="R247" s="76" t="e">
        <f t="shared" si="49"/>
        <v>#REF!</v>
      </c>
      <c r="S247" s="94" t="e">
        <f>ROUND(IF(F247="未税",J247-M247-R247,J247/1.17-M247-R247),2)</f>
        <v>#REF!</v>
      </c>
      <c r="T247" s="94"/>
      <c r="U247" s="94"/>
      <c r="V247" s="106" t="str">
        <f>数据源表!S213</f>
        <v>CSB15</v>
      </c>
      <c r="W247" s="76" t="str">
        <f>数据源表!M213</f>
        <v>*化学试剂助剂*半合成切削液</v>
      </c>
      <c r="X247" s="76" t="str">
        <f>数据源表!N213</f>
        <v>LP-3030AL</v>
      </c>
      <c r="Y247" s="76">
        <f>数据源表!O213</f>
        <v>2</v>
      </c>
      <c r="Z247" s="76" t="str">
        <f>数据源表!P213</f>
        <v>桶</v>
      </c>
      <c r="AA247" s="76">
        <f>数据源表!Q213</f>
        <v>3600</v>
      </c>
      <c r="AB247" s="76">
        <f>数据源表!R213</f>
        <v>7200</v>
      </c>
      <c r="AC247" s="118">
        <f>数据源表!U213</f>
        <v>340</v>
      </c>
      <c r="AD247" s="118">
        <f>数据源表!T213</f>
        <v>170</v>
      </c>
      <c r="AE247" s="66" t="str">
        <f t="shared" si="50"/>
        <v xml:space="preserve">     指导价</v>
      </c>
      <c r="AF247" s="73" t="str">
        <f>数据源表!V213</f>
        <v>XOUT18040422</v>
      </c>
      <c r="AG247" s="119">
        <f>数据源表!W213</f>
        <v>43215</v>
      </c>
      <c r="AH247" s="73">
        <f>数据源表!X213</f>
        <v>0</v>
      </c>
      <c r="AI247" s="122"/>
      <c r="AJ247" s="124">
        <f>数据源表!Y213</f>
        <v>0.17</v>
      </c>
      <c r="AK247" s="53" t="e">
        <f>VLOOKUP(V247,#REF!,12,0)</f>
        <v>#REF!</v>
      </c>
    </row>
    <row r="248" spans="1:37" s="53" customFormat="1" ht="12" customHeight="1">
      <c r="A248" s="76" t="str">
        <f>数据源表!A214</f>
        <v>刘宽</v>
      </c>
      <c r="B248" s="75">
        <f>数据源表!B214</f>
        <v>43250</v>
      </c>
      <c r="C248" s="76" t="str">
        <f>数据源表!C214</f>
        <v>a0480</v>
      </c>
      <c r="D248" s="76" t="str">
        <f>数据源表!D214</f>
        <v>常州庄恒精密机械有限公司</v>
      </c>
      <c r="E248" s="77">
        <f>数据源表!E214</f>
        <v>6400</v>
      </c>
      <c r="F248" s="76" t="str">
        <f>数据源表!F214</f>
        <v>55874748</v>
      </c>
      <c r="G248" s="78">
        <f>数据源表!G214</f>
        <v>43310</v>
      </c>
      <c r="H248" s="76">
        <f>数据源表!H214</f>
        <v>60</v>
      </c>
      <c r="I248" s="78">
        <v>43273</v>
      </c>
      <c r="J248" s="94">
        <f>数据源表!J214</f>
        <v>6400</v>
      </c>
      <c r="K248" s="94">
        <f t="shared" si="44"/>
        <v>5517.24</v>
      </c>
      <c r="L248" s="95">
        <f t="shared" si="51"/>
        <v>23</v>
      </c>
      <c r="M248" s="96">
        <f>1900/1.17</f>
        <v>1623.931623931624</v>
      </c>
      <c r="N248" s="96" t="e">
        <f>VLOOKUP(C248,#REF!,5,0)</f>
        <v>#REF!</v>
      </c>
      <c r="O248" s="76">
        <f t="shared" si="48"/>
        <v>0.05</v>
      </c>
      <c r="P248" s="76">
        <f t="shared" si="52"/>
        <v>194.67</v>
      </c>
      <c r="Q248" s="76" t="e">
        <f>ROUND(VLOOKUP(V248,#REF!,7,0),2)</f>
        <v>#REF!</v>
      </c>
      <c r="R248" s="76" t="e">
        <f t="shared" si="49"/>
        <v>#REF!</v>
      </c>
      <c r="S248" s="94" t="e">
        <f>ROUND(IF(F248="未税",J248-M248-R248,J248/(1+AJ248)-M248-R248),2)</f>
        <v>#REF!</v>
      </c>
      <c r="T248" s="94"/>
      <c r="U248" s="94"/>
      <c r="V248" s="106" t="str">
        <f>数据源表!S214</f>
        <v>CSR14</v>
      </c>
      <c r="W248" s="76" t="str">
        <f>数据源表!M214</f>
        <v>*专项化学用品*高性能切削液</v>
      </c>
      <c r="X248" s="76" t="str">
        <f>数据源表!N214</f>
        <v>JH-EM13</v>
      </c>
      <c r="Y248" s="76">
        <f>数据源表!O214</f>
        <v>2</v>
      </c>
      <c r="Z248" s="76" t="str">
        <f>数据源表!P214</f>
        <v>桶</v>
      </c>
      <c r="AA248" s="76">
        <f>数据源表!Q214</f>
        <v>3200</v>
      </c>
      <c r="AB248" s="76">
        <f>数据源表!R214</f>
        <v>6400</v>
      </c>
      <c r="AC248" s="118">
        <f>数据源表!U214</f>
        <v>340</v>
      </c>
      <c r="AD248" s="118">
        <f>数据源表!T214</f>
        <v>170</v>
      </c>
      <c r="AE248" s="66" t="str">
        <f t="shared" si="50"/>
        <v xml:space="preserve">     指导价</v>
      </c>
      <c r="AF248" s="73" t="str">
        <f>数据源表!V214</f>
        <v>XOUT18050548</v>
      </c>
      <c r="AG248" s="119">
        <f>数据源表!W214</f>
        <v>43250</v>
      </c>
      <c r="AH248" s="73">
        <f>数据源表!X214</f>
        <v>0</v>
      </c>
      <c r="AI248" s="122"/>
      <c r="AJ248" s="124">
        <f>数据源表!Y214</f>
        <v>0.16000029000007299</v>
      </c>
      <c r="AK248" s="53" t="e">
        <f>VLOOKUP(V248,#REF!,12,0)</f>
        <v>#REF!</v>
      </c>
    </row>
    <row r="249" spans="1:37" s="53" customFormat="1" ht="12" customHeight="1">
      <c r="A249" s="76" t="str">
        <f>数据源表!A215</f>
        <v>刘宽</v>
      </c>
      <c r="B249" s="75">
        <f>数据源表!B215</f>
        <v>43250</v>
      </c>
      <c r="C249" s="76" t="str">
        <f>数据源表!C215</f>
        <v>a0480</v>
      </c>
      <c r="D249" s="76" t="str">
        <f>数据源表!D215</f>
        <v>常州庄恒精密机械有限公司</v>
      </c>
      <c r="E249" s="77">
        <f>数据源表!E215</f>
        <v>2400</v>
      </c>
      <c r="F249" s="76" t="str">
        <f>数据源表!F215</f>
        <v>55874750</v>
      </c>
      <c r="G249" s="78">
        <f>数据源表!G215</f>
        <v>43310</v>
      </c>
      <c r="H249" s="76">
        <f>数据源表!H215</f>
        <v>60</v>
      </c>
      <c r="I249" s="78">
        <v>43273</v>
      </c>
      <c r="J249" s="94">
        <f>数据源表!J215</f>
        <v>2400</v>
      </c>
      <c r="K249" s="94">
        <f t="shared" si="44"/>
        <v>2068.9699999999998</v>
      </c>
      <c r="L249" s="95">
        <f t="shared" si="51"/>
        <v>23</v>
      </c>
      <c r="M249" s="96"/>
      <c r="N249" s="96" t="e">
        <f>VLOOKUP(C249,#REF!,5,0)</f>
        <v>#REF!</v>
      </c>
      <c r="O249" s="76">
        <f t="shared" si="48"/>
        <v>0.05</v>
      </c>
      <c r="P249" s="76">
        <f t="shared" si="52"/>
        <v>103.45</v>
      </c>
      <c r="Q249" s="76" t="e">
        <f>ROUND(VLOOKUP(V249,#REF!,7,0),2)</f>
        <v>#REF!</v>
      </c>
      <c r="R249" s="76" t="e">
        <f t="shared" si="49"/>
        <v>#REF!</v>
      </c>
      <c r="S249" s="94" t="e">
        <f>ROUND(IF(F249="未税",J249-M249-R249,J249/(1+AJ249)-M249-R249),2)</f>
        <v>#REF!</v>
      </c>
      <c r="T249" s="94"/>
      <c r="U249" s="94"/>
      <c r="V249" s="106" t="str">
        <f>数据源表!S215</f>
        <v>CYT08</v>
      </c>
      <c r="W249" s="76" t="str">
        <f>数据源表!M215</f>
        <v>*润滑油*机床导轨油</v>
      </c>
      <c r="X249" s="76" t="str">
        <f>数据源表!N215</f>
        <v>32#</v>
      </c>
      <c r="Y249" s="76">
        <f>数据源表!O215</f>
        <v>0.17</v>
      </c>
      <c r="Z249" s="76" t="str">
        <f>数据源表!P215</f>
        <v>吨</v>
      </c>
      <c r="AA249" s="76">
        <f>数据源表!Q215</f>
        <v>14117.647058823501</v>
      </c>
      <c r="AB249" s="76">
        <f>数据源表!R215</f>
        <v>2400</v>
      </c>
      <c r="AC249" s="118">
        <f>数据源表!U215</f>
        <v>170</v>
      </c>
      <c r="AD249" s="118">
        <f>数据源表!T215</f>
        <v>170</v>
      </c>
      <c r="AE249" s="66" t="str">
        <f t="shared" si="50"/>
        <v xml:space="preserve">     指导价</v>
      </c>
      <c r="AF249" s="73" t="str">
        <f>数据源表!V215</f>
        <v>XOUT18050548</v>
      </c>
      <c r="AG249" s="119">
        <f>数据源表!W215</f>
        <v>43250</v>
      </c>
      <c r="AH249" s="73">
        <f>数据源表!X215</f>
        <v>0</v>
      </c>
      <c r="AI249" s="122"/>
      <c r="AJ249" s="124">
        <f>数据源表!Y215</f>
        <v>0.159997486672112</v>
      </c>
      <c r="AK249" s="53" t="e">
        <f>VLOOKUP(V249,#REF!,12,0)</f>
        <v>#REF!</v>
      </c>
    </row>
    <row r="250" spans="1:37" s="53" customFormat="1" ht="12" customHeight="1">
      <c r="A250" s="76" t="str">
        <f>数据源表!A216</f>
        <v>刘宽</v>
      </c>
      <c r="B250" s="75">
        <f>数据源表!B216</f>
        <v>43185</v>
      </c>
      <c r="C250" s="76" t="str">
        <f>数据源表!C216</f>
        <v>a0486</v>
      </c>
      <c r="D250" s="76" t="str">
        <f>数据源表!D216</f>
        <v>常州市维安精密机械有限公司</v>
      </c>
      <c r="E250" s="77">
        <f>数据源表!E216</f>
        <v>5000</v>
      </c>
      <c r="F250" s="76" t="str">
        <f>数据源表!F216</f>
        <v>15222261</v>
      </c>
      <c r="G250" s="78">
        <f>数据源表!G216</f>
        <v>43245</v>
      </c>
      <c r="H250" s="76">
        <f>数据源表!H216</f>
        <v>60</v>
      </c>
      <c r="I250" s="78">
        <v>43257</v>
      </c>
      <c r="J250" s="94">
        <f>数据源表!J216</f>
        <v>5000</v>
      </c>
      <c r="K250" s="94">
        <f t="shared" si="44"/>
        <v>4273.5</v>
      </c>
      <c r="L250" s="95">
        <f t="shared" si="51"/>
        <v>72</v>
      </c>
      <c r="M250" s="96"/>
      <c r="N250" s="96" t="e">
        <f>VLOOKUP(C250,#REF!,5,0)</f>
        <v>#REF!</v>
      </c>
      <c r="O250" s="76">
        <f t="shared" si="48"/>
        <v>0.04</v>
      </c>
      <c r="P250" s="76">
        <f t="shared" si="52"/>
        <v>170.94</v>
      </c>
      <c r="Q250" s="76" t="e">
        <f>ROUND(VLOOKUP(V250,#REF!,7,0),2)</f>
        <v>#REF!</v>
      </c>
      <c r="R250" s="76" t="e">
        <f t="shared" si="49"/>
        <v>#REF!</v>
      </c>
      <c r="S250" s="94" t="e">
        <f>ROUND(IF(F250="未税",J250-M250-R250,J250/1.17-M250-R250),2)</f>
        <v>#REF!</v>
      </c>
      <c r="T250" s="94"/>
      <c r="U250" s="94"/>
      <c r="V250" s="106" t="str">
        <f>数据源表!S216</f>
        <v>CYT11</v>
      </c>
      <c r="W250" s="76" t="str">
        <f>数据源表!M216</f>
        <v>*专项化学用品*机床导轨油</v>
      </c>
      <c r="X250" s="76" t="str">
        <f>数据源表!N216</f>
        <v>68#</v>
      </c>
      <c r="Y250" s="76">
        <f>数据源表!O216</f>
        <v>2</v>
      </c>
      <c r="Z250" s="76" t="str">
        <f>数据源表!P216</f>
        <v>桶</v>
      </c>
      <c r="AA250" s="76">
        <f>数据源表!Q216</f>
        <v>2500</v>
      </c>
      <c r="AB250" s="76">
        <f>数据源表!R216</f>
        <v>5000</v>
      </c>
      <c r="AC250" s="118">
        <f>数据源表!U216</f>
        <v>340</v>
      </c>
      <c r="AD250" s="118">
        <f>数据源表!T216</f>
        <v>170</v>
      </c>
      <c r="AE250" s="66" t="str">
        <f t="shared" si="50"/>
        <v xml:space="preserve">     指导价</v>
      </c>
      <c r="AF250" s="73" t="str">
        <f>数据源表!V216</f>
        <v>XOUT18030407</v>
      </c>
      <c r="AG250" s="119">
        <f>数据源表!W216</f>
        <v>43186</v>
      </c>
      <c r="AH250" s="73">
        <f>数据源表!X216</f>
        <v>0</v>
      </c>
      <c r="AI250" s="122"/>
      <c r="AJ250" s="124">
        <f>数据源表!Y216</f>
        <v>0.17</v>
      </c>
      <c r="AK250" s="53" t="e">
        <f>VLOOKUP(V250,#REF!,12,0)</f>
        <v>#REF!</v>
      </c>
    </row>
    <row r="251" spans="1:37" s="53" customFormat="1" ht="12" customHeight="1">
      <c r="A251" s="76" t="str">
        <f>数据源表!A217</f>
        <v>刘宽</v>
      </c>
      <c r="B251" s="75">
        <f>数据源表!B217</f>
        <v>43185</v>
      </c>
      <c r="C251" s="76" t="str">
        <f>数据源表!C217</f>
        <v>a0486</v>
      </c>
      <c r="D251" s="76" t="str">
        <f>数据源表!D217</f>
        <v>常州市维安精密机械有限公司</v>
      </c>
      <c r="E251" s="77">
        <f>数据源表!E217</f>
        <v>12400</v>
      </c>
      <c r="F251" s="76" t="str">
        <f>数据源表!F217</f>
        <v>15222261</v>
      </c>
      <c r="G251" s="78">
        <f>数据源表!G217</f>
        <v>43245</v>
      </c>
      <c r="H251" s="76">
        <f>数据源表!H217</f>
        <v>60</v>
      </c>
      <c r="I251" s="78">
        <v>43257</v>
      </c>
      <c r="J251" s="94">
        <f>数据源表!J217</f>
        <v>12400</v>
      </c>
      <c r="K251" s="94">
        <f t="shared" si="44"/>
        <v>10598.29</v>
      </c>
      <c r="L251" s="95">
        <f t="shared" si="51"/>
        <v>72</v>
      </c>
      <c r="M251" s="96"/>
      <c r="N251" s="96" t="e">
        <f>VLOOKUP(C251,#REF!,5,0)</f>
        <v>#REF!</v>
      </c>
      <c r="O251" s="76">
        <f t="shared" si="48"/>
        <v>0.04</v>
      </c>
      <c r="P251" s="76">
        <f t="shared" si="52"/>
        <v>423.93</v>
      </c>
      <c r="Q251" s="76" t="e">
        <f>ROUND(VLOOKUP(V251,#REF!,7,0),2)</f>
        <v>#REF!</v>
      </c>
      <c r="R251" s="76" t="e">
        <f t="shared" si="49"/>
        <v>#REF!</v>
      </c>
      <c r="S251" s="94" t="e">
        <f>ROUND(IF(F251="未税",J251-M251-R251,J251/1.17-M251-R251),2)</f>
        <v>#REF!</v>
      </c>
      <c r="T251" s="94"/>
      <c r="U251" s="94"/>
      <c r="V251" s="106" t="str">
        <f>数据源表!S217</f>
        <v>CSR14</v>
      </c>
      <c r="W251" s="76" t="str">
        <f>数据源表!M217</f>
        <v>*专项化学用品*高性能切削液</v>
      </c>
      <c r="X251" s="76" t="str">
        <f>数据源表!N217</f>
        <v>JH-EM13</v>
      </c>
      <c r="Y251" s="76">
        <f>数据源表!O217</f>
        <v>4</v>
      </c>
      <c r="Z251" s="76" t="str">
        <f>数据源表!P217</f>
        <v>桶</v>
      </c>
      <c r="AA251" s="76">
        <f>数据源表!Q217</f>
        <v>3100</v>
      </c>
      <c r="AB251" s="76">
        <f>数据源表!R217</f>
        <v>12400</v>
      </c>
      <c r="AC251" s="118">
        <f>数据源表!U217</f>
        <v>680</v>
      </c>
      <c r="AD251" s="118">
        <f>数据源表!T217</f>
        <v>170</v>
      </c>
      <c r="AE251" s="66" t="str">
        <f t="shared" si="50"/>
        <v xml:space="preserve">     指导价</v>
      </c>
      <c r="AF251" s="73" t="str">
        <f>数据源表!V217</f>
        <v>XOUT18030407</v>
      </c>
      <c r="AG251" s="119">
        <f>数据源表!W217</f>
        <v>43186</v>
      </c>
      <c r="AH251" s="73">
        <f>数据源表!X217</f>
        <v>0</v>
      </c>
      <c r="AI251" s="122"/>
      <c r="AJ251" s="124">
        <f>数据源表!Y217</f>
        <v>0.17</v>
      </c>
      <c r="AK251" s="53" t="e">
        <f>VLOOKUP(V251,#REF!,12,0)</f>
        <v>#REF!</v>
      </c>
    </row>
    <row r="252" spans="1:37" s="53" customFormat="1" ht="12" customHeight="1">
      <c r="A252" s="76" t="str">
        <f>数据源表!A218</f>
        <v>刘宽</v>
      </c>
      <c r="B252" s="75">
        <f>数据源表!B218</f>
        <v>43185</v>
      </c>
      <c r="C252" s="76" t="str">
        <f>数据源表!C218</f>
        <v>a0486</v>
      </c>
      <c r="D252" s="76" t="str">
        <f>数据源表!D218</f>
        <v>常州市维安精密机械有限公司</v>
      </c>
      <c r="E252" s="77">
        <f>数据源表!E218</f>
        <v>5000</v>
      </c>
      <c r="F252" s="76" t="str">
        <f>数据源表!F218</f>
        <v>15222261</v>
      </c>
      <c r="G252" s="78">
        <f>数据源表!G218</f>
        <v>43245</v>
      </c>
      <c r="H252" s="76">
        <f>数据源表!H218</f>
        <v>60</v>
      </c>
      <c r="I252" s="78">
        <v>43257</v>
      </c>
      <c r="J252" s="94">
        <f>数据源表!J218</f>
        <v>5000</v>
      </c>
      <c r="K252" s="94">
        <f t="shared" si="44"/>
        <v>4273.5</v>
      </c>
      <c r="L252" s="95">
        <f t="shared" si="51"/>
        <v>72</v>
      </c>
      <c r="M252" s="96"/>
      <c r="N252" s="96" t="e">
        <f>VLOOKUP(C252,#REF!,5,0)</f>
        <v>#REF!</v>
      </c>
      <c r="O252" s="76">
        <f t="shared" si="48"/>
        <v>0.04</v>
      </c>
      <c r="P252" s="76">
        <f t="shared" si="52"/>
        <v>170.94</v>
      </c>
      <c r="Q252" s="76" t="e">
        <f>ROUND(VLOOKUP(V252,#REF!,7,0),2)</f>
        <v>#REF!</v>
      </c>
      <c r="R252" s="76" t="e">
        <f t="shared" si="49"/>
        <v>#REF!</v>
      </c>
      <c r="S252" s="94" t="e">
        <f>ROUND(IF(F252="未税",J252-M252-R252,J252/1.17-M252-R252),2)</f>
        <v>#REF!</v>
      </c>
      <c r="T252" s="94"/>
      <c r="U252" s="94"/>
      <c r="V252" s="106" t="str">
        <f>数据源表!S218</f>
        <v>CYT10</v>
      </c>
      <c r="W252" s="76" t="str">
        <f>数据源表!M218</f>
        <v>*专项化学用品*抗磨液压油</v>
      </c>
      <c r="X252" s="76" t="str">
        <f>数据源表!N218</f>
        <v>46#</v>
      </c>
      <c r="Y252" s="76">
        <f>数据源表!O218</f>
        <v>2</v>
      </c>
      <c r="Z252" s="76" t="str">
        <f>数据源表!P218</f>
        <v>桶</v>
      </c>
      <c r="AA252" s="76">
        <f>数据源表!Q218</f>
        <v>2500</v>
      </c>
      <c r="AB252" s="76">
        <f>数据源表!R218</f>
        <v>5000</v>
      </c>
      <c r="AC252" s="118">
        <f>数据源表!U218</f>
        <v>340</v>
      </c>
      <c r="AD252" s="118">
        <f>数据源表!T218</f>
        <v>170</v>
      </c>
      <c r="AE252" s="66" t="str">
        <f t="shared" si="50"/>
        <v xml:space="preserve">     指导价</v>
      </c>
      <c r="AF252" s="73" t="str">
        <f>数据源表!V218</f>
        <v>XOUT18030407</v>
      </c>
      <c r="AG252" s="119">
        <f>数据源表!W218</f>
        <v>43186</v>
      </c>
      <c r="AH252" s="73">
        <f>数据源表!X218</f>
        <v>0</v>
      </c>
      <c r="AI252" s="122"/>
      <c r="AJ252" s="124">
        <f>数据源表!Y218</f>
        <v>0.17</v>
      </c>
      <c r="AK252" s="53" t="e">
        <f>VLOOKUP(V252,#REF!,12,0)</f>
        <v>#REF!</v>
      </c>
    </row>
    <row r="253" spans="1:37" s="53" customFormat="1" ht="12" customHeight="1">
      <c r="A253" s="76" t="str">
        <f>数据源表!A219</f>
        <v>刘宽</v>
      </c>
      <c r="B253" s="75">
        <f>数据源表!B219</f>
        <v>43273</v>
      </c>
      <c r="C253" s="76" t="str">
        <f>数据源表!C219</f>
        <v>a0651</v>
      </c>
      <c r="D253" s="76" t="str">
        <f>数据源表!D219</f>
        <v>无锡市天仕科技有限公司</v>
      </c>
      <c r="E253" s="77">
        <f>数据源表!E219</f>
        <v>900</v>
      </c>
      <c r="F253" s="76" t="str">
        <f>数据源表!F219</f>
        <v>16643968</v>
      </c>
      <c r="G253" s="78">
        <f>数据源表!G219</f>
        <v>43303</v>
      </c>
      <c r="H253" s="76">
        <f>数据源表!H219</f>
        <v>30</v>
      </c>
      <c r="I253" s="78">
        <v>43279</v>
      </c>
      <c r="J253" s="94">
        <f>数据源表!J219</f>
        <v>900</v>
      </c>
      <c r="K253" s="94">
        <f t="shared" si="44"/>
        <v>775.86</v>
      </c>
      <c r="L253" s="95">
        <f t="shared" si="51"/>
        <v>6</v>
      </c>
      <c r="M253" s="96"/>
      <c r="N253" s="96" t="e">
        <f>VLOOKUP(C253,#REF!,5,0)</f>
        <v>#REF!</v>
      </c>
      <c r="O253" s="76">
        <f t="shared" si="48"/>
        <v>0.05</v>
      </c>
      <c r="P253" s="76">
        <f t="shared" si="52"/>
        <v>38.79</v>
      </c>
      <c r="Q253" s="76" t="e">
        <f>ROUND(VLOOKUP(V253,#REF!,7,0),2)</f>
        <v>#REF!</v>
      </c>
      <c r="R253" s="76" t="e">
        <f t="shared" si="49"/>
        <v>#REF!</v>
      </c>
      <c r="S253" s="94" t="e">
        <f>ROUND(IF(F253="未税",J253-M253-R253,J253/(1+AJ253)-M253-R253),2)</f>
        <v>#REF!</v>
      </c>
      <c r="T253" s="94"/>
      <c r="U253" s="94"/>
      <c r="V253" s="106" t="str">
        <f>数据源表!S219</f>
        <v>CYT11</v>
      </c>
      <c r="W253" s="76" t="str">
        <f>数据源表!M219</f>
        <v>*润滑油*机床导轨油</v>
      </c>
      <c r="X253" s="76" t="str">
        <f>数据源表!N219</f>
        <v>68#</v>
      </c>
      <c r="Y253" s="76">
        <f>数据源表!O219</f>
        <v>5.0999999999999997E-2</v>
      </c>
      <c r="Z253" s="76" t="str">
        <f>数据源表!P219</f>
        <v>吨</v>
      </c>
      <c r="AA253" s="76">
        <f>数据源表!Q219</f>
        <v>17647.058823529402</v>
      </c>
      <c r="AB253" s="76">
        <f>数据源表!R219</f>
        <v>900</v>
      </c>
      <c r="AC253" s="118">
        <f>数据源表!U219</f>
        <v>51</v>
      </c>
      <c r="AD253" s="118">
        <f>数据源表!T219</f>
        <v>17</v>
      </c>
      <c r="AE253" s="66" t="str">
        <f t="shared" si="50"/>
        <v>指导价+Y4*30</v>
      </c>
      <c r="AF253" s="73" t="str">
        <f>数据源表!V219</f>
        <v>XOUT18060389</v>
      </c>
      <c r="AG253" s="119">
        <f>数据源表!W219</f>
        <v>43272</v>
      </c>
      <c r="AH253" s="73">
        <f>数据源表!X219</f>
        <v>0</v>
      </c>
      <c r="AI253" s="122"/>
      <c r="AJ253" s="124">
        <f>数据源表!Y219</f>
        <v>0.160003093341582</v>
      </c>
      <c r="AK253" s="53" t="e">
        <f>VLOOKUP(V253,#REF!,12,0)</f>
        <v>#REF!</v>
      </c>
    </row>
    <row r="254" spans="1:37" s="53" customFormat="1" ht="12" customHeight="1">
      <c r="A254" s="76" t="str">
        <f>数据源表!A220</f>
        <v>刘宽</v>
      </c>
      <c r="B254" s="75">
        <f>数据源表!B220</f>
        <v>43034</v>
      </c>
      <c r="C254" s="76" t="str">
        <f>数据源表!C220</f>
        <v>a0754</v>
      </c>
      <c r="D254" s="76" t="str">
        <f>数据源表!D220</f>
        <v>江阴市美芝精密模具有限公司</v>
      </c>
      <c r="E254" s="77">
        <f>数据源表!E220</f>
        <v>3800</v>
      </c>
      <c r="F254" s="76" t="str">
        <f>数据源表!F220</f>
        <v>37099945</v>
      </c>
      <c r="G254" s="78">
        <f>数据源表!G220</f>
        <v>43124</v>
      </c>
      <c r="H254" s="76">
        <f>数据源表!H220</f>
        <v>90</v>
      </c>
      <c r="I254" s="78" t="s">
        <v>764</v>
      </c>
      <c r="J254" s="94">
        <f>数据源表!J220</f>
        <v>606.79999999999995</v>
      </c>
      <c r="K254" s="94">
        <f t="shared" si="44"/>
        <v>518.63</v>
      </c>
      <c r="L254" s="200">
        <v>246</v>
      </c>
      <c r="M254" s="96"/>
      <c r="N254" s="96" t="e">
        <f>VLOOKUP(C254,#REF!,5,0)</f>
        <v>#REF!</v>
      </c>
      <c r="O254" s="200">
        <f t="shared" si="48"/>
        <v>0</v>
      </c>
      <c r="P254" s="200">
        <f t="shared" si="52"/>
        <v>0</v>
      </c>
      <c r="Q254" s="76" t="e">
        <f>ROUND(VLOOKUP(V254,#REF!,7,0),2)</f>
        <v>#REF!</v>
      </c>
      <c r="R254" s="200"/>
      <c r="S254" s="203"/>
      <c r="T254" s="94"/>
      <c r="U254" s="94"/>
      <c r="V254" s="106" t="str">
        <f>数据源表!S220</f>
        <v>CSR24</v>
      </c>
      <c r="W254" s="76" t="str">
        <f>数据源表!M220</f>
        <v>铝合金加工液</v>
      </c>
      <c r="X254" s="76" t="str">
        <f>数据源表!N220</f>
        <v>ZM-3080</v>
      </c>
      <c r="Y254" s="76">
        <f>数据源表!O220</f>
        <v>0.16</v>
      </c>
      <c r="Z254" s="76" t="str">
        <f>数据源表!P220</f>
        <v>桶</v>
      </c>
      <c r="AA254" s="76">
        <f>数据源表!Q220</f>
        <v>3800</v>
      </c>
      <c r="AB254" s="76">
        <f>数据源表!R220</f>
        <v>3800</v>
      </c>
      <c r="AC254" s="118">
        <f>数据源表!U220</f>
        <v>27.15</v>
      </c>
      <c r="AD254" s="118">
        <f>数据源表!T220</f>
        <v>170</v>
      </c>
      <c r="AE254" s="66" t="str">
        <f t="shared" si="50"/>
        <v xml:space="preserve">     指导价</v>
      </c>
      <c r="AF254" s="73" t="str">
        <f>数据源表!V220</f>
        <v>XOUT17100363</v>
      </c>
      <c r="AG254" s="119">
        <f>数据源表!W220</f>
        <v>43033</v>
      </c>
      <c r="AH254" s="73" t="str">
        <f>数据源表!X220</f>
        <v>拆分付款</v>
      </c>
      <c r="AI254" s="122"/>
      <c r="AJ254" s="124">
        <f>数据源表!Y220</f>
        <v>0.17</v>
      </c>
      <c r="AK254" s="53" t="e">
        <f>VLOOKUP(V254,#REF!,12,0)</f>
        <v>#REF!</v>
      </c>
    </row>
    <row r="255" spans="1:37" s="53" customFormat="1" ht="12" customHeight="1">
      <c r="A255" s="76" t="str">
        <f>数据源表!A221</f>
        <v>刘宽</v>
      </c>
      <c r="B255" s="75">
        <f>数据源表!B221</f>
        <v>43174</v>
      </c>
      <c r="C255" s="76" t="str">
        <f>数据源表!C221</f>
        <v>a0754</v>
      </c>
      <c r="D255" s="76" t="str">
        <f>数据源表!D221</f>
        <v>江阴市美芝精密模具有限公司</v>
      </c>
      <c r="E255" s="77">
        <f>数据源表!E221</f>
        <v>4000</v>
      </c>
      <c r="F255" s="76" t="str">
        <f>数据源表!F221</f>
        <v>02839580</v>
      </c>
      <c r="G255" s="78">
        <f>数据源表!G221</f>
        <v>43264</v>
      </c>
      <c r="H255" s="76">
        <f>数据源表!H221</f>
        <v>90</v>
      </c>
      <c r="I255" s="78">
        <v>43280</v>
      </c>
      <c r="J255" s="94">
        <f>数据源表!J221</f>
        <v>3493.2</v>
      </c>
      <c r="K255" s="94">
        <f t="shared" si="44"/>
        <v>2985.64</v>
      </c>
      <c r="L255" s="95">
        <f t="shared" si="51"/>
        <v>106</v>
      </c>
      <c r="M255" s="96"/>
      <c r="N255" s="96" t="e">
        <f>VLOOKUP(C255,#REF!,5,0)</f>
        <v>#REF!</v>
      </c>
      <c r="O255" s="76">
        <f t="shared" si="48"/>
        <v>0.04</v>
      </c>
      <c r="P255" s="76">
        <f t="shared" si="52"/>
        <v>119.43</v>
      </c>
      <c r="Q255" s="76" t="e">
        <f>ROUND(VLOOKUP(V255,#REF!,7,0),2)</f>
        <v>#REF!</v>
      </c>
      <c r="R255" s="76" t="e">
        <f t="shared" si="49"/>
        <v>#REF!</v>
      </c>
      <c r="S255" s="94" t="e">
        <f>ROUND(IF(F255="未税",J255-M255-R255,J255/1.17-M255-R255),2)</f>
        <v>#REF!</v>
      </c>
      <c r="T255" s="94"/>
      <c r="U255" s="94"/>
      <c r="V255" s="106" t="str">
        <f>数据源表!S221</f>
        <v>CYQ02</v>
      </c>
      <c r="W255" s="76" t="str">
        <f>数据源表!M221</f>
        <v>*专项化学用品*油性成型加工油</v>
      </c>
      <c r="X255" s="76" t="str">
        <f>数据源表!N221</f>
        <v>530B</v>
      </c>
      <c r="Y255" s="76">
        <f>数据源表!O221</f>
        <v>0.87</v>
      </c>
      <c r="Z255" s="76" t="str">
        <f>数据源表!P221</f>
        <v>桶</v>
      </c>
      <c r="AA255" s="76">
        <f>数据源表!Q221</f>
        <v>4000</v>
      </c>
      <c r="AB255" s="76">
        <f>数据源表!R221</f>
        <v>4000</v>
      </c>
      <c r="AC255" s="118">
        <f>数据源表!U221</f>
        <v>148.46</v>
      </c>
      <c r="AD255" s="118">
        <f>数据源表!T221</f>
        <v>170</v>
      </c>
      <c r="AE255" s="66" t="str">
        <f t="shared" si="50"/>
        <v xml:space="preserve">     指导价</v>
      </c>
      <c r="AF255" s="73" t="str">
        <f>数据源表!V221</f>
        <v>XOUT18030076</v>
      </c>
      <c r="AG255" s="119">
        <f>数据源表!W221</f>
        <v>43165</v>
      </c>
      <c r="AH255" s="73" t="str">
        <f>数据源表!X221</f>
        <v>拆分付款</v>
      </c>
      <c r="AI255" s="122"/>
      <c r="AJ255" s="124">
        <f>数据源表!Y221</f>
        <v>0.17</v>
      </c>
      <c r="AK255" s="53" t="e">
        <f>VLOOKUP(V255,#REF!,12,0)</f>
        <v>#REF!</v>
      </c>
    </row>
    <row r="256" spans="1:37" s="53" customFormat="1" ht="12" customHeight="1">
      <c r="A256" s="76" t="str">
        <f>数据源表!A222</f>
        <v>刘宽</v>
      </c>
      <c r="B256" s="75">
        <f>数据源表!B222</f>
        <v>43067</v>
      </c>
      <c r="C256" s="76" t="str">
        <f>数据源表!C222</f>
        <v>a0754</v>
      </c>
      <c r="D256" s="76" t="str">
        <f>数据源表!D222</f>
        <v>江阴市美芝精密模具有限公司</v>
      </c>
      <c r="E256" s="77">
        <f>数据源表!E222</f>
        <v>3800</v>
      </c>
      <c r="F256" s="76" t="str">
        <f>数据源表!F222</f>
        <v>26629592</v>
      </c>
      <c r="G256" s="78">
        <f>数据源表!G222</f>
        <v>43157</v>
      </c>
      <c r="H256" s="76">
        <f>数据源表!H222</f>
        <v>90</v>
      </c>
      <c r="I256" s="78">
        <v>43280</v>
      </c>
      <c r="J256" s="94">
        <f>数据源表!J222</f>
        <v>3800</v>
      </c>
      <c r="K256" s="94">
        <f t="shared" si="44"/>
        <v>3247.86</v>
      </c>
      <c r="L256" s="95">
        <f t="shared" si="51"/>
        <v>213</v>
      </c>
      <c r="M256" s="96"/>
      <c r="N256" s="96" t="e">
        <f>VLOOKUP(C256,#REF!,5,0)</f>
        <v>#REF!</v>
      </c>
      <c r="O256" s="200">
        <f t="shared" si="48"/>
        <v>0</v>
      </c>
      <c r="P256" s="200">
        <f t="shared" si="52"/>
        <v>0</v>
      </c>
      <c r="Q256" s="76" t="e">
        <f>ROUND(VLOOKUP(V256,#REF!,7,0),2)</f>
        <v>#REF!</v>
      </c>
      <c r="R256" s="200"/>
      <c r="S256" s="203"/>
      <c r="T256" s="94"/>
      <c r="U256" s="94"/>
      <c r="V256" s="106" t="str">
        <f>数据源表!S222</f>
        <v>CSR24</v>
      </c>
      <c r="W256" s="76" t="str">
        <f>数据源表!M222</f>
        <v>铝合金加工液</v>
      </c>
      <c r="X256" s="76" t="str">
        <f>数据源表!N222</f>
        <v>ZM-3080</v>
      </c>
      <c r="Y256" s="76">
        <f>数据源表!O222</f>
        <v>1</v>
      </c>
      <c r="Z256" s="76" t="str">
        <f>数据源表!P222</f>
        <v>桶</v>
      </c>
      <c r="AA256" s="76">
        <f>数据源表!Q222</f>
        <v>3800</v>
      </c>
      <c r="AB256" s="76">
        <f>数据源表!R222</f>
        <v>3800</v>
      </c>
      <c r="AC256" s="118">
        <f>数据源表!U222</f>
        <v>170</v>
      </c>
      <c r="AD256" s="118">
        <f>数据源表!T222</f>
        <v>170</v>
      </c>
      <c r="AE256" s="66" t="str">
        <f t="shared" si="50"/>
        <v xml:space="preserve">     指导价</v>
      </c>
      <c r="AF256" s="73" t="str">
        <f>数据源表!V222</f>
        <v>XOUT17110587</v>
      </c>
      <c r="AG256" s="119">
        <f>数据源表!W222</f>
        <v>43066</v>
      </c>
      <c r="AH256" s="73">
        <f>数据源表!X222</f>
        <v>0</v>
      </c>
      <c r="AI256" s="122"/>
      <c r="AJ256" s="124">
        <f>数据源表!Y222</f>
        <v>0.17</v>
      </c>
      <c r="AK256" s="53" t="e">
        <f>VLOOKUP(V256,#REF!,12,0)</f>
        <v>#REF!</v>
      </c>
    </row>
    <row r="257" spans="1:37" s="53" customFormat="1" ht="12" customHeight="1">
      <c r="A257" s="76" t="str">
        <f>数据源表!A223</f>
        <v>刘宽</v>
      </c>
      <c r="B257" s="75">
        <f>数据源表!B223</f>
        <v>43115</v>
      </c>
      <c r="C257" s="76" t="str">
        <f>数据源表!C223</f>
        <v>a0754</v>
      </c>
      <c r="D257" s="76" t="str">
        <f>数据源表!D223</f>
        <v>江阴市美芝精密模具有限公司</v>
      </c>
      <c r="E257" s="77">
        <f>数据源表!E223</f>
        <v>5000</v>
      </c>
      <c r="F257" s="76" t="str">
        <f>数据源表!F223</f>
        <v>28120321</v>
      </c>
      <c r="G257" s="78">
        <f>数据源表!G223</f>
        <v>43205</v>
      </c>
      <c r="H257" s="76">
        <f>数据源表!H223</f>
        <v>90</v>
      </c>
      <c r="I257" s="78">
        <v>43280</v>
      </c>
      <c r="J257" s="94">
        <f>数据源表!J223</f>
        <v>5000</v>
      </c>
      <c r="K257" s="94">
        <f t="shared" si="44"/>
        <v>4273.5</v>
      </c>
      <c r="L257" s="95">
        <f t="shared" si="51"/>
        <v>165</v>
      </c>
      <c r="M257" s="96"/>
      <c r="N257" s="96" t="e">
        <f>VLOOKUP(C257,#REF!,5,0)</f>
        <v>#REF!</v>
      </c>
      <c r="O257" s="76">
        <f t="shared" si="48"/>
        <v>0.01</v>
      </c>
      <c r="P257" s="76">
        <f t="shared" si="52"/>
        <v>42.74</v>
      </c>
      <c r="Q257" s="76" t="e">
        <f>ROUND(VLOOKUP(V257,#REF!,7,0),2)</f>
        <v>#REF!</v>
      </c>
      <c r="R257" s="76" t="e">
        <f t="shared" si="49"/>
        <v>#REF!</v>
      </c>
      <c r="S257" s="94" t="e">
        <f>ROUND(IF(F257="未税",J257-M257-R257,J257/1.17-M257-R257),2)</f>
        <v>#REF!</v>
      </c>
      <c r="T257" s="94"/>
      <c r="U257" s="94"/>
      <c r="V257" s="106" t="str">
        <f>数据源表!S223</f>
        <v>CYT12</v>
      </c>
      <c r="W257" s="76" t="str">
        <f>数据源表!M223</f>
        <v>*石油制品*抗磨液压油</v>
      </c>
      <c r="X257" s="76" t="str">
        <f>数据源表!N223</f>
        <v>68#</v>
      </c>
      <c r="Y257" s="76">
        <f>数据源表!O223</f>
        <v>2</v>
      </c>
      <c r="Z257" s="76" t="str">
        <f>数据源表!P223</f>
        <v>桶</v>
      </c>
      <c r="AA257" s="76">
        <f>数据源表!Q223</f>
        <v>2500</v>
      </c>
      <c r="AB257" s="76">
        <f>数据源表!R223</f>
        <v>5000</v>
      </c>
      <c r="AC257" s="118">
        <f>数据源表!U223</f>
        <v>340</v>
      </c>
      <c r="AD257" s="118">
        <f>数据源表!T223</f>
        <v>170</v>
      </c>
      <c r="AE257" s="66" t="str">
        <f t="shared" si="50"/>
        <v xml:space="preserve">     指导价</v>
      </c>
      <c r="AF257" s="73" t="str">
        <f>数据源表!V223</f>
        <v>XOUT18010196</v>
      </c>
      <c r="AG257" s="119">
        <f>数据源表!W223</f>
        <v>43111</v>
      </c>
      <c r="AH257" s="73">
        <f>数据源表!X223</f>
        <v>0</v>
      </c>
      <c r="AI257" s="122"/>
      <c r="AJ257" s="124">
        <f>数据源表!Y223</f>
        <v>0.17</v>
      </c>
      <c r="AK257" s="53" t="e">
        <f>VLOOKUP(V257,#REF!,12,0)</f>
        <v>#REF!</v>
      </c>
    </row>
    <row r="258" spans="1:37" s="53" customFormat="1" ht="12" customHeight="1">
      <c r="A258" s="76" t="str">
        <f>数据源表!A224</f>
        <v>刘宽</v>
      </c>
      <c r="B258" s="75">
        <f>数据源表!B224</f>
        <v>43115</v>
      </c>
      <c r="C258" s="76" t="str">
        <f>数据源表!C224</f>
        <v>a0754</v>
      </c>
      <c r="D258" s="76" t="str">
        <f>数据源表!D224</f>
        <v>江阴市美芝精密模具有限公司</v>
      </c>
      <c r="E258" s="77">
        <f>数据源表!E224</f>
        <v>3300</v>
      </c>
      <c r="F258" s="76" t="str">
        <f>数据源表!F224</f>
        <v>28120321</v>
      </c>
      <c r="G258" s="78">
        <f>数据源表!G224</f>
        <v>43205</v>
      </c>
      <c r="H258" s="76">
        <f>数据源表!H224</f>
        <v>90</v>
      </c>
      <c r="I258" s="78">
        <v>43280</v>
      </c>
      <c r="J258" s="94">
        <f>数据源表!J224</f>
        <v>3300</v>
      </c>
      <c r="K258" s="94">
        <f t="shared" si="44"/>
        <v>2820.51</v>
      </c>
      <c r="L258" s="95">
        <f t="shared" si="51"/>
        <v>165</v>
      </c>
      <c r="M258" s="96"/>
      <c r="N258" s="96" t="e">
        <f>VLOOKUP(C258,#REF!,5,0)</f>
        <v>#REF!</v>
      </c>
      <c r="O258" s="76">
        <f t="shared" si="48"/>
        <v>0.01</v>
      </c>
      <c r="P258" s="76">
        <f t="shared" si="52"/>
        <v>28.21</v>
      </c>
      <c r="Q258" s="76" t="e">
        <f>ROUND(VLOOKUP(V258,#REF!,7,0),2)</f>
        <v>#REF!</v>
      </c>
      <c r="R258" s="76" t="e">
        <f t="shared" si="49"/>
        <v>#REF!</v>
      </c>
      <c r="S258" s="94" t="e">
        <f>ROUND(IF(F258="未税",J258-M258-R258,J258/1.17-M258-R258),2)</f>
        <v>#REF!</v>
      </c>
      <c r="T258" s="94"/>
      <c r="U258" s="94"/>
      <c r="V258" s="106" t="str">
        <f>数据源表!S224</f>
        <v>CYF05</v>
      </c>
      <c r="W258" s="76" t="str">
        <f>数据源表!M224</f>
        <v>*石油制品*矿物油型防锈油</v>
      </c>
      <c r="X258" s="76" t="str">
        <f>数据源表!N224</f>
        <v>X-36</v>
      </c>
      <c r="Y258" s="76">
        <f>数据源表!O224</f>
        <v>1</v>
      </c>
      <c r="Z258" s="76" t="str">
        <f>数据源表!P224</f>
        <v>桶</v>
      </c>
      <c r="AA258" s="76">
        <f>数据源表!Q224</f>
        <v>3300</v>
      </c>
      <c r="AB258" s="76">
        <f>数据源表!R224</f>
        <v>3300</v>
      </c>
      <c r="AC258" s="118">
        <f>数据源表!U224</f>
        <v>170</v>
      </c>
      <c r="AD258" s="118">
        <f>数据源表!T224</f>
        <v>170</v>
      </c>
      <c r="AE258" s="66" t="str">
        <f t="shared" si="50"/>
        <v xml:space="preserve">     指导价</v>
      </c>
      <c r="AF258" s="73" t="str">
        <f>数据源表!V224</f>
        <v>XOUT18010196</v>
      </c>
      <c r="AG258" s="119">
        <f>数据源表!W224</f>
        <v>43111</v>
      </c>
      <c r="AH258" s="73">
        <f>数据源表!X224</f>
        <v>0</v>
      </c>
      <c r="AI258" s="122"/>
      <c r="AJ258" s="124">
        <f>数据源表!Y224</f>
        <v>0.17</v>
      </c>
      <c r="AK258" s="53" t="e">
        <f>VLOOKUP(V258,#REF!,12,0)</f>
        <v>#REF!</v>
      </c>
    </row>
    <row r="259" spans="1:37" s="53" customFormat="1" ht="12" customHeight="1">
      <c r="A259" s="76" t="str">
        <f>数据源表!A225</f>
        <v>刘宽</v>
      </c>
      <c r="B259" s="75">
        <f>数据源表!B225</f>
        <v>43117</v>
      </c>
      <c r="C259" s="76" t="str">
        <f>数据源表!C225</f>
        <v>a0754</v>
      </c>
      <c r="D259" s="76" t="str">
        <f>数据源表!D225</f>
        <v>江阴市美芝精密模具有限公司</v>
      </c>
      <c r="E259" s="77">
        <f>数据源表!E225</f>
        <v>3800</v>
      </c>
      <c r="F259" s="76" t="str">
        <f>数据源表!F225</f>
        <v>28120434</v>
      </c>
      <c r="G259" s="78">
        <f>数据源表!G225</f>
        <v>43207</v>
      </c>
      <c r="H259" s="76">
        <f>数据源表!H225</f>
        <v>90</v>
      </c>
      <c r="I259" s="78">
        <v>43280</v>
      </c>
      <c r="J259" s="94">
        <f>数据源表!J225</f>
        <v>3800</v>
      </c>
      <c r="K259" s="94">
        <f t="shared" si="44"/>
        <v>3247.86</v>
      </c>
      <c r="L259" s="95">
        <f t="shared" si="51"/>
        <v>163</v>
      </c>
      <c r="M259" s="96"/>
      <c r="N259" s="96" t="e">
        <f>VLOOKUP(C259,#REF!,5,0)</f>
        <v>#REF!</v>
      </c>
      <c r="O259" s="76">
        <f t="shared" si="48"/>
        <v>0.01</v>
      </c>
      <c r="P259" s="76">
        <f t="shared" si="52"/>
        <v>32.479999999999997</v>
      </c>
      <c r="Q259" s="224">
        <v>15.083</v>
      </c>
      <c r="R259" s="76">
        <f t="shared" si="49"/>
        <v>2564.11</v>
      </c>
      <c r="S259" s="94">
        <f>ROUND(IF(F259="未税",J259-M259-R259,J259/1.17-M259-R259),2)</f>
        <v>683.75</v>
      </c>
      <c r="T259" s="94"/>
      <c r="U259" s="94"/>
      <c r="V259" s="106" t="str">
        <f>数据源表!S225</f>
        <v>CSR24</v>
      </c>
      <c r="W259" s="76" t="str">
        <f>数据源表!M225</f>
        <v>*石油制品*铝合金加工液</v>
      </c>
      <c r="X259" s="76" t="str">
        <f>数据源表!N225</f>
        <v>ZM-3080</v>
      </c>
      <c r="Y259" s="76">
        <f>数据源表!O225</f>
        <v>1</v>
      </c>
      <c r="Z259" s="76" t="str">
        <f>数据源表!P225</f>
        <v>桶</v>
      </c>
      <c r="AA259" s="76">
        <f>数据源表!Q225</f>
        <v>3800</v>
      </c>
      <c r="AB259" s="76">
        <f>数据源表!R225</f>
        <v>3800</v>
      </c>
      <c r="AC259" s="118">
        <f>数据源表!U225</f>
        <v>170</v>
      </c>
      <c r="AD259" s="118">
        <f>数据源表!T225</f>
        <v>170</v>
      </c>
      <c r="AE259" s="66" t="str">
        <f t="shared" si="50"/>
        <v xml:space="preserve">     指导价</v>
      </c>
      <c r="AF259" s="73" t="str">
        <f>数据源表!V225</f>
        <v>XOUT18010283</v>
      </c>
      <c r="AG259" s="119">
        <f>数据源表!W225</f>
        <v>43116</v>
      </c>
      <c r="AH259" s="73">
        <f>数据源表!X225</f>
        <v>0</v>
      </c>
      <c r="AI259" s="122"/>
      <c r="AJ259" s="124">
        <f>数据源表!Y225</f>
        <v>0.17</v>
      </c>
      <c r="AK259" s="53" t="e">
        <f>VLOOKUP(V259,#REF!,12,0)</f>
        <v>#REF!</v>
      </c>
    </row>
    <row r="260" spans="1:37" s="53" customFormat="1" ht="12" customHeight="1">
      <c r="A260" s="76" t="str">
        <f>数据源表!A226</f>
        <v>刘宽</v>
      </c>
      <c r="B260" s="75">
        <f>数据源表!B226</f>
        <v>43159</v>
      </c>
      <c r="C260" s="76" t="str">
        <f>数据源表!C226</f>
        <v>a0981</v>
      </c>
      <c r="D260" s="76" t="str">
        <f>数据源表!D226</f>
        <v>无锡市东方液压件制造有限公司</v>
      </c>
      <c r="E260" s="77">
        <f>数据源表!E226</f>
        <v>6600</v>
      </c>
      <c r="F260" s="76" t="str">
        <f>数据源表!F226</f>
        <v>02839370</v>
      </c>
      <c r="G260" s="78">
        <f>数据源表!G226</f>
        <v>43219</v>
      </c>
      <c r="H260" s="76">
        <f>数据源表!H226</f>
        <v>60</v>
      </c>
      <c r="I260" s="78">
        <v>43276</v>
      </c>
      <c r="J260" s="94">
        <f>数据源表!J226</f>
        <v>6600</v>
      </c>
      <c r="K260" s="94">
        <f t="shared" si="44"/>
        <v>5641.03</v>
      </c>
      <c r="L260" s="95">
        <f t="shared" si="51"/>
        <v>117</v>
      </c>
      <c r="M260" s="96"/>
      <c r="N260" s="96" t="e">
        <f>VLOOKUP(C260,#REF!,5,0)</f>
        <v>#REF!</v>
      </c>
      <c r="O260" s="76">
        <f t="shared" si="48"/>
        <v>0.04</v>
      </c>
      <c r="P260" s="76">
        <f t="shared" si="52"/>
        <v>225.64</v>
      </c>
      <c r="Q260" s="76" t="e">
        <f>ROUND(VLOOKUP(V260,#REF!,7,0),2)</f>
        <v>#REF!</v>
      </c>
      <c r="R260" s="76" t="e">
        <f t="shared" si="49"/>
        <v>#REF!</v>
      </c>
      <c r="S260" s="94" t="e">
        <f>ROUND(IF(F260="未税",J260-M260-R260,J260/1.17-M260-R260),2)</f>
        <v>#REF!</v>
      </c>
      <c r="T260" s="94"/>
      <c r="U260" s="94"/>
      <c r="V260" s="106" t="str">
        <f>数据源表!S226</f>
        <v>CSQ15</v>
      </c>
      <c r="W260" s="76" t="str">
        <f>数据源表!M226</f>
        <v>*其他化学制品*全合成切削液</v>
      </c>
      <c r="X260" s="76" t="str">
        <f>数据源表!N226</f>
        <v>SH-805</v>
      </c>
      <c r="Y260" s="76">
        <f>数据源表!O226</f>
        <v>2</v>
      </c>
      <c r="Z260" s="76" t="str">
        <f>数据源表!P226</f>
        <v>桶</v>
      </c>
      <c r="AA260" s="76">
        <f>数据源表!Q226</f>
        <v>3300</v>
      </c>
      <c r="AB260" s="76">
        <f>数据源表!R226</f>
        <v>6600</v>
      </c>
      <c r="AC260" s="118">
        <f>数据源表!U226</f>
        <v>360</v>
      </c>
      <c r="AD260" s="118">
        <f>数据源表!T226</f>
        <v>180</v>
      </c>
      <c r="AE260" s="66" t="str">
        <f t="shared" si="50"/>
        <v xml:space="preserve">     指导价</v>
      </c>
      <c r="AF260" s="73" t="str">
        <f>数据源表!V226</f>
        <v>XOUT18020176</v>
      </c>
      <c r="AG260" s="119">
        <f>数据源表!W226</f>
        <v>43158</v>
      </c>
      <c r="AH260" s="73">
        <f>数据源表!X226</f>
        <v>0</v>
      </c>
      <c r="AI260" s="122"/>
      <c r="AJ260" s="124">
        <f>数据源表!Y226</f>
        <v>0.17</v>
      </c>
      <c r="AK260" s="53" t="e">
        <f>VLOOKUP(V260,#REF!,12,0)</f>
        <v>#REF!</v>
      </c>
    </row>
    <row r="261" spans="1:37" s="53" customFormat="1" ht="12" customHeight="1">
      <c r="A261" s="76" t="str">
        <f>数据源表!A227</f>
        <v>刘宽</v>
      </c>
      <c r="B261" s="75">
        <f>数据源表!B227</f>
        <v>43187</v>
      </c>
      <c r="C261" s="76" t="str">
        <f>数据源表!C227</f>
        <v>a1121</v>
      </c>
      <c r="D261" s="76" t="str">
        <f>数据源表!D227</f>
        <v>无锡吉冈精密科技股份有限公司</v>
      </c>
      <c r="E261" s="77">
        <f>数据源表!E227</f>
        <v>13600</v>
      </c>
      <c r="F261" s="76" t="str">
        <f>数据源表!F227</f>
        <v>15222303</v>
      </c>
      <c r="G261" s="78">
        <f>数据源表!G227</f>
        <v>43247</v>
      </c>
      <c r="H261" s="76">
        <f>数据源表!H227</f>
        <v>60</v>
      </c>
      <c r="I261" s="78">
        <v>43259</v>
      </c>
      <c r="J261" s="94">
        <f>数据源表!J227</f>
        <v>13600</v>
      </c>
      <c r="K261" s="94">
        <f t="shared" ref="K261:K324" si="53">ROUND(IF(F261="未税",J261,J261/(1+AJ261)),2)</f>
        <v>11623.93</v>
      </c>
      <c r="L261" s="95">
        <f t="shared" si="51"/>
        <v>72</v>
      </c>
      <c r="M261" s="96"/>
      <c r="N261" s="96" t="e">
        <f>VLOOKUP(C261,#REF!,5,0)</f>
        <v>#REF!</v>
      </c>
      <c r="O261" s="76">
        <f t="shared" si="48"/>
        <v>0.04</v>
      </c>
      <c r="P261" s="76">
        <f t="shared" si="52"/>
        <v>464.96</v>
      </c>
      <c r="Q261" s="224">
        <v>15.083</v>
      </c>
      <c r="R261" s="76">
        <f t="shared" si="49"/>
        <v>10256.44</v>
      </c>
      <c r="S261" s="94">
        <f>ROUND(IF(F261="未税",J261-M261-R261,J261/1.17-M261-R261),2)</f>
        <v>1367.49</v>
      </c>
      <c r="T261" s="94"/>
      <c r="U261" s="94"/>
      <c r="V261" s="106" t="str">
        <f>数据源表!S227</f>
        <v>CSR24</v>
      </c>
      <c r="W261" s="76" t="str">
        <f>数据源表!M227</f>
        <v>*专项化学用品*铝合金加工液</v>
      </c>
      <c r="X261" s="76" t="str">
        <f>数据源表!N227</f>
        <v>ZM-3080</v>
      </c>
      <c r="Y261" s="76">
        <f>数据源表!O227</f>
        <v>4</v>
      </c>
      <c r="Z261" s="76" t="str">
        <f>数据源表!P227</f>
        <v>桶</v>
      </c>
      <c r="AA261" s="76">
        <f>数据源表!Q227</f>
        <v>3400</v>
      </c>
      <c r="AB261" s="76">
        <f>数据源表!R227</f>
        <v>13600</v>
      </c>
      <c r="AC261" s="118">
        <f>数据源表!U227</f>
        <v>680</v>
      </c>
      <c r="AD261" s="118">
        <f>数据源表!T227</f>
        <v>170</v>
      </c>
      <c r="AE261" s="66" t="str">
        <f t="shared" si="50"/>
        <v xml:space="preserve">     指导价</v>
      </c>
      <c r="AF261" s="73" t="str">
        <f>数据源表!V227</f>
        <v>XOUT18030471</v>
      </c>
      <c r="AG261" s="119">
        <f>数据源表!W227</f>
        <v>43188</v>
      </c>
      <c r="AH261" s="73">
        <f>数据源表!X227</f>
        <v>0</v>
      </c>
      <c r="AI261" s="122"/>
      <c r="AJ261" s="124">
        <f>数据源表!Y227</f>
        <v>0.17</v>
      </c>
      <c r="AK261" s="53" t="e">
        <f>VLOOKUP(V261,#REF!,12,0)</f>
        <v>#REF!</v>
      </c>
    </row>
    <row r="262" spans="1:37" s="53" customFormat="1" ht="12" customHeight="1">
      <c r="A262" s="76" t="str">
        <f>数据源表!A228</f>
        <v>刘宽</v>
      </c>
      <c r="B262" s="75">
        <f>数据源表!B228</f>
        <v>43266</v>
      </c>
      <c r="C262" s="76" t="str">
        <f>数据源表!C228</f>
        <v>a1249</v>
      </c>
      <c r="D262" s="76" t="str">
        <f>数据源表!D228</f>
        <v>江阴市富钰精密机械有限公司</v>
      </c>
      <c r="E262" s="77">
        <f>数据源表!E228</f>
        <v>6000</v>
      </c>
      <c r="F262" s="76" t="str">
        <f>数据源表!F228</f>
        <v>16643899</v>
      </c>
      <c r="G262" s="78">
        <f>数据源表!G228</f>
        <v>43266</v>
      </c>
      <c r="H262" s="76" t="str">
        <f>数据源表!H228</f>
        <v>开票现金</v>
      </c>
      <c r="I262" s="78">
        <v>43270</v>
      </c>
      <c r="J262" s="94">
        <f>数据源表!J228</f>
        <v>6000</v>
      </c>
      <c r="K262" s="94">
        <f t="shared" si="53"/>
        <v>5172.41</v>
      </c>
      <c r="L262" s="95">
        <f t="shared" si="51"/>
        <v>4</v>
      </c>
      <c r="M262" s="96"/>
      <c r="N262" s="96" t="e">
        <f>VLOOKUP(C262,#REF!,5,0)</f>
        <v>#REF!</v>
      </c>
      <c r="O262" s="76">
        <f t="shared" si="48"/>
        <v>0.05</v>
      </c>
      <c r="P262" s="76">
        <f t="shared" si="52"/>
        <v>258.62</v>
      </c>
      <c r="Q262" s="76" t="e">
        <f>ROUND(VLOOKUP(V262,#REF!,7,0),2)</f>
        <v>#REF!</v>
      </c>
      <c r="R262" s="76" t="e">
        <f t="shared" si="49"/>
        <v>#REF!</v>
      </c>
      <c r="S262" s="94" t="e">
        <f>ROUND(IF(F262="未税",J262-M262-R262,J262/(1+AJ262)-M262-R262),2)</f>
        <v>#REF!</v>
      </c>
      <c r="T262" s="94"/>
      <c r="U262" s="94"/>
      <c r="V262" s="106" t="str">
        <f>数据源表!S228</f>
        <v>CSR07</v>
      </c>
      <c r="W262" s="76" t="str">
        <f>数据源表!M228</f>
        <v>*其他化学制品*优质切削液</v>
      </c>
      <c r="X262" s="76" t="str">
        <f>数据源表!N228</f>
        <v>JH-101SL</v>
      </c>
      <c r="Y262" s="76">
        <f>数据源表!O228</f>
        <v>2</v>
      </c>
      <c r="Z262" s="76" t="str">
        <f>数据源表!P228</f>
        <v>桶</v>
      </c>
      <c r="AA262" s="76">
        <f>数据源表!Q228</f>
        <v>3000</v>
      </c>
      <c r="AB262" s="76">
        <f>数据源表!R228</f>
        <v>6000</v>
      </c>
      <c r="AC262" s="118">
        <f>数据源表!U228</f>
        <v>340</v>
      </c>
      <c r="AD262" s="118">
        <f>数据源表!T228</f>
        <v>170</v>
      </c>
      <c r="AE262" s="66" t="str">
        <f t="shared" si="50"/>
        <v xml:space="preserve">     指导价</v>
      </c>
      <c r="AF262" s="73" t="str">
        <f>数据源表!V228</f>
        <v>XOUT18060344</v>
      </c>
      <c r="AG262" s="119">
        <f>数据源表!W228</f>
        <v>43266</v>
      </c>
      <c r="AH262" s="73">
        <f>数据源表!X228</f>
        <v>0</v>
      </c>
      <c r="AI262" s="122"/>
      <c r="AJ262" s="124">
        <f>数据源表!Y228</f>
        <v>0.160000850667291</v>
      </c>
      <c r="AK262" s="53" t="e">
        <f>VLOOKUP(V262,#REF!,12,0)</f>
        <v>#REF!</v>
      </c>
    </row>
    <row r="263" spans="1:37" s="53" customFormat="1" ht="12" customHeight="1">
      <c r="A263" s="76" t="str">
        <f>数据源表!A229</f>
        <v>刘宽</v>
      </c>
      <c r="B263" s="75">
        <f>数据源表!B229</f>
        <v>43129</v>
      </c>
      <c r="C263" s="76" t="str">
        <f>数据源表!C229</f>
        <v>a1319</v>
      </c>
      <c r="D263" s="76" t="str">
        <f>数据源表!D229</f>
        <v>无锡裕协精密机械科技有限公司</v>
      </c>
      <c r="E263" s="77">
        <f>数据源表!E229</f>
        <v>5300</v>
      </c>
      <c r="F263" s="76" t="str">
        <f>数据源表!F229</f>
        <v>28120622</v>
      </c>
      <c r="G263" s="78">
        <f>数据源表!G229</f>
        <v>43159</v>
      </c>
      <c r="H263" s="76">
        <f>数据源表!H229</f>
        <v>30</v>
      </c>
      <c r="I263" s="78" t="s">
        <v>798</v>
      </c>
      <c r="J263" s="94">
        <f>数据源表!J229</f>
        <v>400</v>
      </c>
      <c r="K263" s="94">
        <f t="shared" si="53"/>
        <v>341.88</v>
      </c>
      <c r="L263" s="200">
        <v>136</v>
      </c>
      <c r="M263" s="96"/>
      <c r="N263" s="96" t="e">
        <f>VLOOKUP(C263,#REF!,5,0)</f>
        <v>#REF!</v>
      </c>
      <c r="O263" s="76">
        <f t="shared" si="48"/>
        <v>0.02</v>
      </c>
      <c r="P263" s="76">
        <f t="shared" si="52"/>
        <v>6.84</v>
      </c>
      <c r="Q263" s="76" t="e">
        <f>ROUND(VLOOKUP(V263,#REF!,7,0),2)</f>
        <v>#REF!</v>
      </c>
      <c r="R263" s="76" t="e">
        <f t="shared" si="49"/>
        <v>#REF!</v>
      </c>
      <c r="S263" s="94" t="e">
        <f>ROUND(IF(F263="未税",J263-M263-R263,J263/1.17-M263-R263),2)</f>
        <v>#REF!</v>
      </c>
      <c r="T263" s="94"/>
      <c r="U263" s="94"/>
      <c r="V263" s="106" t="str">
        <f>数据源表!S229</f>
        <v>CYQ19</v>
      </c>
      <c r="W263" s="76" t="str">
        <f>数据源表!M229</f>
        <v>*石油制品*不锈钢切削油</v>
      </c>
      <c r="X263" s="76" t="str">
        <f>数据源表!N229</f>
        <v>DH-30A</v>
      </c>
      <c r="Y263" s="76">
        <f>数据源表!O229</f>
        <v>0.15</v>
      </c>
      <c r="Z263" s="76" t="str">
        <f>数据源表!P229</f>
        <v>桶</v>
      </c>
      <c r="AA263" s="76">
        <f>数据源表!Q229</f>
        <v>2650</v>
      </c>
      <c r="AB263" s="76">
        <f>数据源表!R229</f>
        <v>5300</v>
      </c>
      <c r="AC263" s="118">
        <f>数据源表!U229</f>
        <v>25.66</v>
      </c>
      <c r="AD263" s="118">
        <f>数据源表!T229</f>
        <v>170</v>
      </c>
      <c r="AE263" s="66" t="str">
        <f t="shared" si="50"/>
        <v xml:space="preserve">     指导价</v>
      </c>
      <c r="AF263" s="73" t="str">
        <f>数据源表!V229</f>
        <v>XOUT18010518</v>
      </c>
      <c r="AG263" s="119">
        <f>数据源表!W229</f>
        <v>43130</v>
      </c>
      <c r="AH263" s="73" t="str">
        <f>数据源表!X229</f>
        <v>拆分付款</v>
      </c>
      <c r="AI263" s="122"/>
      <c r="AJ263" s="124">
        <f>数据源表!Y229</f>
        <v>0.17</v>
      </c>
      <c r="AK263" s="53" t="e">
        <f>VLOOKUP(V263,#REF!,12,0)</f>
        <v>#REF!</v>
      </c>
    </row>
    <row r="264" spans="1:37" s="53" customFormat="1" ht="12" customHeight="1">
      <c r="A264" s="76" t="str">
        <f>数据源表!A230</f>
        <v>刘宽</v>
      </c>
      <c r="B264" s="75">
        <f>数据源表!B230</f>
        <v>43206</v>
      </c>
      <c r="C264" s="76" t="str">
        <f>数据源表!C230</f>
        <v>a1319</v>
      </c>
      <c r="D264" s="76" t="str">
        <f>数据源表!D230</f>
        <v>无锡裕协精密机械科技有限公司</v>
      </c>
      <c r="E264" s="77">
        <f>数据源表!E230</f>
        <v>5300</v>
      </c>
      <c r="F264" s="76" t="str">
        <f>数据源表!F230</f>
        <v>15222605</v>
      </c>
      <c r="G264" s="78">
        <f>数据源表!G230</f>
        <v>43236</v>
      </c>
      <c r="H264" s="76">
        <f>数据源表!H230</f>
        <v>30</v>
      </c>
      <c r="I264" s="78">
        <v>43265</v>
      </c>
      <c r="J264" s="94">
        <f>数据源表!J230</f>
        <v>5300</v>
      </c>
      <c r="K264" s="94">
        <f t="shared" si="53"/>
        <v>4529.91</v>
      </c>
      <c r="L264" s="95">
        <f t="shared" si="51"/>
        <v>59</v>
      </c>
      <c r="M264" s="96"/>
      <c r="N264" s="96" t="e">
        <f>VLOOKUP(C264,#REF!,5,0)</f>
        <v>#REF!</v>
      </c>
      <c r="O264" s="76">
        <f t="shared" si="48"/>
        <v>0.05</v>
      </c>
      <c r="P264" s="76">
        <f t="shared" si="52"/>
        <v>226.5</v>
      </c>
      <c r="Q264" s="76" t="e">
        <f>ROUND(VLOOKUP(V264,#REF!,7,0),2)</f>
        <v>#REF!</v>
      </c>
      <c r="R264" s="76" t="e">
        <f t="shared" si="49"/>
        <v>#REF!</v>
      </c>
      <c r="S264" s="94" t="e">
        <f>ROUND(IF(F264="未税",J264-M264-R264,J264/1.17-M264-R264),2)</f>
        <v>#REF!</v>
      </c>
      <c r="T264" s="94"/>
      <c r="U264" s="94"/>
      <c r="V264" s="106" t="str">
        <f>数据源表!S230</f>
        <v>CYQ19</v>
      </c>
      <c r="W264" s="76" t="str">
        <f>数据源表!M230</f>
        <v>*化学试剂助剂*不锈钢加工冷却剂</v>
      </c>
      <c r="X264" s="76" t="str">
        <f>数据源表!N230</f>
        <v>DH-30A</v>
      </c>
      <c r="Y264" s="76">
        <f>数据源表!O230</f>
        <v>2</v>
      </c>
      <c r="Z264" s="76" t="str">
        <f>数据源表!P230</f>
        <v>桶</v>
      </c>
      <c r="AA264" s="76">
        <f>数据源表!Q230</f>
        <v>2650</v>
      </c>
      <c r="AB264" s="76">
        <f>数据源表!R230</f>
        <v>5300</v>
      </c>
      <c r="AC264" s="118">
        <f>数据源表!U230</f>
        <v>340</v>
      </c>
      <c r="AD264" s="118">
        <f>数据源表!T230</f>
        <v>170</v>
      </c>
      <c r="AE264" s="66" t="str">
        <f t="shared" si="50"/>
        <v xml:space="preserve">     指导价</v>
      </c>
      <c r="AF264" s="73" t="str">
        <f>数据源表!V230</f>
        <v>XOUT18040259</v>
      </c>
      <c r="AG264" s="119">
        <f>数据源表!W230</f>
        <v>43207</v>
      </c>
      <c r="AH264" s="73">
        <f>数据源表!X230</f>
        <v>0</v>
      </c>
      <c r="AI264" s="122"/>
      <c r="AJ264" s="124">
        <f>数据源表!Y230</f>
        <v>0.17</v>
      </c>
      <c r="AK264" s="53" t="e">
        <f>VLOOKUP(V264,#REF!,12,0)</f>
        <v>#REF!</v>
      </c>
    </row>
    <row r="265" spans="1:37" s="53" customFormat="1" ht="12" customHeight="1">
      <c r="A265" s="76" t="str">
        <f>数据源表!A231</f>
        <v>刘宽</v>
      </c>
      <c r="B265" s="75">
        <f>数据源表!B231</f>
        <v>43206</v>
      </c>
      <c r="C265" s="76" t="str">
        <f>数据源表!C231</f>
        <v>a1319</v>
      </c>
      <c r="D265" s="76" t="str">
        <f>数据源表!D231</f>
        <v>无锡裕协精密机械科技有限公司</v>
      </c>
      <c r="E265" s="77">
        <f>数据源表!E231</f>
        <v>300</v>
      </c>
      <c r="F265" s="76" t="str">
        <f>数据源表!F231</f>
        <v>15222606</v>
      </c>
      <c r="G265" s="78">
        <f>数据源表!G231</f>
        <v>43236</v>
      </c>
      <c r="H265" s="76">
        <f>数据源表!H231</f>
        <v>30</v>
      </c>
      <c r="I265" s="78">
        <v>43265</v>
      </c>
      <c r="J265" s="94">
        <f>数据源表!J231</f>
        <v>300</v>
      </c>
      <c r="K265" s="94">
        <f t="shared" si="53"/>
        <v>256.41000000000003</v>
      </c>
      <c r="L265" s="95">
        <f t="shared" si="51"/>
        <v>59</v>
      </c>
      <c r="M265" s="96"/>
      <c r="N265" s="96" t="e">
        <f>VLOOKUP(C265,#REF!,5,0)</f>
        <v>#REF!</v>
      </c>
      <c r="O265" s="76">
        <f t="shared" si="48"/>
        <v>0.05</v>
      </c>
      <c r="P265" s="76">
        <f t="shared" si="52"/>
        <v>12.82</v>
      </c>
      <c r="Q265" s="76" t="e">
        <f>ROUND(VLOOKUP(V265,#REF!,7,0),2)</f>
        <v>#REF!</v>
      </c>
      <c r="R265" s="76" t="e">
        <f t="shared" si="49"/>
        <v>#REF!</v>
      </c>
      <c r="S265" s="94" t="e">
        <f>ROUND(IF(F265="未税",J265-M265-R265,J265/1.17-M265-R265),2)</f>
        <v>#REF!</v>
      </c>
      <c r="T265" s="94"/>
      <c r="U265" s="94"/>
      <c r="V265" s="106" t="str">
        <f>数据源表!S231</f>
        <v>CYT09</v>
      </c>
      <c r="W265" s="76" t="str">
        <f>数据源表!M231</f>
        <v>*润滑油*抗磨液压油</v>
      </c>
      <c r="X265" s="76" t="str">
        <f>数据源表!N231</f>
        <v>32#</v>
      </c>
      <c r="Y265" s="76">
        <f>数据源表!O231</f>
        <v>1.7000000000000001E-2</v>
      </c>
      <c r="Z265" s="76" t="str">
        <f>数据源表!P231</f>
        <v>吨</v>
      </c>
      <c r="AA265" s="76">
        <f>数据源表!Q231</f>
        <v>17647.058823529402</v>
      </c>
      <c r="AB265" s="76">
        <f>数据源表!R231</f>
        <v>300</v>
      </c>
      <c r="AC265" s="118">
        <f>数据源表!U231</f>
        <v>17</v>
      </c>
      <c r="AD265" s="118">
        <f>数据源表!T231</f>
        <v>17</v>
      </c>
      <c r="AE265" s="66" t="str">
        <f t="shared" si="50"/>
        <v>指导价+Y4*30</v>
      </c>
      <c r="AF265" s="73" t="str">
        <f>数据源表!V231</f>
        <v>XOUT18040259</v>
      </c>
      <c r="AG265" s="119">
        <f>数据源表!W231</f>
        <v>43207</v>
      </c>
      <c r="AH265" s="73">
        <f>数据源表!X231</f>
        <v>0</v>
      </c>
      <c r="AI265" s="122"/>
      <c r="AJ265" s="124">
        <f>数据源表!Y231</f>
        <v>0.17</v>
      </c>
      <c r="AK265" s="53" t="e">
        <f>VLOOKUP(V265,#REF!,12,0)</f>
        <v>#REF!</v>
      </c>
    </row>
    <row r="266" spans="1:37" s="53" customFormat="1" ht="12" customHeight="1">
      <c r="A266" s="76" t="str">
        <f>数据源表!A232</f>
        <v>刘宽</v>
      </c>
      <c r="B266" s="75">
        <f>数据源表!B232</f>
        <v>43241</v>
      </c>
      <c r="C266" s="76" t="str">
        <f>数据源表!C232</f>
        <v>a1411</v>
      </c>
      <c r="D266" s="76" t="str">
        <f>数据源表!D232</f>
        <v>无锡弘殿机械制造有限公司</v>
      </c>
      <c r="E266" s="77">
        <f>数据源表!E232</f>
        <v>3100</v>
      </c>
      <c r="F266" s="76" t="str">
        <f>数据源表!F232</f>
        <v>27754551</v>
      </c>
      <c r="G266" s="78">
        <f>数据源表!G232</f>
        <v>43241</v>
      </c>
      <c r="H266" s="76" t="str">
        <f>数据源表!H232</f>
        <v>开票现金</v>
      </c>
      <c r="I266" s="78">
        <v>43253</v>
      </c>
      <c r="J266" s="94">
        <f>数据源表!J232</f>
        <v>3100</v>
      </c>
      <c r="K266" s="94">
        <f t="shared" si="53"/>
        <v>2672.41</v>
      </c>
      <c r="L266" s="95">
        <f t="shared" si="51"/>
        <v>12</v>
      </c>
      <c r="M266" s="96"/>
      <c r="N266" s="96" t="e">
        <f>VLOOKUP(C266,#REF!,5,0)</f>
        <v>#REF!</v>
      </c>
      <c r="O266" s="76">
        <f t="shared" si="48"/>
        <v>0.05</v>
      </c>
      <c r="P266" s="76">
        <f t="shared" si="52"/>
        <v>133.62</v>
      </c>
      <c r="Q266" s="224">
        <v>15.083</v>
      </c>
      <c r="R266" s="76">
        <f t="shared" si="49"/>
        <v>2564.11</v>
      </c>
      <c r="S266" s="94">
        <f>ROUND(IF(F266="未税",J266-M266-R266,J266/(1+AJ266)-M266-R266),2)</f>
        <v>108.3</v>
      </c>
      <c r="T266" s="94"/>
      <c r="U266" s="94"/>
      <c r="V266" s="106" t="str">
        <f>数据源表!S232</f>
        <v>CSR24</v>
      </c>
      <c r="W266" s="76" t="str">
        <f>数据源表!M232</f>
        <v>*专项化学用品*铝合金加工液</v>
      </c>
      <c r="X266" s="76" t="str">
        <f>数据源表!N232</f>
        <v>ZM-3080</v>
      </c>
      <c r="Y266" s="76">
        <f>数据源表!O232</f>
        <v>1</v>
      </c>
      <c r="Z266" s="76" t="str">
        <f>数据源表!P232</f>
        <v>桶</v>
      </c>
      <c r="AA266" s="76">
        <f>数据源表!Q232</f>
        <v>3100</v>
      </c>
      <c r="AB266" s="76">
        <f>数据源表!R232</f>
        <v>3100</v>
      </c>
      <c r="AC266" s="118">
        <f>数据源表!U232</f>
        <v>170</v>
      </c>
      <c r="AD266" s="118">
        <f>数据源表!T232</f>
        <v>170</v>
      </c>
      <c r="AE266" s="66" t="str">
        <f t="shared" si="50"/>
        <v xml:space="preserve">     指导价</v>
      </c>
      <c r="AF266" s="73" t="str">
        <f>数据源表!V232</f>
        <v>XOUT18050305</v>
      </c>
      <c r="AG266" s="119">
        <f>数据源表!W232</f>
        <v>43236</v>
      </c>
      <c r="AH266" s="73">
        <f>数据源表!X232</f>
        <v>0</v>
      </c>
      <c r="AI266" s="122"/>
      <c r="AJ266" s="124">
        <f>数据源表!Y232</f>
        <v>0.16000164645395001</v>
      </c>
      <c r="AK266" s="53" t="e">
        <f>VLOOKUP(V266,#REF!,12,0)</f>
        <v>#REF!</v>
      </c>
    </row>
    <row r="267" spans="1:37" s="53" customFormat="1" ht="12" customHeight="1">
      <c r="A267" s="76" t="str">
        <f>数据源表!A233</f>
        <v>刘宽</v>
      </c>
      <c r="B267" s="75">
        <f>数据源表!B233</f>
        <v>43257</v>
      </c>
      <c r="C267" s="76" t="str">
        <f>数据源表!C233</f>
        <v>a1440</v>
      </c>
      <c r="D267" s="76" t="str">
        <f>数据源表!D233</f>
        <v>无锡市宝赛德机械制造有限公司</v>
      </c>
      <c r="E267" s="77">
        <f>数据源表!E233</f>
        <v>2700</v>
      </c>
      <c r="F267" s="76" t="str">
        <f>数据源表!F233</f>
        <v>55874863</v>
      </c>
      <c r="G267" s="78">
        <f>数据源表!G233</f>
        <v>43257</v>
      </c>
      <c r="H267" s="76" t="str">
        <f>数据源表!H233</f>
        <v>开票现金</v>
      </c>
      <c r="I267" s="78">
        <v>43257</v>
      </c>
      <c r="J267" s="94">
        <f>数据源表!J233</f>
        <v>2700</v>
      </c>
      <c r="K267" s="94">
        <f t="shared" si="53"/>
        <v>2327.59</v>
      </c>
      <c r="L267" s="95">
        <f t="shared" si="51"/>
        <v>0</v>
      </c>
      <c r="M267" s="96"/>
      <c r="N267" s="96" t="e">
        <f>VLOOKUP(C267,#REF!,5,0)</f>
        <v>#REF!</v>
      </c>
      <c r="O267" s="76">
        <f t="shared" si="48"/>
        <v>0.05</v>
      </c>
      <c r="P267" s="76">
        <f t="shared" si="52"/>
        <v>116.38</v>
      </c>
      <c r="Q267" s="76" t="e">
        <f>ROUND(VLOOKUP(V267,#REF!,7,0),2)</f>
        <v>#REF!</v>
      </c>
      <c r="R267" s="76" t="e">
        <f t="shared" si="49"/>
        <v>#REF!</v>
      </c>
      <c r="S267" s="94" t="e">
        <f>ROUND(IF(F267="未税",J267-M267-R267,J267/(1+AJ267)-M267-R267),2)</f>
        <v>#REF!</v>
      </c>
      <c r="T267" s="94"/>
      <c r="U267" s="94"/>
      <c r="V267" s="106" t="str">
        <f>数据源表!S233</f>
        <v>CYT11</v>
      </c>
      <c r="W267" s="76" t="str">
        <f>数据源表!M233</f>
        <v>*润滑油*机床导轨油</v>
      </c>
      <c r="X267" s="76" t="str">
        <f>数据源表!N233</f>
        <v>68#</v>
      </c>
      <c r="Y267" s="76">
        <f>数据源表!O233</f>
        <v>0.17</v>
      </c>
      <c r="Z267" s="76" t="str">
        <f>数据源表!P233</f>
        <v>吨</v>
      </c>
      <c r="AA267" s="76">
        <f>数据源表!Q233</f>
        <v>15882.352941176499</v>
      </c>
      <c r="AB267" s="76">
        <f>数据源表!R233</f>
        <v>2700</v>
      </c>
      <c r="AC267" s="118">
        <f>数据源表!U233</f>
        <v>170</v>
      </c>
      <c r="AD267" s="118">
        <f>数据源表!T233</f>
        <v>170</v>
      </c>
      <c r="AE267" s="66" t="str">
        <f t="shared" si="50"/>
        <v xml:space="preserve">     指导价</v>
      </c>
      <c r="AF267" s="73" t="str">
        <f>数据源表!V233</f>
        <v>XOUT18060115</v>
      </c>
      <c r="AG267" s="119">
        <f>数据源表!W233</f>
        <v>43258</v>
      </c>
      <c r="AH267" s="73">
        <f>数据源表!X233</f>
        <v>0</v>
      </c>
      <c r="AI267" s="122"/>
      <c r="AJ267" s="124">
        <f>数据源表!Y233</f>
        <v>0.15999810963270999</v>
      </c>
      <c r="AK267" s="53" t="e">
        <f>VLOOKUP(V267,#REF!,12,0)</f>
        <v>#REF!</v>
      </c>
    </row>
    <row r="268" spans="1:37" s="53" customFormat="1" ht="12" customHeight="1">
      <c r="A268" s="76" t="str">
        <f>数据源表!A234</f>
        <v>刘宽</v>
      </c>
      <c r="B268" s="75">
        <f>数据源表!B234</f>
        <v>43076</v>
      </c>
      <c r="C268" s="76" t="str">
        <f>数据源表!C234</f>
        <v>a1462</v>
      </c>
      <c r="D268" s="76" t="str">
        <f>数据源表!D234</f>
        <v>无锡华励达工业制品有限公司</v>
      </c>
      <c r="E268" s="77">
        <f>数据源表!E234</f>
        <v>5200</v>
      </c>
      <c r="F268" s="76" t="str">
        <f>数据源表!F234</f>
        <v>26629729</v>
      </c>
      <c r="G268" s="78">
        <f>数据源表!G234</f>
        <v>43076</v>
      </c>
      <c r="H268" s="76" t="str">
        <f>数据源表!H234</f>
        <v>现金</v>
      </c>
      <c r="I268" s="78" t="s">
        <v>814</v>
      </c>
      <c r="J268" s="94">
        <f>数据源表!J234</f>
        <v>2936</v>
      </c>
      <c r="K268" s="94">
        <f t="shared" si="53"/>
        <v>2509.4</v>
      </c>
      <c r="L268" s="200">
        <v>184</v>
      </c>
      <c r="M268" s="96"/>
      <c r="N268" s="96" t="e">
        <f>VLOOKUP(C268,#REF!,5,0)</f>
        <v>#REF!</v>
      </c>
      <c r="O268" s="200">
        <f t="shared" si="48"/>
        <v>0</v>
      </c>
      <c r="P268" s="200">
        <f t="shared" si="52"/>
        <v>0</v>
      </c>
      <c r="Q268" s="76" t="e">
        <f>ROUND(VLOOKUP(V268,#REF!,7,0),2)</f>
        <v>#REF!</v>
      </c>
      <c r="R268" s="200"/>
      <c r="S268" s="203"/>
      <c r="T268" s="94"/>
      <c r="U268" s="94"/>
      <c r="V268" s="106" t="str">
        <f>数据源表!S234</f>
        <v>CSB15</v>
      </c>
      <c r="W268" s="76" t="str">
        <f>数据源表!M234</f>
        <v>半合成切削液</v>
      </c>
      <c r="X268" s="76" t="str">
        <f>数据源表!N234</f>
        <v>LP-3030AL</v>
      </c>
      <c r="Y268" s="76">
        <f>数据源表!O234</f>
        <v>1.1299999999999999</v>
      </c>
      <c r="Z268" s="76" t="str">
        <f>数据源表!P234</f>
        <v>桶</v>
      </c>
      <c r="AA268" s="76">
        <f>数据源表!Q234</f>
        <v>2600</v>
      </c>
      <c r="AB268" s="76">
        <f>数据源表!R234</f>
        <v>5200</v>
      </c>
      <c r="AC268" s="118">
        <f>数据源表!U234</f>
        <v>191.97</v>
      </c>
      <c r="AD268" s="118">
        <f>数据源表!T234</f>
        <v>170</v>
      </c>
      <c r="AE268" s="66" t="str">
        <f t="shared" si="50"/>
        <v xml:space="preserve">     指导价</v>
      </c>
      <c r="AF268" s="73" t="str">
        <f>数据源表!V234</f>
        <v>XOUT17120130</v>
      </c>
      <c r="AG268" s="119">
        <f>数据源表!W234</f>
        <v>43077</v>
      </c>
      <c r="AH268" s="73" t="str">
        <f>数据源表!X234</f>
        <v>拆分付款</v>
      </c>
      <c r="AI268" s="122"/>
      <c r="AJ268" s="124">
        <f>数据源表!Y234</f>
        <v>0.17</v>
      </c>
      <c r="AK268" s="53" t="e">
        <f>VLOOKUP(V268,#REF!,12,0)</f>
        <v>#REF!</v>
      </c>
    </row>
    <row r="269" spans="1:37" s="53" customFormat="1" ht="12" customHeight="1">
      <c r="A269" s="76" t="str">
        <f>数据源表!A235</f>
        <v>刘宽</v>
      </c>
      <c r="B269" s="75">
        <f>数据源表!B235</f>
        <v>43082</v>
      </c>
      <c r="C269" s="76" t="str">
        <f>数据源表!C235</f>
        <v>a1462</v>
      </c>
      <c r="D269" s="76" t="str">
        <f>数据源表!D235</f>
        <v>无锡华励达工业制品有限公司</v>
      </c>
      <c r="E269" s="77">
        <f>数据源表!E235</f>
        <v>5200</v>
      </c>
      <c r="F269" s="76" t="str">
        <f>数据源表!F235</f>
        <v>09926602</v>
      </c>
      <c r="G269" s="78">
        <f>数据源表!G235</f>
        <v>43082</v>
      </c>
      <c r="H269" s="76" t="str">
        <f>数据源表!H235</f>
        <v>现金</v>
      </c>
      <c r="I269" s="78">
        <v>43260</v>
      </c>
      <c r="J269" s="94">
        <f>数据源表!J235</f>
        <v>2064</v>
      </c>
      <c r="K269" s="94">
        <f t="shared" si="53"/>
        <v>1764.1</v>
      </c>
      <c r="L269" s="95">
        <f t="shared" si="51"/>
        <v>178</v>
      </c>
      <c r="M269" s="96"/>
      <c r="N269" s="96" t="e">
        <f>VLOOKUP(C269,#REF!,5,0)</f>
        <v>#REF!</v>
      </c>
      <c r="O269" s="76">
        <v>0.01</v>
      </c>
      <c r="P269" s="76">
        <f t="shared" si="52"/>
        <v>17.64</v>
      </c>
      <c r="Q269" s="76" t="e">
        <f>ROUND(VLOOKUP(V269,#REF!,7,0),2)</f>
        <v>#REF!</v>
      </c>
      <c r="R269" s="76"/>
      <c r="S269" s="94"/>
      <c r="T269" s="94"/>
      <c r="U269" s="94"/>
      <c r="V269" s="106" t="str">
        <f>数据源表!S235</f>
        <v>CSB15</v>
      </c>
      <c r="W269" s="76" t="str">
        <f>数据源表!M235</f>
        <v>半合成切削液</v>
      </c>
      <c r="X269" s="76" t="str">
        <f>数据源表!N235</f>
        <v>LP-3030AL</v>
      </c>
      <c r="Y269" s="76">
        <f>数据源表!O235</f>
        <v>0.79</v>
      </c>
      <c r="Z269" s="76" t="str">
        <f>数据源表!P235</f>
        <v>桶</v>
      </c>
      <c r="AA269" s="76">
        <f>数据源表!Q235</f>
        <v>2600</v>
      </c>
      <c r="AB269" s="76">
        <f>数据源表!R235</f>
        <v>5200</v>
      </c>
      <c r="AC269" s="118">
        <f>数据源表!U235</f>
        <v>134.94999999999999</v>
      </c>
      <c r="AD269" s="118">
        <f>数据源表!T235</f>
        <v>170</v>
      </c>
      <c r="AE269" s="66" t="str">
        <f t="shared" si="50"/>
        <v xml:space="preserve">     指导价</v>
      </c>
      <c r="AF269" s="73" t="str">
        <f>数据源表!V235</f>
        <v>XOUT17120270</v>
      </c>
      <c r="AG269" s="119">
        <f>数据源表!W235</f>
        <v>43083</v>
      </c>
      <c r="AH269" s="73" t="str">
        <f>数据源表!X235</f>
        <v>拆分付款</v>
      </c>
      <c r="AI269" s="122"/>
      <c r="AJ269" s="124">
        <f>数据源表!Y235</f>
        <v>0.17</v>
      </c>
      <c r="AK269" s="53" t="e">
        <f>VLOOKUP(V269,#REF!,12,0)</f>
        <v>#REF!</v>
      </c>
    </row>
    <row r="270" spans="1:37" s="53" customFormat="1" ht="12" customHeight="1">
      <c r="A270" s="76" t="str">
        <f>数据源表!A236</f>
        <v>刘宽</v>
      </c>
      <c r="B270" s="75">
        <f>数据源表!B236</f>
        <v>43061</v>
      </c>
      <c r="C270" s="76" t="str">
        <f>数据源表!C236</f>
        <v>a1532</v>
      </c>
      <c r="D270" s="76" t="str">
        <f>数据源表!D236</f>
        <v>无锡新畅宸科技有限公司</v>
      </c>
      <c r="E270" s="77">
        <f>数据源表!E236</f>
        <v>2500</v>
      </c>
      <c r="F270" s="76" t="str">
        <f>数据源表!F236</f>
        <v>26629494</v>
      </c>
      <c r="G270" s="78">
        <f>数据源表!G236</f>
        <v>43151</v>
      </c>
      <c r="H270" s="76">
        <f>数据源表!H236</f>
        <v>90</v>
      </c>
      <c r="I270" s="78">
        <v>43271</v>
      </c>
      <c r="J270" s="94">
        <f>数据源表!J236</f>
        <v>2500</v>
      </c>
      <c r="K270" s="94">
        <f t="shared" si="53"/>
        <v>2136.75</v>
      </c>
      <c r="L270" s="95">
        <f t="shared" si="51"/>
        <v>210</v>
      </c>
      <c r="M270" s="96"/>
      <c r="N270" s="96" t="e">
        <f>VLOOKUP(C270,#REF!,5,0)</f>
        <v>#REF!</v>
      </c>
      <c r="O270" s="200">
        <f t="shared" si="48"/>
        <v>0</v>
      </c>
      <c r="P270" s="200">
        <f t="shared" si="52"/>
        <v>0</v>
      </c>
      <c r="Q270" s="76" t="e">
        <f>ROUND(VLOOKUP(V270,#REF!,7,0),2)</f>
        <v>#REF!</v>
      </c>
      <c r="R270" s="200"/>
      <c r="S270" s="203"/>
      <c r="T270" s="94"/>
      <c r="U270" s="94"/>
      <c r="V270" s="106" t="str">
        <f>数据源表!S236</f>
        <v>CYT11</v>
      </c>
      <c r="W270" s="76" t="str">
        <f>数据源表!M236</f>
        <v>机床导轨油</v>
      </c>
      <c r="X270" s="76" t="str">
        <f>数据源表!N236</f>
        <v>68#</v>
      </c>
      <c r="Y270" s="76">
        <f>数据源表!O236</f>
        <v>1</v>
      </c>
      <c r="Z270" s="76" t="str">
        <f>数据源表!P236</f>
        <v>桶</v>
      </c>
      <c r="AA270" s="76">
        <f>数据源表!Q236</f>
        <v>2500</v>
      </c>
      <c r="AB270" s="76">
        <f>数据源表!R236</f>
        <v>2500</v>
      </c>
      <c r="AC270" s="118">
        <f>数据源表!U236</f>
        <v>170</v>
      </c>
      <c r="AD270" s="118">
        <f>数据源表!T236</f>
        <v>170</v>
      </c>
      <c r="AE270" s="66" t="str">
        <f t="shared" si="50"/>
        <v xml:space="preserve">     指导价</v>
      </c>
      <c r="AF270" s="73" t="str">
        <f>数据源表!V236</f>
        <v>XOUT17110484</v>
      </c>
      <c r="AG270" s="119">
        <f>数据源表!W236</f>
        <v>43062</v>
      </c>
      <c r="AH270" s="73">
        <f>数据源表!X236</f>
        <v>0</v>
      </c>
      <c r="AI270" s="122"/>
      <c r="AJ270" s="124">
        <f>数据源表!Y236</f>
        <v>0.17</v>
      </c>
      <c r="AK270" s="53" t="e">
        <f>VLOOKUP(V270,#REF!,12,0)</f>
        <v>#REF!</v>
      </c>
    </row>
    <row r="271" spans="1:37" s="53" customFormat="1" ht="12" customHeight="1">
      <c r="A271" s="76" t="str">
        <f>数据源表!A237</f>
        <v>刘宽</v>
      </c>
      <c r="B271" s="75">
        <f>数据源表!B237</f>
        <v>43082</v>
      </c>
      <c r="C271" s="76" t="str">
        <f>数据源表!C237</f>
        <v>a1532</v>
      </c>
      <c r="D271" s="76" t="str">
        <f>数据源表!D237</f>
        <v>无锡新畅宸科技有限公司</v>
      </c>
      <c r="E271" s="77">
        <f>数据源表!E237</f>
        <v>3300</v>
      </c>
      <c r="F271" s="76" t="str">
        <f>数据源表!F237</f>
        <v>09926589</v>
      </c>
      <c r="G271" s="78">
        <f>数据源表!G237</f>
        <v>43172</v>
      </c>
      <c r="H271" s="76">
        <f>数据源表!H237</f>
        <v>90</v>
      </c>
      <c r="I271" s="78">
        <v>43271</v>
      </c>
      <c r="J271" s="94">
        <f>数据源表!J237</f>
        <v>3300</v>
      </c>
      <c r="K271" s="94">
        <f t="shared" si="53"/>
        <v>2820.51</v>
      </c>
      <c r="L271" s="95">
        <f t="shared" si="51"/>
        <v>189</v>
      </c>
      <c r="M271" s="96"/>
      <c r="N271" s="96" t="e">
        <f>VLOOKUP(C271,#REF!,5,0)</f>
        <v>#REF!</v>
      </c>
      <c r="O271" s="200">
        <f t="shared" si="48"/>
        <v>0</v>
      </c>
      <c r="P271" s="200">
        <f t="shared" si="52"/>
        <v>0</v>
      </c>
      <c r="Q271" s="76" t="e">
        <f>ROUND(VLOOKUP(V271,#REF!,7,0),2)</f>
        <v>#REF!</v>
      </c>
      <c r="R271" s="200"/>
      <c r="S271" s="203"/>
      <c r="T271" s="94"/>
      <c r="U271" s="94"/>
      <c r="V271" s="106" t="str">
        <f>数据源表!S237</f>
        <v>CSR34</v>
      </c>
      <c r="W271" s="76" t="str">
        <f>数据源表!M237</f>
        <v>植物型切削液</v>
      </c>
      <c r="X271" s="76" t="str">
        <f>数据源表!N237</f>
        <v>JH-200RP</v>
      </c>
      <c r="Y271" s="76">
        <f>数据源表!O237</f>
        <v>1</v>
      </c>
      <c r="Z271" s="76" t="str">
        <f>数据源表!P237</f>
        <v>桶</v>
      </c>
      <c r="AA271" s="76">
        <f>数据源表!Q237</f>
        <v>3300</v>
      </c>
      <c r="AB271" s="76">
        <f>数据源表!R237</f>
        <v>3300</v>
      </c>
      <c r="AC271" s="118">
        <f>数据源表!U237</f>
        <v>180</v>
      </c>
      <c r="AD271" s="118">
        <f>数据源表!T237</f>
        <v>180</v>
      </c>
      <c r="AE271" s="66" t="str">
        <f t="shared" si="50"/>
        <v xml:space="preserve">     指导价</v>
      </c>
      <c r="AF271" s="73" t="str">
        <f>数据源表!V237</f>
        <v>XOUT17120250</v>
      </c>
      <c r="AG271" s="119">
        <f>数据源表!W237</f>
        <v>43083</v>
      </c>
      <c r="AH271" s="73">
        <f>数据源表!X237</f>
        <v>0</v>
      </c>
      <c r="AI271" s="122"/>
      <c r="AJ271" s="124">
        <f>数据源表!Y237</f>
        <v>0.17</v>
      </c>
      <c r="AK271" s="53" t="e">
        <f>VLOOKUP(V271,#REF!,12,0)</f>
        <v>#REF!</v>
      </c>
    </row>
    <row r="272" spans="1:37" s="53" customFormat="1" ht="12" customHeight="1">
      <c r="A272" s="76" t="str">
        <f>数据源表!A238</f>
        <v>刘宽</v>
      </c>
      <c r="B272" s="75">
        <f>数据源表!B238</f>
        <v>43249</v>
      </c>
      <c r="C272" s="76" t="str">
        <f>数据源表!C238</f>
        <v>a1535</v>
      </c>
      <c r="D272" s="76" t="str">
        <f>数据源表!D238</f>
        <v>无锡睿思凯科技股份有限公司</v>
      </c>
      <c r="E272" s="77">
        <f>数据源表!E238</f>
        <v>600</v>
      </c>
      <c r="F272" s="76" t="str">
        <f>数据源表!F238</f>
        <v>55874734</v>
      </c>
      <c r="G272" s="78">
        <f>数据源表!G238</f>
        <v>43279</v>
      </c>
      <c r="H272" s="76">
        <f>数据源表!H238</f>
        <v>30</v>
      </c>
      <c r="I272" s="78">
        <v>43279</v>
      </c>
      <c r="J272" s="94">
        <f>数据源表!J238</f>
        <v>600</v>
      </c>
      <c r="K272" s="94">
        <f t="shared" si="53"/>
        <v>517.24</v>
      </c>
      <c r="L272" s="95">
        <f t="shared" si="51"/>
        <v>30</v>
      </c>
      <c r="M272" s="96"/>
      <c r="N272" s="96" t="e">
        <f>VLOOKUP(C272,#REF!,5,0)</f>
        <v>#REF!</v>
      </c>
      <c r="O272" s="76">
        <f t="shared" si="48"/>
        <v>0.05</v>
      </c>
      <c r="P272" s="76">
        <f t="shared" si="52"/>
        <v>25.86</v>
      </c>
      <c r="Q272" s="76" t="e">
        <f>ROUND(VLOOKUP(V272,#REF!,7,0),2)</f>
        <v>#REF!</v>
      </c>
      <c r="R272" s="76" t="e">
        <f t="shared" si="49"/>
        <v>#REF!</v>
      </c>
      <c r="S272" s="94" t="e">
        <f>ROUND(IF(F272="未税",J272-M272-R272,J272/(1+AJ272)-M272-R272),2)</f>
        <v>#REF!</v>
      </c>
      <c r="T272" s="94"/>
      <c r="U272" s="94"/>
      <c r="V272" s="106" t="str">
        <f>数据源表!S238</f>
        <v>CYT11</v>
      </c>
      <c r="W272" s="76" t="str">
        <f>数据源表!M238</f>
        <v>*润滑油*机床导轨油</v>
      </c>
      <c r="X272" s="76" t="str">
        <f>数据源表!N238</f>
        <v>68#</v>
      </c>
      <c r="Y272" s="76">
        <f>数据源表!O238</f>
        <v>3.4000000000000002E-2</v>
      </c>
      <c r="Z272" s="76" t="str">
        <f>数据源表!P238</f>
        <v>吨</v>
      </c>
      <c r="AA272" s="76">
        <f>数据源表!Q238</f>
        <v>17647.058823529402</v>
      </c>
      <c r="AB272" s="76">
        <f>数据源表!R238</f>
        <v>600</v>
      </c>
      <c r="AC272" s="118">
        <f>数据源表!U238</f>
        <v>34</v>
      </c>
      <c r="AD272" s="118">
        <f>数据源表!T238</f>
        <v>17</v>
      </c>
      <c r="AE272" s="66" t="str">
        <f t="shared" si="50"/>
        <v>指导价+Y4*30</v>
      </c>
      <c r="AF272" s="73" t="str">
        <f>数据源表!V238</f>
        <v>XOUT18050533</v>
      </c>
      <c r="AG272" s="119">
        <f>数据源表!W238</f>
        <v>43249</v>
      </c>
      <c r="AH272" s="73">
        <f>数据源表!X238</f>
        <v>0</v>
      </c>
      <c r="AI272" s="122"/>
      <c r="AJ272" s="124">
        <f>数据源表!Y238</f>
        <v>0.160003093341582</v>
      </c>
      <c r="AK272" s="53" t="e">
        <f>VLOOKUP(V272,#REF!,12,0)</f>
        <v>#REF!</v>
      </c>
    </row>
    <row r="273" spans="1:37" s="53" customFormat="1" ht="12" customHeight="1">
      <c r="A273" s="76" t="str">
        <f>数据源表!A239</f>
        <v>刘宽</v>
      </c>
      <c r="B273" s="75">
        <f>数据源表!B239</f>
        <v>43173</v>
      </c>
      <c r="C273" s="76" t="str">
        <f>数据源表!C239</f>
        <v>a1677</v>
      </c>
      <c r="D273" s="76" t="str">
        <f>数据源表!D239</f>
        <v>常州方至精密机械制造有限公司</v>
      </c>
      <c r="E273" s="77">
        <f>数据源表!E239</f>
        <v>5000</v>
      </c>
      <c r="F273" s="76" t="str">
        <f>数据源表!F239</f>
        <v>02839513</v>
      </c>
      <c r="G273" s="78">
        <f>数据源表!G239</f>
        <v>43233</v>
      </c>
      <c r="H273" s="76">
        <f>数据源表!H239</f>
        <v>60</v>
      </c>
      <c r="I273" s="78">
        <v>43266</v>
      </c>
      <c r="J273" s="94">
        <f>数据源表!J239</f>
        <v>5000</v>
      </c>
      <c r="K273" s="94">
        <f t="shared" si="53"/>
        <v>4273.5</v>
      </c>
      <c r="L273" s="95">
        <f t="shared" si="51"/>
        <v>93</v>
      </c>
      <c r="M273" s="96"/>
      <c r="N273" s="96" t="e">
        <f>VLOOKUP(C273,#REF!,5,0)</f>
        <v>#REF!</v>
      </c>
      <c r="O273" s="76">
        <f t="shared" si="48"/>
        <v>0.04</v>
      </c>
      <c r="P273" s="76">
        <f t="shared" si="52"/>
        <v>170.94</v>
      </c>
      <c r="Q273" s="76" t="e">
        <f>ROUND(VLOOKUP(V273,#REF!,7,0),2)</f>
        <v>#REF!</v>
      </c>
      <c r="R273" s="76" t="e">
        <f t="shared" si="49"/>
        <v>#REF!</v>
      </c>
      <c r="S273" s="94" t="e">
        <f>ROUND(IF(F273="未税",J273-M273-R273,J273/1.17-M273-R273),2)</f>
        <v>#REF!</v>
      </c>
      <c r="T273" s="94"/>
      <c r="U273" s="94"/>
      <c r="V273" s="106" t="str">
        <f>数据源表!S239</f>
        <v>CSR10</v>
      </c>
      <c r="W273" s="76" t="str">
        <f>数据源表!M239</f>
        <v>*专项化学用品*微乳化切削液</v>
      </c>
      <c r="X273" s="76" t="str">
        <f>数据源表!N239</f>
        <v>JH-106</v>
      </c>
      <c r="Y273" s="76">
        <f>数据源表!O239</f>
        <v>1</v>
      </c>
      <c r="Z273" s="76" t="str">
        <f>数据源表!P239</f>
        <v>桶</v>
      </c>
      <c r="AA273" s="76">
        <f>数据源表!Q239</f>
        <v>5000</v>
      </c>
      <c r="AB273" s="76">
        <f>数据源表!R239</f>
        <v>5000</v>
      </c>
      <c r="AC273" s="118">
        <f>数据源表!U239</f>
        <v>170</v>
      </c>
      <c r="AD273" s="118">
        <f>数据源表!T239</f>
        <v>170</v>
      </c>
      <c r="AE273" s="66" t="str">
        <f t="shared" si="50"/>
        <v xml:space="preserve">     指导价</v>
      </c>
      <c r="AF273" s="73" t="str">
        <f>数据源表!V239</f>
        <v>XOUT18030013</v>
      </c>
      <c r="AG273" s="119">
        <f>数据源表!W239</f>
        <v>43160</v>
      </c>
      <c r="AH273" s="73">
        <f>数据源表!X239</f>
        <v>0</v>
      </c>
      <c r="AI273" s="122"/>
      <c r="AJ273" s="124">
        <f>数据源表!Y239</f>
        <v>0.17</v>
      </c>
      <c r="AK273" s="53" t="e">
        <f>VLOOKUP(V273,#REF!,12,0)</f>
        <v>#REF!</v>
      </c>
    </row>
    <row r="274" spans="1:37" s="53" customFormat="1" ht="12" customHeight="1">
      <c r="A274" s="76" t="str">
        <f>数据源表!A240</f>
        <v>刘宽</v>
      </c>
      <c r="B274" s="75">
        <f>数据源表!B240</f>
        <v>43198</v>
      </c>
      <c r="C274" s="76" t="str">
        <f>数据源表!C240</f>
        <v>a1678</v>
      </c>
      <c r="D274" s="76" t="str">
        <f>数据源表!D240</f>
        <v>常州大本润滑油有限公司</v>
      </c>
      <c r="E274" s="77">
        <f>数据源表!E240</f>
        <v>2300</v>
      </c>
      <c r="F274" s="76" t="str">
        <f>数据源表!F240</f>
        <v>15222429</v>
      </c>
      <c r="G274" s="78">
        <f>数据源表!G240</f>
        <v>43228</v>
      </c>
      <c r="H274" s="76">
        <f>数据源表!H240</f>
        <v>30</v>
      </c>
      <c r="I274" s="78">
        <v>43260</v>
      </c>
      <c r="J274" s="94">
        <f>数据源表!J240</f>
        <v>2300</v>
      </c>
      <c r="K274" s="94">
        <f t="shared" si="53"/>
        <v>1965.81</v>
      </c>
      <c r="L274" s="95">
        <f t="shared" si="51"/>
        <v>62</v>
      </c>
      <c r="M274" s="96"/>
      <c r="N274" s="96" t="e">
        <f>VLOOKUP(C274,#REF!,5,0)</f>
        <v>#REF!</v>
      </c>
      <c r="O274" s="76">
        <v>0.01</v>
      </c>
      <c r="P274" s="76">
        <f t="shared" si="52"/>
        <v>19.66</v>
      </c>
      <c r="Q274" s="76" t="e">
        <f>ROUND(VLOOKUP(V274,#REF!,7,0),2)</f>
        <v>#REF!</v>
      </c>
      <c r="R274" s="76"/>
      <c r="S274" s="94"/>
      <c r="T274" s="94"/>
      <c r="U274" s="94"/>
      <c r="V274" s="106" t="str">
        <f>数据源表!S240</f>
        <v>CSQ15</v>
      </c>
      <c r="W274" s="76" t="str">
        <f>数据源表!M240</f>
        <v>*化学试剂助剂*全合成切削液</v>
      </c>
      <c r="X274" s="76" t="str">
        <f>数据源表!N240</f>
        <v>SH-805</v>
      </c>
      <c r="Y274" s="76">
        <f>数据源表!O240</f>
        <v>1</v>
      </c>
      <c r="Z274" s="76" t="str">
        <f>数据源表!P240</f>
        <v>桶</v>
      </c>
      <c r="AA274" s="76">
        <f>数据源表!Q240</f>
        <v>2300</v>
      </c>
      <c r="AB274" s="76">
        <f>数据源表!R240</f>
        <v>2300</v>
      </c>
      <c r="AC274" s="118">
        <f>数据源表!U240</f>
        <v>180</v>
      </c>
      <c r="AD274" s="118">
        <f>数据源表!T240</f>
        <v>180</v>
      </c>
      <c r="AE274" s="66" t="str">
        <f t="shared" si="50"/>
        <v xml:space="preserve">     指导价</v>
      </c>
      <c r="AF274" s="73" t="str">
        <f>数据源表!V240</f>
        <v>XOUT18040090</v>
      </c>
      <c r="AG274" s="119">
        <f>数据源表!W240</f>
        <v>43198</v>
      </c>
      <c r="AH274" s="73">
        <f>数据源表!X240</f>
        <v>0</v>
      </c>
      <c r="AI274" s="122"/>
      <c r="AJ274" s="124">
        <f>数据源表!Y240</f>
        <v>0.17</v>
      </c>
      <c r="AK274" s="53" t="e">
        <f>VLOOKUP(V274,#REF!,12,0)</f>
        <v>#REF!</v>
      </c>
    </row>
    <row r="275" spans="1:37" s="53" customFormat="1" ht="12" customHeight="1">
      <c r="A275" s="76" t="str">
        <f>数据源表!A241</f>
        <v>刘宽</v>
      </c>
      <c r="B275" s="75">
        <f>数据源表!B241</f>
        <v>43241</v>
      </c>
      <c r="C275" s="76" t="str">
        <f>数据源表!C241</f>
        <v>a1713</v>
      </c>
      <c r="D275" s="76" t="str">
        <f>数据源表!D241</f>
        <v>扬州仪林精密机械有限公司</v>
      </c>
      <c r="E275" s="77">
        <f>数据源表!E241</f>
        <v>2650</v>
      </c>
      <c r="F275" s="76" t="str">
        <f>数据源表!F241</f>
        <v>27754547</v>
      </c>
      <c r="G275" s="78">
        <f>数据源表!G241</f>
        <v>43271</v>
      </c>
      <c r="H275" s="76">
        <f>数据源表!H241</f>
        <v>30</v>
      </c>
      <c r="I275" s="78">
        <v>43277</v>
      </c>
      <c r="J275" s="94">
        <f>数据源表!J241</f>
        <v>2500</v>
      </c>
      <c r="K275" s="94">
        <f t="shared" si="53"/>
        <v>2155.17</v>
      </c>
      <c r="L275" s="95">
        <f t="shared" si="51"/>
        <v>36</v>
      </c>
      <c r="M275" s="96"/>
      <c r="N275" s="96" t="e">
        <f>VLOOKUP(C275,#REF!,5,0)</f>
        <v>#REF!</v>
      </c>
      <c r="O275" s="76">
        <f t="shared" si="48"/>
        <v>0.05</v>
      </c>
      <c r="P275" s="76">
        <f t="shared" si="52"/>
        <v>107.76</v>
      </c>
      <c r="Q275" s="76" t="e">
        <f>ROUND(VLOOKUP(V275,#REF!,7,0),2)</f>
        <v>#REF!</v>
      </c>
      <c r="R275" s="76" t="e">
        <f t="shared" si="49"/>
        <v>#REF!</v>
      </c>
      <c r="S275" s="94" t="e">
        <f>ROUND(IF(F275="未税",J275-M275-R275,J275/(1+AJ275)-M275-R275),2)</f>
        <v>#REF!</v>
      </c>
      <c r="T275" s="94"/>
      <c r="U275" s="94"/>
      <c r="V275" s="106" t="str">
        <f>数据源表!S241</f>
        <v>CYQ19</v>
      </c>
      <c r="W275" s="76" t="str">
        <f>数据源表!M241</f>
        <v>*化学试剂助剂*不锈钢冷却剂</v>
      </c>
      <c r="X275" s="76" t="str">
        <f>数据源表!N241</f>
        <v>DH-30A</v>
      </c>
      <c r="Y275" s="76">
        <f>数据源表!O241</f>
        <v>0.94</v>
      </c>
      <c r="Z275" s="76" t="str">
        <f>数据源表!P241</f>
        <v>桶</v>
      </c>
      <c r="AA275" s="76">
        <f>数据源表!Q241</f>
        <v>2650</v>
      </c>
      <c r="AB275" s="76">
        <f>数据源表!R241</f>
        <v>2650</v>
      </c>
      <c r="AC275" s="118">
        <f>数据源表!U241</f>
        <v>160.38</v>
      </c>
      <c r="AD275" s="118">
        <f>数据源表!T241</f>
        <v>170</v>
      </c>
      <c r="AE275" s="66" t="str">
        <f t="shared" si="50"/>
        <v xml:space="preserve">     指导价</v>
      </c>
      <c r="AF275" s="73" t="str">
        <f>数据源表!V241</f>
        <v>XOUT18050249</v>
      </c>
      <c r="AG275" s="119">
        <f>数据源表!W241</f>
        <v>43235</v>
      </c>
      <c r="AH275" s="73" t="str">
        <f>数据源表!X241</f>
        <v>拆分付款</v>
      </c>
      <c r="AI275" s="122"/>
      <c r="AJ275" s="124">
        <f>数据源表!Y241</f>
        <v>0.16000140075640801</v>
      </c>
      <c r="AK275" s="53" t="e">
        <f>VLOOKUP(V275,#REF!,12,0)</f>
        <v>#REF!</v>
      </c>
    </row>
    <row r="276" spans="1:37" s="53" customFormat="1" ht="12" customHeight="1">
      <c r="A276" s="76" t="str">
        <f>数据源表!A242</f>
        <v>刘宽</v>
      </c>
      <c r="B276" s="75">
        <f>数据源表!B242</f>
        <v>43193</v>
      </c>
      <c r="C276" s="76" t="str">
        <f>数据源表!C242</f>
        <v>a1806</v>
      </c>
      <c r="D276" s="76" t="str">
        <f>数据源表!D242</f>
        <v>无锡诺新恒精密机械有限公司</v>
      </c>
      <c r="E276" s="77">
        <f>数据源表!E242</f>
        <v>3000</v>
      </c>
      <c r="F276" s="76" t="str">
        <f>数据源表!F242</f>
        <v>15222374</v>
      </c>
      <c r="G276" s="78">
        <f>数据源表!G242</f>
        <v>43223</v>
      </c>
      <c r="H276" s="76">
        <f>数据源表!H242</f>
        <v>30</v>
      </c>
      <c r="I276" s="78">
        <v>43253</v>
      </c>
      <c r="J276" s="94">
        <f>数据源表!J242</f>
        <v>3000</v>
      </c>
      <c r="K276" s="94">
        <f t="shared" si="53"/>
        <v>2564.1</v>
      </c>
      <c r="L276" s="95">
        <f t="shared" si="51"/>
        <v>60</v>
      </c>
      <c r="M276" s="96"/>
      <c r="N276" s="96" t="e">
        <f>VLOOKUP(C276,#REF!,5,0)</f>
        <v>#REF!</v>
      </c>
      <c r="O276" s="76">
        <f t="shared" si="48"/>
        <v>0.05</v>
      </c>
      <c r="P276" s="76">
        <f t="shared" si="52"/>
        <v>128.21</v>
      </c>
      <c r="Q276" s="224">
        <v>15.083</v>
      </c>
      <c r="R276" s="76">
        <f t="shared" si="49"/>
        <v>2564.11</v>
      </c>
      <c r="S276" s="94">
        <f>ROUND(IF(F276="未税",J276-M276-R276,J276/1.17-M276-R276),2)</f>
        <v>-0.01</v>
      </c>
      <c r="T276" s="94"/>
      <c r="U276" s="94"/>
      <c r="V276" s="106" t="str">
        <f>数据源表!S242</f>
        <v>CSR24</v>
      </c>
      <c r="W276" s="76" t="str">
        <f>数据源表!M242</f>
        <v>*专项化学用品*铝合金加工液</v>
      </c>
      <c r="X276" s="76" t="str">
        <f>数据源表!N242</f>
        <v>ZM-3080</v>
      </c>
      <c r="Y276" s="76">
        <f>数据源表!O242</f>
        <v>1</v>
      </c>
      <c r="Z276" s="76" t="str">
        <f>数据源表!P242</f>
        <v>桶</v>
      </c>
      <c r="AA276" s="76">
        <f>数据源表!Q242</f>
        <v>3000</v>
      </c>
      <c r="AB276" s="76">
        <f>数据源表!R242</f>
        <v>3000</v>
      </c>
      <c r="AC276" s="118">
        <f>数据源表!U242</f>
        <v>170</v>
      </c>
      <c r="AD276" s="118">
        <f>数据源表!T242</f>
        <v>170</v>
      </c>
      <c r="AE276" s="66" t="str">
        <f t="shared" si="50"/>
        <v xml:space="preserve">     指导价</v>
      </c>
      <c r="AF276" s="73" t="str">
        <f>数据源表!V242</f>
        <v>XOUT18040055</v>
      </c>
      <c r="AG276" s="119">
        <f>数据源表!W242</f>
        <v>43193</v>
      </c>
      <c r="AH276" s="73">
        <f>数据源表!X242</f>
        <v>0</v>
      </c>
      <c r="AI276" s="122"/>
      <c r="AJ276" s="124">
        <f>数据源表!Y242</f>
        <v>0.17</v>
      </c>
      <c r="AK276" s="53" t="e">
        <f>VLOOKUP(V276,#REF!,12,0)</f>
        <v>#REF!</v>
      </c>
    </row>
    <row r="277" spans="1:37" s="53" customFormat="1" ht="12" customHeight="1">
      <c r="A277" s="76" t="str">
        <f>数据源表!A243</f>
        <v>刘宽</v>
      </c>
      <c r="B277" s="75">
        <f>数据源表!B243</f>
        <v>43258</v>
      </c>
      <c r="C277" s="76" t="str">
        <f>数据源表!C243</f>
        <v>a1854</v>
      </c>
      <c r="D277" s="76" t="str">
        <f>数据源表!D243</f>
        <v>杭州亿驰精密机械制造有限公司</v>
      </c>
      <c r="E277" s="77">
        <f>数据源表!E243</f>
        <v>3400</v>
      </c>
      <c r="F277" s="76" t="str">
        <f>数据源表!F243</f>
        <v>55874874</v>
      </c>
      <c r="G277" s="78">
        <f>数据源表!G243</f>
        <v>43258</v>
      </c>
      <c r="H277" s="76" t="str">
        <f>数据源表!H243</f>
        <v>开票现金</v>
      </c>
      <c r="I277" s="78">
        <v>43279</v>
      </c>
      <c r="J277" s="94">
        <f>数据源表!J243</f>
        <v>3400</v>
      </c>
      <c r="K277" s="94">
        <f t="shared" si="53"/>
        <v>2931.03</v>
      </c>
      <c r="L277" s="95">
        <f t="shared" si="51"/>
        <v>21</v>
      </c>
      <c r="M277" s="96"/>
      <c r="N277" s="96" t="e">
        <f>VLOOKUP(C277,#REF!,5,0)</f>
        <v>#REF!</v>
      </c>
      <c r="O277" s="76">
        <f t="shared" si="48"/>
        <v>0.05</v>
      </c>
      <c r="P277" s="76">
        <f t="shared" si="52"/>
        <v>146.55000000000001</v>
      </c>
      <c r="Q277" s="224">
        <v>15.083</v>
      </c>
      <c r="R277" s="76">
        <f t="shared" si="49"/>
        <v>2564.11</v>
      </c>
      <c r="S277" s="94">
        <f t="shared" ref="S277:S283" si="54">ROUND(IF(F277="未税",J277-M277-R277,J277/(1+AJ277)-M277-R277),2)</f>
        <v>366.92</v>
      </c>
      <c r="T277" s="94"/>
      <c r="U277" s="94"/>
      <c r="V277" s="106" t="str">
        <f>数据源表!S243</f>
        <v>CSR24</v>
      </c>
      <c r="W277" s="76" t="str">
        <f>数据源表!M243</f>
        <v>*专项化学用品*铝合金加工液</v>
      </c>
      <c r="X277" s="76" t="str">
        <f>数据源表!N243</f>
        <v>ZM-3080</v>
      </c>
      <c r="Y277" s="76">
        <f>数据源表!O243</f>
        <v>1</v>
      </c>
      <c r="Z277" s="76" t="str">
        <f>数据源表!P243</f>
        <v>桶</v>
      </c>
      <c r="AA277" s="76">
        <f>数据源表!Q243</f>
        <v>3400</v>
      </c>
      <c r="AB277" s="76">
        <f>数据源表!R243</f>
        <v>3400</v>
      </c>
      <c r="AC277" s="118">
        <f>数据源表!U243</f>
        <v>170</v>
      </c>
      <c r="AD277" s="118">
        <f>数据源表!T243</f>
        <v>170</v>
      </c>
      <c r="AE277" s="66" t="str">
        <f t="shared" si="50"/>
        <v xml:space="preserve">     指导价</v>
      </c>
      <c r="AF277" s="73" t="str">
        <f>数据源表!V243</f>
        <v>XOUT18060062</v>
      </c>
      <c r="AG277" s="119">
        <f>数据源表!W243</f>
        <v>43255</v>
      </c>
      <c r="AH277" s="73">
        <f>数据源表!X243</f>
        <v>0</v>
      </c>
      <c r="AI277" s="122"/>
      <c r="AJ277" s="124">
        <f>数据源表!Y243</f>
        <v>0.16000177412036001</v>
      </c>
      <c r="AK277" s="53" t="e">
        <f>VLOOKUP(V277,#REF!,12,0)</f>
        <v>#REF!</v>
      </c>
    </row>
    <row r="278" spans="1:37" s="53" customFormat="1" ht="12" customHeight="1">
      <c r="A278" s="76" t="str">
        <f>数据源表!A244</f>
        <v>刘宽</v>
      </c>
      <c r="B278" s="75">
        <f>数据源表!B244</f>
        <v>43250</v>
      </c>
      <c r="C278" s="76" t="str">
        <f>数据源表!C244</f>
        <v>a1859</v>
      </c>
      <c r="D278" s="76" t="str">
        <f>数据源表!D244</f>
        <v>无锡新朋盛自控设备有限公司</v>
      </c>
      <c r="E278" s="77">
        <f>数据源表!E244</f>
        <v>2750</v>
      </c>
      <c r="F278" s="76" t="str">
        <f>数据源表!F244</f>
        <v>55874755</v>
      </c>
      <c r="G278" s="78">
        <f>数据源表!G244</f>
        <v>43280</v>
      </c>
      <c r="H278" s="76">
        <f>数据源表!H244</f>
        <v>30</v>
      </c>
      <c r="I278" s="78">
        <v>43279</v>
      </c>
      <c r="J278" s="94">
        <f>数据源表!J244</f>
        <v>2750</v>
      </c>
      <c r="K278" s="94">
        <f t="shared" si="53"/>
        <v>2370.69</v>
      </c>
      <c r="L278" s="95">
        <f t="shared" si="51"/>
        <v>29</v>
      </c>
      <c r="M278" s="96"/>
      <c r="N278" s="96" t="e">
        <f>VLOOKUP(C278,#REF!,5,0)</f>
        <v>#REF!</v>
      </c>
      <c r="O278" s="76">
        <f t="shared" si="48"/>
        <v>0.05</v>
      </c>
      <c r="P278" s="76">
        <f t="shared" si="52"/>
        <v>118.53</v>
      </c>
      <c r="Q278" s="76" t="e">
        <f>ROUND(VLOOKUP(V278,#REF!,7,0),2)</f>
        <v>#REF!</v>
      </c>
      <c r="R278" s="76" t="e">
        <f t="shared" si="49"/>
        <v>#REF!</v>
      </c>
      <c r="S278" s="94" t="e">
        <f t="shared" si="54"/>
        <v>#REF!</v>
      </c>
      <c r="T278" s="94"/>
      <c r="U278" s="94"/>
      <c r="V278" s="106" t="str">
        <f>数据源表!S244</f>
        <v>CYT11</v>
      </c>
      <c r="W278" s="76" t="str">
        <f>数据源表!M244</f>
        <v>*润滑油*机床导轨油</v>
      </c>
      <c r="X278" s="76" t="str">
        <f>数据源表!N244</f>
        <v>68#</v>
      </c>
      <c r="Y278" s="76">
        <f>数据源表!O244</f>
        <v>0.17</v>
      </c>
      <c r="Z278" s="76" t="str">
        <f>数据源表!P244</f>
        <v>吨</v>
      </c>
      <c r="AA278" s="76">
        <f>数据源表!Q244</f>
        <v>16176.470588235299</v>
      </c>
      <c r="AB278" s="76">
        <f>数据源表!R244</f>
        <v>2750</v>
      </c>
      <c r="AC278" s="118">
        <f>数据源表!U244</f>
        <v>170</v>
      </c>
      <c r="AD278" s="118">
        <f>数据源表!T244</f>
        <v>170</v>
      </c>
      <c r="AE278" s="66" t="str">
        <f t="shared" si="50"/>
        <v xml:space="preserve">     指导价</v>
      </c>
      <c r="AF278" s="73" t="str">
        <f>数据源表!V244</f>
        <v>XOUT18050159</v>
      </c>
      <c r="AG278" s="119">
        <f>数据源表!W244</f>
        <v>43229</v>
      </c>
      <c r="AH278" s="73">
        <f>数据源表!X244</f>
        <v>0</v>
      </c>
      <c r="AI278" s="122"/>
      <c r="AJ278" s="124">
        <f>数据源表!Y244</f>
        <v>0.159999831272752</v>
      </c>
      <c r="AK278" s="53" t="e">
        <f>VLOOKUP(V278,#REF!,12,0)</f>
        <v>#REF!</v>
      </c>
    </row>
    <row r="279" spans="1:37" s="53" customFormat="1" ht="12" customHeight="1">
      <c r="A279" s="76" t="str">
        <f>数据源表!A245</f>
        <v>刘宽</v>
      </c>
      <c r="B279" s="75">
        <f>数据源表!B245</f>
        <v>43250</v>
      </c>
      <c r="C279" s="76" t="str">
        <f>数据源表!C245</f>
        <v>a1859</v>
      </c>
      <c r="D279" s="76" t="str">
        <f>数据源表!D245</f>
        <v>无锡新朋盛自控设备有限公司</v>
      </c>
      <c r="E279" s="77">
        <f>数据源表!E245</f>
        <v>3100</v>
      </c>
      <c r="F279" s="76" t="str">
        <f>数据源表!F245</f>
        <v>55874756</v>
      </c>
      <c r="G279" s="78">
        <f>数据源表!G245</f>
        <v>43280</v>
      </c>
      <c r="H279" s="76">
        <f>数据源表!H245</f>
        <v>30</v>
      </c>
      <c r="I279" s="78">
        <v>43279</v>
      </c>
      <c r="J279" s="94">
        <f>数据源表!J245</f>
        <v>3100</v>
      </c>
      <c r="K279" s="94">
        <f t="shared" si="53"/>
        <v>2672.41</v>
      </c>
      <c r="L279" s="95">
        <f t="shared" si="51"/>
        <v>29</v>
      </c>
      <c r="M279" s="96"/>
      <c r="N279" s="96" t="e">
        <f>VLOOKUP(C279,#REF!,5,0)</f>
        <v>#REF!</v>
      </c>
      <c r="O279" s="76">
        <f t="shared" si="48"/>
        <v>0.05</v>
      </c>
      <c r="P279" s="76">
        <f t="shared" si="52"/>
        <v>133.62</v>
      </c>
      <c r="Q279" s="224">
        <v>15.083</v>
      </c>
      <c r="R279" s="76">
        <f t="shared" si="49"/>
        <v>2564.11</v>
      </c>
      <c r="S279" s="94">
        <f t="shared" si="54"/>
        <v>108.3</v>
      </c>
      <c r="T279" s="94"/>
      <c r="U279" s="94"/>
      <c r="V279" s="106" t="str">
        <f>数据源表!S245</f>
        <v>CSR24</v>
      </c>
      <c r="W279" s="76" t="str">
        <f>数据源表!M245</f>
        <v>*专项化学用品*铝合金加工液</v>
      </c>
      <c r="X279" s="76" t="str">
        <f>数据源表!N245</f>
        <v>ZM-3080</v>
      </c>
      <c r="Y279" s="76">
        <f>数据源表!O245</f>
        <v>1</v>
      </c>
      <c r="Z279" s="76" t="str">
        <f>数据源表!P245</f>
        <v>桶</v>
      </c>
      <c r="AA279" s="76">
        <f>数据源表!Q245</f>
        <v>3100</v>
      </c>
      <c r="AB279" s="76">
        <f>数据源表!R245</f>
        <v>3100</v>
      </c>
      <c r="AC279" s="118">
        <f>数据源表!U245</f>
        <v>170</v>
      </c>
      <c r="AD279" s="118">
        <f>数据源表!T245</f>
        <v>170</v>
      </c>
      <c r="AE279" s="66" t="str">
        <f t="shared" si="50"/>
        <v xml:space="preserve">     指导价</v>
      </c>
      <c r="AF279" s="73" t="str">
        <f>数据源表!V245</f>
        <v>XOUT18050159</v>
      </c>
      <c r="AG279" s="119">
        <f>数据源表!W245</f>
        <v>43229</v>
      </c>
      <c r="AH279" s="73">
        <f>数据源表!X245</f>
        <v>0</v>
      </c>
      <c r="AI279" s="122"/>
      <c r="AJ279" s="124">
        <f>数据源表!Y245</f>
        <v>0.16000164645395001</v>
      </c>
      <c r="AK279" s="53" t="e">
        <f>VLOOKUP(V279,#REF!,12,0)</f>
        <v>#REF!</v>
      </c>
    </row>
    <row r="280" spans="1:37" s="53" customFormat="1" ht="12" customHeight="1">
      <c r="A280" s="76" t="str">
        <f>数据源表!A246</f>
        <v>刘宽</v>
      </c>
      <c r="B280" s="75">
        <f>数据源表!B246</f>
        <v>43234</v>
      </c>
      <c r="C280" s="76" t="str">
        <f>数据源表!C246</f>
        <v>a1862</v>
      </c>
      <c r="D280" s="76" t="str">
        <f>数据源表!D246</f>
        <v>绵阳市英耐克科技有限公司</v>
      </c>
      <c r="E280" s="77">
        <f>数据源表!E246</f>
        <v>9400</v>
      </c>
      <c r="F280" s="76" t="str">
        <f>数据源表!F246</f>
        <v>27754485</v>
      </c>
      <c r="G280" s="78">
        <f>数据源表!G246</f>
        <v>43264</v>
      </c>
      <c r="H280" s="76">
        <f>数据源表!H246</f>
        <v>30</v>
      </c>
      <c r="I280" s="78">
        <v>43256</v>
      </c>
      <c r="J280" s="94">
        <f>数据源表!J246</f>
        <v>9400</v>
      </c>
      <c r="K280" s="94">
        <f t="shared" si="53"/>
        <v>8103.45</v>
      </c>
      <c r="L280" s="95">
        <f t="shared" si="51"/>
        <v>22</v>
      </c>
      <c r="M280" s="96"/>
      <c r="N280" s="96" t="e">
        <f>VLOOKUP(C280,#REF!,5,0)</f>
        <v>#REF!</v>
      </c>
      <c r="O280" s="76">
        <f t="shared" si="48"/>
        <v>0.05</v>
      </c>
      <c r="P280" s="76">
        <f t="shared" si="52"/>
        <v>405.17</v>
      </c>
      <c r="Q280" s="76" t="e">
        <f>ROUND(VLOOKUP(V280,#REF!,7,0),2)</f>
        <v>#REF!</v>
      </c>
      <c r="R280" s="76" t="e">
        <f t="shared" si="49"/>
        <v>#REF!</v>
      </c>
      <c r="S280" s="94" t="e">
        <f t="shared" si="54"/>
        <v>#REF!</v>
      </c>
      <c r="T280" s="94"/>
      <c r="U280" s="94"/>
      <c r="V280" s="106" t="str">
        <f>数据源表!S246</f>
        <v>CYQ13</v>
      </c>
      <c r="W280" s="76" t="str">
        <f>数据源表!M246</f>
        <v>*化学试剂助剂*铜切削冷却剂</v>
      </c>
      <c r="X280" s="76" t="str">
        <f>数据源表!N246</f>
        <v>CC-20F</v>
      </c>
      <c r="Y280" s="76">
        <f>数据源表!O246</f>
        <v>4</v>
      </c>
      <c r="Z280" s="76" t="str">
        <f>数据源表!P246</f>
        <v>桶</v>
      </c>
      <c r="AA280" s="76">
        <f>数据源表!Q246</f>
        <v>2350</v>
      </c>
      <c r="AB280" s="76">
        <f>数据源表!R246</f>
        <v>9400</v>
      </c>
      <c r="AC280" s="118">
        <f>数据源表!U246</f>
        <v>680</v>
      </c>
      <c r="AD280" s="118">
        <f>数据源表!T246</f>
        <v>170</v>
      </c>
      <c r="AE280" s="66" t="str">
        <f t="shared" si="50"/>
        <v xml:space="preserve">     指导价</v>
      </c>
      <c r="AF280" s="73" t="str">
        <f>数据源表!V246</f>
        <v>XOUT18050196</v>
      </c>
      <c r="AG280" s="119">
        <f>数据源表!W246</f>
        <v>43231</v>
      </c>
      <c r="AH280" s="73">
        <f>数据源表!X246</f>
        <v>0</v>
      </c>
      <c r="AI280" s="122"/>
      <c r="AJ280" s="124">
        <f>数据源表!Y246</f>
        <v>0.159999753191542</v>
      </c>
      <c r="AK280" s="53" t="e">
        <f>VLOOKUP(V280,#REF!,12,0)</f>
        <v>#REF!</v>
      </c>
    </row>
    <row r="281" spans="1:37" s="53" customFormat="1" ht="12" customHeight="1">
      <c r="A281" s="76" t="str">
        <f>数据源表!A247</f>
        <v>刘宽</v>
      </c>
      <c r="B281" s="75">
        <f>数据源表!B247</f>
        <v>43253</v>
      </c>
      <c r="C281" s="76" t="str">
        <f>数据源表!C247</f>
        <v>a1862</v>
      </c>
      <c r="D281" s="76" t="str">
        <f>数据源表!D247</f>
        <v>绵阳市英耐克科技有限公司</v>
      </c>
      <c r="E281" s="77">
        <f>数据源表!E247</f>
        <v>9400</v>
      </c>
      <c r="F281" s="76" t="str">
        <f>数据源表!F247</f>
        <v>55874799</v>
      </c>
      <c r="G281" s="78">
        <f>数据源表!G247</f>
        <v>43283</v>
      </c>
      <c r="H281" s="76">
        <f>数据源表!H247</f>
        <v>30</v>
      </c>
      <c r="I281" s="78">
        <v>43256</v>
      </c>
      <c r="J281" s="94">
        <f>数据源表!J247</f>
        <v>9400</v>
      </c>
      <c r="K281" s="94">
        <f t="shared" si="53"/>
        <v>8103.45</v>
      </c>
      <c r="L281" s="95">
        <f t="shared" si="51"/>
        <v>3</v>
      </c>
      <c r="M281" s="96"/>
      <c r="N281" s="96" t="e">
        <f>VLOOKUP(C281,#REF!,5,0)</f>
        <v>#REF!</v>
      </c>
      <c r="O281" s="76">
        <f t="shared" si="48"/>
        <v>0.05</v>
      </c>
      <c r="P281" s="76">
        <f t="shared" si="52"/>
        <v>405.17</v>
      </c>
      <c r="Q281" s="76" t="e">
        <f>ROUND(VLOOKUP(V281,#REF!,7,0),2)</f>
        <v>#REF!</v>
      </c>
      <c r="R281" s="76" t="e">
        <f t="shared" si="49"/>
        <v>#REF!</v>
      </c>
      <c r="S281" s="94" t="e">
        <f t="shared" si="54"/>
        <v>#REF!</v>
      </c>
      <c r="T281" s="94"/>
      <c r="U281" s="94"/>
      <c r="V281" s="106" t="str">
        <f>数据源表!S247</f>
        <v>CYQ13</v>
      </c>
      <c r="W281" s="76" t="str">
        <f>数据源表!M247</f>
        <v>*化学试剂助剂*铜切削冷却剂</v>
      </c>
      <c r="X281" s="76" t="str">
        <f>数据源表!N247</f>
        <v>CC-20F</v>
      </c>
      <c r="Y281" s="76">
        <f>数据源表!O247</f>
        <v>4</v>
      </c>
      <c r="Z281" s="76" t="str">
        <f>数据源表!P247</f>
        <v>桶</v>
      </c>
      <c r="AA281" s="76">
        <f>数据源表!Q247</f>
        <v>2350</v>
      </c>
      <c r="AB281" s="76">
        <f>数据源表!R247</f>
        <v>9400</v>
      </c>
      <c r="AC281" s="118">
        <f>数据源表!U247</f>
        <v>680</v>
      </c>
      <c r="AD281" s="118">
        <f>数据源表!T247</f>
        <v>170</v>
      </c>
      <c r="AE281" s="66" t="str">
        <f t="shared" si="50"/>
        <v xml:space="preserve">     指导价</v>
      </c>
      <c r="AF281" s="73" t="str">
        <f>数据源表!V247</f>
        <v>XOUT18050572</v>
      </c>
      <c r="AG281" s="119">
        <f>数据源表!W247</f>
        <v>43251</v>
      </c>
      <c r="AH281" s="73">
        <f>数据源表!X247</f>
        <v>0</v>
      </c>
      <c r="AI281" s="122"/>
      <c r="AJ281" s="124">
        <f>数据源表!Y247</f>
        <v>0.159999753191542</v>
      </c>
      <c r="AK281" s="53" t="e">
        <f>VLOOKUP(V281,#REF!,12,0)</f>
        <v>#REF!</v>
      </c>
    </row>
    <row r="282" spans="1:37" s="53" customFormat="1" ht="12" customHeight="1">
      <c r="A282" s="76" t="str">
        <f>数据源表!A248</f>
        <v>刘宽</v>
      </c>
      <c r="B282" s="75">
        <f>数据源表!B248</f>
        <v>43242</v>
      </c>
      <c r="C282" s="76" t="str">
        <f>数据源表!C248</f>
        <v>a1868</v>
      </c>
      <c r="D282" s="76" t="str">
        <f>数据源表!D248</f>
        <v>无锡威尔达自动化机械有限公司</v>
      </c>
      <c r="E282" s="77">
        <f>数据源表!E248</f>
        <v>6200</v>
      </c>
      <c r="F282" s="76" t="str">
        <f>数据源表!F248</f>
        <v>55874563</v>
      </c>
      <c r="G282" s="78">
        <f>数据源表!G248</f>
        <v>43302</v>
      </c>
      <c r="H282" s="76">
        <f>数据源表!H248</f>
        <v>60</v>
      </c>
      <c r="I282" s="78">
        <v>43272</v>
      </c>
      <c r="J282" s="94">
        <f>数据源表!J248</f>
        <v>6200</v>
      </c>
      <c r="K282" s="94">
        <f t="shared" si="53"/>
        <v>5344.83</v>
      </c>
      <c r="L282" s="95">
        <f t="shared" si="51"/>
        <v>30</v>
      </c>
      <c r="M282" s="96"/>
      <c r="N282" s="96" t="e">
        <f>VLOOKUP(C282,#REF!,5,0)</f>
        <v>#REF!</v>
      </c>
      <c r="O282" s="76">
        <f t="shared" si="48"/>
        <v>0.05</v>
      </c>
      <c r="P282" s="76">
        <f t="shared" si="52"/>
        <v>267.24</v>
      </c>
      <c r="Q282" s="224">
        <v>15.083</v>
      </c>
      <c r="R282" s="76">
        <f t="shared" si="49"/>
        <v>5128.22</v>
      </c>
      <c r="S282" s="94">
        <f t="shared" si="54"/>
        <v>216.61</v>
      </c>
      <c r="T282" s="94"/>
      <c r="U282" s="94"/>
      <c r="V282" s="106" t="str">
        <f>数据源表!S248</f>
        <v>CSR24</v>
      </c>
      <c r="W282" s="76" t="str">
        <f>数据源表!M248</f>
        <v>*专项化学用品*铝合金加工液</v>
      </c>
      <c r="X282" s="76" t="str">
        <f>数据源表!N248</f>
        <v>ZM-3080</v>
      </c>
      <c r="Y282" s="76">
        <f>数据源表!O248</f>
        <v>2</v>
      </c>
      <c r="Z282" s="76" t="str">
        <f>数据源表!P248</f>
        <v>桶</v>
      </c>
      <c r="AA282" s="76">
        <f>数据源表!Q248</f>
        <v>3100</v>
      </c>
      <c r="AB282" s="76">
        <f>数据源表!R248</f>
        <v>6200</v>
      </c>
      <c r="AC282" s="118">
        <f>数据源表!U248</f>
        <v>340</v>
      </c>
      <c r="AD282" s="118">
        <f>数据源表!T248</f>
        <v>170</v>
      </c>
      <c r="AE282" s="66" t="str">
        <f t="shared" si="50"/>
        <v xml:space="preserve">     指导价</v>
      </c>
      <c r="AF282" s="73" t="str">
        <f>数据源表!V248</f>
        <v>XOUT18050380</v>
      </c>
      <c r="AG282" s="119">
        <f>数据源表!W248</f>
        <v>43243</v>
      </c>
      <c r="AH282" s="73">
        <f>数据源表!X248</f>
        <v>0</v>
      </c>
      <c r="AI282" s="122"/>
      <c r="AJ282" s="124">
        <f>数据源表!Y248</f>
        <v>0.15999947612926901</v>
      </c>
      <c r="AK282" s="53" t="e">
        <f>VLOOKUP(V282,#REF!,12,0)</f>
        <v>#REF!</v>
      </c>
    </row>
    <row r="283" spans="1:37" s="53" customFormat="1" ht="12" customHeight="1">
      <c r="A283" s="76" t="str">
        <f>数据源表!A249</f>
        <v>刘宽</v>
      </c>
      <c r="B283" s="75">
        <f>数据源表!B249</f>
        <v>43260</v>
      </c>
      <c r="C283" s="76" t="str">
        <f>数据源表!C249</f>
        <v>a1900</v>
      </c>
      <c r="D283" s="76" t="str">
        <f>数据源表!D249</f>
        <v>常州宏思博医疗器械有限公司</v>
      </c>
      <c r="E283" s="77">
        <f>数据源表!E249</f>
        <v>2800</v>
      </c>
      <c r="F283" s="76" t="str">
        <f>数据源表!F249</f>
        <v>55874897</v>
      </c>
      <c r="G283" s="78">
        <f>数据源表!G249</f>
        <v>43290</v>
      </c>
      <c r="H283" s="76">
        <f>数据源表!H249</f>
        <v>30</v>
      </c>
      <c r="I283" s="78">
        <v>43263</v>
      </c>
      <c r="J283" s="94">
        <f>数据源表!J249</f>
        <v>2800</v>
      </c>
      <c r="K283" s="94">
        <f t="shared" si="53"/>
        <v>2413.79</v>
      </c>
      <c r="L283" s="95">
        <f t="shared" si="51"/>
        <v>3</v>
      </c>
      <c r="M283" s="96"/>
      <c r="N283" s="96" t="e">
        <f>VLOOKUP(C283,#REF!,5,0)</f>
        <v>#REF!</v>
      </c>
      <c r="O283" s="76">
        <f t="shared" si="48"/>
        <v>0.05</v>
      </c>
      <c r="P283" s="76">
        <f t="shared" si="52"/>
        <v>120.69</v>
      </c>
      <c r="Q283" s="76" t="e">
        <f>ROUND(VLOOKUP(V283,#REF!,7,0),2)</f>
        <v>#REF!</v>
      </c>
      <c r="R283" s="76" t="e">
        <f t="shared" si="49"/>
        <v>#REF!</v>
      </c>
      <c r="S283" s="94" t="e">
        <f t="shared" si="54"/>
        <v>#REF!</v>
      </c>
      <c r="T283" s="94"/>
      <c r="U283" s="94"/>
      <c r="V283" s="106" t="str">
        <f>数据源表!S249</f>
        <v>CYQ19</v>
      </c>
      <c r="W283" s="76" t="str">
        <f>数据源表!M249</f>
        <v>*化学试剂助剂*不锈钢冷却剂</v>
      </c>
      <c r="X283" s="76" t="str">
        <f>数据源表!N249</f>
        <v>DH-30A</v>
      </c>
      <c r="Y283" s="76">
        <f>数据源表!O249</f>
        <v>1</v>
      </c>
      <c r="Z283" s="76" t="str">
        <f>数据源表!P249</f>
        <v>桶</v>
      </c>
      <c r="AA283" s="76">
        <f>数据源表!Q249</f>
        <v>2800</v>
      </c>
      <c r="AB283" s="76">
        <f>数据源表!R249</f>
        <v>2800</v>
      </c>
      <c r="AC283" s="118">
        <f>数据源表!U249</f>
        <v>170</v>
      </c>
      <c r="AD283" s="118">
        <f>数据源表!T249</f>
        <v>170</v>
      </c>
      <c r="AE283" s="66" t="str">
        <f t="shared" si="50"/>
        <v xml:space="preserve">     指导价</v>
      </c>
      <c r="AF283" s="73" t="str">
        <f>数据源表!V249</f>
        <v>XOUT18060177</v>
      </c>
      <c r="AG283" s="119">
        <f>数据源表!W249</f>
        <v>43262</v>
      </c>
      <c r="AH283" s="73">
        <f>数据源表!X249</f>
        <v>0</v>
      </c>
      <c r="AI283" s="122"/>
      <c r="AJ283" s="124">
        <f>数据源表!Y249</f>
        <v>0.160001491430489</v>
      </c>
      <c r="AK283" s="53" t="e">
        <f>VLOOKUP(V283,#REF!,12,0)</f>
        <v>#REF!</v>
      </c>
    </row>
    <row r="284" spans="1:37" s="53" customFormat="1" ht="12" customHeight="1">
      <c r="A284" s="76" t="str">
        <f>数据源表!A250</f>
        <v>卢莉</v>
      </c>
      <c r="B284" s="75">
        <f>数据源表!B250</f>
        <v>43202</v>
      </c>
      <c r="C284" s="76" t="str">
        <f>数据源表!C250</f>
        <v>a1359</v>
      </c>
      <c r="D284" s="76" t="str">
        <f>数据源表!D250</f>
        <v>湖北道普润滑科技有限公司</v>
      </c>
      <c r="E284" s="77">
        <f>数据源表!E250</f>
        <v>3072.3</v>
      </c>
      <c r="F284" s="76" t="str">
        <f>数据源表!F250</f>
        <v>15222485</v>
      </c>
      <c r="G284" s="78">
        <f>数据源表!G250</f>
        <v>43277</v>
      </c>
      <c r="H284" s="76">
        <f>数据源表!H250</f>
        <v>60</v>
      </c>
      <c r="I284" s="78">
        <v>43278</v>
      </c>
      <c r="J284" s="94">
        <f>数据源表!J250</f>
        <v>3072.3</v>
      </c>
      <c r="K284" s="94">
        <f t="shared" si="53"/>
        <v>2625.9</v>
      </c>
      <c r="L284" s="95">
        <f t="shared" si="51"/>
        <v>76</v>
      </c>
      <c r="M284" s="96"/>
      <c r="N284" s="96" t="e">
        <f>VLOOKUP(C284,#REF!,5,0)</f>
        <v>#REF!</v>
      </c>
      <c r="O284" s="223">
        <f>10.5*0.8</f>
        <v>8.4</v>
      </c>
      <c r="P284" s="76">
        <f t="shared" ref="P284:P310" si="55">ROUND(O284*Y284,2)</f>
        <v>8.4</v>
      </c>
      <c r="Q284" s="76" t="e">
        <f>ROUND(VLOOKUP(V284,#REF!,7,0),2)</f>
        <v>#REF!</v>
      </c>
      <c r="R284" s="76"/>
      <c r="S284" s="94"/>
      <c r="T284" s="94"/>
      <c r="U284" s="94"/>
      <c r="V284" s="106" t="str">
        <f>数据源表!S250</f>
        <v>CSQ68</v>
      </c>
      <c r="W284" s="76" t="str">
        <f>数据源表!M250</f>
        <v>*专项化学用品*切削液</v>
      </c>
      <c r="X284" s="76" t="str">
        <f>数据源表!N250</f>
        <v>CF-9938-B</v>
      </c>
      <c r="Y284" s="76">
        <f>数据源表!O250</f>
        <v>1</v>
      </c>
      <c r="Z284" s="76" t="str">
        <f>数据源表!P250</f>
        <v>桶</v>
      </c>
      <c r="AA284" s="76">
        <f>数据源表!Q250</f>
        <v>3072.3</v>
      </c>
      <c r="AB284" s="76">
        <f>数据源表!R250</f>
        <v>3072.3</v>
      </c>
      <c r="AC284" s="118">
        <f>数据源表!U250</f>
        <v>210</v>
      </c>
      <c r="AD284" s="118">
        <f>数据源表!T250</f>
        <v>210</v>
      </c>
      <c r="AE284" s="66" t="str">
        <f t="shared" si="50"/>
        <v xml:space="preserve">     指导价</v>
      </c>
      <c r="AF284" s="73" t="str">
        <f>数据源表!V250</f>
        <v>XOUT17110525</v>
      </c>
      <c r="AG284" s="119">
        <f>数据源表!W250</f>
        <v>43064</v>
      </c>
      <c r="AH284" s="73" t="str">
        <f>数据源表!X250</f>
        <v>纳诺-观澜HUB</v>
      </c>
      <c r="AI284" s="122"/>
      <c r="AJ284" s="124">
        <f>数据源表!Y250</f>
        <v>0.17</v>
      </c>
      <c r="AK284" s="53" t="e">
        <f>VLOOKUP(V284,#REF!,12,0)</f>
        <v>#REF!</v>
      </c>
    </row>
    <row r="285" spans="1:37" s="53" customFormat="1" ht="12" customHeight="1">
      <c r="A285" s="76" t="str">
        <f>数据源表!A251</f>
        <v>卢莉</v>
      </c>
      <c r="B285" s="75">
        <f>数据源表!B251</f>
        <v>43202</v>
      </c>
      <c r="C285" s="76" t="str">
        <f>数据源表!C251</f>
        <v>a1359</v>
      </c>
      <c r="D285" s="76" t="str">
        <f>数据源表!D251</f>
        <v>湖北道普润滑科技有限公司</v>
      </c>
      <c r="E285" s="77">
        <f>数据源表!E251</f>
        <v>44226</v>
      </c>
      <c r="F285" s="76" t="str">
        <f>数据源表!F251</f>
        <v>15222486</v>
      </c>
      <c r="G285" s="78">
        <f>数据源表!G251</f>
        <v>43277</v>
      </c>
      <c r="H285" s="76">
        <f>数据源表!H251</f>
        <v>60</v>
      </c>
      <c r="I285" s="78">
        <v>43278</v>
      </c>
      <c r="J285" s="94">
        <f>数据源表!J251</f>
        <v>44226</v>
      </c>
      <c r="K285" s="94">
        <f t="shared" si="53"/>
        <v>37800</v>
      </c>
      <c r="L285" s="95">
        <f t="shared" si="51"/>
        <v>76</v>
      </c>
      <c r="M285" s="96"/>
      <c r="N285" s="96" t="e">
        <f>VLOOKUP(C285,#REF!,5,0)</f>
        <v>#REF!</v>
      </c>
      <c r="O285" s="223">
        <f t="shared" ref="O285:O290" si="56">10.5*0.8</f>
        <v>8.4</v>
      </c>
      <c r="P285" s="76">
        <f t="shared" si="55"/>
        <v>151.19999999999999</v>
      </c>
      <c r="Q285" s="76" t="e">
        <f>ROUND(VLOOKUP(V285,#REF!,7,0),2)</f>
        <v>#REF!</v>
      </c>
      <c r="R285" s="76"/>
      <c r="S285" s="94"/>
      <c r="T285" s="94"/>
      <c r="U285" s="94"/>
      <c r="V285" s="106" t="str">
        <f>数据源表!S251</f>
        <v>CSR47</v>
      </c>
      <c r="W285" s="76" t="str">
        <f>数据源表!M251</f>
        <v>*专项化学用品*切削液</v>
      </c>
      <c r="X285" s="76" t="str">
        <f>数据源表!N251</f>
        <v>CF-2600A</v>
      </c>
      <c r="Y285" s="76">
        <f>数据源表!O251</f>
        <v>18</v>
      </c>
      <c r="Z285" s="76" t="str">
        <f>数据源表!P251</f>
        <v>桶</v>
      </c>
      <c r="AA285" s="76">
        <f>数据源表!Q251</f>
        <v>2457</v>
      </c>
      <c r="AB285" s="76">
        <f>数据源表!R251</f>
        <v>44226</v>
      </c>
      <c r="AC285" s="118">
        <f>数据源表!U251</f>
        <v>3240</v>
      </c>
      <c r="AD285" s="118">
        <f>数据源表!T251</f>
        <v>180</v>
      </c>
      <c r="AE285" s="66" t="str">
        <f t="shared" si="50"/>
        <v xml:space="preserve">     指导价</v>
      </c>
      <c r="AF285" s="73" t="str">
        <f>数据源表!V251</f>
        <v>XOUT17120153</v>
      </c>
      <c r="AG285" s="119">
        <f>数据源表!W251</f>
        <v>43078</v>
      </c>
      <c r="AH285" s="73" t="str">
        <f>数据源表!X251</f>
        <v>纳诺-观澜HUB</v>
      </c>
      <c r="AI285" s="122"/>
      <c r="AJ285" s="124">
        <f>数据源表!Y251</f>
        <v>0.17</v>
      </c>
      <c r="AK285" s="53" t="e">
        <f>VLOOKUP(V285,#REF!,12,0)</f>
        <v>#REF!</v>
      </c>
    </row>
    <row r="286" spans="1:37" s="53" customFormat="1" ht="12" customHeight="1">
      <c r="A286" s="76" t="str">
        <f>数据源表!A252</f>
        <v>卢莉</v>
      </c>
      <c r="B286" s="75">
        <f>数据源表!B252</f>
        <v>43202</v>
      </c>
      <c r="C286" s="76" t="str">
        <f>数据源表!C252</f>
        <v>a1359</v>
      </c>
      <c r="D286" s="76" t="str">
        <f>数据源表!D252</f>
        <v>湖北道普润滑科技有限公司</v>
      </c>
      <c r="E286" s="77">
        <f>数据源表!E252</f>
        <v>110565</v>
      </c>
      <c r="F286" s="76" t="str">
        <f>数据源表!F252</f>
        <v>15222491</v>
      </c>
      <c r="G286" s="78">
        <f>数据源表!G252</f>
        <v>43277</v>
      </c>
      <c r="H286" s="76">
        <f>数据源表!H252</f>
        <v>60</v>
      </c>
      <c r="I286" s="78">
        <v>43278</v>
      </c>
      <c r="J286" s="94">
        <f>数据源表!J252</f>
        <v>110565</v>
      </c>
      <c r="K286" s="94">
        <f t="shared" si="53"/>
        <v>94500</v>
      </c>
      <c r="L286" s="95">
        <f t="shared" si="51"/>
        <v>76</v>
      </c>
      <c r="M286" s="96"/>
      <c r="N286" s="96" t="e">
        <f>VLOOKUP(C286,#REF!,5,0)</f>
        <v>#REF!</v>
      </c>
      <c r="O286" s="223">
        <f t="shared" si="56"/>
        <v>8.4</v>
      </c>
      <c r="P286" s="76">
        <f t="shared" si="55"/>
        <v>378</v>
      </c>
      <c r="Q286" s="76" t="e">
        <f>ROUND(VLOOKUP(V286,#REF!,7,0),2)</f>
        <v>#REF!</v>
      </c>
      <c r="R286" s="76"/>
      <c r="S286" s="94"/>
      <c r="T286" s="94"/>
      <c r="U286" s="94"/>
      <c r="V286" s="106" t="str">
        <f>数据源表!S252</f>
        <v>CSR47</v>
      </c>
      <c r="W286" s="76" t="str">
        <f>数据源表!M252</f>
        <v>*专项化学用品*切削液</v>
      </c>
      <c r="X286" s="76" t="str">
        <f>数据源表!N252</f>
        <v>CF-2600A</v>
      </c>
      <c r="Y286" s="76">
        <f>数据源表!O252</f>
        <v>45</v>
      </c>
      <c r="Z286" s="76" t="str">
        <f>数据源表!P252</f>
        <v>桶</v>
      </c>
      <c r="AA286" s="76">
        <f>数据源表!Q252</f>
        <v>2457</v>
      </c>
      <c r="AB286" s="76">
        <f>数据源表!R252</f>
        <v>110565</v>
      </c>
      <c r="AC286" s="118">
        <f>数据源表!U252</f>
        <v>8100</v>
      </c>
      <c r="AD286" s="118">
        <f>数据源表!T252</f>
        <v>180</v>
      </c>
      <c r="AE286" s="66" t="str">
        <f t="shared" si="50"/>
        <v xml:space="preserve">     指导价</v>
      </c>
      <c r="AF286" s="73" t="str">
        <f>数据源表!V252</f>
        <v>XOUT17110404</v>
      </c>
      <c r="AG286" s="119">
        <f>数据源表!W252</f>
        <v>43059</v>
      </c>
      <c r="AH286" s="73" t="str">
        <f>数据源表!X252</f>
        <v>纳诺-观澜HUB</v>
      </c>
      <c r="AI286" s="122"/>
      <c r="AJ286" s="124">
        <f>数据源表!Y252</f>
        <v>0.17</v>
      </c>
      <c r="AK286" s="53" t="e">
        <f>VLOOKUP(V286,#REF!,12,0)</f>
        <v>#REF!</v>
      </c>
    </row>
    <row r="287" spans="1:37" s="53" customFormat="1" ht="12" customHeight="1">
      <c r="A287" s="76" t="str">
        <f>数据源表!A253</f>
        <v>卢莉</v>
      </c>
      <c r="B287" s="75">
        <f>数据源表!B253</f>
        <v>43202</v>
      </c>
      <c r="C287" s="76" t="str">
        <f>数据源表!C253</f>
        <v>a1359</v>
      </c>
      <c r="D287" s="76" t="str">
        <f>数据源表!D253</f>
        <v>湖北道普润滑科技有限公司</v>
      </c>
      <c r="E287" s="77">
        <f>数据源表!E253</f>
        <v>12285</v>
      </c>
      <c r="F287" s="76" t="str">
        <f>数据源表!F253</f>
        <v>15222492</v>
      </c>
      <c r="G287" s="78">
        <f>数据源表!G253</f>
        <v>43277</v>
      </c>
      <c r="H287" s="76">
        <f>数据源表!H253</f>
        <v>60</v>
      </c>
      <c r="I287" s="78">
        <v>43278</v>
      </c>
      <c r="J287" s="94">
        <f>数据源表!J253</f>
        <v>12285</v>
      </c>
      <c r="K287" s="94">
        <f t="shared" si="53"/>
        <v>10500</v>
      </c>
      <c r="L287" s="95">
        <f t="shared" si="51"/>
        <v>76</v>
      </c>
      <c r="M287" s="96"/>
      <c r="N287" s="96" t="e">
        <f>VLOOKUP(C287,#REF!,5,0)</f>
        <v>#REF!</v>
      </c>
      <c r="O287" s="223">
        <f t="shared" si="56"/>
        <v>8.4</v>
      </c>
      <c r="P287" s="76">
        <f t="shared" si="55"/>
        <v>42</v>
      </c>
      <c r="Q287" s="76" t="e">
        <f>ROUND(VLOOKUP(V287,#REF!,7,0),2)</f>
        <v>#REF!</v>
      </c>
      <c r="R287" s="76"/>
      <c r="S287" s="94"/>
      <c r="T287" s="94"/>
      <c r="U287" s="94"/>
      <c r="V287" s="106" t="str">
        <f>数据源表!S253</f>
        <v>CSR47</v>
      </c>
      <c r="W287" s="76" t="str">
        <f>数据源表!M253</f>
        <v>*专项化学用品*切削液</v>
      </c>
      <c r="X287" s="76" t="str">
        <f>数据源表!N253</f>
        <v>CF-2600A</v>
      </c>
      <c r="Y287" s="76">
        <f>数据源表!O253</f>
        <v>5</v>
      </c>
      <c r="Z287" s="76" t="str">
        <f>数据源表!P253</f>
        <v>桶</v>
      </c>
      <c r="AA287" s="76">
        <f>数据源表!Q253</f>
        <v>2457</v>
      </c>
      <c r="AB287" s="76">
        <f>数据源表!R253</f>
        <v>12285</v>
      </c>
      <c r="AC287" s="118">
        <f>数据源表!U253</f>
        <v>900</v>
      </c>
      <c r="AD287" s="118">
        <f>数据源表!T253</f>
        <v>180</v>
      </c>
      <c r="AE287" s="66" t="str">
        <f t="shared" si="50"/>
        <v xml:space="preserve">     指导价</v>
      </c>
      <c r="AF287" s="73" t="str">
        <f>数据源表!V253</f>
        <v>XOUT17110404</v>
      </c>
      <c r="AG287" s="119">
        <f>数据源表!W253</f>
        <v>43059</v>
      </c>
      <c r="AH287" s="73" t="str">
        <f>数据源表!X253</f>
        <v>纳诺-观澜HUB</v>
      </c>
      <c r="AI287" s="122"/>
      <c r="AJ287" s="124">
        <f>数据源表!Y253</f>
        <v>0.17</v>
      </c>
      <c r="AK287" s="53" t="e">
        <f>VLOOKUP(V287,#REF!,12,0)</f>
        <v>#REF!</v>
      </c>
    </row>
    <row r="288" spans="1:37" s="53" customFormat="1" ht="12" customHeight="1">
      <c r="A288" s="76" t="str">
        <f>数据源表!A254</f>
        <v>卢莉</v>
      </c>
      <c r="B288" s="75">
        <f>数据源表!B254</f>
        <v>43204</v>
      </c>
      <c r="C288" s="76" t="str">
        <f>数据源表!C254</f>
        <v>a1359</v>
      </c>
      <c r="D288" s="76" t="str">
        <f>数据源表!D254</f>
        <v>湖北道普润滑科技有限公司</v>
      </c>
      <c r="E288" s="77">
        <f>数据源表!E254</f>
        <v>1821.18</v>
      </c>
      <c r="F288" s="76" t="str">
        <f>数据源表!F254</f>
        <v>15222586</v>
      </c>
      <c r="G288" s="78">
        <f>数据源表!G254</f>
        <v>43277</v>
      </c>
      <c r="H288" s="76">
        <f>数据源表!H254</f>
        <v>60</v>
      </c>
      <c r="I288" s="78">
        <v>43278</v>
      </c>
      <c r="J288" s="94">
        <f>数据源表!J254</f>
        <v>1821.18</v>
      </c>
      <c r="K288" s="94">
        <f t="shared" si="53"/>
        <v>1556.56</v>
      </c>
      <c r="L288" s="95">
        <f t="shared" si="51"/>
        <v>74</v>
      </c>
      <c r="M288" s="96"/>
      <c r="N288" s="96" t="e">
        <f>VLOOKUP(C288,#REF!,5,0)</f>
        <v>#REF!</v>
      </c>
      <c r="O288" s="223">
        <f t="shared" ref="O288:O292" si="57">7.5*0.8</f>
        <v>6</v>
      </c>
      <c r="P288" s="76">
        <f t="shared" si="55"/>
        <v>6</v>
      </c>
      <c r="Q288" s="76" t="e">
        <f>ROUND(VLOOKUP(V288,#REF!,7,0),2)</f>
        <v>#REF!</v>
      </c>
      <c r="R288" s="76"/>
      <c r="S288" s="94"/>
      <c r="T288" s="94"/>
      <c r="U288" s="94"/>
      <c r="V288" s="106" t="str">
        <f>数据源表!S254</f>
        <v>CYQ76</v>
      </c>
      <c r="W288" s="76" t="str">
        <f>数据源表!M254</f>
        <v>*专项化学用品*切削油</v>
      </c>
      <c r="X288" s="76" t="str">
        <f>数据源表!N254</f>
        <v>CF-OS-002</v>
      </c>
      <c r="Y288" s="76">
        <f>数据源表!O254</f>
        <v>1</v>
      </c>
      <c r="Z288" s="76" t="str">
        <f>数据源表!P254</f>
        <v>桶</v>
      </c>
      <c r="AA288" s="76">
        <f>数据源表!Q254</f>
        <v>1821.18</v>
      </c>
      <c r="AB288" s="76">
        <f>数据源表!R254</f>
        <v>1821.18</v>
      </c>
      <c r="AC288" s="118">
        <f>数据源表!U254</f>
        <v>172</v>
      </c>
      <c r="AD288" s="118">
        <f>数据源表!T254</f>
        <v>172</v>
      </c>
      <c r="AE288" s="66" t="str">
        <f t="shared" si="50"/>
        <v xml:space="preserve">     指导价</v>
      </c>
      <c r="AF288" s="73" t="str">
        <f>数据源表!V254</f>
        <v>XOUT17120153</v>
      </c>
      <c r="AG288" s="119">
        <f>数据源表!W254</f>
        <v>43078</v>
      </c>
      <c r="AH288" s="73" t="str">
        <f>数据源表!X254</f>
        <v>纳诺-观澜HUB</v>
      </c>
      <c r="AI288" s="122"/>
      <c r="AJ288" s="124">
        <f>数据源表!Y254</f>
        <v>0.17</v>
      </c>
      <c r="AK288" s="53" t="e">
        <f>VLOOKUP(V288,#REF!,12,0)</f>
        <v>#REF!</v>
      </c>
    </row>
    <row r="289" spans="1:37" s="53" customFormat="1" ht="12" customHeight="1">
      <c r="A289" s="76" t="str">
        <f>数据源表!A255</f>
        <v>卢莉</v>
      </c>
      <c r="B289" s="75">
        <f>数据源表!B255</f>
        <v>43202</v>
      </c>
      <c r="C289" s="76" t="str">
        <f>数据源表!C255</f>
        <v>a1359</v>
      </c>
      <c r="D289" s="76" t="str">
        <f>数据源表!D255</f>
        <v>湖北道普润滑科技有限公司</v>
      </c>
      <c r="E289" s="77">
        <f>数据源表!E255</f>
        <v>56456.47</v>
      </c>
      <c r="F289" s="76" t="str">
        <f>数据源表!F255</f>
        <v>15222485</v>
      </c>
      <c r="G289" s="78">
        <f>数据源表!G255</f>
        <v>43277</v>
      </c>
      <c r="H289" s="76">
        <f>数据源表!H255</f>
        <v>60</v>
      </c>
      <c r="I289" s="78">
        <v>43278</v>
      </c>
      <c r="J289" s="94">
        <f>数据源表!J255</f>
        <v>56456.47</v>
      </c>
      <c r="K289" s="94">
        <f t="shared" si="53"/>
        <v>48253.39</v>
      </c>
      <c r="L289" s="95">
        <f t="shared" si="51"/>
        <v>76</v>
      </c>
      <c r="M289" s="96"/>
      <c r="N289" s="96" t="e">
        <f>VLOOKUP(C289,#REF!,5,0)</f>
        <v>#REF!</v>
      </c>
      <c r="O289" s="223">
        <f t="shared" si="57"/>
        <v>6</v>
      </c>
      <c r="P289" s="76">
        <f t="shared" si="55"/>
        <v>186</v>
      </c>
      <c r="Q289" s="76" t="e">
        <f>ROUND(VLOOKUP(V289,#REF!,7,0),2)</f>
        <v>#REF!</v>
      </c>
      <c r="R289" s="76"/>
      <c r="S289" s="94"/>
      <c r="T289" s="94"/>
      <c r="U289" s="94"/>
      <c r="V289" s="106" t="str">
        <f>数据源表!S255</f>
        <v>CYQ76</v>
      </c>
      <c r="W289" s="76" t="str">
        <f>数据源表!M255</f>
        <v>*专项化学用品*切削油</v>
      </c>
      <c r="X289" s="76" t="str">
        <f>数据源表!N255</f>
        <v>CF-OS-002</v>
      </c>
      <c r="Y289" s="76">
        <f>数据源表!O255</f>
        <v>31</v>
      </c>
      <c r="Z289" s="76" t="str">
        <f>数据源表!P255</f>
        <v>桶</v>
      </c>
      <c r="AA289" s="76">
        <f>数据源表!Q255</f>
        <v>1821.1764516129001</v>
      </c>
      <c r="AB289" s="76">
        <f>数据源表!R255</f>
        <v>56456.47</v>
      </c>
      <c r="AC289" s="118">
        <f>数据源表!U255</f>
        <v>5332</v>
      </c>
      <c r="AD289" s="118">
        <f>数据源表!T255</f>
        <v>172</v>
      </c>
      <c r="AE289" s="66" t="str">
        <f t="shared" si="50"/>
        <v xml:space="preserve">     指导价</v>
      </c>
      <c r="AF289" s="73" t="str">
        <f>数据源表!V255</f>
        <v>XOUT17110525</v>
      </c>
      <c r="AG289" s="119">
        <f>数据源表!W255</f>
        <v>43064</v>
      </c>
      <c r="AH289" s="73" t="str">
        <f>数据源表!X255</f>
        <v>纳诺-观澜IPEG</v>
      </c>
      <c r="AI289" s="122"/>
      <c r="AJ289" s="124">
        <f>数据源表!Y255</f>
        <v>0.17</v>
      </c>
      <c r="AK289" s="53" t="e">
        <f>VLOOKUP(V289,#REF!,12,0)</f>
        <v>#REF!</v>
      </c>
    </row>
    <row r="290" spans="1:37" s="53" customFormat="1" ht="12" customHeight="1">
      <c r="A290" s="76" t="str">
        <f>数据源表!A256</f>
        <v>卢莉</v>
      </c>
      <c r="B290" s="75">
        <f>数据源表!B256</f>
        <v>43202</v>
      </c>
      <c r="C290" s="76" t="str">
        <f>数据源表!C256</f>
        <v>a1359</v>
      </c>
      <c r="D290" s="76" t="str">
        <f>数据源表!D256</f>
        <v>湖北道普润滑科技有限公司</v>
      </c>
      <c r="E290" s="77">
        <f>数据源表!E256</f>
        <v>110565</v>
      </c>
      <c r="F290" s="76" t="str">
        <f>数据源表!F256</f>
        <v>15222489</v>
      </c>
      <c r="G290" s="78">
        <f>数据源表!G256</f>
        <v>43277</v>
      </c>
      <c r="H290" s="76">
        <f>数据源表!H256</f>
        <v>60</v>
      </c>
      <c r="I290" s="78">
        <v>43278</v>
      </c>
      <c r="J290" s="94">
        <f>数据源表!J256</f>
        <v>110565</v>
      </c>
      <c r="K290" s="94">
        <f t="shared" si="53"/>
        <v>94500</v>
      </c>
      <c r="L290" s="95">
        <f t="shared" si="51"/>
        <v>76</v>
      </c>
      <c r="M290" s="96"/>
      <c r="N290" s="96" t="e">
        <f>VLOOKUP(C290,#REF!,5,0)</f>
        <v>#REF!</v>
      </c>
      <c r="O290" s="223">
        <f t="shared" si="56"/>
        <v>8.4</v>
      </c>
      <c r="P290" s="76">
        <f t="shared" si="55"/>
        <v>378</v>
      </c>
      <c r="Q290" s="76" t="e">
        <f>ROUND(VLOOKUP(V290,#REF!,7,0),2)</f>
        <v>#REF!</v>
      </c>
      <c r="R290" s="76"/>
      <c r="S290" s="94"/>
      <c r="T290" s="94"/>
      <c r="U290" s="94"/>
      <c r="V290" s="106" t="str">
        <f>数据源表!S256</f>
        <v>CSR47</v>
      </c>
      <c r="W290" s="76" t="str">
        <f>数据源表!M256</f>
        <v>*专项化学用品*切削液</v>
      </c>
      <c r="X290" s="76" t="str">
        <f>数据源表!N256</f>
        <v>CF-2600A</v>
      </c>
      <c r="Y290" s="76">
        <f>数据源表!O256</f>
        <v>45</v>
      </c>
      <c r="Z290" s="76" t="str">
        <f>数据源表!P256</f>
        <v>桶</v>
      </c>
      <c r="AA290" s="76">
        <f>数据源表!Q256</f>
        <v>2457</v>
      </c>
      <c r="AB290" s="76">
        <f>数据源表!R256</f>
        <v>110565</v>
      </c>
      <c r="AC290" s="118">
        <f>数据源表!U256</f>
        <v>8100</v>
      </c>
      <c r="AD290" s="118">
        <f>数据源表!T256</f>
        <v>180</v>
      </c>
      <c r="AE290" s="66" t="str">
        <f t="shared" si="50"/>
        <v xml:space="preserve">     指导价</v>
      </c>
      <c r="AF290" s="73" t="str">
        <f>数据源表!V256</f>
        <v>XOUT17110253</v>
      </c>
      <c r="AG290" s="119">
        <f>数据源表!W256</f>
        <v>43052</v>
      </c>
      <c r="AH290" s="73" t="str">
        <f>数据源表!X256</f>
        <v>纳诺-观澜IPEG</v>
      </c>
      <c r="AI290" s="122"/>
      <c r="AJ290" s="124">
        <f>数据源表!Y256</f>
        <v>0.17</v>
      </c>
      <c r="AK290" s="53" t="e">
        <f>VLOOKUP(V290,#REF!,12,0)</f>
        <v>#REF!</v>
      </c>
    </row>
    <row r="291" spans="1:37" s="53" customFormat="1" ht="12" customHeight="1">
      <c r="A291" s="76" t="str">
        <f>数据源表!A257</f>
        <v>卢莉</v>
      </c>
      <c r="B291" s="75">
        <f>数据源表!B257</f>
        <v>43202</v>
      </c>
      <c r="C291" s="76" t="str">
        <f>数据源表!C257</f>
        <v>a1359</v>
      </c>
      <c r="D291" s="76" t="str">
        <f>数据源表!D257</f>
        <v>湖北道普润滑科技有限公司</v>
      </c>
      <c r="E291" s="77">
        <f>数据源表!E257</f>
        <v>29138.83</v>
      </c>
      <c r="F291" s="76" t="str">
        <f>数据源表!F257</f>
        <v>15222490</v>
      </c>
      <c r="G291" s="78">
        <f>数据源表!G257</f>
        <v>43277</v>
      </c>
      <c r="H291" s="76">
        <f>数据源表!H257</f>
        <v>60</v>
      </c>
      <c r="I291" s="78">
        <v>43278</v>
      </c>
      <c r="J291" s="94">
        <f>数据源表!J257</f>
        <v>29138.83</v>
      </c>
      <c r="K291" s="94">
        <f t="shared" si="53"/>
        <v>24904.98</v>
      </c>
      <c r="L291" s="95">
        <f t="shared" si="51"/>
        <v>76</v>
      </c>
      <c r="M291" s="96"/>
      <c r="N291" s="96" t="e">
        <f>VLOOKUP(C291,#REF!,5,0)</f>
        <v>#REF!</v>
      </c>
      <c r="O291" s="223">
        <f t="shared" si="57"/>
        <v>6</v>
      </c>
      <c r="P291" s="76">
        <f t="shared" si="55"/>
        <v>96</v>
      </c>
      <c r="Q291" s="76" t="e">
        <f>ROUND(VLOOKUP(V291,#REF!,7,0),2)</f>
        <v>#REF!</v>
      </c>
      <c r="R291" s="76"/>
      <c r="S291" s="94"/>
      <c r="T291" s="94"/>
      <c r="U291" s="94"/>
      <c r="V291" s="106" t="str">
        <f>数据源表!S257</f>
        <v>CYQ76</v>
      </c>
      <c r="W291" s="76" t="str">
        <f>数据源表!M257</f>
        <v>*专项化学用品*切削油</v>
      </c>
      <c r="X291" s="76" t="str">
        <f>数据源表!N257</f>
        <v>CF-OS-002</v>
      </c>
      <c r="Y291" s="76">
        <f>数据源表!O257</f>
        <v>16</v>
      </c>
      <c r="Z291" s="76" t="str">
        <f>数据源表!P257</f>
        <v>桶</v>
      </c>
      <c r="AA291" s="76">
        <f>数据源表!Q257</f>
        <v>1821.1768750000001</v>
      </c>
      <c r="AB291" s="76">
        <f>数据源表!R257</f>
        <v>29138.83</v>
      </c>
      <c r="AC291" s="118">
        <f>数据源表!U257</f>
        <v>2752</v>
      </c>
      <c r="AD291" s="118">
        <f>数据源表!T257</f>
        <v>172</v>
      </c>
      <c r="AE291" s="66" t="str">
        <f t="shared" si="50"/>
        <v xml:space="preserve">     指导价</v>
      </c>
      <c r="AF291" s="73" t="str">
        <f>数据源表!V257</f>
        <v>XOUT17110253</v>
      </c>
      <c r="AG291" s="119">
        <f>数据源表!W257</f>
        <v>43052</v>
      </c>
      <c r="AH291" s="73" t="str">
        <f>数据源表!X257</f>
        <v>纳诺-观澜IPEG</v>
      </c>
      <c r="AI291" s="122"/>
      <c r="AJ291" s="124">
        <f>数据源表!Y257</f>
        <v>0.17</v>
      </c>
      <c r="AK291" s="53" t="e">
        <f>VLOOKUP(V291,#REF!,12,0)</f>
        <v>#REF!</v>
      </c>
    </row>
    <row r="292" spans="1:37" s="53" customFormat="1" ht="12" customHeight="1">
      <c r="A292" s="76" t="str">
        <f>数据源表!A258</f>
        <v>卢莉</v>
      </c>
      <c r="B292" s="75">
        <f>数据源表!B258</f>
        <v>43204</v>
      </c>
      <c r="C292" s="76" t="str">
        <f>数据源表!C258</f>
        <v>a1359</v>
      </c>
      <c r="D292" s="76" t="str">
        <f>数据源表!D258</f>
        <v>湖北道普润滑科技有限公司</v>
      </c>
      <c r="E292" s="77">
        <f>数据源表!E258</f>
        <v>34602.35</v>
      </c>
      <c r="F292" s="76" t="str">
        <f>数据源表!F258</f>
        <v>15222570</v>
      </c>
      <c r="G292" s="78">
        <f>数据源表!G258</f>
        <v>43277</v>
      </c>
      <c r="H292" s="76">
        <f>数据源表!H258</f>
        <v>60</v>
      </c>
      <c r="I292" s="78">
        <v>43278</v>
      </c>
      <c r="J292" s="94">
        <f>数据源表!J258</f>
        <v>34602.35</v>
      </c>
      <c r="K292" s="94">
        <f t="shared" si="53"/>
        <v>29574.66</v>
      </c>
      <c r="L292" s="95">
        <f t="shared" si="51"/>
        <v>74</v>
      </c>
      <c r="M292" s="96"/>
      <c r="N292" s="96" t="e">
        <f>VLOOKUP(C292,#REF!,5,0)</f>
        <v>#REF!</v>
      </c>
      <c r="O292" s="223">
        <f t="shared" si="57"/>
        <v>6</v>
      </c>
      <c r="P292" s="76">
        <f t="shared" si="55"/>
        <v>114</v>
      </c>
      <c r="Q292" s="76" t="e">
        <f>ROUND(VLOOKUP(V292,#REF!,7,0),2)</f>
        <v>#REF!</v>
      </c>
      <c r="R292" s="76"/>
      <c r="S292" s="94"/>
      <c r="T292" s="94"/>
      <c r="U292" s="94"/>
      <c r="V292" s="106" t="str">
        <f>数据源表!S258</f>
        <v>CYQ76</v>
      </c>
      <c r="W292" s="76" t="str">
        <f>数据源表!M258</f>
        <v>*专项化学用品*切削油</v>
      </c>
      <c r="X292" s="76" t="str">
        <f>数据源表!N258</f>
        <v>CF-OS-002</v>
      </c>
      <c r="Y292" s="76">
        <f>数据源表!O258</f>
        <v>19</v>
      </c>
      <c r="Z292" s="76" t="str">
        <f>数据源表!P258</f>
        <v>桶</v>
      </c>
      <c r="AA292" s="76">
        <f>数据源表!Q258</f>
        <v>1821.17631578947</v>
      </c>
      <c r="AB292" s="76">
        <f>数据源表!R258</f>
        <v>34602.35</v>
      </c>
      <c r="AC292" s="118">
        <f>数据源表!U258</f>
        <v>3268</v>
      </c>
      <c r="AD292" s="118">
        <f>数据源表!T258</f>
        <v>172</v>
      </c>
      <c r="AE292" s="66" t="str">
        <f t="shared" si="50"/>
        <v xml:space="preserve">     指导价</v>
      </c>
      <c r="AF292" s="73" t="str">
        <f>数据源表!V258</f>
        <v>XOUT17110525</v>
      </c>
      <c r="AG292" s="119">
        <f>数据源表!W258</f>
        <v>43064</v>
      </c>
      <c r="AH292" s="73" t="str">
        <f>数据源表!X258</f>
        <v>纳诺-观澜IPEG</v>
      </c>
      <c r="AI292" s="122"/>
      <c r="AJ292" s="124">
        <f>数据源表!Y258</f>
        <v>0.17</v>
      </c>
      <c r="AK292" s="53" t="e">
        <f>VLOOKUP(V292,#REF!,12,0)</f>
        <v>#REF!</v>
      </c>
    </row>
    <row r="293" spans="1:37" s="53" customFormat="1" ht="12" customHeight="1">
      <c r="A293" s="76" t="str">
        <f>数据源表!A259</f>
        <v>卢莉</v>
      </c>
      <c r="B293" s="75">
        <f>数据源表!B259</f>
        <v>43202</v>
      </c>
      <c r="C293" s="76" t="str">
        <f>数据源表!C259</f>
        <v>a1359</v>
      </c>
      <c r="D293" s="76" t="str">
        <f>数据源表!D259</f>
        <v>湖北道普润滑科技有限公司</v>
      </c>
      <c r="E293" s="77">
        <f>数据源表!E259</f>
        <v>6404</v>
      </c>
      <c r="F293" s="76" t="str">
        <f>数据源表!F259</f>
        <v>15222486</v>
      </c>
      <c r="G293" s="78">
        <f>数据源表!G259</f>
        <v>43277</v>
      </c>
      <c r="H293" s="76">
        <f>数据源表!H259</f>
        <v>60</v>
      </c>
      <c r="I293" s="78">
        <v>43278</v>
      </c>
      <c r="J293" s="94">
        <f>数据源表!J259</f>
        <v>6404</v>
      </c>
      <c r="K293" s="94">
        <f t="shared" si="53"/>
        <v>5473.5</v>
      </c>
      <c r="L293" s="95">
        <f t="shared" si="51"/>
        <v>76</v>
      </c>
      <c r="M293" s="96"/>
      <c r="N293" s="96" t="e">
        <f>VLOOKUP(C293,#REF!,5,0)</f>
        <v>#REF!</v>
      </c>
      <c r="O293" s="223">
        <f>10.5*0.8</f>
        <v>8.4</v>
      </c>
      <c r="P293" s="76">
        <f t="shared" si="55"/>
        <v>16.8</v>
      </c>
      <c r="Q293" s="76" t="e">
        <f>ROUND(VLOOKUP(V293,#REF!,7,0),2)</f>
        <v>#REF!</v>
      </c>
      <c r="R293" s="76"/>
      <c r="S293" s="94"/>
      <c r="T293" s="94"/>
      <c r="U293" s="94"/>
      <c r="V293" s="106" t="str">
        <f>数据源表!S259</f>
        <v>CSQ23</v>
      </c>
      <c r="W293" s="76" t="str">
        <f>数据源表!M259</f>
        <v>*专项化学用品*切削液</v>
      </c>
      <c r="X293" s="76" t="str">
        <f>数据源表!N259</f>
        <v>CF-9928</v>
      </c>
      <c r="Y293" s="76">
        <f>数据源表!O259</f>
        <v>2</v>
      </c>
      <c r="Z293" s="76" t="str">
        <f>数据源表!P259</f>
        <v>桶</v>
      </c>
      <c r="AA293" s="76">
        <f>数据源表!Q259</f>
        <v>3202</v>
      </c>
      <c r="AB293" s="76">
        <f>数据源表!R259</f>
        <v>6404</v>
      </c>
      <c r="AC293" s="118">
        <f>数据源表!U259</f>
        <v>426</v>
      </c>
      <c r="AD293" s="118">
        <f>数据源表!T259</f>
        <v>213</v>
      </c>
      <c r="AE293" s="66" t="str">
        <f t="shared" si="50"/>
        <v xml:space="preserve">     指导价</v>
      </c>
      <c r="AF293" s="73" t="str">
        <f>数据源表!V259</f>
        <v>XOUT17110400</v>
      </c>
      <c r="AG293" s="119">
        <f>数据源表!W259</f>
        <v>43057</v>
      </c>
      <c r="AH293" s="73" t="str">
        <f>数据源表!X259</f>
        <v>纳诺-济源</v>
      </c>
      <c r="AI293" s="122"/>
      <c r="AJ293" s="124">
        <f>数据源表!Y259</f>
        <v>0.17</v>
      </c>
      <c r="AK293" s="53" t="e">
        <f>VLOOKUP(V293,#REF!,12,0)</f>
        <v>#REF!</v>
      </c>
    </row>
    <row r="294" spans="1:37" s="53" customFormat="1" ht="12" customHeight="1">
      <c r="A294" s="76" t="str">
        <f>数据源表!A260</f>
        <v>卢莉</v>
      </c>
      <c r="B294" s="75">
        <f>数据源表!B260</f>
        <v>43202</v>
      </c>
      <c r="C294" s="76" t="str">
        <f>数据源表!C260</f>
        <v>a1359</v>
      </c>
      <c r="D294" s="76" t="str">
        <f>数据源表!D260</f>
        <v>湖北道普润滑科技有限公司</v>
      </c>
      <c r="E294" s="77">
        <f>数据源表!E260</f>
        <v>25616</v>
      </c>
      <c r="F294" s="76" t="str">
        <f>数据源表!F260</f>
        <v>15222487</v>
      </c>
      <c r="G294" s="78">
        <f>数据源表!G260</f>
        <v>43277</v>
      </c>
      <c r="H294" s="76">
        <f>数据源表!H260</f>
        <v>60</v>
      </c>
      <c r="I294" s="78">
        <v>43278</v>
      </c>
      <c r="J294" s="94">
        <f>数据源表!J260</f>
        <v>25616</v>
      </c>
      <c r="K294" s="94">
        <f t="shared" si="53"/>
        <v>21894.02</v>
      </c>
      <c r="L294" s="95">
        <f t="shared" si="51"/>
        <v>76</v>
      </c>
      <c r="M294" s="96"/>
      <c r="N294" s="96" t="e">
        <f>VLOOKUP(C294,#REF!,5,0)</f>
        <v>#REF!</v>
      </c>
      <c r="O294" s="223">
        <f>10.5*0.8</f>
        <v>8.4</v>
      </c>
      <c r="P294" s="76">
        <f t="shared" si="55"/>
        <v>67.2</v>
      </c>
      <c r="Q294" s="76" t="e">
        <f>ROUND(VLOOKUP(V294,#REF!,7,0),2)</f>
        <v>#REF!</v>
      </c>
      <c r="R294" s="76"/>
      <c r="S294" s="94"/>
      <c r="T294" s="94"/>
      <c r="U294" s="94"/>
      <c r="V294" s="106" t="str">
        <f>数据源表!S260</f>
        <v>CSQ23</v>
      </c>
      <c r="W294" s="76" t="str">
        <f>数据源表!M260</f>
        <v>*专项化学用品*切削液</v>
      </c>
      <c r="X294" s="76" t="str">
        <f>数据源表!N260</f>
        <v>CF-9928</v>
      </c>
      <c r="Y294" s="76">
        <f>数据源表!O260</f>
        <v>8</v>
      </c>
      <c r="Z294" s="76" t="str">
        <f>数据源表!P260</f>
        <v>桶</v>
      </c>
      <c r="AA294" s="76">
        <f>数据源表!Q260</f>
        <v>3202</v>
      </c>
      <c r="AB294" s="76">
        <f>数据源表!R260</f>
        <v>25616</v>
      </c>
      <c r="AC294" s="118">
        <f>数据源表!U260</f>
        <v>1704</v>
      </c>
      <c r="AD294" s="118">
        <f>数据源表!T260</f>
        <v>213</v>
      </c>
      <c r="AE294" s="66" t="str">
        <f t="shared" si="50"/>
        <v xml:space="preserve">     指导价</v>
      </c>
      <c r="AF294" s="73" t="str">
        <f>数据源表!V260</f>
        <v>XOUT17120374</v>
      </c>
      <c r="AG294" s="119">
        <f>数据源表!W260</f>
        <v>43089</v>
      </c>
      <c r="AH294" s="73" t="str">
        <f>数据源表!X260</f>
        <v>纳诺-济源</v>
      </c>
      <c r="AI294" s="122"/>
      <c r="AJ294" s="124">
        <f>数据源表!Y260</f>
        <v>0.17</v>
      </c>
      <c r="AK294" s="53" t="e">
        <f>VLOOKUP(V294,#REF!,12,0)</f>
        <v>#REF!</v>
      </c>
    </row>
    <row r="295" spans="1:37" s="53" customFormat="1" ht="12" customHeight="1">
      <c r="A295" s="76" t="str">
        <f>数据源表!A261</f>
        <v>卢莉</v>
      </c>
      <c r="B295" s="75">
        <f>数据源表!B261</f>
        <v>43202</v>
      </c>
      <c r="C295" s="76" t="str">
        <f>数据源表!C261</f>
        <v>a1359</v>
      </c>
      <c r="D295" s="76" t="str">
        <f>数据源表!D261</f>
        <v>湖北道普润滑科技有限公司</v>
      </c>
      <c r="E295" s="77">
        <f>数据源表!E261</f>
        <v>67383.53</v>
      </c>
      <c r="F295" s="76" t="str">
        <f>数据源表!F261</f>
        <v>15222487</v>
      </c>
      <c r="G295" s="78">
        <f>数据源表!G261</f>
        <v>43277</v>
      </c>
      <c r="H295" s="76">
        <f>数据源表!H261</f>
        <v>60</v>
      </c>
      <c r="I295" s="78">
        <v>43278</v>
      </c>
      <c r="J295" s="94">
        <f>数据源表!J261</f>
        <v>67383.53</v>
      </c>
      <c r="K295" s="94">
        <f t="shared" si="53"/>
        <v>57592.76</v>
      </c>
      <c r="L295" s="95">
        <f t="shared" si="51"/>
        <v>76</v>
      </c>
      <c r="M295" s="96"/>
      <c r="N295" s="96" t="e">
        <f>VLOOKUP(C295,#REF!,5,0)</f>
        <v>#REF!</v>
      </c>
      <c r="O295" s="223">
        <f>7.5*0.8</f>
        <v>6</v>
      </c>
      <c r="P295" s="76">
        <f t="shared" si="55"/>
        <v>222</v>
      </c>
      <c r="Q295" s="76" t="e">
        <f>ROUND(VLOOKUP(V295,#REF!,7,0),2)</f>
        <v>#REF!</v>
      </c>
      <c r="R295" s="76"/>
      <c r="S295" s="94"/>
      <c r="T295" s="94"/>
      <c r="U295" s="94"/>
      <c r="V295" s="106" t="str">
        <f>数据源表!S261</f>
        <v>CYQ76</v>
      </c>
      <c r="W295" s="76" t="str">
        <f>数据源表!M261</f>
        <v>*专项化学用品*切削油</v>
      </c>
      <c r="X295" s="76" t="str">
        <f>数据源表!N261</f>
        <v>CF-OS-002</v>
      </c>
      <c r="Y295" s="76">
        <f>数据源表!O261</f>
        <v>37</v>
      </c>
      <c r="Z295" s="76" t="str">
        <f>数据源表!P261</f>
        <v>桶</v>
      </c>
      <c r="AA295" s="76">
        <f>数据源表!Q261</f>
        <v>1821.1764864864899</v>
      </c>
      <c r="AB295" s="76">
        <f>数据源表!R261</f>
        <v>67383.53</v>
      </c>
      <c r="AC295" s="118">
        <f>数据源表!U261</f>
        <v>6364</v>
      </c>
      <c r="AD295" s="118">
        <f>数据源表!T261</f>
        <v>172</v>
      </c>
      <c r="AE295" s="66" t="str">
        <f t="shared" ref="AE295:AE310" si="58">IF(AD295&lt;50,"指导价+Y4*30",IF(AD295="固体","     指导价","     指导价"))</f>
        <v xml:space="preserve">     指导价</v>
      </c>
      <c r="AF295" s="73" t="str">
        <f>数据源表!V261</f>
        <v>XOUT17120374</v>
      </c>
      <c r="AG295" s="119">
        <f>数据源表!W261</f>
        <v>43089</v>
      </c>
      <c r="AH295" s="73" t="str">
        <f>数据源表!X261</f>
        <v>纳诺-济源</v>
      </c>
      <c r="AI295" s="122"/>
      <c r="AJ295" s="124">
        <f>数据源表!Y261</f>
        <v>0.17</v>
      </c>
      <c r="AK295" s="53" t="e">
        <f>VLOOKUP(V295,#REF!,12,0)</f>
        <v>#REF!</v>
      </c>
    </row>
    <row r="296" spans="1:37" s="53" customFormat="1" ht="12" customHeight="1">
      <c r="A296" s="76" t="str">
        <f>数据源表!A262</f>
        <v>卢莉</v>
      </c>
      <c r="B296" s="75">
        <f>数据源表!B262</f>
        <v>43202</v>
      </c>
      <c r="C296" s="76" t="str">
        <f>数据源表!C262</f>
        <v>a1359</v>
      </c>
      <c r="D296" s="76" t="str">
        <f>数据源表!D262</f>
        <v>湖北道普润滑科技有限公司</v>
      </c>
      <c r="E296" s="77">
        <f>数据源表!E262</f>
        <v>3202</v>
      </c>
      <c r="F296" s="76" t="str">
        <f>数据源表!F262</f>
        <v>15222488</v>
      </c>
      <c r="G296" s="78">
        <f>数据源表!G262</f>
        <v>43277</v>
      </c>
      <c r="H296" s="76">
        <f>数据源表!H262</f>
        <v>60</v>
      </c>
      <c r="I296" s="78">
        <v>43278</v>
      </c>
      <c r="J296" s="94">
        <f>数据源表!J262</f>
        <v>3202</v>
      </c>
      <c r="K296" s="94">
        <f t="shared" si="53"/>
        <v>2736.75</v>
      </c>
      <c r="L296" s="95">
        <f t="shared" si="51"/>
        <v>76</v>
      </c>
      <c r="M296" s="96"/>
      <c r="N296" s="96" t="e">
        <f>VLOOKUP(C296,#REF!,5,0)</f>
        <v>#REF!</v>
      </c>
      <c r="O296" s="223">
        <f>10.5*0.8</f>
        <v>8.4</v>
      </c>
      <c r="P296" s="76">
        <f t="shared" si="55"/>
        <v>8.4</v>
      </c>
      <c r="Q296" s="76" t="e">
        <f>ROUND(VLOOKUP(V296,#REF!,7,0),2)</f>
        <v>#REF!</v>
      </c>
      <c r="R296" s="76"/>
      <c r="S296" s="94"/>
      <c r="T296" s="94"/>
      <c r="U296" s="94"/>
      <c r="V296" s="106" t="str">
        <f>数据源表!S262</f>
        <v>CSQ23</v>
      </c>
      <c r="W296" s="76" t="str">
        <f>数据源表!M262</f>
        <v>*专项化学用品*切削液</v>
      </c>
      <c r="X296" s="76" t="str">
        <f>数据源表!N262</f>
        <v>CF-9928</v>
      </c>
      <c r="Y296" s="76">
        <f>数据源表!O262</f>
        <v>1</v>
      </c>
      <c r="Z296" s="76" t="str">
        <f>数据源表!P262</f>
        <v>桶</v>
      </c>
      <c r="AA296" s="76">
        <f>数据源表!Q262</f>
        <v>3202</v>
      </c>
      <c r="AB296" s="76">
        <f>数据源表!R262</f>
        <v>3202</v>
      </c>
      <c r="AC296" s="118">
        <f>数据源表!U262</f>
        <v>213</v>
      </c>
      <c r="AD296" s="118">
        <f>数据源表!T262</f>
        <v>213</v>
      </c>
      <c r="AE296" s="66" t="str">
        <f t="shared" si="58"/>
        <v xml:space="preserve">     指导价</v>
      </c>
      <c r="AF296" s="73" t="str">
        <f>数据源表!V262</f>
        <v>XOUT17120461</v>
      </c>
      <c r="AG296" s="119">
        <f>数据源表!W262</f>
        <v>43094</v>
      </c>
      <c r="AH296" s="73" t="str">
        <f>数据源表!X262</f>
        <v>纳诺-济源</v>
      </c>
      <c r="AI296" s="122"/>
      <c r="AJ296" s="124">
        <f>数据源表!Y262</f>
        <v>0.17</v>
      </c>
      <c r="AK296" s="53" t="e">
        <f>VLOOKUP(V296,#REF!,12,0)</f>
        <v>#REF!</v>
      </c>
    </row>
    <row r="297" spans="1:37" s="53" customFormat="1" ht="12" customHeight="1">
      <c r="A297" s="76" t="str">
        <f>数据源表!A263</f>
        <v>卢莉</v>
      </c>
      <c r="B297" s="75">
        <f>数据源表!B263</f>
        <v>43202</v>
      </c>
      <c r="C297" s="76" t="str">
        <f>数据源表!C263</f>
        <v>a1359</v>
      </c>
      <c r="D297" s="76" t="str">
        <f>数据源表!D263</f>
        <v>湖北道普润滑科技有限公司</v>
      </c>
      <c r="E297" s="77">
        <f>数据源表!E263</f>
        <v>67383.53</v>
      </c>
      <c r="F297" s="76" t="str">
        <f>数据源表!F263</f>
        <v>15222488</v>
      </c>
      <c r="G297" s="78">
        <f>数据源表!G263</f>
        <v>43277</v>
      </c>
      <c r="H297" s="76">
        <f>数据源表!H263</f>
        <v>60</v>
      </c>
      <c r="I297" s="78">
        <v>43278</v>
      </c>
      <c r="J297" s="94">
        <f>数据源表!J263</f>
        <v>67383.53</v>
      </c>
      <c r="K297" s="94">
        <f t="shared" si="53"/>
        <v>57592.76</v>
      </c>
      <c r="L297" s="95">
        <f t="shared" si="51"/>
        <v>76</v>
      </c>
      <c r="M297" s="96"/>
      <c r="N297" s="96" t="e">
        <f>VLOOKUP(C297,#REF!,5,0)</f>
        <v>#REF!</v>
      </c>
      <c r="O297" s="223">
        <f>7.5*0.8</f>
        <v>6</v>
      </c>
      <c r="P297" s="76">
        <f t="shared" si="55"/>
        <v>222</v>
      </c>
      <c r="Q297" s="76" t="e">
        <f>ROUND(VLOOKUP(V297,#REF!,7,0),2)</f>
        <v>#REF!</v>
      </c>
      <c r="R297" s="76"/>
      <c r="S297" s="94"/>
      <c r="T297" s="94"/>
      <c r="U297" s="94"/>
      <c r="V297" s="106" t="str">
        <f>数据源表!S263</f>
        <v>CYQ76</v>
      </c>
      <c r="W297" s="76" t="str">
        <f>数据源表!M263</f>
        <v>*专项化学用品*切削油</v>
      </c>
      <c r="X297" s="76" t="str">
        <f>数据源表!N263</f>
        <v>CF-OS-002</v>
      </c>
      <c r="Y297" s="76">
        <f>数据源表!O263</f>
        <v>37</v>
      </c>
      <c r="Z297" s="76" t="str">
        <f>数据源表!P263</f>
        <v>桶</v>
      </c>
      <c r="AA297" s="76">
        <f>数据源表!Q263</f>
        <v>1821.1764864864899</v>
      </c>
      <c r="AB297" s="76">
        <f>数据源表!R263</f>
        <v>67383.53</v>
      </c>
      <c r="AC297" s="118">
        <f>数据源表!U263</f>
        <v>6364</v>
      </c>
      <c r="AD297" s="118">
        <f>数据源表!T263</f>
        <v>172</v>
      </c>
      <c r="AE297" s="66" t="str">
        <f t="shared" si="58"/>
        <v xml:space="preserve">     指导价</v>
      </c>
      <c r="AF297" s="73" t="str">
        <f>数据源表!V263</f>
        <v>XOUT17120461</v>
      </c>
      <c r="AG297" s="119">
        <f>数据源表!W263</f>
        <v>43094</v>
      </c>
      <c r="AH297" s="73" t="str">
        <f>数据源表!X263</f>
        <v>纳诺-济源</v>
      </c>
      <c r="AI297" s="122"/>
      <c r="AJ297" s="124">
        <f>数据源表!Y263</f>
        <v>0.17</v>
      </c>
      <c r="AK297" s="53" t="e">
        <f>VLOOKUP(V297,#REF!,12,0)</f>
        <v>#REF!</v>
      </c>
    </row>
    <row r="298" spans="1:37" s="53" customFormat="1" ht="12" customHeight="1">
      <c r="A298" s="76" t="str">
        <f>数据源表!A264</f>
        <v>卢莉</v>
      </c>
      <c r="B298" s="75">
        <f>数据源表!B264</f>
        <v>43202</v>
      </c>
      <c r="C298" s="76" t="str">
        <f>数据源表!C264</f>
        <v>a1359</v>
      </c>
      <c r="D298" s="76" t="str">
        <f>数据源表!D264</f>
        <v>湖北道普润滑科技有限公司</v>
      </c>
      <c r="E298" s="77">
        <f>数据源表!E264</f>
        <v>9216.9</v>
      </c>
      <c r="F298" s="76" t="str">
        <f>数据源表!F264</f>
        <v>15222488</v>
      </c>
      <c r="G298" s="78">
        <f>数据源表!G264</f>
        <v>43277</v>
      </c>
      <c r="H298" s="76">
        <f>数据源表!H264</f>
        <v>60</v>
      </c>
      <c r="I298" s="78">
        <v>43278</v>
      </c>
      <c r="J298" s="94">
        <f>数据源表!J264</f>
        <v>9216.9</v>
      </c>
      <c r="K298" s="94">
        <f t="shared" si="53"/>
        <v>7877.69</v>
      </c>
      <c r="L298" s="95">
        <f t="shared" si="51"/>
        <v>76</v>
      </c>
      <c r="M298" s="96"/>
      <c r="N298" s="96" t="e">
        <f>VLOOKUP(C298,#REF!,5,0)</f>
        <v>#REF!</v>
      </c>
      <c r="O298" s="223">
        <f>10.5*0.8</f>
        <v>8.4</v>
      </c>
      <c r="P298" s="76">
        <f t="shared" si="55"/>
        <v>25.2</v>
      </c>
      <c r="Q298" s="76" t="e">
        <f>ROUND(VLOOKUP(V298,#REF!,7,0),2)</f>
        <v>#REF!</v>
      </c>
      <c r="R298" s="76"/>
      <c r="S298" s="94"/>
      <c r="T298" s="94"/>
      <c r="U298" s="94"/>
      <c r="V298" s="106" t="str">
        <f>数据源表!S264</f>
        <v>CSQ68</v>
      </c>
      <c r="W298" s="76" t="str">
        <f>数据源表!M264</f>
        <v>*专项化学用品*切削液</v>
      </c>
      <c r="X298" s="76" t="str">
        <f>数据源表!N264</f>
        <v>CF-9938-B</v>
      </c>
      <c r="Y298" s="76">
        <f>数据源表!O264</f>
        <v>3</v>
      </c>
      <c r="Z298" s="76" t="str">
        <f>数据源表!P264</f>
        <v>桶</v>
      </c>
      <c r="AA298" s="76">
        <f>数据源表!Q264</f>
        <v>3072.3</v>
      </c>
      <c r="AB298" s="76">
        <f>数据源表!R264</f>
        <v>9216.9</v>
      </c>
      <c r="AC298" s="118">
        <f>数据源表!U264</f>
        <v>630</v>
      </c>
      <c r="AD298" s="118">
        <f>数据源表!T264</f>
        <v>210</v>
      </c>
      <c r="AE298" s="66" t="str">
        <f t="shared" si="58"/>
        <v xml:space="preserve">     指导价</v>
      </c>
      <c r="AF298" s="73" t="str">
        <f>数据源表!V264</f>
        <v>XOUT17120461</v>
      </c>
      <c r="AG298" s="119">
        <f>数据源表!W264</f>
        <v>43094</v>
      </c>
      <c r="AH298" s="73" t="str">
        <f>数据源表!X264</f>
        <v>纳诺-济源</v>
      </c>
      <c r="AI298" s="122"/>
      <c r="AJ298" s="124">
        <f>数据源表!Y264</f>
        <v>0.17</v>
      </c>
      <c r="AK298" s="53" t="e">
        <f>VLOOKUP(V298,#REF!,12,0)</f>
        <v>#REF!</v>
      </c>
    </row>
    <row r="299" spans="1:37" s="53" customFormat="1" ht="12" customHeight="1">
      <c r="A299" s="76" t="str">
        <f>数据源表!A265</f>
        <v>卢莉</v>
      </c>
      <c r="B299" s="75">
        <f>数据源表!B265</f>
        <v>43202</v>
      </c>
      <c r="C299" s="76" t="str">
        <f>数据源表!C265</f>
        <v>a1359</v>
      </c>
      <c r="D299" s="76" t="str">
        <f>数据源表!D265</f>
        <v>湖北道普润滑科技有限公司</v>
      </c>
      <c r="E299" s="77">
        <f>数据源表!E265</f>
        <v>16010</v>
      </c>
      <c r="F299" s="76" t="str">
        <f>数据源表!F265</f>
        <v>15222493</v>
      </c>
      <c r="G299" s="78">
        <f>数据源表!G265</f>
        <v>43277</v>
      </c>
      <c r="H299" s="76">
        <f>数据源表!H265</f>
        <v>60</v>
      </c>
      <c r="I299" s="78">
        <v>43278</v>
      </c>
      <c r="J299" s="94">
        <f>数据源表!J265</f>
        <v>16010</v>
      </c>
      <c r="K299" s="94">
        <f t="shared" si="53"/>
        <v>13683.76</v>
      </c>
      <c r="L299" s="95">
        <f t="shared" si="51"/>
        <v>76</v>
      </c>
      <c r="M299" s="96"/>
      <c r="N299" s="96" t="e">
        <f>VLOOKUP(C299,#REF!,5,0)</f>
        <v>#REF!</v>
      </c>
      <c r="O299" s="223">
        <f>10.5*0.8</f>
        <v>8.4</v>
      </c>
      <c r="P299" s="76">
        <f t="shared" si="55"/>
        <v>42</v>
      </c>
      <c r="Q299" s="76" t="e">
        <f>ROUND(VLOOKUP(V299,#REF!,7,0),2)</f>
        <v>#REF!</v>
      </c>
      <c r="R299" s="76"/>
      <c r="S299" s="94"/>
      <c r="T299" s="94"/>
      <c r="U299" s="94"/>
      <c r="V299" s="106" t="str">
        <f>数据源表!S265</f>
        <v>CSQ23</v>
      </c>
      <c r="W299" s="76" t="str">
        <f>数据源表!M265</f>
        <v>*专项化学用品*切削液</v>
      </c>
      <c r="X299" s="76" t="str">
        <f>数据源表!N265</f>
        <v>CF-9928</v>
      </c>
      <c r="Y299" s="76">
        <f>数据源表!O265</f>
        <v>5</v>
      </c>
      <c r="Z299" s="76" t="str">
        <f>数据源表!P265</f>
        <v>桶</v>
      </c>
      <c r="AA299" s="76">
        <f>数据源表!Q265</f>
        <v>3202</v>
      </c>
      <c r="AB299" s="76">
        <f>数据源表!R265</f>
        <v>16010</v>
      </c>
      <c r="AC299" s="118">
        <f>数据源表!U265</f>
        <v>1065</v>
      </c>
      <c r="AD299" s="118">
        <f>数据源表!T265</f>
        <v>213</v>
      </c>
      <c r="AE299" s="66" t="str">
        <f t="shared" si="58"/>
        <v xml:space="preserve">     指导价</v>
      </c>
      <c r="AF299" s="73" t="str">
        <f>数据源表!V265</f>
        <v>XOUT17120032</v>
      </c>
      <c r="AG299" s="119">
        <f>数据源表!W265</f>
        <v>43073</v>
      </c>
      <c r="AH299" s="73" t="str">
        <f>数据源表!X265</f>
        <v>纳诺-济源</v>
      </c>
      <c r="AI299" s="122"/>
      <c r="AJ299" s="124">
        <f>数据源表!Y265</f>
        <v>0.17</v>
      </c>
      <c r="AK299" s="53" t="e">
        <f>VLOOKUP(V299,#REF!,12,0)</f>
        <v>#REF!</v>
      </c>
    </row>
    <row r="300" spans="1:37" s="53" customFormat="1" ht="12" customHeight="1">
      <c r="A300" s="76" t="str">
        <f>数据源表!A266</f>
        <v>卢莉</v>
      </c>
      <c r="B300" s="75">
        <f>数据源表!B266</f>
        <v>43202</v>
      </c>
      <c r="C300" s="76" t="str">
        <f>数据源表!C266</f>
        <v>a1359</v>
      </c>
      <c r="D300" s="76" t="str">
        <f>数据源表!D266</f>
        <v>湖北道普润滑科技有限公司</v>
      </c>
      <c r="E300" s="77">
        <f>数据源表!E266</f>
        <v>16010</v>
      </c>
      <c r="F300" s="76" t="str">
        <f>数据源表!F266</f>
        <v>15222493</v>
      </c>
      <c r="G300" s="78">
        <f>数据源表!G266</f>
        <v>43277</v>
      </c>
      <c r="H300" s="76">
        <f>数据源表!H266</f>
        <v>60</v>
      </c>
      <c r="I300" s="78">
        <v>43278</v>
      </c>
      <c r="J300" s="94">
        <f>数据源表!J266</f>
        <v>16010</v>
      </c>
      <c r="K300" s="94">
        <f t="shared" si="53"/>
        <v>13683.76</v>
      </c>
      <c r="L300" s="95">
        <f t="shared" si="51"/>
        <v>76</v>
      </c>
      <c r="M300" s="96"/>
      <c r="N300" s="96" t="e">
        <f>VLOOKUP(C300,#REF!,5,0)</f>
        <v>#REF!</v>
      </c>
      <c r="O300" s="223">
        <f>10.5*0.8</f>
        <v>8.4</v>
      </c>
      <c r="P300" s="76">
        <f t="shared" si="55"/>
        <v>42</v>
      </c>
      <c r="Q300" s="76" t="e">
        <f>ROUND(VLOOKUP(V300,#REF!,7,0),2)</f>
        <v>#REF!</v>
      </c>
      <c r="R300" s="76"/>
      <c r="S300" s="94"/>
      <c r="T300" s="94"/>
      <c r="U300" s="94"/>
      <c r="V300" s="106" t="str">
        <f>数据源表!S266</f>
        <v>CSQ23</v>
      </c>
      <c r="W300" s="76" t="str">
        <f>数据源表!M266</f>
        <v>*专项化学用品*切削液</v>
      </c>
      <c r="X300" s="76" t="str">
        <f>数据源表!N266</f>
        <v>CF-9928</v>
      </c>
      <c r="Y300" s="76">
        <f>数据源表!O266</f>
        <v>5</v>
      </c>
      <c r="Z300" s="76" t="str">
        <f>数据源表!P266</f>
        <v>桶</v>
      </c>
      <c r="AA300" s="76">
        <f>数据源表!Q266</f>
        <v>3202</v>
      </c>
      <c r="AB300" s="76">
        <f>数据源表!R266</f>
        <v>16010</v>
      </c>
      <c r="AC300" s="118">
        <f>数据源表!U266</f>
        <v>1065</v>
      </c>
      <c r="AD300" s="118">
        <f>数据源表!T266</f>
        <v>213</v>
      </c>
      <c r="AE300" s="66" t="str">
        <f t="shared" si="58"/>
        <v xml:space="preserve">     指导价</v>
      </c>
      <c r="AF300" s="73" t="str">
        <f>数据源表!V266</f>
        <v>XOUT17120224</v>
      </c>
      <c r="AG300" s="119">
        <f>数据源表!W266</f>
        <v>43082</v>
      </c>
      <c r="AH300" s="73" t="str">
        <f>数据源表!X266</f>
        <v>纳诺-济源</v>
      </c>
      <c r="AI300" s="122"/>
      <c r="AJ300" s="124">
        <f>数据源表!Y266</f>
        <v>0.17</v>
      </c>
      <c r="AK300" s="53" t="e">
        <f>VLOOKUP(V300,#REF!,12,0)</f>
        <v>#REF!</v>
      </c>
    </row>
    <row r="301" spans="1:37" s="53" customFormat="1" ht="12" customHeight="1">
      <c r="A301" s="76" t="str">
        <f>数据源表!A267</f>
        <v>卢莉</v>
      </c>
      <c r="B301" s="75">
        <f>数据源表!B267</f>
        <v>43202</v>
      </c>
      <c r="C301" s="76" t="str">
        <f>数据源表!C267</f>
        <v>a1359</v>
      </c>
      <c r="D301" s="76" t="str">
        <f>数据源表!D267</f>
        <v>湖北道普润滑科技有限公司</v>
      </c>
      <c r="E301" s="77">
        <f>数据源表!E267</f>
        <v>25496.48</v>
      </c>
      <c r="F301" s="76" t="str">
        <f>数据源表!F267</f>
        <v>15222493</v>
      </c>
      <c r="G301" s="78">
        <f>数据源表!G267</f>
        <v>43277</v>
      </c>
      <c r="H301" s="76">
        <f>数据源表!H267</f>
        <v>60</v>
      </c>
      <c r="I301" s="78">
        <v>43278</v>
      </c>
      <c r="J301" s="94">
        <f>数据源表!J267</f>
        <v>25496.48</v>
      </c>
      <c r="K301" s="94">
        <f t="shared" si="53"/>
        <v>21791.86</v>
      </c>
      <c r="L301" s="95">
        <f t="shared" ref="L301:L310" si="59">I301-B301</f>
        <v>76</v>
      </c>
      <c r="M301" s="96"/>
      <c r="N301" s="96" t="e">
        <f>VLOOKUP(C301,#REF!,5,0)</f>
        <v>#REF!</v>
      </c>
      <c r="O301" s="223">
        <f>7.5*0.8</f>
        <v>6</v>
      </c>
      <c r="P301" s="76">
        <f t="shared" si="55"/>
        <v>84</v>
      </c>
      <c r="Q301" s="76" t="e">
        <f>ROUND(VLOOKUP(V301,#REF!,7,0),2)</f>
        <v>#REF!</v>
      </c>
      <c r="R301" s="76"/>
      <c r="S301" s="94"/>
      <c r="T301" s="94"/>
      <c r="U301" s="94"/>
      <c r="V301" s="106" t="str">
        <f>数据源表!S267</f>
        <v>CYQ76</v>
      </c>
      <c r="W301" s="76" t="str">
        <f>数据源表!M267</f>
        <v>*专项化学用品*切削油</v>
      </c>
      <c r="X301" s="76" t="str">
        <f>数据源表!N267</f>
        <v>CF-OS-002</v>
      </c>
      <c r="Y301" s="76">
        <f>数据源表!O267</f>
        <v>14</v>
      </c>
      <c r="Z301" s="76" t="str">
        <f>数据源表!P267</f>
        <v>桶</v>
      </c>
      <c r="AA301" s="76">
        <f>数据源表!Q267</f>
        <v>1821.1771428571401</v>
      </c>
      <c r="AB301" s="76">
        <f>数据源表!R267</f>
        <v>25496.48</v>
      </c>
      <c r="AC301" s="118">
        <f>数据源表!U267</f>
        <v>2408</v>
      </c>
      <c r="AD301" s="118">
        <f>数据源表!T267</f>
        <v>172</v>
      </c>
      <c r="AE301" s="66" t="str">
        <f t="shared" si="58"/>
        <v xml:space="preserve">     指导价</v>
      </c>
      <c r="AF301" s="73" t="str">
        <f>数据源表!V267</f>
        <v>XOUT17120224</v>
      </c>
      <c r="AG301" s="119">
        <f>数据源表!W267</f>
        <v>43082</v>
      </c>
      <c r="AH301" s="73" t="str">
        <f>数据源表!X267</f>
        <v>纳诺-济源</v>
      </c>
      <c r="AI301" s="122"/>
      <c r="AJ301" s="124">
        <f>数据源表!Y267</f>
        <v>0.17</v>
      </c>
      <c r="AK301" s="53" t="e">
        <f>VLOOKUP(V301,#REF!,12,0)</f>
        <v>#REF!</v>
      </c>
    </row>
    <row r="302" spans="1:37" s="53" customFormat="1" ht="12" customHeight="1">
      <c r="A302" s="76" t="str">
        <f>数据源表!A268</f>
        <v>卢莉</v>
      </c>
      <c r="B302" s="75">
        <f>数据源表!B268</f>
        <v>43202</v>
      </c>
      <c r="C302" s="76" t="str">
        <f>数据源表!C268</f>
        <v>a1359</v>
      </c>
      <c r="D302" s="76" t="str">
        <f>数据源表!D268</f>
        <v>湖北道普润滑科技有限公司</v>
      </c>
      <c r="E302" s="77">
        <f>数据源表!E268</f>
        <v>76167</v>
      </c>
      <c r="F302" s="76" t="str">
        <f>数据源表!F268</f>
        <v>15222495</v>
      </c>
      <c r="G302" s="78">
        <f>数据源表!G268</f>
        <v>43277</v>
      </c>
      <c r="H302" s="76">
        <f>数据源表!H268</f>
        <v>60</v>
      </c>
      <c r="I302" s="78">
        <v>43278</v>
      </c>
      <c r="J302" s="94">
        <f>数据源表!J268</f>
        <v>76167</v>
      </c>
      <c r="K302" s="94">
        <f t="shared" si="53"/>
        <v>65100</v>
      </c>
      <c r="L302" s="95">
        <f t="shared" si="59"/>
        <v>76</v>
      </c>
      <c r="M302" s="96"/>
      <c r="N302" s="96" t="e">
        <f>VLOOKUP(C302,#REF!,5,0)</f>
        <v>#REF!</v>
      </c>
      <c r="O302" s="223">
        <f>10.5*0.8</f>
        <v>8.4</v>
      </c>
      <c r="P302" s="76">
        <f t="shared" si="55"/>
        <v>260.39999999999998</v>
      </c>
      <c r="Q302" s="76" t="e">
        <f>ROUND(VLOOKUP(V302,#REF!,7,0),2)</f>
        <v>#REF!</v>
      </c>
      <c r="R302" s="76"/>
      <c r="S302" s="94"/>
      <c r="T302" s="94"/>
      <c r="U302" s="94"/>
      <c r="V302" s="106" t="str">
        <f>数据源表!S268</f>
        <v>CSR47</v>
      </c>
      <c r="W302" s="76" t="str">
        <f>数据源表!M268</f>
        <v>*专项化学用品*切削液</v>
      </c>
      <c r="X302" s="76" t="str">
        <f>数据源表!N268</f>
        <v>CF-2600A</v>
      </c>
      <c r="Y302" s="76">
        <f>数据源表!O268</f>
        <v>31</v>
      </c>
      <c r="Z302" s="76" t="str">
        <f>数据源表!P268</f>
        <v>桶</v>
      </c>
      <c r="AA302" s="76">
        <f>数据源表!Q268</f>
        <v>2457</v>
      </c>
      <c r="AB302" s="76">
        <f>数据源表!R268</f>
        <v>76167</v>
      </c>
      <c r="AC302" s="118">
        <f>数据源表!U268</f>
        <v>5580</v>
      </c>
      <c r="AD302" s="118">
        <f>数据源表!T268</f>
        <v>180</v>
      </c>
      <c r="AE302" s="66" t="str">
        <f t="shared" si="58"/>
        <v xml:space="preserve">     指导价</v>
      </c>
      <c r="AF302" s="73" t="str">
        <f>数据源表!V268</f>
        <v>XOUT17120224</v>
      </c>
      <c r="AG302" s="119">
        <f>数据源表!W268</f>
        <v>43082</v>
      </c>
      <c r="AH302" s="73" t="str">
        <f>数据源表!X268</f>
        <v>纳诺-济源</v>
      </c>
      <c r="AI302" s="122"/>
      <c r="AJ302" s="124">
        <f>数据源表!Y268</f>
        <v>0.17</v>
      </c>
      <c r="AK302" s="53" t="e">
        <f>VLOOKUP(V302,#REF!,12,0)</f>
        <v>#REF!</v>
      </c>
    </row>
    <row r="303" spans="1:37" s="53" customFormat="1" ht="12" customHeight="1">
      <c r="A303" s="76" t="str">
        <f>数据源表!A269</f>
        <v>卢莉</v>
      </c>
      <c r="B303" s="75">
        <f>数据源表!B269</f>
        <v>43204</v>
      </c>
      <c r="C303" s="76" t="str">
        <f>数据源表!C269</f>
        <v>a1359</v>
      </c>
      <c r="D303" s="76" t="str">
        <f>数据源表!D269</f>
        <v>湖北道普润滑科技有限公司</v>
      </c>
      <c r="E303" s="77">
        <f>数据源表!E269</f>
        <v>98280</v>
      </c>
      <c r="F303" s="76" t="str">
        <f>数据源表!F269</f>
        <v>15222571</v>
      </c>
      <c r="G303" s="78">
        <f>数据源表!G269</f>
        <v>43277</v>
      </c>
      <c r="H303" s="76">
        <f>数据源表!H269</f>
        <v>60</v>
      </c>
      <c r="I303" s="78">
        <v>43278</v>
      </c>
      <c r="J303" s="94">
        <f>数据源表!J269</f>
        <v>98280</v>
      </c>
      <c r="K303" s="94">
        <f t="shared" si="53"/>
        <v>84000</v>
      </c>
      <c r="L303" s="95">
        <f t="shared" si="59"/>
        <v>74</v>
      </c>
      <c r="M303" s="96"/>
      <c r="N303" s="96" t="e">
        <f>VLOOKUP(C303,#REF!,5,0)</f>
        <v>#REF!</v>
      </c>
      <c r="O303" s="76">
        <v>10.5</v>
      </c>
      <c r="P303" s="76">
        <f t="shared" si="55"/>
        <v>420</v>
      </c>
      <c r="Q303" s="76" t="e">
        <f>ROUND(VLOOKUP(V303,#REF!,7,0),2)</f>
        <v>#REF!</v>
      </c>
      <c r="R303" s="76"/>
      <c r="S303" s="94"/>
      <c r="T303" s="94"/>
      <c r="U303" s="94"/>
      <c r="V303" s="106" t="str">
        <f>数据源表!S269</f>
        <v>CSR47</v>
      </c>
      <c r="W303" s="76" t="str">
        <f>数据源表!M269</f>
        <v>*专项化学用品*切削液</v>
      </c>
      <c r="X303" s="76" t="str">
        <f>数据源表!N269</f>
        <v>CF-2600A</v>
      </c>
      <c r="Y303" s="76">
        <f>数据源表!O269</f>
        <v>40</v>
      </c>
      <c r="Z303" s="76" t="str">
        <f>数据源表!P269</f>
        <v>桶</v>
      </c>
      <c r="AA303" s="76">
        <f>数据源表!Q269</f>
        <v>2457</v>
      </c>
      <c r="AB303" s="76">
        <f>数据源表!R269</f>
        <v>98280</v>
      </c>
      <c r="AC303" s="118">
        <f>数据源表!U269</f>
        <v>7200</v>
      </c>
      <c r="AD303" s="118">
        <f>数据源表!T269</f>
        <v>180</v>
      </c>
      <c r="AE303" s="66" t="str">
        <f t="shared" si="58"/>
        <v xml:space="preserve">     指导价</v>
      </c>
      <c r="AF303" s="73" t="str">
        <f>数据源表!V269</f>
        <v>XOUT18010005</v>
      </c>
      <c r="AG303" s="119">
        <f>数据源表!W269</f>
        <v>43103</v>
      </c>
      <c r="AH303" s="73" t="str">
        <f>数据源表!X269</f>
        <v>纳诺-济源</v>
      </c>
      <c r="AI303" s="122"/>
      <c r="AJ303" s="124">
        <f>数据源表!Y269</f>
        <v>0.17</v>
      </c>
      <c r="AK303" s="53" t="e">
        <f>VLOOKUP(V303,#REF!,12,0)</f>
        <v>#REF!</v>
      </c>
    </row>
    <row r="304" spans="1:37" s="53" customFormat="1" ht="12" customHeight="1">
      <c r="A304" s="76" t="str">
        <f>数据源表!A270</f>
        <v>卢莉</v>
      </c>
      <c r="B304" s="75">
        <f>数据源表!B270</f>
        <v>43204</v>
      </c>
      <c r="C304" s="76" t="str">
        <f>数据源表!C270</f>
        <v>a1359</v>
      </c>
      <c r="D304" s="76" t="str">
        <f>数据源表!D270</f>
        <v>湖北道普润滑科技有限公司</v>
      </c>
      <c r="E304" s="77">
        <f>数据源表!E270</f>
        <v>10927.06</v>
      </c>
      <c r="F304" s="76" t="str">
        <f>数据源表!F270</f>
        <v>15222571</v>
      </c>
      <c r="G304" s="78">
        <f>数据源表!G270</f>
        <v>43277</v>
      </c>
      <c r="H304" s="76">
        <f>数据源表!H270</f>
        <v>60</v>
      </c>
      <c r="I304" s="78">
        <v>43278</v>
      </c>
      <c r="J304" s="94">
        <f>数据源表!J270</f>
        <v>10927.06</v>
      </c>
      <c r="K304" s="94">
        <f t="shared" si="53"/>
        <v>9339.3700000000008</v>
      </c>
      <c r="L304" s="95">
        <f t="shared" si="59"/>
        <v>74</v>
      </c>
      <c r="M304" s="96"/>
      <c r="N304" s="96" t="e">
        <f>VLOOKUP(C304,#REF!,5,0)</f>
        <v>#REF!</v>
      </c>
      <c r="O304" s="76">
        <v>7.5</v>
      </c>
      <c r="P304" s="76">
        <f t="shared" si="55"/>
        <v>45</v>
      </c>
      <c r="Q304" s="76" t="e">
        <f>ROUND(VLOOKUP(V304,#REF!,7,0),2)</f>
        <v>#REF!</v>
      </c>
      <c r="R304" s="76"/>
      <c r="S304" s="94"/>
      <c r="T304" s="94"/>
      <c r="U304" s="94"/>
      <c r="V304" s="106" t="str">
        <f>数据源表!S270</f>
        <v>CYQ76</v>
      </c>
      <c r="W304" s="76" t="str">
        <f>数据源表!M270</f>
        <v>*专项化学用品*切削油</v>
      </c>
      <c r="X304" s="76" t="str">
        <f>数据源表!N270</f>
        <v>CF-OS-002</v>
      </c>
      <c r="Y304" s="76">
        <f>数据源表!O270</f>
        <v>6</v>
      </c>
      <c r="Z304" s="76" t="str">
        <f>数据源表!P270</f>
        <v>桶</v>
      </c>
      <c r="AA304" s="76">
        <f>数据源表!Q270</f>
        <v>1821.1766666666699</v>
      </c>
      <c r="AB304" s="76">
        <f>数据源表!R270</f>
        <v>10927.06</v>
      </c>
      <c r="AC304" s="118">
        <f>数据源表!U270</f>
        <v>1032</v>
      </c>
      <c r="AD304" s="118">
        <f>数据源表!T270</f>
        <v>172</v>
      </c>
      <c r="AE304" s="66" t="str">
        <f t="shared" si="58"/>
        <v xml:space="preserve">     指导价</v>
      </c>
      <c r="AF304" s="73" t="str">
        <f>数据源表!V270</f>
        <v>XOUT18010005</v>
      </c>
      <c r="AG304" s="119">
        <f>数据源表!W270</f>
        <v>43103</v>
      </c>
      <c r="AH304" s="73" t="str">
        <f>数据源表!X270</f>
        <v>纳诺-济源</v>
      </c>
      <c r="AI304" s="122"/>
      <c r="AJ304" s="124">
        <f>数据源表!Y270</f>
        <v>0.17</v>
      </c>
      <c r="AK304" s="53" t="e">
        <f>VLOOKUP(V304,#REF!,12,0)</f>
        <v>#REF!</v>
      </c>
    </row>
    <row r="305" spans="1:37" s="53" customFormat="1" ht="12" customHeight="1">
      <c r="A305" s="76" t="str">
        <f>数据源表!A271</f>
        <v>卢莉</v>
      </c>
      <c r="B305" s="75">
        <f>数据源表!B271</f>
        <v>43204</v>
      </c>
      <c r="C305" s="76" t="str">
        <f>数据源表!C271</f>
        <v>a1359</v>
      </c>
      <c r="D305" s="76" t="str">
        <f>数据源表!D271</f>
        <v>湖北道普润滑科技有限公司</v>
      </c>
      <c r="E305" s="77">
        <f>数据源表!E271</f>
        <v>90909</v>
      </c>
      <c r="F305" s="76" t="str">
        <f>数据源表!F271</f>
        <v>15222572</v>
      </c>
      <c r="G305" s="78">
        <f>数据源表!G271</f>
        <v>43277</v>
      </c>
      <c r="H305" s="76">
        <f>数据源表!H271</f>
        <v>60</v>
      </c>
      <c r="I305" s="78">
        <v>43278</v>
      </c>
      <c r="J305" s="94">
        <f>数据源表!J271</f>
        <v>90909</v>
      </c>
      <c r="K305" s="94">
        <f t="shared" si="53"/>
        <v>77700</v>
      </c>
      <c r="L305" s="95">
        <f t="shared" si="59"/>
        <v>74</v>
      </c>
      <c r="M305" s="96"/>
      <c r="N305" s="96" t="e">
        <f>VLOOKUP(C305,#REF!,5,0)</f>
        <v>#REF!</v>
      </c>
      <c r="O305" s="223">
        <f>10.5*0.8</f>
        <v>8.4</v>
      </c>
      <c r="P305" s="76">
        <f t="shared" si="55"/>
        <v>310.8</v>
      </c>
      <c r="Q305" s="76" t="e">
        <f>ROUND(VLOOKUP(V305,#REF!,7,0),2)</f>
        <v>#REF!</v>
      </c>
      <c r="R305" s="76"/>
      <c r="S305" s="94"/>
      <c r="T305" s="94"/>
      <c r="U305" s="94"/>
      <c r="V305" s="106" t="str">
        <f>数据源表!S271</f>
        <v>CSR47</v>
      </c>
      <c r="W305" s="76" t="str">
        <f>数据源表!M271</f>
        <v>*专项化学用品*切削液</v>
      </c>
      <c r="X305" s="76" t="str">
        <f>数据源表!N271</f>
        <v>CF-2600A</v>
      </c>
      <c r="Y305" s="76">
        <f>数据源表!O271</f>
        <v>37</v>
      </c>
      <c r="Z305" s="76" t="str">
        <f>数据源表!P271</f>
        <v>桶</v>
      </c>
      <c r="AA305" s="76">
        <f>数据源表!Q271</f>
        <v>2457</v>
      </c>
      <c r="AB305" s="76">
        <f>数据源表!R271</f>
        <v>90909</v>
      </c>
      <c r="AC305" s="118">
        <f>数据源表!U271</f>
        <v>6660</v>
      </c>
      <c r="AD305" s="118">
        <f>数据源表!T271</f>
        <v>180</v>
      </c>
      <c r="AE305" s="66" t="str">
        <f t="shared" si="58"/>
        <v xml:space="preserve">     指导价</v>
      </c>
      <c r="AF305" s="73" t="str">
        <f>数据源表!V271</f>
        <v>XOUT17120461</v>
      </c>
      <c r="AG305" s="119">
        <f>数据源表!W271</f>
        <v>43094</v>
      </c>
      <c r="AH305" s="73" t="str">
        <f>数据源表!X271</f>
        <v>纳诺-济源</v>
      </c>
      <c r="AI305" s="122"/>
      <c r="AJ305" s="124">
        <f>数据源表!Y271</f>
        <v>0.17</v>
      </c>
      <c r="AK305" s="53" t="e">
        <f>VLOOKUP(V305,#REF!,12,0)</f>
        <v>#REF!</v>
      </c>
    </row>
    <row r="306" spans="1:37" s="53" customFormat="1" ht="12" customHeight="1">
      <c r="A306" s="76" t="str">
        <f>数据源表!A272</f>
        <v>卢莉</v>
      </c>
      <c r="B306" s="75">
        <f>数据源表!B272</f>
        <v>43204</v>
      </c>
      <c r="C306" s="76" t="str">
        <f>数据源表!C272</f>
        <v>a1359</v>
      </c>
      <c r="D306" s="76" t="str">
        <f>数据源表!D272</f>
        <v>湖北道普润滑科技有限公司</v>
      </c>
      <c r="E306" s="77">
        <f>数据源表!E272</f>
        <v>6404</v>
      </c>
      <c r="F306" s="76" t="str">
        <f>数据源表!F272</f>
        <v>15222572</v>
      </c>
      <c r="G306" s="78">
        <f>数据源表!G272</f>
        <v>43277</v>
      </c>
      <c r="H306" s="76">
        <f>数据源表!H272</f>
        <v>60</v>
      </c>
      <c r="I306" s="78">
        <v>43278</v>
      </c>
      <c r="J306" s="94">
        <f>数据源表!J272</f>
        <v>6404</v>
      </c>
      <c r="K306" s="94">
        <f t="shared" si="53"/>
        <v>5473.5</v>
      </c>
      <c r="L306" s="95">
        <f t="shared" si="59"/>
        <v>74</v>
      </c>
      <c r="M306" s="96"/>
      <c r="N306" s="96" t="e">
        <f>VLOOKUP(C306,#REF!,5,0)</f>
        <v>#REF!</v>
      </c>
      <c r="O306" s="223">
        <f>10.5*0.8</f>
        <v>8.4</v>
      </c>
      <c r="P306" s="76">
        <f t="shared" si="55"/>
        <v>16.8</v>
      </c>
      <c r="Q306" s="76" t="e">
        <f>ROUND(VLOOKUP(V306,#REF!,7,0),2)</f>
        <v>#REF!</v>
      </c>
      <c r="R306" s="76"/>
      <c r="S306" s="94"/>
      <c r="T306" s="94"/>
      <c r="U306" s="94"/>
      <c r="V306" s="106" t="str">
        <f>数据源表!S272</f>
        <v>CSQ23</v>
      </c>
      <c r="W306" s="76" t="str">
        <f>数据源表!M272</f>
        <v>*专项化学用品*切削液</v>
      </c>
      <c r="X306" s="76" t="str">
        <f>数据源表!N272</f>
        <v>CF-9928</v>
      </c>
      <c r="Y306" s="76">
        <f>数据源表!O272</f>
        <v>2</v>
      </c>
      <c r="Z306" s="76" t="str">
        <f>数据源表!P272</f>
        <v>桶</v>
      </c>
      <c r="AA306" s="76">
        <f>数据源表!Q272</f>
        <v>3202</v>
      </c>
      <c r="AB306" s="76">
        <f>数据源表!R272</f>
        <v>6404</v>
      </c>
      <c r="AC306" s="118">
        <f>数据源表!U272</f>
        <v>426</v>
      </c>
      <c r="AD306" s="118">
        <f>数据源表!T272</f>
        <v>213</v>
      </c>
      <c r="AE306" s="66" t="str">
        <f t="shared" si="58"/>
        <v xml:space="preserve">     指导价</v>
      </c>
      <c r="AF306" s="73" t="str">
        <f>数据源表!V272</f>
        <v>XOUT17120461</v>
      </c>
      <c r="AG306" s="119">
        <f>数据源表!W272</f>
        <v>43094</v>
      </c>
      <c r="AH306" s="73" t="str">
        <f>数据源表!X272</f>
        <v>纳诺-济源</v>
      </c>
      <c r="AI306" s="122"/>
      <c r="AJ306" s="124">
        <f>数据源表!Y272</f>
        <v>0.17</v>
      </c>
      <c r="AK306" s="53" t="e">
        <f>VLOOKUP(V306,#REF!,12,0)</f>
        <v>#REF!</v>
      </c>
    </row>
    <row r="307" spans="1:37" s="53" customFormat="1" ht="12" customHeight="1">
      <c r="A307" s="76" t="str">
        <f>数据源表!A273</f>
        <v>卢莉</v>
      </c>
      <c r="B307" s="75">
        <f>数据源表!B273</f>
        <v>43204</v>
      </c>
      <c r="C307" s="76" t="str">
        <f>数据源表!C273</f>
        <v>a1359</v>
      </c>
      <c r="D307" s="76" t="str">
        <f>数据源表!D273</f>
        <v>湖北道普润滑科技有限公司</v>
      </c>
      <c r="E307" s="77">
        <f>数据源表!E273</f>
        <v>85995</v>
      </c>
      <c r="F307" s="76" t="str">
        <f>数据源表!F273</f>
        <v>15222573</v>
      </c>
      <c r="G307" s="78">
        <f>数据源表!G273</f>
        <v>43277</v>
      </c>
      <c r="H307" s="76">
        <f>数据源表!H273</f>
        <v>60</v>
      </c>
      <c r="I307" s="78">
        <v>43278</v>
      </c>
      <c r="J307" s="94">
        <f>数据源表!J273</f>
        <v>85995</v>
      </c>
      <c r="K307" s="94">
        <f t="shared" si="53"/>
        <v>73500</v>
      </c>
      <c r="L307" s="95">
        <f t="shared" si="59"/>
        <v>74</v>
      </c>
      <c r="M307" s="96"/>
      <c r="N307" s="96" t="e">
        <f>VLOOKUP(C307,#REF!,5,0)</f>
        <v>#REF!</v>
      </c>
      <c r="O307" s="223">
        <f>10.5*0.8</f>
        <v>8.4</v>
      </c>
      <c r="P307" s="76">
        <f t="shared" si="55"/>
        <v>294</v>
      </c>
      <c r="Q307" s="76" t="e">
        <f>ROUND(VLOOKUP(V307,#REF!,7,0),2)</f>
        <v>#REF!</v>
      </c>
      <c r="R307" s="76"/>
      <c r="S307" s="94"/>
      <c r="T307" s="94"/>
      <c r="U307" s="94"/>
      <c r="V307" s="106" t="str">
        <f>数据源表!S273</f>
        <v>CSR47</v>
      </c>
      <c r="W307" s="76" t="str">
        <f>数据源表!M273</f>
        <v>*专项化学用品*切削液</v>
      </c>
      <c r="X307" s="76" t="str">
        <f>数据源表!N273</f>
        <v>CF-2600A</v>
      </c>
      <c r="Y307" s="76">
        <f>数据源表!O273</f>
        <v>35</v>
      </c>
      <c r="Z307" s="76" t="str">
        <f>数据源表!P273</f>
        <v>桶</v>
      </c>
      <c r="AA307" s="76">
        <f>数据源表!Q273</f>
        <v>2457</v>
      </c>
      <c r="AB307" s="76">
        <f>数据源表!R273</f>
        <v>85995</v>
      </c>
      <c r="AC307" s="118">
        <f>数据源表!U273</f>
        <v>6300</v>
      </c>
      <c r="AD307" s="118">
        <f>数据源表!T273</f>
        <v>180</v>
      </c>
      <c r="AE307" s="66" t="str">
        <f t="shared" si="58"/>
        <v xml:space="preserve">     指导价</v>
      </c>
      <c r="AF307" s="73" t="str">
        <f>数据源表!V273</f>
        <v>XOUT17120374</v>
      </c>
      <c r="AG307" s="119">
        <f>数据源表!W273</f>
        <v>43089</v>
      </c>
      <c r="AH307" s="73" t="str">
        <f>数据源表!X273</f>
        <v>纳诺-济源</v>
      </c>
      <c r="AI307" s="122"/>
      <c r="AJ307" s="124">
        <f>数据源表!Y273</f>
        <v>0.17</v>
      </c>
      <c r="AK307" s="53" t="e">
        <f>VLOOKUP(V307,#REF!,12,0)</f>
        <v>#REF!</v>
      </c>
    </row>
    <row r="308" spans="1:37" s="53" customFormat="1" ht="12" customHeight="1">
      <c r="A308" s="76" t="str">
        <f>数据源表!A274</f>
        <v>卢莉</v>
      </c>
      <c r="B308" s="75">
        <f>数据源表!B274</f>
        <v>43204</v>
      </c>
      <c r="C308" s="76" t="str">
        <f>数据源表!C274</f>
        <v>a1359</v>
      </c>
      <c r="D308" s="76" t="str">
        <f>数据源表!D274</f>
        <v>湖北道普润滑科技有限公司</v>
      </c>
      <c r="E308" s="77">
        <f>数据源表!E274</f>
        <v>39312</v>
      </c>
      <c r="F308" s="76" t="str">
        <f>数据源表!F274</f>
        <v>15222585</v>
      </c>
      <c r="G308" s="78">
        <f>数据源表!G274</f>
        <v>43277</v>
      </c>
      <c r="H308" s="76">
        <f>数据源表!H274</f>
        <v>60</v>
      </c>
      <c r="I308" s="78">
        <v>43278</v>
      </c>
      <c r="J308" s="94">
        <f>数据源表!J274</f>
        <v>39312</v>
      </c>
      <c r="K308" s="94">
        <f t="shared" si="53"/>
        <v>33600</v>
      </c>
      <c r="L308" s="95">
        <f t="shared" si="59"/>
        <v>74</v>
      </c>
      <c r="M308" s="96"/>
      <c r="N308" s="96" t="e">
        <f>VLOOKUP(C308,#REF!,5,0)</f>
        <v>#REF!</v>
      </c>
      <c r="O308" s="76">
        <v>10.5</v>
      </c>
      <c r="P308" s="76">
        <f t="shared" si="55"/>
        <v>168</v>
      </c>
      <c r="Q308" s="76" t="e">
        <f>ROUND(VLOOKUP(V308,#REF!,7,0),2)</f>
        <v>#REF!</v>
      </c>
      <c r="R308" s="76"/>
      <c r="S308" s="94"/>
      <c r="T308" s="94"/>
      <c r="U308" s="94"/>
      <c r="V308" s="106" t="str">
        <f>数据源表!S274</f>
        <v>CSR47</v>
      </c>
      <c r="W308" s="76" t="str">
        <f>数据源表!M274</f>
        <v>*专项化学用品*切削液</v>
      </c>
      <c r="X308" s="76" t="str">
        <f>数据源表!N274</f>
        <v>CF-2600A</v>
      </c>
      <c r="Y308" s="76">
        <f>数据源表!O274</f>
        <v>16</v>
      </c>
      <c r="Z308" s="76" t="str">
        <f>数据源表!P274</f>
        <v>桶</v>
      </c>
      <c r="AA308" s="76">
        <f>数据源表!Q274</f>
        <v>2457</v>
      </c>
      <c r="AB308" s="76">
        <f>数据源表!R274</f>
        <v>39312</v>
      </c>
      <c r="AC308" s="118">
        <f>数据源表!U274</f>
        <v>2880</v>
      </c>
      <c r="AD308" s="118">
        <f>数据源表!T274</f>
        <v>180</v>
      </c>
      <c r="AE308" s="66" t="str">
        <f t="shared" si="58"/>
        <v xml:space="preserve">     指导价</v>
      </c>
      <c r="AF308" s="73" t="str">
        <f>数据源表!V274</f>
        <v>XOUT18010255</v>
      </c>
      <c r="AG308" s="119">
        <f>数据源表!W274</f>
        <v>43115</v>
      </c>
      <c r="AH308" s="73" t="str">
        <f>数据源表!X274</f>
        <v>纳诺-济源</v>
      </c>
      <c r="AI308" s="122"/>
      <c r="AJ308" s="124">
        <f>数据源表!Y274</f>
        <v>0.17</v>
      </c>
      <c r="AK308" s="53" t="e">
        <f>VLOOKUP(V308,#REF!,12,0)</f>
        <v>#REF!</v>
      </c>
    </row>
    <row r="309" spans="1:37" s="53" customFormat="1" ht="12" customHeight="1">
      <c r="A309" s="76" t="str">
        <f>数据源表!A275</f>
        <v>卢莉</v>
      </c>
      <c r="B309" s="75">
        <f>数据源表!B275</f>
        <v>43204</v>
      </c>
      <c r="C309" s="76" t="str">
        <f>数据源表!C275</f>
        <v>a1359</v>
      </c>
      <c r="D309" s="76" t="str">
        <f>数据源表!D275</f>
        <v>湖北道普润滑科技有限公司</v>
      </c>
      <c r="E309" s="77">
        <f>数据源表!E275</f>
        <v>12808</v>
      </c>
      <c r="F309" s="76" t="str">
        <f>数据源表!F275</f>
        <v>15222585</v>
      </c>
      <c r="G309" s="78">
        <f>数据源表!G275</f>
        <v>43277</v>
      </c>
      <c r="H309" s="76">
        <f>数据源表!H275</f>
        <v>60</v>
      </c>
      <c r="I309" s="78">
        <v>43278</v>
      </c>
      <c r="J309" s="94">
        <f>数据源表!J275</f>
        <v>12808</v>
      </c>
      <c r="K309" s="94">
        <f t="shared" si="53"/>
        <v>10947.01</v>
      </c>
      <c r="L309" s="95">
        <f t="shared" si="59"/>
        <v>74</v>
      </c>
      <c r="M309" s="96"/>
      <c r="N309" s="96" t="e">
        <f>VLOOKUP(C309,#REF!,5,0)</f>
        <v>#REF!</v>
      </c>
      <c r="O309" s="76">
        <v>10.5</v>
      </c>
      <c r="P309" s="76">
        <f t="shared" si="55"/>
        <v>42</v>
      </c>
      <c r="Q309" s="76" t="e">
        <f>ROUND(VLOOKUP(V309,#REF!,7,0),2)</f>
        <v>#REF!</v>
      </c>
      <c r="R309" s="76"/>
      <c r="S309" s="94"/>
      <c r="T309" s="94"/>
      <c r="U309" s="94"/>
      <c r="V309" s="106" t="str">
        <f>数据源表!S275</f>
        <v>CSQ23</v>
      </c>
      <c r="W309" s="76" t="str">
        <f>数据源表!M275</f>
        <v>*专项化学用品*切削液</v>
      </c>
      <c r="X309" s="76" t="str">
        <f>数据源表!N275</f>
        <v>CF-9928</v>
      </c>
      <c r="Y309" s="76">
        <f>数据源表!O275</f>
        <v>4</v>
      </c>
      <c r="Z309" s="76" t="str">
        <f>数据源表!P275</f>
        <v>桶</v>
      </c>
      <c r="AA309" s="76">
        <f>数据源表!Q275</f>
        <v>3202</v>
      </c>
      <c r="AB309" s="76">
        <f>数据源表!R275</f>
        <v>12808</v>
      </c>
      <c r="AC309" s="118">
        <f>数据源表!U275</f>
        <v>852</v>
      </c>
      <c r="AD309" s="118">
        <f>数据源表!T275</f>
        <v>213</v>
      </c>
      <c r="AE309" s="66" t="str">
        <f t="shared" si="58"/>
        <v xml:space="preserve">     指导价</v>
      </c>
      <c r="AF309" s="73" t="str">
        <f>数据源表!V275</f>
        <v>XOUT18010255</v>
      </c>
      <c r="AG309" s="119">
        <f>数据源表!W275</f>
        <v>43115</v>
      </c>
      <c r="AH309" s="73" t="str">
        <f>数据源表!X275</f>
        <v>纳诺-济源</v>
      </c>
      <c r="AI309" s="122"/>
      <c r="AJ309" s="124">
        <f>数据源表!Y275</f>
        <v>0.17</v>
      </c>
      <c r="AK309" s="53" t="e">
        <f>VLOOKUP(V309,#REF!,12,0)</f>
        <v>#REF!</v>
      </c>
    </row>
    <row r="310" spans="1:37" s="53" customFormat="1" ht="12" customHeight="1">
      <c r="A310" s="76" t="str">
        <f>数据源表!A276</f>
        <v>卢莉</v>
      </c>
      <c r="B310" s="75">
        <f>数据源表!B276</f>
        <v>43204</v>
      </c>
      <c r="C310" s="76" t="str">
        <f>数据源表!C276</f>
        <v>a1359</v>
      </c>
      <c r="D310" s="76" t="str">
        <f>数据源表!D276</f>
        <v>湖北道普润滑科技有限公司</v>
      </c>
      <c r="E310" s="77">
        <f>数据源表!E276</f>
        <v>54635.29</v>
      </c>
      <c r="F310" s="76" t="str">
        <f>数据源表!F276</f>
        <v>15222585</v>
      </c>
      <c r="G310" s="78">
        <f>数据源表!G276</f>
        <v>43277</v>
      </c>
      <c r="H310" s="76">
        <f>数据源表!H276</f>
        <v>60</v>
      </c>
      <c r="I310" s="78">
        <v>43278</v>
      </c>
      <c r="J310" s="94">
        <f>数据源表!J276</f>
        <v>54635.29</v>
      </c>
      <c r="K310" s="94">
        <f t="shared" si="53"/>
        <v>46696.83</v>
      </c>
      <c r="L310" s="95">
        <f t="shared" si="59"/>
        <v>74</v>
      </c>
      <c r="M310" s="96"/>
      <c r="N310" s="96" t="e">
        <f>VLOOKUP(C310,#REF!,5,0)</f>
        <v>#REF!</v>
      </c>
      <c r="O310" s="76">
        <v>7.5</v>
      </c>
      <c r="P310" s="76">
        <f t="shared" si="55"/>
        <v>225</v>
      </c>
      <c r="Q310" s="76" t="e">
        <f>ROUND(VLOOKUP(V310,#REF!,7,0),2)</f>
        <v>#REF!</v>
      </c>
      <c r="R310" s="76"/>
      <c r="S310" s="94"/>
      <c r="T310" s="94"/>
      <c r="U310" s="94"/>
      <c r="V310" s="106" t="str">
        <f>数据源表!S276</f>
        <v>CYQ76</v>
      </c>
      <c r="W310" s="76" t="str">
        <f>数据源表!M276</f>
        <v>*专项化学用品*切削油</v>
      </c>
      <c r="X310" s="76" t="str">
        <f>数据源表!N276</f>
        <v>CF-OS-002</v>
      </c>
      <c r="Y310" s="76">
        <f>数据源表!O276</f>
        <v>30</v>
      </c>
      <c r="Z310" s="76" t="str">
        <f>数据源表!P276</f>
        <v>桶</v>
      </c>
      <c r="AA310" s="76">
        <f>数据源表!Q276</f>
        <v>1821.1763333333299</v>
      </c>
      <c r="AB310" s="76">
        <f>数据源表!R276</f>
        <v>54635.29</v>
      </c>
      <c r="AC310" s="118">
        <f>数据源表!U276</f>
        <v>5160</v>
      </c>
      <c r="AD310" s="118">
        <f>数据源表!T276</f>
        <v>172</v>
      </c>
      <c r="AE310" s="66" t="str">
        <f t="shared" si="58"/>
        <v xml:space="preserve">     指导价</v>
      </c>
      <c r="AF310" s="73" t="str">
        <f>数据源表!V276</f>
        <v>XOUT18010255</v>
      </c>
      <c r="AG310" s="119">
        <f>数据源表!W276</f>
        <v>43115</v>
      </c>
      <c r="AH310" s="73" t="str">
        <f>数据源表!X276</f>
        <v>纳诺-济源</v>
      </c>
      <c r="AI310" s="122"/>
      <c r="AJ310" s="124">
        <f>数据源表!Y276</f>
        <v>0.17</v>
      </c>
      <c r="AK310" s="53" t="e">
        <f>VLOOKUP(V310,#REF!,12,0)</f>
        <v>#REF!</v>
      </c>
    </row>
    <row r="311" spans="1:37" s="183" customFormat="1" ht="12" customHeight="1">
      <c r="A311" s="209" t="s">
        <v>872</v>
      </c>
      <c r="B311" s="210">
        <v>43204</v>
      </c>
      <c r="C311" s="209" t="s">
        <v>449</v>
      </c>
      <c r="D311" s="209" t="s">
        <v>450</v>
      </c>
      <c r="E311" s="211"/>
      <c r="F311" s="209" t="s">
        <v>923</v>
      </c>
      <c r="G311" s="212">
        <v>43277</v>
      </c>
      <c r="H311" s="209">
        <v>60</v>
      </c>
      <c r="I311" s="212">
        <v>43278</v>
      </c>
      <c r="J311" s="213">
        <v>44226</v>
      </c>
      <c r="K311" s="94">
        <f t="shared" si="53"/>
        <v>37800</v>
      </c>
      <c r="L311" s="214">
        <v>74</v>
      </c>
      <c r="M311" s="215"/>
      <c r="N311" s="215" t="s">
        <v>4371</v>
      </c>
      <c r="O311" s="209">
        <f>10.5*0.2</f>
        <v>2.1</v>
      </c>
      <c r="P311" s="76">
        <f t="shared" ref="P311:P327" si="60">ROUND(O311*Y311,2)</f>
        <v>37.799999999999997</v>
      </c>
      <c r="Q311" s="209">
        <v>20.420000000000002</v>
      </c>
      <c r="R311" s="209"/>
      <c r="S311" s="213"/>
      <c r="T311" s="213"/>
      <c r="U311" s="213"/>
      <c r="V311" s="216" t="s">
        <v>453</v>
      </c>
      <c r="W311" s="209" t="s">
        <v>389</v>
      </c>
      <c r="X311" s="209" t="s">
        <v>452</v>
      </c>
      <c r="Y311" s="209">
        <v>18</v>
      </c>
      <c r="Z311" s="209" t="s">
        <v>114</v>
      </c>
      <c r="AA311" s="209">
        <v>2457</v>
      </c>
      <c r="AB311" s="209">
        <v>44226</v>
      </c>
      <c r="AC311" s="217">
        <v>3240</v>
      </c>
      <c r="AD311" s="217">
        <v>180</v>
      </c>
      <c r="AE311" s="218" t="s">
        <v>6610</v>
      </c>
      <c r="AF311" s="219" t="s">
        <v>924</v>
      </c>
      <c r="AG311" s="220">
        <v>43185</v>
      </c>
      <c r="AH311" s="219" t="s">
        <v>6613</v>
      </c>
      <c r="AI311" s="221"/>
      <c r="AJ311" s="222">
        <v>0.17</v>
      </c>
      <c r="AK311" s="183">
        <v>0</v>
      </c>
    </row>
    <row r="312" spans="1:37" s="183" customFormat="1" ht="12" customHeight="1">
      <c r="A312" s="209" t="s">
        <v>872</v>
      </c>
      <c r="B312" s="210">
        <v>43204</v>
      </c>
      <c r="C312" s="209" t="s">
        <v>449</v>
      </c>
      <c r="D312" s="209" t="s">
        <v>450</v>
      </c>
      <c r="E312" s="211"/>
      <c r="F312" s="209" t="s">
        <v>451</v>
      </c>
      <c r="G312" s="212">
        <v>43277</v>
      </c>
      <c r="H312" s="209">
        <v>60</v>
      </c>
      <c r="I312" s="212">
        <v>43278</v>
      </c>
      <c r="J312" s="213">
        <v>46683</v>
      </c>
      <c r="K312" s="94">
        <f t="shared" si="53"/>
        <v>39900</v>
      </c>
      <c r="L312" s="214">
        <v>74</v>
      </c>
      <c r="M312" s="215"/>
      <c r="N312" s="215" t="s">
        <v>4371</v>
      </c>
      <c r="O312" s="209">
        <f t="shared" ref="O312:O321" si="61">10.5*0.2</f>
        <v>2.1</v>
      </c>
      <c r="P312" s="76">
        <f t="shared" si="60"/>
        <v>39.9</v>
      </c>
      <c r="Q312" s="209">
        <v>20.420000000000002</v>
      </c>
      <c r="R312" s="209"/>
      <c r="S312" s="213"/>
      <c r="T312" s="213"/>
      <c r="U312" s="213"/>
      <c r="V312" s="216" t="s">
        <v>453</v>
      </c>
      <c r="W312" s="209" t="s">
        <v>389</v>
      </c>
      <c r="X312" s="209" t="s">
        <v>452</v>
      </c>
      <c r="Y312" s="209">
        <v>19</v>
      </c>
      <c r="Z312" s="209" t="s">
        <v>114</v>
      </c>
      <c r="AA312" s="209">
        <v>2457</v>
      </c>
      <c r="AB312" s="209">
        <v>46683</v>
      </c>
      <c r="AC312" s="217">
        <v>3420</v>
      </c>
      <c r="AD312" s="217">
        <v>180</v>
      </c>
      <c r="AE312" s="218" t="s">
        <v>6610</v>
      </c>
      <c r="AF312" s="219" t="s">
        <v>926</v>
      </c>
      <c r="AG312" s="220">
        <v>43189</v>
      </c>
      <c r="AH312" s="219" t="s">
        <v>6613</v>
      </c>
      <c r="AI312" s="221"/>
      <c r="AJ312" s="222">
        <v>0.17</v>
      </c>
      <c r="AK312" s="183">
        <v>0</v>
      </c>
    </row>
    <row r="313" spans="1:37" s="183" customFormat="1" ht="12" customHeight="1">
      <c r="A313" s="209" t="s">
        <v>872</v>
      </c>
      <c r="B313" s="210">
        <v>43204</v>
      </c>
      <c r="C313" s="209" t="s">
        <v>449</v>
      </c>
      <c r="D313" s="209" t="s">
        <v>450</v>
      </c>
      <c r="E313" s="211"/>
      <c r="F313" s="209" t="s">
        <v>927</v>
      </c>
      <c r="G313" s="212">
        <v>43277</v>
      </c>
      <c r="H313" s="209">
        <v>60</v>
      </c>
      <c r="I313" s="212">
        <v>43278</v>
      </c>
      <c r="J313" s="213">
        <v>58968</v>
      </c>
      <c r="K313" s="94">
        <f t="shared" si="53"/>
        <v>50400</v>
      </c>
      <c r="L313" s="214">
        <v>74</v>
      </c>
      <c r="M313" s="215"/>
      <c r="N313" s="215" t="s">
        <v>4371</v>
      </c>
      <c r="O313" s="209">
        <f t="shared" si="61"/>
        <v>2.1</v>
      </c>
      <c r="P313" s="76">
        <f t="shared" si="60"/>
        <v>50.4</v>
      </c>
      <c r="Q313" s="209">
        <v>17.57</v>
      </c>
      <c r="R313" s="209"/>
      <c r="S313" s="213"/>
      <c r="T313" s="213"/>
      <c r="U313" s="213"/>
      <c r="V313" s="216" t="s">
        <v>421</v>
      </c>
      <c r="W313" s="209" t="s">
        <v>389</v>
      </c>
      <c r="X313" s="209" t="s">
        <v>452</v>
      </c>
      <c r="Y313" s="209">
        <v>24</v>
      </c>
      <c r="Z313" s="209" t="s">
        <v>114</v>
      </c>
      <c r="AA313" s="209">
        <v>2457</v>
      </c>
      <c r="AB313" s="209">
        <v>58968</v>
      </c>
      <c r="AC313" s="217">
        <v>4320</v>
      </c>
      <c r="AD313" s="217">
        <v>180</v>
      </c>
      <c r="AE313" s="218" t="s">
        <v>6610</v>
      </c>
      <c r="AF313" s="219" t="s">
        <v>928</v>
      </c>
      <c r="AG313" s="220">
        <v>43193</v>
      </c>
      <c r="AH313" s="219" t="s">
        <v>6613</v>
      </c>
      <c r="AI313" s="221"/>
      <c r="AJ313" s="222">
        <v>0.17</v>
      </c>
      <c r="AK313" s="183" t="s">
        <v>6614</v>
      </c>
    </row>
    <row r="314" spans="1:37" s="183" customFormat="1" ht="12" customHeight="1">
      <c r="A314" s="209" t="s">
        <v>872</v>
      </c>
      <c r="B314" s="210">
        <v>43204</v>
      </c>
      <c r="C314" s="209" t="s">
        <v>449</v>
      </c>
      <c r="D314" s="209" t="s">
        <v>450</v>
      </c>
      <c r="E314" s="211"/>
      <c r="F314" s="209" t="s">
        <v>887</v>
      </c>
      <c r="G314" s="212">
        <v>43277</v>
      </c>
      <c r="H314" s="209">
        <v>60</v>
      </c>
      <c r="I314" s="212">
        <v>43278</v>
      </c>
      <c r="J314" s="213">
        <v>22414</v>
      </c>
      <c r="K314" s="94">
        <f t="shared" si="53"/>
        <v>19157.259999999998</v>
      </c>
      <c r="L314" s="214">
        <v>74</v>
      </c>
      <c r="M314" s="215"/>
      <c r="N314" s="215" t="s">
        <v>4371</v>
      </c>
      <c r="O314" s="209">
        <f t="shared" si="61"/>
        <v>2.1</v>
      </c>
      <c r="P314" s="76">
        <f t="shared" si="60"/>
        <v>14.7</v>
      </c>
      <c r="Q314" s="209">
        <v>21.37</v>
      </c>
      <c r="R314" s="209"/>
      <c r="S314" s="213"/>
      <c r="T314" s="213"/>
      <c r="U314" s="213"/>
      <c r="V314" s="216" t="s">
        <v>889</v>
      </c>
      <c r="W314" s="209" t="s">
        <v>389</v>
      </c>
      <c r="X314" s="209" t="s">
        <v>888</v>
      </c>
      <c r="Y314" s="209">
        <v>7</v>
      </c>
      <c r="Z314" s="209" t="s">
        <v>114</v>
      </c>
      <c r="AA314" s="209">
        <v>3202</v>
      </c>
      <c r="AB314" s="209">
        <v>22414</v>
      </c>
      <c r="AC314" s="217">
        <v>1491</v>
      </c>
      <c r="AD314" s="217">
        <v>213</v>
      </c>
      <c r="AE314" s="218" t="s">
        <v>6610</v>
      </c>
      <c r="AF314" s="219" t="s">
        <v>929</v>
      </c>
      <c r="AG314" s="220">
        <v>43182</v>
      </c>
      <c r="AH314" s="219" t="s">
        <v>6615</v>
      </c>
      <c r="AI314" s="221"/>
      <c r="AJ314" s="222">
        <v>0.17</v>
      </c>
      <c r="AK314" s="183">
        <v>0</v>
      </c>
    </row>
    <row r="315" spans="1:37" s="183" customFormat="1" ht="12" customHeight="1">
      <c r="A315" s="209" t="s">
        <v>872</v>
      </c>
      <c r="B315" s="210">
        <v>43204</v>
      </c>
      <c r="C315" s="209" t="s">
        <v>449</v>
      </c>
      <c r="D315" s="209" t="s">
        <v>450</v>
      </c>
      <c r="E315" s="211"/>
      <c r="F315" s="209" t="s">
        <v>931</v>
      </c>
      <c r="G315" s="212">
        <v>43277</v>
      </c>
      <c r="H315" s="209">
        <v>60</v>
      </c>
      <c r="I315" s="212">
        <v>43278</v>
      </c>
      <c r="J315" s="213">
        <v>110565</v>
      </c>
      <c r="K315" s="94">
        <f t="shared" si="53"/>
        <v>94500</v>
      </c>
      <c r="L315" s="214">
        <v>74</v>
      </c>
      <c r="M315" s="215"/>
      <c r="N315" s="215" t="s">
        <v>4371</v>
      </c>
      <c r="O315" s="209">
        <f t="shared" si="61"/>
        <v>2.1</v>
      </c>
      <c r="P315" s="76">
        <f t="shared" si="60"/>
        <v>94.5</v>
      </c>
      <c r="Q315" s="209">
        <v>20.420000000000002</v>
      </c>
      <c r="R315" s="209"/>
      <c r="S315" s="213"/>
      <c r="T315" s="213"/>
      <c r="U315" s="213"/>
      <c r="V315" s="216" t="s">
        <v>453</v>
      </c>
      <c r="W315" s="209" t="s">
        <v>389</v>
      </c>
      <c r="X315" s="209" t="s">
        <v>452</v>
      </c>
      <c r="Y315" s="209">
        <v>45</v>
      </c>
      <c r="Z315" s="209" t="s">
        <v>114</v>
      </c>
      <c r="AA315" s="209">
        <v>2457</v>
      </c>
      <c r="AB315" s="209">
        <v>110565</v>
      </c>
      <c r="AC315" s="217">
        <v>8100</v>
      </c>
      <c r="AD315" s="217">
        <v>180</v>
      </c>
      <c r="AE315" s="218" t="s">
        <v>6610</v>
      </c>
      <c r="AF315" s="219" t="s">
        <v>932</v>
      </c>
      <c r="AG315" s="220">
        <v>43189</v>
      </c>
      <c r="AH315" s="219" t="s">
        <v>6615</v>
      </c>
      <c r="AI315" s="221"/>
      <c r="AJ315" s="222">
        <v>0.17</v>
      </c>
      <c r="AK315" s="183">
        <v>0</v>
      </c>
    </row>
    <row r="316" spans="1:37" s="183" customFormat="1" ht="12" customHeight="1">
      <c r="A316" s="209" t="s">
        <v>872</v>
      </c>
      <c r="B316" s="210">
        <v>43204</v>
      </c>
      <c r="C316" s="209" t="s">
        <v>449</v>
      </c>
      <c r="D316" s="209" t="s">
        <v>450</v>
      </c>
      <c r="E316" s="211"/>
      <c r="F316" s="209" t="s">
        <v>916</v>
      </c>
      <c r="G316" s="212">
        <v>43277</v>
      </c>
      <c r="H316" s="209">
        <v>60</v>
      </c>
      <c r="I316" s="212">
        <v>43278</v>
      </c>
      <c r="J316" s="213">
        <v>12285</v>
      </c>
      <c r="K316" s="94">
        <f t="shared" si="53"/>
        <v>10500</v>
      </c>
      <c r="L316" s="214">
        <v>74</v>
      </c>
      <c r="M316" s="215"/>
      <c r="N316" s="215" t="s">
        <v>4371</v>
      </c>
      <c r="O316" s="209">
        <f t="shared" si="61"/>
        <v>2.1</v>
      </c>
      <c r="P316" s="76">
        <f t="shared" si="60"/>
        <v>10.5</v>
      </c>
      <c r="Q316" s="209">
        <v>20.420000000000002</v>
      </c>
      <c r="R316" s="209"/>
      <c r="S316" s="213"/>
      <c r="T316" s="213"/>
      <c r="U316" s="213"/>
      <c r="V316" s="216" t="s">
        <v>453</v>
      </c>
      <c r="W316" s="209" t="s">
        <v>389</v>
      </c>
      <c r="X316" s="209" t="s">
        <v>452</v>
      </c>
      <c r="Y316" s="209">
        <v>5</v>
      </c>
      <c r="Z316" s="209" t="s">
        <v>114</v>
      </c>
      <c r="AA316" s="209">
        <v>2457</v>
      </c>
      <c r="AB316" s="209">
        <v>12285</v>
      </c>
      <c r="AC316" s="217">
        <v>900</v>
      </c>
      <c r="AD316" s="217">
        <v>180</v>
      </c>
      <c r="AE316" s="218" t="s">
        <v>6610</v>
      </c>
      <c r="AF316" s="219" t="s">
        <v>932</v>
      </c>
      <c r="AG316" s="220">
        <v>43189</v>
      </c>
      <c r="AH316" s="219" t="s">
        <v>6615</v>
      </c>
      <c r="AI316" s="221"/>
      <c r="AJ316" s="222">
        <v>0.17</v>
      </c>
      <c r="AK316" s="183">
        <v>0</v>
      </c>
    </row>
    <row r="317" spans="1:37" s="183" customFormat="1" ht="12" customHeight="1">
      <c r="A317" s="209" t="s">
        <v>872</v>
      </c>
      <c r="B317" s="210">
        <v>43204</v>
      </c>
      <c r="C317" s="209" t="s">
        <v>449</v>
      </c>
      <c r="D317" s="209" t="s">
        <v>450</v>
      </c>
      <c r="E317" s="211"/>
      <c r="F317" s="209" t="s">
        <v>933</v>
      </c>
      <c r="G317" s="212">
        <v>43277</v>
      </c>
      <c r="H317" s="209">
        <v>60</v>
      </c>
      <c r="I317" s="212">
        <v>43278</v>
      </c>
      <c r="J317" s="213">
        <v>25616</v>
      </c>
      <c r="K317" s="94">
        <f t="shared" si="53"/>
        <v>21894.02</v>
      </c>
      <c r="L317" s="214">
        <v>74</v>
      </c>
      <c r="M317" s="215"/>
      <c r="N317" s="215" t="s">
        <v>4371</v>
      </c>
      <c r="O317" s="209">
        <f t="shared" si="61"/>
        <v>2.1</v>
      </c>
      <c r="P317" s="76">
        <f t="shared" si="60"/>
        <v>16.8</v>
      </c>
      <c r="Q317" s="209">
        <v>21.37</v>
      </c>
      <c r="R317" s="209"/>
      <c r="S317" s="213"/>
      <c r="T317" s="213"/>
      <c r="U317" s="213"/>
      <c r="V317" s="216" t="s">
        <v>889</v>
      </c>
      <c r="W317" s="209" t="s">
        <v>389</v>
      </c>
      <c r="X317" s="209" t="s">
        <v>888</v>
      </c>
      <c r="Y317" s="209">
        <v>8</v>
      </c>
      <c r="Z317" s="209" t="s">
        <v>114</v>
      </c>
      <c r="AA317" s="209">
        <v>3202</v>
      </c>
      <c r="AB317" s="209">
        <v>25616</v>
      </c>
      <c r="AC317" s="217">
        <v>1704</v>
      </c>
      <c r="AD317" s="217">
        <v>213</v>
      </c>
      <c r="AE317" s="218" t="s">
        <v>6610</v>
      </c>
      <c r="AF317" s="219" t="s">
        <v>934</v>
      </c>
      <c r="AG317" s="220">
        <v>43193</v>
      </c>
      <c r="AH317" s="219" t="s">
        <v>6615</v>
      </c>
      <c r="AI317" s="221"/>
      <c r="AJ317" s="222">
        <v>0.17</v>
      </c>
      <c r="AK317" s="183">
        <v>0</v>
      </c>
    </row>
    <row r="318" spans="1:37" s="183" customFormat="1" ht="12" customHeight="1">
      <c r="A318" s="209" t="s">
        <v>872</v>
      </c>
      <c r="B318" s="210">
        <v>43204</v>
      </c>
      <c r="C318" s="209" t="s">
        <v>449</v>
      </c>
      <c r="D318" s="209" t="s">
        <v>450</v>
      </c>
      <c r="E318" s="211"/>
      <c r="F318" s="209" t="s">
        <v>933</v>
      </c>
      <c r="G318" s="212">
        <v>43277</v>
      </c>
      <c r="H318" s="209">
        <v>60</v>
      </c>
      <c r="I318" s="212">
        <v>43278</v>
      </c>
      <c r="J318" s="213">
        <v>85995</v>
      </c>
      <c r="K318" s="94">
        <f t="shared" si="53"/>
        <v>73500</v>
      </c>
      <c r="L318" s="214">
        <v>74</v>
      </c>
      <c r="M318" s="215"/>
      <c r="N318" s="215" t="s">
        <v>4371</v>
      </c>
      <c r="O318" s="209">
        <f t="shared" si="61"/>
        <v>2.1</v>
      </c>
      <c r="P318" s="76">
        <f t="shared" si="60"/>
        <v>73.5</v>
      </c>
      <c r="Q318" s="209">
        <v>17.57</v>
      </c>
      <c r="R318" s="209"/>
      <c r="S318" s="213"/>
      <c r="T318" s="213"/>
      <c r="U318" s="213"/>
      <c r="V318" s="216" t="s">
        <v>421</v>
      </c>
      <c r="W318" s="209" t="s">
        <v>389</v>
      </c>
      <c r="X318" s="209" t="s">
        <v>452</v>
      </c>
      <c r="Y318" s="209">
        <v>35</v>
      </c>
      <c r="Z318" s="209" t="s">
        <v>114</v>
      </c>
      <c r="AA318" s="209">
        <v>2457</v>
      </c>
      <c r="AB318" s="209">
        <v>85995</v>
      </c>
      <c r="AC318" s="217">
        <v>6300</v>
      </c>
      <c r="AD318" s="217">
        <v>180</v>
      </c>
      <c r="AE318" s="218" t="s">
        <v>6610</v>
      </c>
      <c r="AF318" s="219" t="s">
        <v>934</v>
      </c>
      <c r="AG318" s="220">
        <v>43193</v>
      </c>
      <c r="AH318" s="219" t="s">
        <v>6615</v>
      </c>
      <c r="AI318" s="221"/>
      <c r="AJ318" s="222">
        <v>0.17</v>
      </c>
      <c r="AK318" s="183" t="s">
        <v>6614</v>
      </c>
    </row>
    <row r="319" spans="1:37" s="184" customFormat="1" ht="12" customHeight="1">
      <c r="A319" s="209" t="s">
        <v>872</v>
      </c>
      <c r="B319" s="210">
        <v>43204</v>
      </c>
      <c r="C319" s="209" t="s">
        <v>449</v>
      </c>
      <c r="D319" s="209" t="s">
        <v>450</v>
      </c>
      <c r="E319" s="211"/>
      <c r="F319" s="209" t="s">
        <v>887</v>
      </c>
      <c r="G319" s="212">
        <v>43277</v>
      </c>
      <c r="H319" s="209">
        <v>60</v>
      </c>
      <c r="I319" s="212">
        <v>43278</v>
      </c>
      <c r="J319" s="213">
        <v>49140</v>
      </c>
      <c r="K319" s="94">
        <f t="shared" si="53"/>
        <v>42000</v>
      </c>
      <c r="L319" s="214">
        <v>74</v>
      </c>
      <c r="M319" s="215"/>
      <c r="N319" s="215" t="s">
        <v>4371</v>
      </c>
      <c r="O319" s="209">
        <f t="shared" si="61"/>
        <v>2.1</v>
      </c>
      <c r="P319" s="76">
        <f t="shared" si="60"/>
        <v>42</v>
      </c>
      <c r="Q319" s="209">
        <v>20.420000000000002</v>
      </c>
      <c r="R319" s="209"/>
      <c r="S319" s="213"/>
      <c r="T319" s="213"/>
      <c r="U319" s="213"/>
      <c r="V319" s="216" t="s">
        <v>453</v>
      </c>
      <c r="W319" s="209" t="s">
        <v>389</v>
      </c>
      <c r="X319" s="209" t="s">
        <v>452</v>
      </c>
      <c r="Y319" s="209">
        <v>20</v>
      </c>
      <c r="Z319" s="209" t="s">
        <v>114</v>
      </c>
      <c r="AA319" s="209">
        <v>2457</v>
      </c>
      <c r="AB319" s="209">
        <v>49140</v>
      </c>
      <c r="AC319" s="217">
        <v>3600</v>
      </c>
      <c r="AD319" s="217">
        <v>180</v>
      </c>
      <c r="AE319" s="218" t="s">
        <v>6610</v>
      </c>
      <c r="AF319" s="219" t="s">
        <v>1743</v>
      </c>
      <c r="AG319" s="220">
        <v>43183</v>
      </c>
      <c r="AH319" s="219" t="s">
        <v>6616</v>
      </c>
      <c r="AI319" s="221"/>
      <c r="AJ319" s="222">
        <v>0.17</v>
      </c>
      <c r="AK319" s="183">
        <v>0</v>
      </c>
    </row>
    <row r="320" spans="1:37" s="184" customFormat="1" ht="12" customHeight="1">
      <c r="A320" s="209" t="s">
        <v>872</v>
      </c>
      <c r="B320" s="210">
        <v>43204</v>
      </c>
      <c r="C320" s="209" t="s">
        <v>449</v>
      </c>
      <c r="D320" s="209" t="s">
        <v>450</v>
      </c>
      <c r="E320" s="211"/>
      <c r="F320" s="209" t="s">
        <v>1745</v>
      </c>
      <c r="G320" s="212">
        <v>43277</v>
      </c>
      <c r="H320" s="209">
        <v>60</v>
      </c>
      <c r="I320" s="212">
        <v>43278</v>
      </c>
      <c r="J320" s="213">
        <v>73710</v>
      </c>
      <c r="K320" s="94">
        <f t="shared" si="53"/>
        <v>63000</v>
      </c>
      <c r="L320" s="214">
        <v>74</v>
      </c>
      <c r="M320" s="215"/>
      <c r="N320" s="215" t="s">
        <v>4371</v>
      </c>
      <c r="O320" s="209">
        <f t="shared" si="61"/>
        <v>2.1</v>
      </c>
      <c r="P320" s="76">
        <f t="shared" si="60"/>
        <v>63</v>
      </c>
      <c r="Q320" s="209">
        <v>20.420000000000002</v>
      </c>
      <c r="R320" s="209"/>
      <c r="S320" s="213"/>
      <c r="T320" s="213"/>
      <c r="U320" s="213"/>
      <c r="V320" s="216" t="s">
        <v>453</v>
      </c>
      <c r="W320" s="209" t="s">
        <v>389</v>
      </c>
      <c r="X320" s="209" t="s">
        <v>452</v>
      </c>
      <c r="Y320" s="209">
        <v>30</v>
      </c>
      <c r="Z320" s="209" t="s">
        <v>114</v>
      </c>
      <c r="AA320" s="209">
        <v>2457</v>
      </c>
      <c r="AB320" s="209">
        <v>73710</v>
      </c>
      <c r="AC320" s="217">
        <v>5400</v>
      </c>
      <c r="AD320" s="217">
        <v>180</v>
      </c>
      <c r="AE320" s="218" t="s">
        <v>6610</v>
      </c>
      <c r="AF320" s="219" t="s">
        <v>1746</v>
      </c>
      <c r="AG320" s="220">
        <v>43186</v>
      </c>
      <c r="AH320" s="219" t="s">
        <v>6616</v>
      </c>
      <c r="AI320" s="221"/>
      <c r="AJ320" s="222">
        <v>0.17</v>
      </c>
      <c r="AK320" s="183">
        <v>0</v>
      </c>
    </row>
    <row r="321" spans="1:37" s="184" customFormat="1" ht="12" customHeight="1">
      <c r="A321" s="209" t="s">
        <v>872</v>
      </c>
      <c r="B321" s="210">
        <v>43204</v>
      </c>
      <c r="C321" s="209" t="s">
        <v>449</v>
      </c>
      <c r="D321" s="209" t="s">
        <v>450</v>
      </c>
      <c r="E321" s="211"/>
      <c r="F321" s="209" t="s">
        <v>1747</v>
      </c>
      <c r="G321" s="212">
        <v>43277</v>
      </c>
      <c r="H321" s="209">
        <v>60</v>
      </c>
      <c r="I321" s="212">
        <v>43278</v>
      </c>
      <c r="J321" s="213">
        <v>14742</v>
      </c>
      <c r="K321" s="94">
        <f t="shared" si="53"/>
        <v>12600</v>
      </c>
      <c r="L321" s="214">
        <v>74</v>
      </c>
      <c r="M321" s="215"/>
      <c r="N321" s="215" t="s">
        <v>4371</v>
      </c>
      <c r="O321" s="209">
        <f t="shared" si="61"/>
        <v>2.1</v>
      </c>
      <c r="P321" s="76">
        <f t="shared" si="60"/>
        <v>12.6</v>
      </c>
      <c r="Q321" s="209">
        <v>20.420000000000002</v>
      </c>
      <c r="R321" s="209"/>
      <c r="S321" s="213"/>
      <c r="T321" s="213"/>
      <c r="U321" s="213"/>
      <c r="V321" s="216" t="s">
        <v>453</v>
      </c>
      <c r="W321" s="209" t="s">
        <v>389</v>
      </c>
      <c r="X321" s="209" t="s">
        <v>452</v>
      </c>
      <c r="Y321" s="209">
        <v>6</v>
      </c>
      <c r="Z321" s="209" t="s">
        <v>114</v>
      </c>
      <c r="AA321" s="209">
        <v>2457</v>
      </c>
      <c r="AB321" s="209">
        <v>14742</v>
      </c>
      <c r="AC321" s="217">
        <v>1080</v>
      </c>
      <c r="AD321" s="217">
        <v>180</v>
      </c>
      <c r="AE321" s="218" t="s">
        <v>6610</v>
      </c>
      <c r="AF321" s="219" t="s">
        <v>1748</v>
      </c>
      <c r="AG321" s="220">
        <v>43188</v>
      </c>
      <c r="AH321" s="219" t="s">
        <v>6616</v>
      </c>
      <c r="AI321" s="221"/>
      <c r="AJ321" s="222">
        <v>0.17</v>
      </c>
      <c r="AK321" s="183">
        <v>0</v>
      </c>
    </row>
    <row r="322" spans="1:37" s="184" customFormat="1" ht="12" customHeight="1">
      <c r="A322" s="209" t="s">
        <v>872</v>
      </c>
      <c r="B322" s="210">
        <v>43204</v>
      </c>
      <c r="C322" s="209" t="s">
        <v>449</v>
      </c>
      <c r="D322" s="209" t="s">
        <v>450</v>
      </c>
      <c r="E322" s="211"/>
      <c r="F322" s="209" t="s">
        <v>1747</v>
      </c>
      <c r="G322" s="212">
        <v>43277</v>
      </c>
      <c r="H322" s="209">
        <v>60</v>
      </c>
      <c r="I322" s="212">
        <v>43278</v>
      </c>
      <c r="J322" s="213">
        <v>49140</v>
      </c>
      <c r="K322" s="94">
        <f t="shared" si="53"/>
        <v>42000</v>
      </c>
      <c r="L322" s="214">
        <v>74</v>
      </c>
      <c r="M322" s="215"/>
      <c r="N322" s="215" t="s">
        <v>4371</v>
      </c>
      <c r="O322" s="209">
        <f t="shared" ref="O322:O327" si="62">10.5*0.2</f>
        <v>2.1</v>
      </c>
      <c r="P322" s="76">
        <f t="shared" si="60"/>
        <v>42</v>
      </c>
      <c r="Q322" s="209">
        <v>20.420000000000002</v>
      </c>
      <c r="R322" s="209"/>
      <c r="S322" s="213"/>
      <c r="T322" s="213"/>
      <c r="U322" s="213"/>
      <c r="V322" s="216" t="s">
        <v>453</v>
      </c>
      <c r="W322" s="209" t="s">
        <v>389</v>
      </c>
      <c r="X322" s="209" t="s">
        <v>452</v>
      </c>
      <c r="Y322" s="209">
        <v>20</v>
      </c>
      <c r="Z322" s="209" t="s">
        <v>114</v>
      </c>
      <c r="AA322" s="209">
        <v>2457</v>
      </c>
      <c r="AB322" s="209">
        <v>49140</v>
      </c>
      <c r="AC322" s="217">
        <v>3600</v>
      </c>
      <c r="AD322" s="217">
        <v>180</v>
      </c>
      <c r="AE322" s="218" t="s">
        <v>6610</v>
      </c>
      <c r="AF322" s="219" t="s">
        <v>1748</v>
      </c>
      <c r="AG322" s="220">
        <v>43188</v>
      </c>
      <c r="AH322" s="219" t="s">
        <v>6616</v>
      </c>
      <c r="AI322" s="221"/>
      <c r="AJ322" s="222">
        <v>0.17</v>
      </c>
      <c r="AK322" s="183">
        <v>0</v>
      </c>
    </row>
    <row r="323" spans="1:37" s="184" customFormat="1" ht="12" customHeight="1">
      <c r="A323" s="209" t="s">
        <v>872</v>
      </c>
      <c r="B323" s="210">
        <v>43204</v>
      </c>
      <c r="C323" s="209" t="s">
        <v>449</v>
      </c>
      <c r="D323" s="209" t="s">
        <v>450</v>
      </c>
      <c r="E323" s="211"/>
      <c r="F323" s="209" t="s">
        <v>1747</v>
      </c>
      <c r="G323" s="212">
        <v>43277</v>
      </c>
      <c r="H323" s="209">
        <v>60</v>
      </c>
      <c r="I323" s="212">
        <v>43278</v>
      </c>
      <c r="J323" s="213">
        <v>24570</v>
      </c>
      <c r="K323" s="94">
        <f t="shared" si="53"/>
        <v>21000</v>
      </c>
      <c r="L323" s="214">
        <v>74</v>
      </c>
      <c r="M323" s="215"/>
      <c r="N323" s="215" t="s">
        <v>4371</v>
      </c>
      <c r="O323" s="209">
        <f t="shared" si="62"/>
        <v>2.1</v>
      </c>
      <c r="P323" s="76">
        <f t="shared" si="60"/>
        <v>21</v>
      </c>
      <c r="Q323" s="209">
        <v>20.420000000000002</v>
      </c>
      <c r="R323" s="209"/>
      <c r="S323" s="213"/>
      <c r="T323" s="213"/>
      <c r="U323" s="213"/>
      <c r="V323" s="216" t="s">
        <v>453</v>
      </c>
      <c r="W323" s="209" t="s">
        <v>389</v>
      </c>
      <c r="X323" s="209" t="s">
        <v>452</v>
      </c>
      <c r="Y323" s="209">
        <v>10</v>
      </c>
      <c r="Z323" s="209" t="s">
        <v>114</v>
      </c>
      <c r="AA323" s="209">
        <v>2457</v>
      </c>
      <c r="AB323" s="209">
        <v>24570</v>
      </c>
      <c r="AC323" s="217">
        <v>1800</v>
      </c>
      <c r="AD323" s="217">
        <v>180</v>
      </c>
      <c r="AE323" s="218" t="s">
        <v>6610</v>
      </c>
      <c r="AF323" s="219" t="s">
        <v>1748</v>
      </c>
      <c r="AG323" s="220">
        <v>43188</v>
      </c>
      <c r="AH323" s="219" t="s">
        <v>6616</v>
      </c>
      <c r="AI323" s="221"/>
      <c r="AJ323" s="222">
        <v>0.17</v>
      </c>
      <c r="AK323" s="183">
        <v>0</v>
      </c>
    </row>
    <row r="324" spans="1:37" s="184" customFormat="1" ht="12" customHeight="1">
      <c r="A324" s="209" t="s">
        <v>872</v>
      </c>
      <c r="B324" s="210">
        <v>43204</v>
      </c>
      <c r="C324" s="209" t="s">
        <v>449</v>
      </c>
      <c r="D324" s="209" t="s">
        <v>450</v>
      </c>
      <c r="E324" s="211"/>
      <c r="F324" s="209" t="s">
        <v>927</v>
      </c>
      <c r="G324" s="212">
        <v>43277</v>
      </c>
      <c r="H324" s="209">
        <v>60</v>
      </c>
      <c r="I324" s="212">
        <v>43278</v>
      </c>
      <c r="J324" s="213">
        <v>19656</v>
      </c>
      <c r="K324" s="94">
        <f t="shared" si="53"/>
        <v>16800</v>
      </c>
      <c r="L324" s="214">
        <v>74</v>
      </c>
      <c r="M324" s="215"/>
      <c r="N324" s="215" t="s">
        <v>4371</v>
      </c>
      <c r="O324" s="209">
        <f t="shared" si="62"/>
        <v>2.1</v>
      </c>
      <c r="P324" s="76">
        <f t="shared" si="60"/>
        <v>16.8</v>
      </c>
      <c r="Q324" s="209">
        <v>20.420000000000002</v>
      </c>
      <c r="R324" s="209"/>
      <c r="S324" s="213"/>
      <c r="T324" s="213"/>
      <c r="U324" s="213"/>
      <c r="V324" s="216" t="s">
        <v>453</v>
      </c>
      <c r="W324" s="209" t="s">
        <v>389</v>
      </c>
      <c r="X324" s="209" t="s">
        <v>452</v>
      </c>
      <c r="Y324" s="209">
        <v>8</v>
      </c>
      <c r="Z324" s="209" t="s">
        <v>114</v>
      </c>
      <c r="AA324" s="209">
        <v>2457</v>
      </c>
      <c r="AB324" s="209">
        <v>19656</v>
      </c>
      <c r="AC324" s="217">
        <v>1440</v>
      </c>
      <c r="AD324" s="217">
        <v>180</v>
      </c>
      <c r="AE324" s="218" t="s">
        <v>6610</v>
      </c>
      <c r="AF324" s="219" t="s">
        <v>1749</v>
      </c>
      <c r="AG324" s="220">
        <v>43189</v>
      </c>
      <c r="AH324" s="219" t="s">
        <v>6616</v>
      </c>
      <c r="AI324" s="221"/>
      <c r="AJ324" s="222">
        <v>0.17</v>
      </c>
      <c r="AK324" s="183">
        <v>0</v>
      </c>
    </row>
    <row r="325" spans="1:37" s="184" customFormat="1" ht="12" customHeight="1">
      <c r="A325" s="209" t="s">
        <v>872</v>
      </c>
      <c r="B325" s="210">
        <v>43204</v>
      </c>
      <c r="C325" s="209" t="s">
        <v>449</v>
      </c>
      <c r="D325" s="209" t="s">
        <v>450</v>
      </c>
      <c r="E325" s="211"/>
      <c r="F325" s="209" t="s">
        <v>1750</v>
      </c>
      <c r="G325" s="212">
        <v>43277</v>
      </c>
      <c r="H325" s="209">
        <v>60</v>
      </c>
      <c r="I325" s="212">
        <v>43278</v>
      </c>
      <c r="J325" s="213">
        <v>12285</v>
      </c>
      <c r="K325" s="94">
        <f t="shared" ref="K325:K388" si="63">ROUND(IF(F325="未税",J325,J325/(1+AJ325)),2)</f>
        <v>10500</v>
      </c>
      <c r="L325" s="214">
        <v>74</v>
      </c>
      <c r="M325" s="215"/>
      <c r="N325" s="215" t="s">
        <v>4371</v>
      </c>
      <c r="O325" s="209">
        <f t="shared" si="62"/>
        <v>2.1</v>
      </c>
      <c r="P325" s="76">
        <f t="shared" si="60"/>
        <v>10.5</v>
      </c>
      <c r="Q325" s="209">
        <v>20.420000000000002</v>
      </c>
      <c r="R325" s="209"/>
      <c r="S325" s="213"/>
      <c r="T325" s="213"/>
      <c r="U325" s="213"/>
      <c r="V325" s="216" t="s">
        <v>453</v>
      </c>
      <c r="W325" s="209" t="s">
        <v>389</v>
      </c>
      <c r="X325" s="209" t="s">
        <v>452</v>
      </c>
      <c r="Y325" s="209">
        <v>5</v>
      </c>
      <c r="Z325" s="209" t="s">
        <v>114</v>
      </c>
      <c r="AA325" s="209">
        <v>2457</v>
      </c>
      <c r="AB325" s="209">
        <v>12285</v>
      </c>
      <c r="AC325" s="217">
        <v>900</v>
      </c>
      <c r="AD325" s="217">
        <v>180</v>
      </c>
      <c r="AE325" s="218" t="s">
        <v>6610</v>
      </c>
      <c r="AF325" s="219" t="s">
        <v>1751</v>
      </c>
      <c r="AG325" s="220">
        <v>43193</v>
      </c>
      <c r="AH325" s="219" t="s">
        <v>6616</v>
      </c>
      <c r="AI325" s="221"/>
      <c r="AJ325" s="222">
        <v>0.17</v>
      </c>
      <c r="AK325" s="183">
        <v>0</v>
      </c>
    </row>
    <row r="326" spans="1:37" s="184" customFormat="1" ht="12" customHeight="1">
      <c r="A326" s="209" t="s">
        <v>872</v>
      </c>
      <c r="B326" s="210">
        <v>43204</v>
      </c>
      <c r="C326" s="209" t="s">
        <v>449</v>
      </c>
      <c r="D326" s="209" t="s">
        <v>450</v>
      </c>
      <c r="E326" s="211"/>
      <c r="F326" s="209" t="s">
        <v>1750</v>
      </c>
      <c r="G326" s="212">
        <v>43277</v>
      </c>
      <c r="H326" s="209">
        <v>60</v>
      </c>
      <c r="I326" s="212">
        <v>43278</v>
      </c>
      <c r="J326" s="213">
        <v>49140</v>
      </c>
      <c r="K326" s="94">
        <f t="shared" si="63"/>
        <v>42000</v>
      </c>
      <c r="L326" s="214">
        <v>74</v>
      </c>
      <c r="M326" s="215"/>
      <c r="N326" s="215" t="s">
        <v>4371</v>
      </c>
      <c r="O326" s="209">
        <f t="shared" si="62"/>
        <v>2.1</v>
      </c>
      <c r="P326" s="76">
        <f t="shared" si="60"/>
        <v>42</v>
      </c>
      <c r="Q326" s="209">
        <v>20.420000000000002</v>
      </c>
      <c r="R326" s="209"/>
      <c r="S326" s="213"/>
      <c r="T326" s="213"/>
      <c r="U326" s="213"/>
      <c r="V326" s="216" t="s">
        <v>453</v>
      </c>
      <c r="W326" s="209" t="s">
        <v>389</v>
      </c>
      <c r="X326" s="209" t="s">
        <v>452</v>
      </c>
      <c r="Y326" s="209">
        <v>20</v>
      </c>
      <c r="Z326" s="209" t="s">
        <v>114</v>
      </c>
      <c r="AA326" s="209">
        <v>2457</v>
      </c>
      <c r="AB326" s="209">
        <v>49140</v>
      </c>
      <c r="AC326" s="217">
        <v>3600</v>
      </c>
      <c r="AD326" s="217">
        <v>180</v>
      </c>
      <c r="AE326" s="218" t="s">
        <v>6610</v>
      </c>
      <c r="AF326" s="219" t="s">
        <v>1751</v>
      </c>
      <c r="AG326" s="220">
        <v>43193</v>
      </c>
      <c r="AH326" s="219" t="s">
        <v>6616</v>
      </c>
      <c r="AI326" s="221"/>
      <c r="AJ326" s="222">
        <v>0.17</v>
      </c>
      <c r="AK326" s="183">
        <v>0</v>
      </c>
    </row>
    <row r="327" spans="1:37" s="184" customFormat="1" ht="12" customHeight="1">
      <c r="A327" s="209" t="s">
        <v>872</v>
      </c>
      <c r="B327" s="210">
        <v>43204</v>
      </c>
      <c r="C327" s="209" t="s">
        <v>449</v>
      </c>
      <c r="D327" s="209" t="s">
        <v>450</v>
      </c>
      <c r="E327" s="211"/>
      <c r="F327" s="209" t="s">
        <v>1750</v>
      </c>
      <c r="G327" s="212">
        <v>43277</v>
      </c>
      <c r="H327" s="209">
        <v>60</v>
      </c>
      <c r="I327" s="212">
        <v>43278</v>
      </c>
      <c r="J327" s="213">
        <v>19656</v>
      </c>
      <c r="K327" s="94">
        <f t="shared" si="63"/>
        <v>16800</v>
      </c>
      <c r="L327" s="214">
        <v>74</v>
      </c>
      <c r="M327" s="215"/>
      <c r="N327" s="215" t="s">
        <v>4371</v>
      </c>
      <c r="O327" s="209">
        <f t="shared" si="62"/>
        <v>2.1</v>
      </c>
      <c r="P327" s="76">
        <f t="shared" si="60"/>
        <v>16.8</v>
      </c>
      <c r="Q327" s="209">
        <v>20.420000000000002</v>
      </c>
      <c r="R327" s="209"/>
      <c r="S327" s="213"/>
      <c r="T327" s="213"/>
      <c r="U327" s="213"/>
      <c r="V327" s="216" t="s">
        <v>453</v>
      </c>
      <c r="W327" s="209" t="s">
        <v>389</v>
      </c>
      <c r="X327" s="209" t="s">
        <v>452</v>
      </c>
      <c r="Y327" s="209">
        <v>8</v>
      </c>
      <c r="Z327" s="209" t="s">
        <v>114</v>
      </c>
      <c r="AA327" s="209">
        <v>2457</v>
      </c>
      <c r="AB327" s="209">
        <v>19656</v>
      </c>
      <c r="AC327" s="217">
        <v>1440</v>
      </c>
      <c r="AD327" s="217">
        <v>180</v>
      </c>
      <c r="AE327" s="218" t="s">
        <v>6610</v>
      </c>
      <c r="AF327" s="219" t="s">
        <v>1751</v>
      </c>
      <c r="AG327" s="220">
        <v>43193</v>
      </c>
      <c r="AH327" s="219" t="s">
        <v>6616</v>
      </c>
      <c r="AI327" s="221"/>
      <c r="AJ327" s="222">
        <v>0.17</v>
      </c>
      <c r="AK327" s="183">
        <v>0</v>
      </c>
    </row>
    <row r="328" spans="1:37" s="183" customFormat="1" ht="12" customHeight="1">
      <c r="A328" s="209" t="s">
        <v>872</v>
      </c>
      <c r="B328" s="210">
        <v>43204</v>
      </c>
      <c r="C328" s="209" t="s">
        <v>449</v>
      </c>
      <c r="D328" s="209" t="s">
        <v>450</v>
      </c>
      <c r="E328" s="211"/>
      <c r="F328" s="209" t="s">
        <v>916</v>
      </c>
      <c r="G328" s="212">
        <v>43277</v>
      </c>
      <c r="H328" s="209">
        <v>60</v>
      </c>
      <c r="I328" s="212">
        <v>43278</v>
      </c>
      <c r="J328" s="213">
        <v>67500</v>
      </c>
      <c r="K328" s="94">
        <f t="shared" si="63"/>
        <v>57692.31</v>
      </c>
      <c r="L328" s="214">
        <v>74</v>
      </c>
      <c r="M328" s="215"/>
      <c r="N328" s="215" t="s">
        <v>4371</v>
      </c>
      <c r="O328" s="209">
        <f>0.01*0.2</f>
        <v>2E-3</v>
      </c>
      <c r="P328" s="76">
        <f>ROUND((K328-M328)*O328,2)</f>
        <v>115.38</v>
      </c>
      <c r="Q328" s="209">
        <v>13.43</v>
      </c>
      <c r="R328" s="209"/>
      <c r="S328" s="213"/>
      <c r="T328" s="213"/>
      <c r="U328" s="213"/>
      <c r="V328" s="216" t="s">
        <v>919</v>
      </c>
      <c r="W328" s="209" t="s">
        <v>917</v>
      </c>
      <c r="X328" s="209" t="s">
        <v>918</v>
      </c>
      <c r="Y328" s="209">
        <v>30</v>
      </c>
      <c r="Z328" s="209" t="s">
        <v>114</v>
      </c>
      <c r="AA328" s="209">
        <v>2250</v>
      </c>
      <c r="AB328" s="209">
        <v>67500</v>
      </c>
      <c r="AC328" s="217">
        <v>6300</v>
      </c>
      <c r="AD328" s="217">
        <v>210</v>
      </c>
      <c r="AE328" s="218" t="s">
        <v>6610</v>
      </c>
      <c r="AF328" s="219" t="s">
        <v>920</v>
      </c>
      <c r="AG328" s="220">
        <v>43188</v>
      </c>
      <c r="AH328" s="219" t="s">
        <v>6617</v>
      </c>
      <c r="AI328" s="221"/>
      <c r="AJ328" s="222">
        <v>0.17</v>
      </c>
      <c r="AK328" s="183" t="s">
        <v>6429</v>
      </c>
    </row>
    <row r="329" spans="1:37" s="53" customFormat="1" ht="12" customHeight="1">
      <c r="A329" s="76" t="str">
        <f>数据源表!A277</f>
        <v>卢莉</v>
      </c>
      <c r="B329" s="75">
        <f>数据源表!B277</f>
        <v>43173</v>
      </c>
      <c r="C329" s="76" t="str">
        <f>数据源表!C277</f>
        <v>a1387</v>
      </c>
      <c r="D329" s="76" t="str">
        <f>数据源表!D277</f>
        <v>东莞领丰电子有限公司</v>
      </c>
      <c r="E329" s="77">
        <f>数据源表!E277</f>
        <v>69840</v>
      </c>
      <c r="F329" s="76" t="str">
        <f>数据源表!F277</f>
        <v>02839542</v>
      </c>
      <c r="G329" s="78">
        <f>数据源表!G277</f>
        <v>43293</v>
      </c>
      <c r="H329" s="76">
        <f>数据源表!H277</f>
        <v>120</v>
      </c>
      <c r="I329" s="78">
        <v>43274</v>
      </c>
      <c r="J329" s="94">
        <f>数据源表!J277</f>
        <v>69840</v>
      </c>
      <c r="K329" s="94">
        <f t="shared" si="63"/>
        <v>59692.31</v>
      </c>
      <c r="L329" s="95">
        <f t="shared" ref="L329:L378" si="64">I329-B329</f>
        <v>101</v>
      </c>
      <c r="M329" s="96"/>
      <c r="N329" s="96" t="e">
        <f>VLOOKUP(C329,#REF!,5,0)</f>
        <v>#REF!</v>
      </c>
      <c r="O329" s="76">
        <v>0.01</v>
      </c>
      <c r="P329" s="76">
        <f t="shared" ref="P329:P378" si="65">ROUND((K329-M329)*O329,2)</f>
        <v>596.91999999999996</v>
      </c>
      <c r="Q329" s="76" t="e">
        <f>ROUND(VLOOKUP(V329,#REF!,7,0),2)</f>
        <v>#REF!</v>
      </c>
      <c r="R329" s="76"/>
      <c r="S329" s="94"/>
      <c r="T329" s="94"/>
      <c r="U329" s="94"/>
      <c r="V329" s="106" t="str">
        <f>数据源表!S277</f>
        <v>CSR47</v>
      </c>
      <c r="W329" s="76" t="str">
        <f>数据源表!M277</f>
        <v>*其他化学制品*植物切削液</v>
      </c>
      <c r="X329" s="76" t="str">
        <f>数据源表!N277</f>
        <v>JH-100EP</v>
      </c>
      <c r="Y329" s="76">
        <f>数据源表!O277</f>
        <v>18</v>
      </c>
      <c r="Z329" s="76" t="str">
        <f>数据源表!P277</f>
        <v>桶</v>
      </c>
      <c r="AA329" s="76">
        <f>数据源表!Q277</f>
        <v>3880</v>
      </c>
      <c r="AB329" s="76">
        <f>数据源表!R277</f>
        <v>69840</v>
      </c>
      <c r="AC329" s="118">
        <f>数据源表!U277</f>
        <v>3240</v>
      </c>
      <c r="AD329" s="118">
        <f>数据源表!T277</f>
        <v>180</v>
      </c>
      <c r="AE329" s="66" t="str">
        <f t="shared" ref="AE329:AE376" si="66">IF(AD329&lt;50,"指导价+Y4*30",IF(AD329="固体","     指导价","     指导价"))</f>
        <v xml:space="preserve">     指导价</v>
      </c>
      <c r="AF329" s="73" t="str">
        <f>数据源表!V277</f>
        <v>XOUT18010187</v>
      </c>
      <c r="AG329" s="119">
        <f>数据源表!W277</f>
        <v>43110</v>
      </c>
      <c r="AH329" s="73">
        <f>数据源表!X277</f>
        <v>0</v>
      </c>
      <c r="AI329" s="122"/>
      <c r="AJ329" s="124">
        <f>数据源表!Y277</f>
        <v>0.17</v>
      </c>
      <c r="AK329" s="53" t="e">
        <f>VLOOKUP(V329,#REF!,12,0)</f>
        <v>#REF!</v>
      </c>
    </row>
    <row r="330" spans="1:37" s="53" customFormat="1" ht="12" customHeight="1">
      <c r="A330" s="76" t="str">
        <f>数据源表!A278</f>
        <v>卢莉</v>
      </c>
      <c r="B330" s="75">
        <f>数据源表!B278</f>
        <v>43173</v>
      </c>
      <c r="C330" s="76" t="str">
        <f>数据源表!C278</f>
        <v>a1387</v>
      </c>
      <c r="D330" s="76" t="str">
        <f>数据源表!D278</f>
        <v>东莞领丰电子有限公司</v>
      </c>
      <c r="E330" s="77">
        <f>数据源表!E278</f>
        <v>77600</v>
      </c>
      <c r="F330" s="76" t="str">
        <f>数据源表!F278</f>
        <v>02839543</v>
      </c>
      <c r="G330" s="78">
        <f>数据源表!G278</f>
        <v>43293</v>
      </c>
      <c r="H330" s="76">
        <f>数据源表!H278</f>
        <v>120</v>
      </c>
      <c r="I330" s="78">
        <v>43274</v>
      </c>
      <c r="J330" s="94">
        <f>数据源表!J278</f>
        <v>77600</v>
      </c>
      <c r="K330" s="94">
        <f t="shared" si="63"/>
        <v>66324.789999999994</v>
      </c>
      <c r="L330" s="95">
        <f t="shared" si="64"/>
        <v>101</v>
      </c>
      <c r="M330" s="96"/>
      <c r="N330" s="96" t="e">
        <f>VLOOKUP(C330,#REF!,5,0)</f>
        <v>#REF!</v>
      </c>
      <c r="O330" s="76">
        <v>0.01</v>
      </c>
      <c r="P330" s="76">
        <f t="shared" si="65"/>
        <v>663.25</v>
      </c>
      <c r="Q330" s="76" t="e">
        <f>ROUND(VLOOKUP(V330,#REF!,7,0),2)</f>
        <v>#REF!</v>
      </c>
      <c r="R330" s="76"/>
      <c r="S330" s="94"/>
      <c r="T330" s="94"/>
      <c r="U330" s="94"/>
      <c r="V330" s="106" t="str">
        <f>数据源表!S278</f>
        <v>CSR47</v>
      </c>
      <c r="W330" s="76" t="str">
        <f>数据源表!M278</f>
        <v>*其他化学制品*植物切削液</v>
      </c>
      <c r="X330" s="76" t="str">
        <f>数据源表!N278</f>
        <v>JH-100EP</v>
      </c>
      <c r="Y330" s="76">
        <f>数据源表!O278</f>
        <v>20</v>
      </c>
      <c r="Z330" s="76" t="str">
        <f>数据源表!P278</f>
        <v>桶</v>
      </c>
      <c r="AA330" s="76">
        <f>数据源表!Q278</f>
        <v>3880</v>
      </c>
      <c r="AB330" s="76">
        <f>数据源表!R278</f>
        <v>77600</v>
      </c>
      <c r="AC330" s="118">
        <f>数据源表!U278</f>
        <v>3600</v>
      </c>
      <c r="AD330" s="118">
        <f>数据源表!T278</f>
        <v>180</v>
      </c>
      <c r="AE330" s="66" t="str">
        <f t="shared" si="66"/>
        <v xml:space="preserve">     指导价</v>
      </c>
      <c r="AF330" s="73" t="str">
        <f>数据源表!V278</f>
        <v>XOUT18010504</v>
      </c>
      <c r="AG330" s="119">
        <f>数据源表!W278</f>
        <v>43129</v>
      </c>
      <c r="AH330" s="73">
        <f>数据源表!X278</f>
        <v>0</v>
      </c>
      <c r="AI330" s="122"/>
      <c r="AJ330" s="124">
        <f>数据源表!Y278</f>
        <v>0.17</v>
      </c>
      <c r="AK330" s="53" t="e">
        <f>VLOOKUP(V330,#REF!,12,0)</f>
        <v>#REF!</v>
      </c>
    </row>
    <row r="331" spans="1:37" s="53" customFormat="1" ht="12" customHeight="1">
      <c r="A331" s="76" t="str">
        <f>数据源表!A279</f>
        <v>卢莉</v>
      </c>
      <c r="B331" s="75">
        <f>数据源表!B279</f>
        <v>43236</v>
      </c>
      <c r="C331" s="76" t="str">
        <f>数据源表!C279</f>
        <v>b259</v>
      </c>
      <c r="D331" s="76" t="str">
        <f>数据源表!D279</f>
        <v>深圳瑞峰</v>
      </c>
      <c r="E331" s="77">
        <f>数据源表!E279</f>
        <v>2250</v>
      </c>
      <c r="F331" s="76" t="str">
        <f>数据源表!F279</f>
        <v>未税</v>
      </c>
      <c r="G331" s="78">
        <f>数据源表!G279</f>
        <v>0</v>
      </c>
      <c r="H331" s="76">
        <f>数据源表!H279</f>
        <v>0</v>
      </c>
      <c r="I331" s="78">
        <v>43260</v>
      </c>
      <c r="J331" s="94">
        <f>数据源表!J279</f>
        <v>2250</v>
      </c>
      <c r="K331" s="94">
        <f t="shared" si="63"/>
        <v>2250</v>
      </c>
      <c r="L331" s="95">
        <f t="shared" si="64"/>
        <v>24</v>
      </c>
      <c r="M331" s="96"/>
      <c r="N331" s="96" t="e">
        <f>VLOOKUP(C331,#REF!,5,0)</f>
        <v>#REF!</v>
      </c>
      <c r="O331" s="76">
        <f>IF(L331&lt;=60,0.05,IF(L331&lt;=120,0.04,IF(L331&lt;=150,0.02,IF(L331&lt;=180,0.01,0))))</f>
        <v>0.05</v>
      </c>
      <c r="P331" s="76">
        <f t="shared" si="65"/>
        <v>112.5</v>
      </c>
      <c r="Q331" s="76" t="e">
        <f>ROUND(VLOOKUP(V331,#REF!,7,0),2)</f>
        <v>#REF!</v>
      </c>
      <c r="R331" s="76" t="e">
        <f>ROUND(IF(AE331="指导价+Y4*30",AC331*Q331+Y331*30,AC331*Q331),2)</f>
        <v>#REF!</v>
      </c>
      <c r="S331" s="94" t="e">
        <f>ROUND(IF(F331="未税",J331-M331-R331,J331/1.17-M331-R331),2)</f>
        <v>#REF!</v>
      </c>
      <c r="T331" s="94"/>
      <c r="U331" s="94"/>
      <c r="V331" s="106" t="str">
        <f>数据源表!S279</f>
        <v>CSR70</v>
      </c>
      <c r="W331" s="76" t="str">
        <f>数据源表!M279</f>
        <v>铝合金加工液</v>
      </c>
      <c r="X331" s="76" t="str">
        <f>数据源表!N279</f>
        <v>ZM-3080</v>
      </c>
      <c r="Y331" s="76">
        <f>数据源表!O279</f>
        <v>1</v>
      </c>
      <c r="Z331" s="76" t="str">
        <f>数据源表!P279</f>
        <v>桶</v>
      </c>
      <c r="AA331" s="76">
        <f>数据源表!Q279</f>
        <v>0</v>
      </c>
      <c r="AB331" s="76">
        <f>数据源表!R279</f>
        <v>0</v>
      </c>
      <c r="AC331" s="118">
        <f>数据源表!U279</f>
        <v>170</v>
      </c>
      <c r="AD331" s="118">
        <f>数据源表!T279</f>
        <v>170</v>
      </c>
      <c r="AE331" s="66" t="str">
        <f t="shared" si="66"/>
        <v xml:space="preserve">     指导价</v>
      </c>
      <c r="AF331" s="73" t="str">
        <f>数据源表!V279</f>
        <v>R18050012</v>
      </c>
      <c r="AG331" s="119">
        <f>数据源表!W279</f>
        <v>43236</v>
      </c>
      <c r="AH331" s="73">
        <f>数据源表!X279</f>
        <v>0</v>
      </c>
      <c r="AI331" s="122"/>
      <c r="AJ331" s="124"/>
      <c r="AK331" s="53" t="e">
        <f>VLOOKUP(V331,#REF!,12,0)</f>
        <v>#REF!</v>
      </c>
    </row>
    <row r="332" spans="1:37" s="53" customFormat="1" ht="12" customHeight="1">
      <c r="A332" s="76" t="str">
        <f>数据源表!A280</f>
        <v>卢伟</v>
      </c>
      <c r="B332" s="75">
        <f>数据源表!B280</f>
        <v>43204</v>
      </c>
      <c r="C332" s="76" t="str">
        <f>数据源表!C280</f>
        <v>a1359</v>
      </c>
      <c r="D332" s="76" t="str">
        <f>数据源表!D280</f>
        <v>湖北道普润滑科技有限公司</v>
      </c>
      <c r="E332" s="77">
        <f>数据源表!E280</f>
        <v>67500</v>
      </c>
      <c r="F332" s="76" t="str">
        <f>数据源表!F280</f>
        <v>15222580</v>
      </c>
      <c r="G332" s="78">
        <f>数据源表!G280</f>
        <v>43277</v>
      </c>
      <c r="H332" s="76">
        <f>数据源表!H280</f>
        <v>60</v>
      </c>
      <c r="I332" s="78">
        <v>43278</v>
      </c>
      <c r="J332" s="94">
        <f>数据源表!J280</f>
        <v>67500</v>
      </c>
      <c r="K332" s="94">
        <f t="shared" si="63"/>
        <v>57692.31</v>
      </c>
      <c r="L332" s="95">
        <f t="shared" si="64"/>
        <v>74</v>
      </c>
      <c r="M332" s="96"/>
      <c r="N332" s="96" t="e">
        <f>VLOOKUP(C332,#REF!,5,0)</f>
        <v>#REF!</v>
      </c>
      <c r="O332" s="76">
        <v>0.01</v>
      </c>
      <c r="P332" s="76">
        <f t="shared" si="65"/>
        <v>576.91999999999996</v>
      </c>
      <c r="Q332" s="76" t="e">
        <f>ROUND(VLOOKUP(V332,#REF!,7,0),2)</f>
        <v>#REF!</v>
      </c>
      <c r="R332" s="76"/>
      <c r="S332" s="94"/>
      <c r="T332" s="94"/>
      <c r="U332" s="94"/>
      <c r="V332" s="106" t="str">
        <f>数据源表!S280</f>
        <v>CSQ74</v>
      </c>
      <c r="W332" s="76" t="str">
        <f>数据源表!M280</f>
        <v>*专项化学用品*DDG研磨液</v>
      </c>
      <c r="X332" s="76" t="str">
        <f>数据源表!N280</f>
        <v>CF-WS-016</v>
      </c>
      <c r="Y332" s="76">
        <f>数据源表!O280</f>
        <v>30</v>
      </c>
      <c r="Z332" s="76" t="str">
        <f>数据源表!P280</f>
        <v>桶</v>
      </c>
      <c r="AA332" s="76">
        <f>数据源表!Q280</f>
        <v>2250</v>
      </c>
      <c r="AB332" s="76">
        <f>数据源表!R280</f>
        <v>67500</v>
      </c>
      <c r="AC332" s="118">
        <f>数据源表!U280</f>
        <v>6300</v>
      </c>
      <c r="AD332" s="118">
        <f>数据源表!T280</f>
        <v>210</v>
      </c>
      <c r="AE332" s="66" t="str">
        <f t="shared" si="66"/>
        <v xml:space="preserve">     指导价</v>
      </c>
      <c r="AF332" s="73" t="str">
        <f>数据源表!V280</f>
        <v>XOUT18030470</v>
      </c>
      <c r="AG332" s="119">
        <f>数据源表!W280</f>
        <v>43188</v>
      </c>
      <c r="AH332" s="73" t="str">
        <f>数据源表!X280</f>
        <v>纳诺-漯河建泰</v>
      </c>
      <c r="AI332" s="122"/>
      <c r="AJ332" s="124">
        <f>数据源表!Y280</f>
        <v>0.17</v>
      </c>
      <c r="AK332" s="53" t="e">
        <f>VLOOKUP(V332,#REF!,12,0)</f>
        <v>#REF!</v>
      </c>
    </row>
    <row r="333" spans="1:37" s="53" customFormat="1" ht="12" customHeight="1">
      <c r="A333" s="76" t="str">
        <f>数据源表!A281</f>
        <v>唐雪涛</v>
      </c>
      <c r="B333" s="75">
        <f>数据源表!B281</f>
        <v>43204</v>
      </c>
      <c r="C333" s="76" t="str">
        <f>数据源表!C281</f>
        <v>a1359</v>
      </c>
      <c r="D333" s="76" t="str">
        <f>数据源表!D281</f>
        <v>湖北道普润滑科技有限公司</v>
      </c>
      <c r="E333" s="77">
        <f>数据源表!E281</f>
        <v>44226</v>
      </c>
      <c r="F333" s="76" t="str">
        <f>数据源表!F281</f>
        <v>15222574</v>
      </c>
      <c r="G333" s="78">
        <f>数据源表!G281</f>
        <v>43277</v>
      </c>
      <c r="H333" s="76">
        <f>数据源表!H281</f>
        <v>60</v>
      </c>
      <c r="I333" s="78">
        <v>43278</v>
      </c>
      <c r="J333" s="94">
        <f>数据源表!J281</f>
        <v>44226</v>
      </c>
      <c r="K333" s="94">
        <f t="shared" si="63"/>
        <v>37800</v>
      </c>
      <c r="L333" s="95">
        <f t="shared" si="64"/>
        <v>74</v>
      </c>
      <c r="M333" s="96"/>
      <c r="N333" s="96" t="e">
        <f>VLOOKUP(C333,#REF!,5,0)</f>
        <v>#REF!</v>
      </c>
      <c r="O333" s="76">
        <v>10.5</v>
      </c>
      <c r="P333" s="76">
        <f t="shared" ref="P333:P340" si="67">ROUND(O333*Y333,2)</f>
        <v>189</v>
      </c>
      <c r="Q333" s="76" t="e">
        <f>ROUND(VLOOKUP(V333,#REF!,7,0),2)</f>
        <v>#REF!</v>
      </c>
      <c r="R333" s="76"/>
      <c r="S333" s="94"/>
      <c r="T333" s="94"/>
      <c r="U333" s="94"/>
      <c r="V333" s="106" t="str">
        <f>数据源表!S281</f>
        <v>CSR47</v>
      </c>
      <c r="W333" s="76" t="str">
        <f>数据源表!M281</f>
        <v>*专项化学用品*切削液</v>
      </c>
      <c r="X333" s="76" t="str">
        <f>数据源表!N281</f>
        <v>CF-2600A</v>
      </c>
      <c r="Y333" s="76">
        <f>数据源表!O281</f>
        <v>18</v>
      </c>
      <c r="Z333" s="76" t="str">
        <f>数据源表!P281</f>
        <v>桶</v>
      </c>
      <c r="AA333" s="76">
        <f>数据源表!Q281</f>
        <v>2457</v>
      </c>
      <c r="AB333" s="76">
        <f>数据源表!R281</f>
        <v>44226</v>
      </c>
      <c r="AC333" s="118">
        <f>数据源表!U281</f>
        <v>3240</v>
      </c>
      <c r="AD333" s="118">
        <f>数据源表!T281</f>
        <v>180</v>
      </c>
      <c r="AE333" s="66" t="str">
        <f t="shared" si="66"/>
        <v xml:space="preserve">     指导价</v>
      </c>
      <c r="AF333" s="73" t="str">
        <f>数据源表!V281</f>
        <v>XOUT18030396</v>
      </c>
      <c r="AG333" s="119">
        <f>数据源表!W281</f>
        <v>43185</v>
      </c>
      <c r="AH333" s="73" t="str">
        <f>数据源表!X281</f>
        <v>纳诺-郑州加工区</v>
      </c>
      <c r="AI333" s="122"/>
      <c r="AJ333" s="124">
        <f>数据源表!Y281</f>
        <v>0.17</v>
      </c>
      <c r="AK333" s="53" t="e">
        <f>VLOOKUP(V333,#REF!,12,0)</f>
        <v>#REF!</v>
      </c>
    </row>
    <row r="334" spans="1:37" s="53" customFormat="1" ht="12" customHeight="1">
      <c r="A334" s="76" t="str">
        <f>数据源表!A282</f>
        <v>唐雪涛</v>
      </c>
      <c r="B334" s="75">
        <f>数据源表!B282</f>
        <v>43204</v>
      </c>
      <c r="C334" s="76" t="str">
        <f>数据源表!C282</f>
        <v>a1359</v>
      </c>
      <c r="D334" s="76" t="str">
        <f>数据源表!D282</f>
        <v>湖北道普润滑科技有限公司</v>
      </c>
      <c r="E334" s="77">
        <f>数据源表!E282</f>
        <v>46683</v>
      </c>
      <c r="F334" s="76" t="str">
        <f>数据源表!F282</f>
        <v>15222577</v>
      </c>
      <c r="G334" s="78">
        <f>数据源表!G282</f>
        <v>43277</v>
      </c>
      <c r="H334" s="76">
        <f>数据源表!H282</f>
        <v>60</v>
      </c>
      <c r="I334" s="78">
        <v>43278</v>
      </c>
      <c r="J334" s="94">
        <f>数据源表!J282</f>
        <v>46683</v>
      </c>
      <c r="K334" s="94">
        <f t="shared" si="63"/>
        <v>39900</v>
      </c>
      <c r="L334" s="95">
        <f t="shared" si="64"/>
        <v>74</v>
      </c>
      <c r="M334" s="96"/>
      <c r="N334" s="96" t="e">
        <f>VLOOKUP(C334,#REF!,5,0)</f>
        <v>#REF!</v>
      </c>
      <c r="O334" s="76">
        <v>10.5</v>
      </c>
      <c r="P334" s="76">
        <f t="shared" si="67"/>
        <v>199.5</v>
      </c>
      <c r="Q334" s="76" t="e">
        <f>ROUND(VLOOKUP(V334,#REF!,7,0),2)</f>
        <v>#REF!</v>
      </c>
      <c r="R334" s="76"/>
      <c r="S334" s="94"/>
      <c r="T334" s="94"/>
      <c r="U334" s="94"/>
      <c r="V334" s="106" t="str">
        <f>数据源表!S282</f>
        <v>CSR47</v>
      </c>
      <c r="W334" s="76" t="str">
        <f>数据源表!M282</f>
        <v>*专项化学用品*切削液</v>
      </c>
      <c r="X334" s="76" t="str">
        <f>数据源表!N282</f>
        <v>CF-2600A</v>
      </c>
      <c r="Y334" s="76">
        <f>数据源表!O282</f>
        <v>19</v>
      </c>
      <c r="Z334" s="76" t="str">
        <f>数据源表!P282</f>
        <v>桶</v>
      </c>
      <c r="AA334" s="76">
        <f>数据源表!Q282</f>
        <v>2457</v>
      </c>
      <c r="AB334" s="76">
        <f>数据源表!R282</f>
        <v>46683</v>
      </c>
      <c r="AC334" s="118">
        <f>数据源表!U282</f>
        <v>3420</v>
      </c>
      <c r="AD334" s="118">
        <f>数据源表!T282</f>
        <v>180</v>
      </c>
      <c r="AE334" s="66" t="str">
        <f t="shared" si="66"/>
        <v xml:space="preserve">     指导价</v>
      </c>
      <c r="AF334" s="73" t="str">
        <f>数据源表!V282</f>
        <v>XOUT18030453</v>
      </c>
      <c r="AG334" s="119">
        <f>数据源表!W282</f>
        <v>43189</v>
      </c>
      <c r="AH334" s="73" t="str">
        <f>数据源表!X282</f>
        <v>纳诺-郑州加工区</v>
      </c>
      <c r="AI334" s="122"/>
      <c r="AJ334" s="124">
        <f>数据源表!Y282</f>
        <v>0.17</v>
      </c>
      <c r="AK334" s="53" t="e">
        <f>VLOOKUP(V334,#REF!,12,0)</f>
        <v>#REF!</v>
      </c>
    </row>
    <row r="335" spans="1:37" s="53" customFormat="1" ht="12" customHeight="1">
      <c r="A335" s="76" t="str">
        <f>数据源表!A283</f>
        <v>唐雪涛</v>
      </c>
      <c r="B335" s="75">
        <f>数据源表!B283</f>
        <v>43204</v>
      </c>
      <c r="C335" s="76" t="str">
        <f>数据源表!C283</f>
        <v>a1359</v>
      </c>
      <c r="D335" s="76" t="str">
        <f>数据源表!D283</f>
        <v>湖北道普润滑科技有限公司</v>
      </c>
      <c r="E335" s="77">
        <f>数据源表!E283</f>
        <v>58968</v>
      </c>
      <c r="F335" s="76" t="str">
        <f>数据源表!F283</f>
        <v>15222581</v>
      </c>
      <c r="G335" s="78">
        <f>数据源表!G283</f>
        <v>43277</v>
      </c>
      <c r="H335" s="76">
        <f>数据源表!H283</f>
        <v>60</v>
      </c>
      <c r="I335" s="78">
        <v>43278</v>
      </c>
      <c r="J335" s="94">
        <f>数据源表!J283</f>
        <v>58968</v>
      </c>
      <c r="K335" s="94">
        <f t="shared" si="63"/>
        <v>50400</v>
      </c>
      <c r="L335" s="95">
        <f t="shared" si="64"/>
        <v>74</v>
      </c>
      <c r="M335" s="96"/>
      <c r="N335" s="96" t="e">
        <f>VLOOKUP(C335,#REF!,5,0)</f>
        <v>#REF!</v>
      </c>
      <c r="O335" s="76">
        <v>10.5</v>
      </c>
      <c r="P335" s="76">
        <f t="shared" si="67"/>
        <v>252</v>
      </c>
      <c r="Q335" s="76" t="e">
        <f>ROUND(VLOOKUP(V335,#REF!,7,0),2)</f>
        <v>#REF!</v>
      </c>
      <c r="R335" s="76"/>
      <c r="S335" s="94"/>
      <c r="T335" s="94"/>
      <c r="U335" s="94"/>
      <c r="V335" s="106" t="str">
        <f>数据源表!S283</f>
        <v>CSR34</v>
      </c>
      <c r="W335" s="76" t="str">
        <f>数据源表!M283</f>
        <v>*专项化学用品*切削液</v>
      </c>
      <c r="X335" s="76" t="str">
        <f>数据源表!N283</f>
        <v>CF-2600A</v>
      </c>
      <c r="Y335" s="76">
        <f>数据源表!O283</f>
        <v>24</v>
      </c>
      <c r="Z335" s="76" t="str">
        <f>数据源表!P283</f>
        <v>桶</v>
      </c>
      <c r="AA335" s="76">
        <f>数据源表!Q283</f>
        <v>2457</v>
      </c>
      <c r="AB335" s="76">
        <f>数据源表!R283</f>
        <v>58968</v>
      </c>
      <c r="AC335" s="118">
        <f>数据源表!U283</f>
        <v>4320</v>
      </c>
      <c r="AD335" s="118">
        <f>数据源表!T283</f>
        <v>180</v>
      </c>
      <c r="AE335" s="66" t="str">
        <f t="shared" si="66"/>
        <v xml:space="preserve">     指导价</v>
      </c>
      <c r="AF335" s="73" t="str">
        <f>数据源表!V283</f>
        <v>XOUT18040032</v>
      </c>
      <c r="AG335" s="119">
        <f>数据源表!W283</f>
        <v>43193</v>
      </c>
      <c r="AH335" s="73" t="str">
        <f>数据源表!X283</f>
        <v>纳诺-郑州加工区</v>
      </c>
      <c r="AI335" s="122"/>
      <c r="AJ335" s="124">
        <f>数据源表!Y283</f>
        <v>0.17</v>
      </c>
      <c r="AK335" s="53" t="e">
        <f>VLOOKUP(V335,#REF!,12,0)</f>
        <v>#REF!</v>
      </c>
    </row>
    <row r="336" spans="1:37" s="53" customFormat="1" ht="12" customHeight="1">
      <c r="A336" s="76" t="str">
        <f>数据源表!A284</f>
        <v>唐雪涛</v>
      </c>
      <c r="B336" s="75">
        <f>数据源表!B284</f>
        <v>43204</v>
      </c>
      <c r="C336" s="76" t="str">
        <f>数据源表!C284</f>
        <v>a1359</v>
      </c>
      <c r="D336" s="76" t="str">
        <f>数据源表!D284</f>
        <v>湖北道普润滑科技有限公司</v>
      </c>
      <c r="E336" s="77">
        <f>数据源表!E284</f>
        <v>22414</v>
      </c>
      <c r="F336" s="76" t="str">
        <f>数据源表!F284</f>
        <v>15222570</v>
      </c>
      <c r="G336" s="78">
        <f>数据源表!G284</f>
        <v>43277</v>
      </c>
      <c r="H336" s="76">
        <f>数据源表!H284</f>
        <v>60</v>
      </c>
      <c r="I336" s="78">
        <v>43278</v>
      </c>
      <c r="J336" s="94">
        <f>数据源表!J284</f>
        <v>22414</v>
      </c>
      <c r="K336" s="94">
        <f t="shared" si="63"/>
        <v>19157.259999999998</v>
      </c>
      <c r="L336" s="95">
        <f t="shared" si="64"/>
        <v>74</v>
      </c>
      <c r="M336" s="96"/>
      <c r="N336" s="96" t="e">
        <f>VLOOKUP(C336,#REF!,5,0)</f>
        <v>#REF!</v>
      </c>
      <c r="O336" s="76">
        <v>10.5</v>
      </c>
      <c r="P336" s="76">
        <f t="shared" si="67"/>
        <v>73.5</v>
      </c>
      <c r="Q336" s="76" t="e">
        <f>ROUND(VLOOKUP(V336,#REF!,7,0),2)</f>
        <v>#REF!</v>
      </c>
      <c r="R336" s="76"/>
      <c r="S336" s="94"/>
      <c r="T336" s="94"/>
      <c r="U336" s="94"/>
      <c r="V336" s="106" t="str">
        <f>数据源表!S284</f>
        <v>CSQ23</v>
      </c>
      <c r="W336" s="76" t="str">
        <f>数据源表!M284</f>
        <v>*专项化学用品*切削液</v>
      </c>
      <c r="X336" s="76" t="str">
        <f>数据源表!N284</f>
        <v>CF-9928</v>
      </c>
      <c r="Y336" s="76">
        <f>数据源表!O284</f>
        <v>7</v>
      </c>
      <c r="Z336" s="76" t="str">
        <f>数据源表!P284</f>
        <v>桶</v>
      </c>
      <c r="AA336" s="76">
        <f>数据源表!Q284</f>
        <v>3202</v>
      </c>
      <c r="AB336" s="76">
        <f>数据源表!R284</f>
        <v>22414</v>
      </c>
      <c r="AC336" s="118">
        <f>数据源表!U284</f>
        <v>1491</v>
      </c>
      <c r="AD336" s="118">
        <f>数据源表!T284</f>
        <v>213</v>
      </c>
      <c r="AE336" s="66" t="str">
        <f t="shared" si="66"/>
        <v xml:space="preserve">     指导价</v>
      </c>
      <c r="AF336" s="73" t="str">
        <f>数据源表!V284</f>
        <v>XOUT18030346</v>
      </c>
      <c r="AG336" s="119">
        <f>数据源表!W284</f>
        <v>43182</v>
      </c>
      <c r="AH336" s="73" t="str">
        <f>数据源表!X284</f>
        <v>纳诺-郑州裕展（港区）</v>
      </c>
      <c r="AI336" s="122"/>
      <c r="AJ336" s="124">
        <f>数据源表!Y284</f>
        <v>0.17</v>
      </c>
      <c r="AK336" s="53" t="e">
        <f>VLOOKUP(V336,#REF!,12,0)</f>
        <v>#REF!</v>
      </c>
    </row>
    <row r="337" spans="1:37" s="53" customFormat="1" ht="12" customHeight="1">
      <c r="A337" s="76" t="str">
        <f>数据源表!A285</f>
        <v>唐雪涛</v>
      </c>
      <c r="B337" s="75">
        <f>数据源表!B285</f>
        <v>43204</v>
      </c>
      <c r="C337" s="76" t="str">
        <f>数据源表!C285</f>
        <v>a1359</v>
      </c>
      <c r="D337" s="76" t="str">
        <f>数据源表!D285</f>
        <v>湖北道普润滑科技有限公司</v>
      </c>
      <c r="E337" s="77">
        <f>数据源表!E285</f>
        <v>110565</v>
      </c>
      <c r="F337" s="76" t="str">
        <f>数据源表!F285</f>
        <v>15222579</v>
      </c>
      <c r="G337" s="78">
        <f>数据源表!G285</f>
        <v>43277</v>
      </c>
      <c r="H337" s="76">
        <f>数据源表!H285</f>
        <v>60</v>
      </c>
      <c r="I337" s="78">
        <v>43278</v>
      </c>
      <c r="J337" s="94">
        <f>数据源表!J285</f>
        <v>110565</v>
      </c>
      <c r="K337" s="94">
        <f t="shared" si="63"/>
        <v>94500</v>
      </c>
      <c r="L337" s="95">
        <f t="shared" si="64"/>
        <v>74</v>
      </c>
      <c r="M337" s="96"/>
      <c r="N337" s="96" t="e">
        <f>VLOOKUP(C337,#REF!,5,0)</f>
        <v>#REF!</v>
      </c>
      <c r="O337" s="76">
        <v>10.5</v>
      </c>
      <c r="P337" s="76">
        <f t="shared" si="67"/>
        <v>472.5</v>
      </c>
      <c r="Q337" s="76" t="e">
        <f>ROUND(VLOOKUP(V337,#REF!,7,0),2)</f>
        <v>#REF!</v>
      </c>
      <c r="R337" s="76"/>
      <c r="S337" s="94"/>
      <c r="T337" s="94"/>
      <c r="U337" s="94"/>
      <c r="V337" s="106" t="str">
        <f>数据源表!S285</f>
        <v>CSR47</v>
      </c>
      <c r="W337" s="76" t="str">
        <f>数据源表!M285</f>
        <v>*专项化学用品*切削液</v>
      </c>
      <c r="X337" s="76" t="str">
        <f>数据源表!N285</f>
        <v>CF-2600A</v>
      </c>
      <c r="Y337" s="76">
        <f>数据源表!O285</f>
        <v>45</v>
      </c>
      <c r="Z337" s="76" t="str">
        <f>数据源表!P285</f>
        <v>桶</v>
      </c>
      <c r="AA337" s="76">
        <f>数据源表!Q285</f>
        <v>2457</v>
      </c>
      <c r="AB337" s="76">
        <f>数据源表!R285</f>
        <v>110565</v>
      </c>
      <c r="AC337" s="118">
        <f>数据源表!U285</f>
        <v>8100</v>
      </c>
      <c r="AD337" s="118">
        <f>数据源表!T285</f>
        <v>180</v>
      </c>
      <c r="AE337" s="66" t="str">
        <f t="shared" si="66"/>
        <v xml:space="preserve">     指导价</v>
      </c>
      <c r="AF337" s="73" t="str">
        <f>数据源表!V285</f>
        <v>XOUT18030452</v>
      </c>
      <c r="AG337" s="119">
        <f>数据源表!W285</f>
        <v>43189</v>
      </c>
      <c r="AH337" s="73" t="str">
        <f>数据源表!X285</f>
        <v>纳诺-郑州裕展（港区）</v>
      </c>
      <c r="AI337" s="122"/>
      <c r="AJ337" s="124">
        <f>数据源表!Y285</f>
        <v>0.17</v>
      </c>
      <c r="AK337" s="53" t="e">
        <f>VLOOKUP(V337,#REF!,12,0)</f>
        <v>#REF!</v>
      </c>
    </row>
    <row r="338" spans="1:37" s="53" customFormat="1" ht="12" customHeight="1">
      <c r="A338" s="76" t="str">
        <f>数据源表!A286</f>
        <v>唐雪涛</v>
      </c>
      <c r="B338" s="75">
        <f>数据源表!B286</f>
        <v>43204</v>
      </c>
      <c r="C338" s="76" t="str">
        <f>数据源表!C286</f>
        <v>a1359</v>
      </c>
      <c r="D338" s="76" t="str">
        <f>数据源表!D286</f>
        <v>湖北道普润滑科技有限公司</v>
      </c>
      <c r="E338" s="77">
        <f>数据源表!E286</f>
        <v>12285</v>
      </c>
      <c r="F338" s="76" t="str">
        <f>数据源表!F286</f>
        <v>15222580</v>
      </c>
      <c r="G338" s="78">
        <f>数据源表!G286</f>
        <v>43277</v>
      </c>
      <c r="H338" s="76">
        <f>数据源表!H286</f>
        <v>60</v>
      </c>
      <c r="I338" s="78">
        <v>43278</v>
      </c>
      <c r="J338" s="94">
        <f>数据源表!J286</f>
        <v>12285</v>
      </c>
      <c r="K338" s="94">
        <f t="shared" si="63"/>
        <v>10500</v>
      </c>
      <c r="L338" s="95">
        <f t="shared" si="64"/>
        <v>74</v>
      </c>
      <c r="M338" s="96"/>
      <c r="N338" s="96" t="e">
        <f>VLOOKUP(C338,#REF!,5,0)</f>
        <v>#REF!</v>
      </c>
      <c r="O338" s="76">
        <v>10.5</v>
      </c>
      <c r="P338" s="76">
        <f t="shared" si="67"/>
        <v>52.5</v>
      </c>
      <c r="Q338" s="76" t="e">
        <f>ROUND(VLOOKUP(V338,#REF!,7,0),2)</f>
        <v>#REF!</v>
      </c>
      <c r="R338" s="76"/>
      <c r="S338" s="94"/>
      <c r="T338" s="94"/>
      <c r="U338" s="94"/>
      <c r="V338" s="106" t="str">
        <f>数据源表!S286</f>
        <v>CSR47</v>
      </c>
      <c r="W338" s="76" t="str">
        <f>数据源表!M286</f>
        <v>*专项化学用品*切削液</v>
      </c>
      <c r="X338" s="76" t="str">
        <f>数据源表!N286</f>
        <v>CF-2600A</v>
      </c>
      <c r="Y338" s="76">
        <f>数据源表!O286</f>
        <v>5</v>
      </c>
      <c r="Z338" s="76" t="str">
        <f>数据源表!P286</f>
        <v>桶</v>
      </c>
      <c r="AA338" s="76">
        <f>数据源表!Q286</f>
        <v>2457</v>
      </c>
      <c r="AB338" s="76">
        <f>数据源表!R286</f>
        <v>12285</v>
      </c>
      <c r="AC338" s="118">
        <f>数据源表!U286</f>
        <v>900</v>
      </c>
      <c r="AD338" s="118">
        <f>数据源表!T286</f>
        <v>180</v>
      </c>
      <c r="AE338" s="66" t="str">
        <f t="shared" si="66"/>
        <v xml:space="preserve">     指导价</v>
      </c>
      <c r="AF338" s="73" t="str">
        <f>数据源表!V286</f>
        <v>XOUT18030452</v>
      </c>
      <c r="AG338" s="119">
        <f>数据源表!W286</f>
        <v>43189</v>
      </c>
      <c r="AH338" s="73" t="str">
        <f>数据源表!X286</f>
        <v>纳诺-郑州裕展（港区）</v>
      </c>
      <c r="AI338" s="122"/>
      <c r="AJ338" s="124">
        <f>数据源表!Y286</f>
        <v>0.17</v>
      </c>
      <c r="AK338" s="53" t="e">
        <f>VLOOKUP(V338,#REF!,12,0)</f>
        <v>#REF!</v>
      </c>
    </row>
    <row r="339" spans="1:37" s="53" customFormat="1" ht="12" customHeight="1">
      <c r="A339" s="76" t="str">
        <f>数据源表!A287</f>
        <v>唐雪涛</v>
      </c>
      <c r="B339" s="75">
        <f>数据源表!B287</f>
        <v>43204</v>
      </c>
      <c r="C339" s="76" t="str">
        <f>数据源表!C287</f>
        <v>a1359</v>
      </c>
      <c r="D339" s="76" t="str">
        <f>数据源表!D287</f>
        <v>湖北道普润滑科技有限公司</v>
      </c>
      <c r="E339" s="77">
        <f>数据源表!E287</f>
        <v>25616</v>
      </c>
      <c r="F339" s="76" t="str">
        <f>数据源表!F287</f>
        <v>15222582</v>
      </c>
      <c r="G339" s="78">
        <f>数据源表!G287</f>
        <v>43277</v>
      </c>
      <c r="H339" s="76">
        <f>数据源表!H287</f>
        <v>60</v>
      </c>
      <c r="I339" s="78">
        <v>43278</v>
      </c>
      <c r="J339" s="94">
        <f>数据源表!J287</f>
        <v>25616</v>
      </c>
      <c r="K339" s="94">
        <f t="shared" si="63"/>
        <v>21894.02</v>
      </c>
      <c r="L339" s="95">
        <f t="shared" si="64"/>
        <v>74</v>
      </c>
      <c r="M339" s="96"/>
      <c r="N339" s="96" t="e">
        <f>VLOOKUP(C339,#REF!,5,0)</f>
        <v>#REF!</v>
      </c>
      <c r="O339" s="76">
        <v>10.5</v>
      </c>
      <c r="P339" s="76">
        <f t="shared" si="67"/>
        <v>84</v>
      </c>
      <c r="Q339" s="76" t="e">
        <f>ROUND(VLOOKUP(V339,#REF!,7,0),2)</f>
        <v>#REF!</v>
      </c>
      <c r="R339" s="76"/>
      <c r="S339" s="94"/>
      <c r="T339" s="94"/>
      <c r="U339" s="94"/>
      <c r="V339" s="106" t="str">
        <f>数据源表!S287</f>
        <v>CSQ23</v>
      </c>
      <c r="W339" s="76" t="str">
        <f>数据源表!M287</f>
        <v>*专项化学用品*切削液</v>
      </c>
      <c r="X339" s="76" t="str">
        <f>数据源表!N287</f>
        <v>CF-9928</v>
      </c>
      <c r="Y339" s="76">
        <f>数据源表!O287</f>
        <v>8</v>
      </c>
      <c r="Z339" s="76" t="str">
        <f>数据源表!P287</f>
        <v>桶</v>
      </c>
      <c r="AA339" s="76">
        <f>数据源表!Q287</f>
        <v>3202</v>
      </c>
      <c r="AB339" s="76">
        <f>数据源表!R287</f>
        <v>25616</v>
      </c>
      <c r="AC339" s="118">
        <f>数据源表!U287</f>
        <v>1704</v>
      </c>
      <c r="AD339" s="118">
        <f>数据源表!T287</f>
        <v>213</v>
      </c>
      <c r="AE339" s="66" t="str">
        <f t="shared" si="66"/>
        <v xml:space="preserve">     指导价</v>
      </c>
      <c r="AF339" s="73" t="str">
        <f>数据源表!V287</f>
        <v>XOUT18040031</v>
      </c>
      <c r="AG339" s="119">
        <f>数据源表!W287</f>
        <v>43193</v>
      </c>
      <c r="AH339" s="73" t="str">
        <f>数据源表!X287</f>
        <v>纳诺-郑州裕展（港区）</v>
      </c>
      <c r="AI339" s="122"/>
      <c r="AJ339" s="124">
        <f>数据源表!Y287</f>
        <v>0.17</v>
      </c>
      <c r="AK339" s="53" t="e">
        <f>VLOOKUP(V339,#REF!,12,0)</f>
        <v>#REF!</v>
      </c>
    </row>
    <row r="340" spans="1:37" s="53" customFormat="1" ht="12" customHeight="1">
      <c r="A340" s="76" t="str">
        <f>数据源表!A288</f>
        <v>唐雪涛</v>
      </c>
      <c r="B340" s="75">
        <f>数据源表!B288</f>
        <v>43204</v>
      </c>
      <c r="C340" s="76" t="str">
        <f>数据源表!C288</f>
        <v>a1359</v>
      </c>
      <c r="D340" s="76" t="str">
        <f>数据源表!D288</f>
        <v>湖北道普润滑科技有限公司</v>
      </c>
      <c r="E340" s="77">
        <f>数据源表!E288</f>
        <v>85995</v>
      </c>
      <c r="F340" s="76" t="str">
        <f>数据源表!F288</f>
        <v>15222582</v>
      </c>
      <c r="G340" s="78">
        <f>数据源表!G288</f>
        <v>43277</v>
      </c>
      <c r="H340" s="76">
        <f>数据源表!H288</f>
        <v>60</v>
      </c>
      <c r="I340" s="78">
        <v>43278</v>
      </c>
      <c r="J340" s="94">
        <f>数据源表!J288</f>
        <v>85995</v>
      </c>
      <c r="K340" s="94">
        <f t="shared" si="63"/>
        <v>73500</v>
      </c>
      <c r="L340" s="95">
        <f t="shared" si="64"/>
        <v>74</v>
      </c>
      <c r="M340" s="96"/>
      <c r="N340" s="96" t="e">
        <f>VLOOKUP(C340,#REF!,5,0)</f>
        <v>#REF!</v>
      </c>
      <c r="O340" s="76">
        <v>10.5</v>
      </c>
      <c r="P340" s="76">
        <f t="shared" si="67"/>
        <v>367.5</v>
      </c>
      <c r="Q340" s="76" t="e">
        <f>ROUND(VLOOKUP(V340,#REF!,7,0),2)</f>
        <v>#REF!</v>
      </c>
      <c r="R340" s="76"/>
      <c r="S340" s="94"/>
      <c r="T340" s="94"/>
      <c r="U340" s="94"/>
      <c r="V340" s="106" t="str">
        <f>数据源表!S288</f>
        <v>CSR34</v>
      </c>
      <c r="W340" s="76" t="str">
        <f>数据源表!M288</f>
        <v>*专项化学用品*切削液</v>
      </c>
      <c r="X340" s="76" t="str">
        <f>数据源表!N288</f>
        <v>CF-2600A</v>
      </c>
      <c r="Y340" s="76">
        <f>数据源表!O288</f>
        <v>35</v>
      </c>
      <c r="Z340" s="76" t="str">
        <f>数据源表!P288</f>
        <v>桶</v>
      </c>
      <c r="AA340" s="76">
        <f>数据源表!Q288</f>
        <v>2457</v>
      </c>
      <c r="AB340" s="76">
        <f>数据源表!R288</f>
        <v>85995</v>
      </c>
      <c r="AC340" s="118">
        <f>数据源表!U288</f>
        <v>6300</v>
      </c>
      <c r="AD340" s="118">
        <f>数据源表!T288</f>
        <v>180</v>
      </c>
      <c r="AE340" s="66" t="str">
        <f t="shared" si="66"/>
        <v xml:space="preserve">     指导价</v>
      </c>
      <c r="AF340" s="73" t="str">
        <f>数据源表!V288</f>
        <v>XOUT18040031</v>
      </c>
      <c r="AG340" s="119">
        <f>数据源表!W288</f>
        <v>43193</v>
      </c>
      <c r="AH340" s="73" t="str">
        <f>数据源表!X288</f>
        <v>纳诺-郑州裕展（港区）</v>
      </c>
      <c r="AI340" s="122"/>
      <c r="AJ340" s="124">
        <f>数据源表!Y288</f>
        <v>0.17</v>
      </c>
      <c r="AK340" s="53" t="e">
        <f>VLOOKUP(V340,#REF!,12,0)</f>
        <v>#REF!</v>
      </c>
    </row>
    <row r="341" spans="1:37" s="53" customFormat="1" ht="12" customHeight="1">
      <c r="A341" s="76" t="str">
        <f>数据源表!A289</f>
        <v>王建平</v>
      </c>
      <c r="B341" s="75">
        <f>数据源表!B289</f>
        <v>43126</v>
      </c>
      <c r="C341" s="76" t="str">
        <f>数据源表!C289</f>
        <v>a0043</v>
      </c>
      <c r="D341" s="76" t="str">
        <f>数据源表!D289</f>
        <v>江苏银环精密钢管有限公司</v>
      </c>
      <c r="E341" s="77">
        <f>数据源表!E289</f>
        <v>92120</v>
      </c>
      <c r="F341" s="76" t="str">
        <f>数据源表!F289</f>
        <v>28120581</v>
      </c>
      <c r="G341" s="78">
        <f>数据源表!G289</f>
        <v>43156</v>
      </c>
      <c r="H341" s="76">
        <f>数据源表!H289</f>
        <v>30</v>
      </c>
      <c r="I341" s="78" t="s">
        <v>939</v>
      </c>
      <c r="J341" s="94">
        <f>数据源表!J289</f>
        <v>38500</v>
      </c>
      <c r="K341" s="94">
        <f t="shared" si="63"/>
        <v>32905.980000000003</v>
      </c>
      <c r="L341" s="200">
        <v>154</v>
      </c>
      <c r="M341" s="96"/>
      <c r="N341" s="96" t="e">
        <f>VLOOKUP(C341,#REF!,5,0)</f>
        <v>#REF!</v>
      </c>
      <c r="O341" s="76">
        <v>0.01</v>
      </c>
      <c r="P341" s="76">
        <f t="shared" si="65"/>
        <v>329.06</v>
      </c>
      <c r="Q341" s="76" t="e">
        <f>ROUND(VLOOKUP(V341,#REF!,7,0),2)</f>
        <v>#REF!</v>
      </c>
      <c r="R341" s="76"/>
      <c r="S341" s="94"/>
      <c r="T341" s="94"/>
      <c r="U341" s="94"/>
      <c r="V341" s="106" t="str">
        <f>数据源表!S289</f>
        <v>CYZ12</v>
      </c>
      <c r="W341" s="76" t="str">
        <f>数据源表!M289</f>
        <v>*石油制品*不锈钢专用冷轧油</v>
      </c>
      <c r="X341" s="76" t="str">
        <f>数据源表!N289</f>
        <v>EF-108C</v>
      </c>
      <c r="Y341" s="76">
        <f>数据源表!O289</f>
        <v>3928.57</v>
      </c>
      <c r="Z341" s="76" t="str">
        <f>数据源表!P289</f>
        <v>千克</v>
      </c>
      <c r="AA341" s="76">
        <f>数据源表!Q289</f>
        <v>9.8000000000000007</v>
      </c>
      <c r="AB341" s="76">
        <f>数据源表!R289</f>
        <v>92120</v>
      </c>
      <c r="AC341" s="118">
        <f>数据源表!U289</f>
        <v>3928.57</v>
      </c>
      <c r="AD341" s="118">
        <f>数据源表!T289</f>
        <v>200</v>
      </c>
      <c r="AE341" s="66" t="str">
        <f t="shared" si="66"/>
        <v xml:space="preserve">     指导价</v>
      </c>
      <c r="AF341" s="73" t="str">
        <f>数据源表!V289</f>
        <v>XOUT18010450</v>
      </c>
      <c r="AG341" s="119">
        <f>数据源表!W289</f>
        <v>43125</v>
      </c>
      <c r="AH341" s="73" t="str">
        <f>数据源表!X289</f>
        <v>拆分付款</v>
      </c>
      <c r="AI341" s="122"/>
      <c r="AJ341" s="124">
        <f>数据源表!Y289</f>
        <v>0.17</v>
      </c>
      <c r="AK341" s="53" t="e">
        <f>VLOOKUP(V341,#REF!,12,0)</f>
        <v>#REF!</v>
      </c>
    </row>
    <row r="342" spans="1:37" s="53" customFormat="1" ht="12" customHeight="1">
      <c r="A342" s="76" t="str">
        <f>数据源表!A290</f>
        <v>王建平</v>
      </c>
      <c r="B342" s="75">
        <f>数据源表!B290</f>
        <v>43172</v>
      </c>
      <c r="C342" s="76" t="str">
        <f>数据源表!C290</f>
        <v>a0043</v>
      </c>
      <c r="D342" s="76" t="str">
        <f>数据源表!D290</f>
        <v>江苏银环精密钢管有限公司</v>
      </c>
      <c r="E342" s="77">
        <f>数据源表!E290</f>
        <v>29400</v>
      </c>
      <c r="F342" s="76" t="str">
        <f>数据源表!F290</f>
        <v>02839445</v>
      </c>
      <c r="G342" s="78">
        <f>数据源表!G290</f>
        <v>43202</v>
      </c>
      <c r="H342" s="76">
        <f>数据源表!H290</f>
        <v>30</v>
      </c>
      <c r="I342" s="78">
        <v>43280</v>
      </c>
      <c r="J342" s="94">
        <f>数据源表!J290</f>
        <v>23600</v>
      </c>
      <c r="K342" s="94">
        <f t="shared" si="63"/>
        <v>20170.939999999999</v>
      </c>
      <c r="L342" s="95">
        <f t="shared" si="64"/>
        <v>108</v>
      </c>
      <c r="M342" s="96"/>
      <c r="N342" s="96" t="e">
        <f>VLOOKUP(C342,#REF!,5,0)</f>
        <v>#REF!</v>
      </c>
      <c r="O342" s="76">
        <v>0.01</v>
      </c>
      <c r="P342" s="76">
        <f t="shared" si="65"/>
        <v>201.71</v>
      </c>
      <c r="Q342" s="76" t="e">
        <f>ROUND(VLOOKUP(V342,#REF!,7,0),2)</f>
        <v>#REF!</v>
      </c>
      <c r="R342" s="76"/>
      <c r="S342" s="94"/>
      <c r="T342" s="94"/>
      <c r="U342" s="94"/>
      <c r="V342" s="106" t="str">
        <f>数据源表!S290</f>
        <v>CYZ12</v>
      </c>
      <c r="W342" s="76" t="str">
        <f>数据源表!M290</f>
        <v>*专项化学用品*不锈钢专用冷轧油</v>
      </c>
      <c r="X342" s="76" t="str">
        <f>数据源表!N290</f>
        <v>EF-108C</v>
      </c>
      <c r="Y342" s="76">
        <f>数据源表!O290</f>
        <v>2408.16</v>
      </c>
      <c r="Z342" s="76" t="str">
        <f>数据源表!P290</f>
        <v>千克</v>
      </c>
      <c r="AA342" s="76">
        <f>数据源表!Q290</f>
        <v>9.8000000000000007</v>
      </c>
      <c r="AB342" s="76">
        <f>数据源表!R290</f>
        <v>29400</v>
      </c>
      <c r="AC342" s="118">
        <f>数据源表!U290</f>
        <v>2408.16</v>
      </c>
      <c r="AD342" s="118">
        <f>数据源表!T290</f>
        <v>200</v>
      </c>
      <c r="AE342" s="66" t="str">
        <f t="shared" si="66"/>
        <v xml:space="preserve">     指导价</v>
      </c>
      <c r="AF342" s="73" t="str">
        <f>数据源表!V290</f>
        <v>XOUT18030072</v>
      </c>
      <c r="AG342" s="119">
        <f>数据源表!W290</f>
        <v>43165</v>
      </c>
      <c r="AH342" s="73" t="str">
        <f>数据源表!X290</f>
        <v>拆分付款</v>
      </c>
      <c r="AI342" s="122"/>
      <c r="AJ342" s="124">
        <f>数据源表!Y290</f>
        <v>0.17</v>
      </c>
      <c r="AK342" s="53" t="e">
        <f>VLOOKUP(V342,#REF!,12,0)</f>
        <v>#REF!</v>
      </c>
    </row>
    <row r="343" spans="1:37" s="53" customFormat="1" ht="12" customHeight="1">
      <c r="A343" s="76" t="str">
        <f>数据源表!A291</f>
        <v>王建平</v>
      </c>
      <c r="B343" s="75">
        <f>数据源表!B291</f>
        <v>43138</v>
      </c>
      <c r="C343" s="76" t="str">
        <f>数据源表!C291</f>
        <v>a0043</v>
      </c>
      <c r="D343" s="76" t="str">
        <f>数据源表!D291</f>
        <v>江苏银环精密钢管有限公司</v>
      </c>
      <c r="E343" s="77">
        <f>数据源表!E291</f>
        <v>39200</v>
      </c>
      <c r="F343" s="76" t="str">
        <f>数据源表!F291</f>
        <v>02839272</v>
      </c>
      <c r="G343" s="78">
        <f>数据源表!G291</f>
        <v>43168</v>
      </c>
      <c r="H343" s="76">
        <f>数据源表!H291</f>
        <v>30</v>
      </c>
      <c r="I343" s="78">
        <v>43280</v>
      </c>
      <c r="J343" s="94">
        <f>数据源表!J291</f>
        <v>39200</v>
      </c>
      <c r="K343" s="94">
        <f t="shared" si="63"/>
        <v>33504.269999999997</v>
      </c>
      <c r="L343" s="95">
        <f t="shared" si="64"/>
        <v>142</v>
      </c>
      <c r="M343" s="96"/>
      <c r="N343" s="96" t="e">
        <f>VLOOKUP(C343,#REF!,5,0)</f>
        <v>#REF!</v>
      </c>
      <c r="O343" s="76">
        <v>0.01</v>
      </c>
      <c r="P343" s="76">
        <f t="shared" si="65"/>
        <v>335.04</v>
      </c>
      <c r="Q343" s="76" t="e">
        <f>ROUND(VLOOKUP(V343,#REF!,7,0),2)</f>
        <v>#REF!</v>
      </c>
      <c r="R343" s="76"/>
      <c r="S343" s="94"/>
      <c r="T343" s="94"/>
      <c r="U343" s="94"/>
      <c r="V343" s="106" t="str">
        <f>数据源表!S291</f>
        <v>CYZ12</v>
      </c>
      <c r="W343" s="76" t="str">
        <f>数据源表!M291</f>
        <v>*石油制品*不锈钢专用冷轧油</v>
      </c>
      <c r="X343" s="76" t="str">
        <f>数据源表!N291</f>
        <v>EF-108C</v>
      </c>
      <c r="Y343" s="76">
        <f>数据源表!O291</f>
        <v>4000</v>
      </c>
      <c r="Z343" s="76" t="str">
        <f>数据源表!P291</f>
        <v>千克</v>
      </c>
      <c r="AA343" s="76">
        <f>数据源表!Q291</f>
        <v>9.8000000000000007</v>
      </c>
      <c r="AB343" s="76">
        <f>数据源表!R291</f>
        <v>39200</v>
      </c>
      <c r="AC343" s="118">
        <f>数据源表!U291</f>
        <v>4000</v>
      </c>
      <c r="AD343" s="118">
        <f>数据源表!T291</f>
        <v>200</v>
      </c>
      <c r="AE343" s="66" t="str">
        <f t="shared" si="66"/>
        <v xml:space="preserve">     指导价</v>
      </c>
      <c r="AF343" s="73" t="str">
        <f>数据源表!V291</f>
        <v>XOUT18010066</v>
      </c>
      <c r="AG343" s="119">
        <f>数据源表!W291</f>
        <v>43105</v>
      </c>
      <c r="AH343" s="73">
        <f>数据源表!X291</f>
        <v>0</v>
      </c>
      <c r="AI343" s="122"/>
      <c r="AJ343" s="124">
        <f>数据源表!Y291</f>
        <v>0.17</v>
      </c>
      <c r="AK343" s="53" t="e">
        <f>VLOOKUP(V343,#REF!,12,0)</f>
        <v>#REF!</v>
      </c>
    </row>
    <row r="344" spans="1:37" s="53" customFormat="1" ht="12" customHeight="1">
      <c r="A344" s="76" t="str">
        <f>数据源表!A292</f>
        <v>王建平</v>
      </c>
      <c r="B344" s="75">
        <f>数据源表!B292</f>
        <v>43138</v>
      </c>
      <c r="C344" s="76" t="str">
        <f>数据源表!C292</f>
        <v>a0043</v>
      </c>
      <c r="D344" s="76" t="str">
        <f>数据源表!D292</f>
        <v>江苏银环精密钢管有限公司</v>
      </c>
      <c r="E344" s="77">
        <f>数据源表!E292</f>
        <v>19000</v>
      </c>
      <c r="F344" s="76" t="str">
        <f>数据源表!F292</f>
        <v>02839272</v>
      </c>
      <c r="G344" s="78">
        <f>数据源表!G292</f>
        <v>43168</v>
      </c>
      <c r="H344" s="76">
        <f>数据源表!H292</f>
        <v>30</v>
      </c>
      <c r="I344" s="78">
        <v>43280</v>
      </c>
      <c r="J344" s="94">
        <f>数据源表!J292</f>
        <v>19000</v>
      </c>
      <c r="K344" s="94">
        <f t="shared" si="63"/>
        <v>16239.32</v>
      </c>
      <c r="L344" s="95">
        <f t="shared" si="64"/>
        <v>142</v>
      </c>
      <c r="M344" s="96"/>
      <c r="N344" s="96" t="e">
        <f>VLOOKUP(C344,#REF!,5,0)</f>
        <v>#REF!</v>
      </c>
      <c r="O344" s="76">
        <v>0.01</v>
      </c>
      <c r="P344" s="76">
        <f t="shared" si="65"/>
        <v>162.38999999999999</v>
      </c>
      <c r="Q344" s="76" t="e">
        <f>ROUND(VLOOKUP(V344,#REF!,7,0),2)</f>
        <v>#REF!</v>
      </c>
      <c r="R344" s="76"/>
      <c r="S344" s="94"/>
      <c r="T344" s="94"/>
      <c r="U344" s="94"/>
      <c r="V344" s="106" t="str">
        <f>数据源表!S292</f>
        <v>CYT72</v>
      </c>
      <c r="W344" s="76" t="str">
        <f>数据源表!M292</f>
        <v>*石油制品*内润滑剂</v>
      </c>
      <c r="X344" s="76" t="str">
        <f>数据源表!N292</f>
        <v>EF-307</v>
      </c>
      <c r="Y344" s="76">
        <f>数据源表!O292</f>
        <v>2000</v>
      </c>
      <c r="Z344" s="76" t="str">
        <f>数据源表!P292</f>
        <v>千克</v>
      </c>
      <c r="AA344" s="76">
        <f>数据源表!Q292</f>
        <v>9.5</v>
      </c>
      <c r="AB344" s="76">
        <f>数据源表!R292</f>
        <v>19000</v>
      </c>
      <c r="AC344" s="118">
        <f>数据源表!U292</f>
        <v>2000</v>
      </c>
      <c r="AD344" s="118">
        <f>数据源表!T292</f>
        <v>200</v>
      </c>
      <c r="AE344" s="66" t="str">
        <f t="shared" si="66"/>
        <v xml:space="preserve">     指导价</v>
      </c>
      <c r="AF344" s="73" t="str">
        <f>数据源表!V292</f>
        <v>XOUT18010067</v>
      </c>
      <c r="AG344" s="119">
        <f>数据源表!W292</f>
        <v>43105</v>
      </c>
      <c r="AH344" s="73">
        <f>数据源表!X292</f>
        <v>0</v>
      </c>
      <c r="AI344" s="122"/>
      <c r="AJ344" s="124">
        <f>数据源表!Y292</f>
        <v>0.17</v>
      </c>
      <c r="AK344" s="53" t="e">
        <f>VLOOKUP(V344,#REF!,12,0)</f>
        <v>#REF!</v>
      </c>
    </row>
    <row r="345" spans="1:37" s="53" customFormat="1" ht="12" customHeight="1">
      <c r="A345" s="76" t="str">
        <f>数据源表!A293</f>
        <v>王建平</v>
      </c>
      <c r="B345" s="75">
        <f>数据源表!B293</f>
        <v>43138</v>
      </c>
      <c r="C345" s="76" t="str">
        <f>数据源表!C293</f>
        <v>a0043</v>
      </c>
      <c r="D345" s="76" t="str">
        <f>数据源表!D293</f>
        <v>江苏银环精密钢管有限公司</v>
      </c>
      <c r="E345" s="77">
        <f>数据源表!E293</f>
        <v>39200</v>
      </c>
      <c r="F345" s="76" t="str">
        <f>数据源表!F293</f>
        <v>02839272</v>
      </c>
      <c r="G345" s="78">
        <f>数据源表!G293</f>
        <v>43168</v>
      </c>
      <c r="H345" s="76">
        <f>数据源表!H293</f>
        <v>30</v>
      </c>
      <c r="I345" s="78">
        <v>43280</v>
      </c>
      <c r="J345" s="94">
        <f>数据源表!J293</f>
        <v>39200</v>
      </c>
      <c r="K345" s="94">
        <f t="shared" si="63"/>
        <v>33504.269999999997</v>
      </c>
      <c r="L345" s="95">
        <f t="shared" si="64"/>
        <v>142</v>
      </c>
      <c r="M345" s="96"/>
      <c r="N345" s="96" t="e">
        <f>VLOOKUP(C345,#REF!,5,0)</f>
        <v>#REF!</v>
      </c>
      <c r="O345" s="76">
        <v>0.01</v>
      </c>
      <c r="P345" s="76">
        <f t="shared" si="65"/>
        <v>335.04</v>
      </c>
      <c r="Q345" s="76" t="e">
        <f>ROUND(VLOOKUP(V345,#REF!,7,0),2)</f>
        <v>#REF!</v>
      </c>
      <c r="R345" s="76"/>
      <c r="S345" s="94"/>
      <c r="T345" s="94"/>
      <c r="U345" s="94"/>
      <c r="V345" s="106" t="str">
        <f>数据源表!S293</f>
        <v>CYZ12</v>
      </c>
      <c r="W345" s="76" t="str">
        <f>数据源表!M293</f>
        <v>*石油制品*不锈钢专用冷轧油</v>
      </c>
      <c r="X345" s="76" t="str">
        <f>数据源表!N293</f>
        <v>EF-108C</v>
      </c>
      <c r="Y345" s="76">
        <f>数据源表!O293</f>
        <v>4000</v>
      </c>
      <c r="Z345" s="76" t="str">
        <f>数据源表!P293</f>
        <v>千克</v>
      </c>
      <c r="AA345" s="76">
        <f>数据源表!Q293</f>
        <v>9.8000000000000007</v>
      </c>
      <c r="AB345" s="76">
        <f>数据源表!R293</f>
        <v>39200</v>
      </c>
      <c r="AC345" s="118">
        <f>数据源表!U293</f>
        <v>4000</v>
      </c>
      <c r="AD345" s="118">
        <f>数据源表!T293</f>
        <v>200</v>
      </c>
      <c r="AE345" s="66" t="str">
        <f t="shared" si="66"/>
        <v xml:space="preserve">     指导价</v>
      </c>
      <c r="AF345" s="73" t="str">
        <f>数据源表!V293</f>
        <v>XOUT18010069</v>
      </c>
      <c r="AG345" s="119">
        <f>数据源表!W293</f>
        <v>43105</v>
      </c>
      <c r="AH345" s="73">
        <f>数据源表!X293</f>
        <v>0</v>
      </c>
      <c r="AI345" s="122"/>
      <c r="AJ345" s="124">
        <f>数据源表!Y293</f>
        <v>0.17</v>
      </c>
      <c r="AK345" s="53" t="e">
        <f>VLOOKUP(V345,#REF!,12,0)</f>
        <v>#REF!</v>
      </c>
    </row>
    <row r="346" spans="1:37" s="53" customFormat="1" ht="12" customHeight="1">
      <c r="A346" s="76" t="str">
        <f>数据源表!A294</f>
        <v>王建平</v>
      </c>
      <c r="B346" s="75">
        <f>数据源表!B294</f>
        <v>43138</v>
      </c>
      <c r="C346" s="76" t="str">
        <f>数据源表!C294</f>
        <v>a0043</v>
      </c>
      <c r="D346" s="76" t="str">
        <f>数据源表!D294</f>
        <v>江苏银环精密钢管有限公司</v>
      </c>
      <c r="E346" s="77">
        <f>数据源表!E294</f>
        <v>9000</v>
      </c>
      <c r="F346" s="76" t="str">
        <f>数据源表!F294</f>
        <v>02839273</v>
      </c>
      <c r="G346" s="78">
        <f>数据源表!G294</f>
        <v>43168</v>
      </c>
      <c r="H346" s="76">
        <f>数据源表!H294</f>
        <v>30</v>
      </c>
      <c r="I346" s="78">
        <v>43280</v>
      </c>
      <c r="J346" s="94">
        <f>数据源表!J294</f>
        <v>9000</v>
      </c>
      <c r="K346" s="94">
        <f t="shared" si="63"/>
        <v>7692.31</v>
      </c>
      <c r="L346" s="95">
        <f t="shared" si="64"/>
        <v>142</v>
      </c>
      <c r="M346" s="96"/>
      <c r="N346" s="96" t="e">
        <f>VLOOKUP(C346,#REF!,5,0)</f>
        <v>#REF!</v>
      </c>
      <c r="O346" s="76">
        <v>0.01</v>
      </c>
      <c r="P346" s="76">
        <f t="shared" si="65"/>
        <v>76.92</v>
      </c>
      <c r="Q346" s="76" t="e">
        <f>ROUND(VLOOKUP(V346,#REF!,7,0),2)</f>
        <v>#REF!</v>
      </c>
      <c r="R346" s="76"/>
      <c r="S346" s="94"/>
      <c r="T346" s="94"/>
      <c r="U346" s="94"/>
      <c r="V346" s="106" t="str">
        <f>数据源表!S294</f>
        <v>CSX09</v>
      </c>
      <c r="W346" s="76" t="str">
        <f>数据源表!M294</f>
        <v>*石油制品*脱脂剂</v>
      </c>
      <c r="X346" s="76" t="str">
        <f>数据源表!N294</f>
        <v>505</v>
      </c>
      <c r="Y346" s="76">
        <f>数据源表!O294</f>
        <v>1000</v>
      </c>
      <c r="Z346" s="76" t="str">
        <f>数据源表!P294</f>
        <v>千克</v>
      </c>
      <c r="AA346" s="76">
        <f>数据源表!Q294</f>
        <v>9</v>
      </c>
      <c r="AB346" s="76">
        <f>数据源表!R294</f>
        <v>9000</v>
      </c>
      <c r="AC346" s="118">
        <f>数据源表!U294</f>
        <v>1000</v>
      </c>
      <c r="AD346" s="118">
        <f>数据源表!T294</f>
        <v>25</v>
      </c>
      <c r="AE346" s="225" t="s">
        <v>6612</v>
      </c>
      <c r="AF346" s="73" t="str">
        <f>数据源表!V294</f>
        <v>XOUT18020080</v>
      </c>
      <c r="AG346" s="119">
        <f>数据源表!W294</f>
        <v>43137</v>
      </c>
      <c r="AH346" s="73">
        <f>数据源表!X294</f>
        <v>0</v>
      </c>
      <c r="AI346" s="122"/>
      <c r="AJ346" s="124">
        <f>数据源表!Y294</f>
        <v>0.17</v>
      </c>
      <c r="AK346" s="53" t="e">
        <f>VLOOKUP(V346,#REF!,12,0)</f>
        <v>#REF!</v>
      </c>
    </row>
    <row r="347" spans="1:37" s="53" customFormat="1" ht="12" customHeight="1">
      <c r="A347" s="76" t="str">
        <f>数据源表!A295</f>
        <v>王建平</v>
      </c>
      <c r="B347" s="75">
        <f>数据源表!B295</f>
        <v>43172</v>
      </c>
      <c r="C347" s="76" t="str">
        <f>数据源表!C295</f>
        <v>a0043</v>
      </c>
      <c r="D347" s="76" t="str">
        <f>数据源表!D295</f>
        <v>江苏银环精密钢管有限公司</v>
      </c>
      <c r="E347" s="77">
        <f>数据源表!E295</f>
        <v>18000</v>
      </c>
      <c r="F347" s="76" t="str">
        <f>数据源表!F295</f>
        <v>02839445</v>
      </c>
      <c r="G347" s="78">
        <f>数据源表!G295</f>
        <v>43202</v>
      </c>
      <c r="H347" s="76">
        <f>数据源表!H295</f>
        <v>30</v>
      </c>
      <c r="I347" s="78">
        <v>43280</v>
      </c>
      <c r="J347" s="94">
        <f>数据源表!J295</f>
        <v>18000</v>
      </c>
      <c r="K347" s="94">
        <f t="shared" si="63"/>
        <v>15384.62</v>
      </c>
      <c r="L347" s="95">
        <f t="shared" si="64"/>
        <v>108</v>
      </c>
      <c r="M347" s="96"/>
      <c r="N347" s="96" t="e">
        <f>VLOOKUP(C347,#REF!,5,0)</f>
        <v>#REF!</v>
      </c>
      <c r="O347" s="76">
        <v>0.01</v>
      </c>
      <c r="P347" s="76">
        <f t="shared" si="65"/>
        <v>153.85</v>
      </c>
      <c r="Q347" s="76" t="e">
        <f>ROUND(VLOOKUP(V347,#REF!,7,0),2)</f>
        <v>#REF!</v>
      </c>
      <c r="R347" s="76"/>
      <c r="S347" s="94"/>
      <c r="T347" s="94"/>
      <c r="U347" s="94"/>
      <c r="V347" s="106" t="str">
        <f>数据源表!S295</f>
        <v>CSX09</v>
      </c>
      <c r="W347" s="76" t="str">
        <f>数据源表!M295</f>
        <v>*专项化学用品*脱脂剂</v>
      </c>
      <c r="X347" s="76" t="str">
        <f>数据源表!N295</f>
        <v>505</v>
      </c>
      <c r="Y347" s="76">
        <f>数据源表!O295</f>
        <v>2000</v>
      </c>
      <c r="Z347" s="76" t="str">
        <f>数据源表!P295</f>
        <v>千克</v>
      </c>
      <c r="AA347" s="76">
        <f>数据源表!Q295</f>
        <v>9</v>
      </c>
      <c r="AB347" s="76">
        <f>数据源表!R295</f>
        <v>18000</v>
      </c>
      <c r="AC347" s="118">
        <f>数据源表!U295</f>
        <v>2000</v>
      </c>
      <c r="AD347" s="118">
        <f>数据源表!T295</f>
        <v>25</v>
      </c>
      <c r="AE347" s="225" t="s">
        <v>6612</v>
      </c>
      <c r="AF347" s="73" t="str">
        <f>数据源表!V295</f>
        <v>XOUT18030063</v>
      </c>
      <c r="AG347" s="119">
        <f>数据源表!W295</f>
        <v>43165</v>
      </c>
      <c r="AH347" s="73">
        <f>数据源表!X295</f>
        <v>0</v>
      </c>
      <c r="AI347" s="122"/>
      <c r="AJ347" s="124">
        <f>数据源表!Y295</f>
        <v>0.17</v>
      </c>
      <c r="AK347" s="53" t="e">
        <f>VLOOKUP(V347,#REF!,12,0)</f>
        <v>#REF!</v>
      </c>
    </row>
    <row r="348" spans="1:37" s="53" customFormat="1" ht="12" customHeight="1">
      <c r="A348" s="76" t="str">
        <f>数据源表!A296</f>
        <v>王建平</v>
      </c>
      <c r="B348" s="75">
        <f>数据源表!B296</f>
        <v>43172</v>
      </c>
      <c r="C348" s="76" t="str">
        <f>数据源表!C296</f>
        <v>a0043</v>
      </c>
      <c r="D348" s="76" t="str">
        <f>数据源表!D296</f>
        <v>江苏银环精密钢管有限公司</v>
      </c>
      <c r="E348" s="77">
        <f>数据源表!E296</f>
        <v>13500</v>
      </c>
      <c r="F348" s="76" t="str">
        <f>数据源表!F296</f>
        <v>02839445</v>
      </c>
      <c r="G348" s="78">
        <f>数据源表!G296</f>
        <v>43202</v>
      </c>
      <c r="H348" s="76">
        <f>数据源表!H296</f>
        <v>30</v>
      </c>
      <c r="I348" s="78">
        <v>43280</v>
      </c>
      <c r="J348" s="94">
        <f>数据源表!J296</f>
        <v>13500</v>
      </c>
      <c r="K348" s="94">
        <f t="shared" si="63"/>
        <v>11538.46</v>
      </c>
      <c r="L348" s="95">
        <f t="shared" si="64"/>
        <v>108</v>
      </c>
      <c r="M348" s="96"/>
      <c r="N348" s="96" t="e">
        <f>VLOOKUP(C348,#REF!,5,0)</f>
        <v>#REF!</v>
      </c>
      <c r="O348" s="76">
        <v>0.01</v>
      </c>
      <c r="P348" s="76">
        <f t="shared" si="65"/>
        <v>115.38</v>
      </c>
      <c r="Q348" s="76" t="e">
        <f>ROUND(VLOOKUP(V348,#REF!,7,0),2)</f>
        <v>#REF!</v>
      </c>
      <c r="R348" s="76"/>
      <c r="S348" s="94"/>
      <c r="T348" s="94"/>
      <c r="U348" s="94"/>
      <c r="V348" s="106" t="str">
        <f>数据源表!S296</f>
        <v>CSX09</v>
      </c>
      <c r="W348" s="76" t="str">
        <f>数据源表!M296</f>
        <v>*专项化学用品*脱脂剂</v>
      </c>
      <c r="X348" s="76" t="str">
        <f>数据源表!N296</f>
        <v>505</v>
      </c>
      <c r="Y348" s="76">
        <f>数据源表!O296</f>
        <v>1500</v>
      </c>
      <c r="Z348" s="76" t="str">
        <f>数据源表!P296</f>
        <v>千克</v>
      </c>
      <c r="AA348" s="76">
        <f>数据源表!Q296</f>
        <v>9</v>
      </c>
      <c r="AB348" s="76">
        <f>数据源表!R296</f>
        <v>13500</v>
      </c>
      <c r="AC348" s="118">
        <f>数据源表!U296</f>
        <v>1500</v>
      </c>
      <c r="AD348" s="118">
        <f>数据源表!T296</f>
        <v>25</v>
      </c>
      <c r="AE348" s="225" t="s">
        <v>6612</v>
      </c>
      <c r="AF348" s="73" t="str">
        <f>数据源表!V296</f>
        <v>XOUT18030072</v>
      </c>
      <c r="AG348" s="119">
        <f>数据源表!W296</f>
        <v>43165</v>
      </c>
      <c r="AH348" s="73">
        <f>数据源表!X296</f>
        <v>0</v>
      </c>
      <c r="AI348" s="122"/>
      <c r="AJ348" s="124">
        <f>数据源表!Y296</f>
        <v>0.17</v>
      </c>
      <c r="AK348" s="53" t="e">
        <f>VLOOKUP(V348,#REF!,12,0)</f>
        <v>#REF!</v>
      </c>
    </row>
    <row r="349" spans="1:37" s="53" customFormat="1" ht="12" customHeight="1">
      <c r="A349" s="76" t="str">
        <f>数据源表!A297</f>
        <v>王建平</v>
      </c>
      <c r="B349" s="75">
        <f>数据源表!B297</f>
        <v>43172</v>
      </c>
      <c r="C349" s="76" t="str">
        <f>数据源表!C297</f>
        <v>a0232</v>
      </c>
      <c r="D349" s="76" t="str">
        <f>数据源表!D297</f>
        <v>浙江久立特材科技股份有限公司吴兴分公司</v>
      </c>
      <c r="E349" s="77">
        <f>数据源表!E297</f>
        <v>33000</v>
      </c>
      <c r="F349" s="76" t="str">
        <f>数据源表!F297</f>
        <v>02839444</v>
      </c>
      <c r="G349" s="78">
        <f>数据源表!G297</f>
        <v>43202</v>
      </c>
      <c r="H349" s="76">
        <f>数据源表!H297</f>
        <v>30</v>
      </c>
      <c r="I349" s="78">
        <v>43277</v>
      </c>
      <c r="J349" s="94">
        <f>数据源表!J297</f>
        <v>29597</v>
      </c>
      <c r="K349" s="94">
        <f t="shared" si="63"/>
        <v>25296.58</v>
      </c>
      <c r="L349" s="95">
        <f t="shared" si="64"/>
        <v>105</v>
      </c>
      <c r="M349" s="96"/>
      <c r="N349" s="96" t="e">
        <f>VLOOKUP(C349,#REF!,5,0)</f>
        <v>#REF!</v>
      </c>
      <c r="O349" s="76">
        <v>0.01</v>
      </c>
      <c r="P349" s="76">
        <f t="shared" si="65"/>
        <v>252.97</v>
      </c>
      <c r="Q349" s="76" t="e">
        <f>ROUND(VLOOKUP(V349,#REF!,7,0),2)</f>
        <v>#REF!</v>
      </c>
      <c r="R349" s="76"/>
      <c r="S349" s="94"/>
      <c r="T349" s="94"/>
      <c r="U349" s="94"/>
      <c r="V349" s="106" t="str">
        <f>数据源表!S297</f>
        <v>CYZ16</v>
      </c>
      <c r="W349" s="76" t="str">
        <f>数据源表!M297</f>
        <v>*专项化学用品*高速轧机专用冷轧油</v>
      </c>
      <c r="X349" s="76" t="str">
        <f>数据源表!N297</f>
        <v>EF-1080G</v>
      </c>
      <c r="Y349" s="76">
        <f>数据源表!O297</f>
        <v>2.69</v>
      </c>
      <c r="Z349" s="76" t="str">
        <f>数据源表!P297</f>
        <v>吨</v>
      </c>
      <c r="AA349" s="76">
        <f>数据源表!Q297</f>
        <v>11000</v>
      </c>
      <c r="AB349" s="76">
        <f>数据源表!R297</f>
        <v>33000</v>
      </c>
      <c r="AC349" s="118">
        <f>数据源表!U297</f>
        <v>2690.64</v>
      </c>
      <c r="AD349" s="118">
        <f>数据源表!T297</f>
        <v>1000</v>
      </c>
      <c r="AE349" s="66" t="str">
        <f t="shared" si="66"/>
        <v xml:space="preserve">     指导价</v>
      </c>
      <c r="AF349" s="73" t="str">
        <f>数据源表!V297</f>
        <v>XOUT18030127</v>
      </c>
      <c r="AG349" s="119">
        <f>数据源表!W297</f>
        <v>43168</v>
      </c>
      <c r="AH349" s="73" t="str">
        <f>数据源表!X297</f>
        <v>拆分付款</v>
      </c>
      <c r="AI349" s="122"/>
      <c r="AJ349" s="124">
        <f>数据源表!Y297</f>
        <v>0.17</v>
      </c>
      <c r="AK349" s="53" t="e">
        <f>VLOOKUP(V349,#REF!,12,0)</f>
        <v>#REF!</v>
      </c>
    </row>
    <row r="350" spans="1:37" s="53" customFormat="1" ht="12" customHeight="1">
      <c r="A350" s="76" t="str">
        <f>数据源表!A298</f>
        <v>王建平</v>
      </c>
      <c r="B350" s="75">
        <f>数据源表!B298</f>
        <v>43031</v>
      </c>
      <c r="C350" s="76" t="str">
        <f>数据源表!C298</f>
        <v>a0232</v>
      </c>
      <c r="D350" s="76" t="str">
        <f>数据源表!D298</f>
        <v>浙江久立特材科技股份有限公司吴兴分公司</v>
      </c>
      <c r="E350" s="77">
        <f>数据源表!E298</f>
        <v>23200</v>
      </c>
      <c r="F350" s="76" t="str">
        <f>数据源表!F298</f>
        <v>37099877</v>
      </c>
      <c r="G350" s="78">
        <f>数据源表!G298</f>
        <v>43061</v>
      </c>
      <c r="H350" s="76">
        <f>数据源表!H298</f>
        <v>30</v>
      </c>
      <c r="I350" s="78">
        <v>43277</v>
      </c>
      <c r="J350" s="94">
        <f>数据源表!J298</f>
        <v>23200</v>
      </c>
      <c r="K350" s="94">
        <f t="shared" si="63"/>
        <v>19829.060000000001</v>
      </c>
      <c r="L350" s="95">
        <f t="shared" si="64"/>
        <v>246</v>
      </c>
      <c r="M350" s="96"/>
      <c r="N350" s="96" t="e">
        <f>VLOOKUP(C350,#REF!,5,0)</f>
        <v>#REF!</v>
      </c>
      <c r="O350" s="200">
        <f t="shared" ref="O350:O360" si="68">IF(L350&lt;=60,0.05,IF(L350&lt;=120,0.04,IF(L350&lt;=150,0.02,IF(L350&lt;=180,0.01,0))))</f>
        <v>0</v>
      </c>
      <c r="P350" s="200">
        <f t="shared" si="65"/>
        <v>0</v>
      </c>
      <c r="Q350" s="76" t="e">
        <f>ROUND(VLOOKUP(V350,#REF!,7,0),2)</f>
        <v>#REF!</v>
      </c>
      <c r="R350" s="200"/>
      <c r="S350" s="203"/>
      <c r="T350" s="94"/>
      <c r="U350" s="94"/>
      <c r="V350" s="106" t="str">
        <f>数据源表!S298</f>
        <v>CYZ16</v>
      </c>
      <c r="W350" s="76" t="str">
        <f>数据源表!M298</f>
        <v>高速轧机专用冷轧油</v>
      </c>
      <c r="X350" s="76" t="str">
        <f>数据源表!N298</f>
        <v>EF-1080G</v>
      </c>
      <c r="Y350" s="76">
        <f>数据源表!O298</f>
        <v>2</v>
      </c>
      <c r="Z350" s="76" t="str">
        <f>数据源表!P298</f>
        <v>吨</v>
      </c>
      <c r="AA350" s="76">
        <f>数据源表!Q298</f>
        <v>11600</v>
      </c>
      <c r="AB350" s="76">
        <f>数据源表!R298</f>
        <v>23200</v>
      </c>
      <c r="AC350" s="118">
        <f>数据源表!U298</f>
        <v>2000</v>
      </c>
      <c r="AD350" s="118">
        <f>数据源表!T298</f>
        <v>1000</v>
      </c>
      <c r="AE350" s="66" t="str">
        <f t="shared" si="66"/>
        <v xml:space="preserve">     指导价</v>
      </c>
      <c r="AF350" s="73" t="str">
        <f>数据源表!V298</f>
        <v>XOUT17100230</v>
      </c>
      <c r="AG350" s="119">
        <f>数据源表!W298</f>
        <v>43026</v>
      </c>
      <c r="AH350" s="73">
        <f>数据源表!X298</f>
        <v>0</v>
      </c>
      <c r="AI350" s="122"/>
      <c r="AJ350" s="124">
        <f>数据源表!Y298</f>
        <v>0.17</v>
      </c>
      <c r="AK350" s="53" t="e">
        <f>VLOOKUP(V350,#REF!,12,0)</f>
        <v>#REF!</v>
      </c>
    </row>
    <row r="351" spans="1:37" s="53" customFormat="1" ht="12" customHeight="1">
      <c r="A351" s="76" t="str">
        <f>数据源表!A299</f>
        <v>王建平</v>
      </c>
      <c r="B351" s="75">
        <f>数据源表!B299</f>
        <v>43038</v>
      </c>
      <c r="C351" s="76" t="str">
        <f>数据源表!C299</f>
        <v>a0232</v>
      </c>
      <c r="D351" s="76" t="str">
        <f>数据源表!D299</f>
        <v>浙江久立特材科技股份有限公司吴兴分公司</v>
      </c>
      <c r="E351" s="77">
        <f>数据源表!E299</f>
        <v>5900</v>
      </c>
      <c r="F351" s="76" t="str">
        <f>数据源表!F299</f>
        <v>37100001</v>
      </c>
      <c r="G351" s="78">
        <f>数据源表!G299</f>
        <v>43068</v>
      </c>
      <c r="H351" s="76">
        <f>数据源表!H299</f>
        <v>30</v>
      </c>
      <c r="I351" s="78">
        <v>43277</v>
      </c>
      <c r="J351" s="94">
        <f>数据源表!J299</f>
        <v>5900</v>
      </c>
      <c r="K351" s="94">
        <f t="shared" si="63"/>
        <v>5042.74</v>
      </c>
      <c r="L351" s="95">
        <f t="shared" si="64"/>
        <v>239</v>
      </c>
      <c r="M351" s="96"/>
      <c r="N351" s="96" t="e">
        <f>VLOOKUP(C351,#REF!,5,0)</f>
        <v>#REF!</v>
      </c>
      <c r="O351" s="200">
        <f t="shared" si="68"/>
        <v>0</v>
      </c>
      <c r="P351" s="200">
        <f t="shared" si="65"/>
        <v>0</v>
      </c>
      <c r="Q351" s="76" t="e">
        <f>ROUND(VLOOKUP(V351,#REF!,7,0),2)</f>
        <v>#REF!</v>
      </c>
      <c r="R351" s="200"/>
      <c r="S351" s="203"/>
      <c r="T351" s="94"/>
      <c r="U351" s="94"/>
      <c r="V351" s="106" t="str">
        <f>数据源表!S299</f>
        <v>CYT72</v>
      </c>
      <c r="W351" s="76" t="str">
        <f>数据源表!M299</f>
        <v>内润滑剂</v>
      </c>
      <c r="X351" s="76" t="str">
        <f>数据源表!N299</f>
        <v>EF-307B</v>
      </c>
      <c r="Y351" s="76">
        <f>数据源表!O299</f>
        <v>2</v>
      </c>
      <c r="Z351" s="76" t="str">
        <f>数据源表!P299</f>
        <v>桶</v>
      </c>
      <c r="AA351" s="76">
        <f>数据源表!Q299</f>
        <v>2950</v>
      </c>
      <c r="AB351" s="76">
        <f>数据源表!R299</f>
        <v>5900</v>
      </c>
      <c r="AC351" s="118">
        <f>数据源表!U299</f>
        <v>400</v>
      </c>
      <c r="AD351" s="118">
        <f>数据源表!T299</f>
        <v>200</v>
      </c>
      <c r="AE351" s="66" t="str">
        <f t="shared" si="66"/>
        <v xml:space="preserve">     指导价</v>
      </c>
      <c r="AF351" s="73" t="str">
        <f>数据源表!V299</f>
        <v>XOUT17090436</v>
      </c>
      <c r="AG351" s="119">
        <f>数据源表!W299</f>
        <v>42998</v>
      </c>
      <c r="AH351" s="73">
        <f>数据源表!X299</f>
        <v>0</v>
      </c>
      <c r="AI351" s="122"/>
      <c r="AJ351" s="124">
        <f>数据源表!Y299</f>
        <v>0.17</v>
      </c>
      <c r="AK351" s="53" t="e">
        <f>VLOOKUP(V351,#REF!,12,0)</f>
        <v>#REF!</v>
      </c>
    </row>
    <row r="352" spans="1:37" s="53" customFormat="1" ht="12" customHeight="1">
      <c r="A352" s="76" t="str">
        <f>数据源表!A300</f>
        <v>王建平</v>
      </c>
      <c r="B352" s="75">
        <f>数据源表!B300</f>
        <v>43038</v>
      </c>
      <c r="C352" s="76" t="str">
        <f>数据源表!C300</f>
        <v>a0232</v>
      </c>
      <c r="D352" s="76" t="str">
        <f>数据源表!D300</f>
        <v>浙江久立特材科技股份有限公司吴兴分公司</v>
      </c>
      <c r="E352" s="77">
        <f>数据源表!E300</f>
        <v>34800</v>
      </c>
      <c r="F352" s="76" t="str">
        <f>数据源表!F300</f>
        <v>37100001</v>
      </c>
      <c r="G352" s="78">
        <f>数据源表!G300</f>
        <v>43068</v>
      </c>
      <c r="H352" s="76">
        <f>数据源表!H300</f>
        <v>30</v>
      </c>
      <c r="I352" s="78">
        <v>43277</v>
      </c>
      <c r="J352" s="94">
        <f>数据源表!J300</f>
        <v>34800</v>
      </c>
      <c r="K352" s="94">
        <f t="shared" si="63"/>
        <v>29743.59</v>
      </c>
      <c r="L352" s="95">
        <f t="shared" si="64"/>
        <v>239</v>
      </c>
      <c r="M352" s="96"/>
      <c r="N352" s="96" t="e">
        <f>VLOOKUP(C352,#REF!,5,0)</f>
        <v>#REF!</v>
      </c>
      <c r="O352" s="200">
        <f t="shared" si="68"/>
        <v>0</v>
      </c>
      <c r="P352" s="200">
        <f t="shared" si="65"/>
        <v>0</v>
      </c>
      <c r="Q352" s="76" t="e">
        <f>ROUND(VLOOKUP(V352,#REF!,7,0),2)</f>
        <v>#REF!</v>
      </c>
      <c r="R352" s="200"/>
      <c r="S352" s="203"/>
      <c r="T352" s="94"/>
      <c r="U352" s="94"/>
      <c r="V352" s="106" t="str">
        <f>数据源表!S300</f>
        <v>CYZ16</v>
      </c>
      <c r="W352" s="76" t="str">
        <f>数据源表!M300</f>
        <v>高速轧机专用冷轧油</v>
      </c>
      <c r="X352" s="76" t="str">
        <f>数据源表!N300</f>
        <v>EF-1080G</v>
      </c>
      <c r="Y352" s="76">
        <f>数据源表!O300</f>
        <v>3</v>
      </c>
      <c r="Z352" s="76" t="str">
        <f>数据源表!P300</f>
        <v>吨</v>
      </c>
      <c r="AA352" s="76">
        <f>数据源表!Q300</f>
        <v>11600</v>
      </c>
      <c r="AB352" s="76">
        <f>数据源表!R300</f>
        <v>34800</v>
      </c>
      <c r="AC352" s="118">
        <f>数据源表!U300</f>
        <v>3000</v>
      </c>
      <c r="AD352" s="118">
        <f>数据源表!T300</f>
        <v>1000</v>
      </c>
      <c r="AE352" s="66" t="str">
        <f t="shared" si="66"/>
        <v xml:space="preserve">     指导价</v>
      </c>
      <c r="AF352" s="73" t="str">
        <f>数据源表!V300</f>
        <v>XOUT17100409</v>
      </c>
      <c r="AG352" s="119">
        <f>数据源表!W300</f>
        <v>43036</v>
      </c>
      <c r="AH352" s="73">
        <f>数据源表!X300</f>
        <v>0</v>
      </c>
      <c r="AI352" s="122"/>
      <c r="AJ352" s="124">
        <f>数据源表!Y300</f>
        <v>0.17</v>
      </c>
      <c r="AK352" s="53" t="e">
        <f>VLOOKUP(V352,#REF!,12,0)</f>
        <v>#REF!</v>
      </c>
    </row>
    <row r="353" spans="1:37" s="53" customFormat="1" ht="12" customHeight="1">
      <c r="A353" s="76" t="str">
        <f>数据源表!A301</f>
        <v>王建平</v>
      </c>
      <c r="B353" s="75">
        <f>数据源表!B301</f>
        <v>43046</v>
      </c>
      <c r="C353" s="76" t="str">
        <f>数据源表!C301</f>
        <v>a0232</v>
      </c>
      <c r="D353" s="76" t="str">
        <f>数据源表!D301</f>
        <v>浙江久立特材科技股份有限公司吴兴分公司</v>
      </c>
      <c r="E353" s="77">
        <f>数据源表!E301</f>
        <v>23200</v>
      </c>
      <c r="F353" s="76" t="str">
        <f>数据源表!F301</f>
        <v>37100111</v>
      </c>
      <c r="G353" s="78">
        <f>数据源表!G301</f>
        <v>43076</v>
      </c>
      <c r="H353" s="76">
        <f>数据源表!H301</f>
        <v>30</v>
      </c>
      <c r="I353" s="78">
        <v>43277</v>
      </c>
      <c r="J353" s="94">
        <f>数据源表!J301</f>
        <v>23200</v>
      </c>
      <c r="K353" s="94">
        <f t="shared" si="63"/>
        <v>19829.060000000001</v>
      </c>
      <c r="L353" s="95">
        <f t="shared" si="64"/>
        <v>231</v>
      </c>
      <c r="M353" s="96"/>
      <c r="N353" s="96" t="e">
        <f>VLOOKUP(C353,#REF!,5,0)</f>
        <v>#REF!</v>
      </c>
      <c r="O353" s="200">
        <f t="shared" si="68"/>
        <v>0</v>
      </c>
      <c r="P353" s="200">
        <f t="shared" si="65"/>
        <v>0</v>
      </c>
      <c r="Q353" s="76" t="e">
        <f>ROUND(VLOOKUP(V353,#REF!,7,0),2)</f>
        <v>#REF!</v>
      </c>
      <c r="R353" s="200"/>
      <c r="S353" s="203"/>
      <c r="T353" s="94"/>
      <c r="U353" s="94"/>
      <c r="V353" s="106" t="str">
        <f>数据源表!S301</f>
        <v>CYZ16</v>
      </c>
      <c r="W353" s="76" t="str">
        <f>数据源表!M301</f>
        <v>高速轧机专用冷轧油</v>
      </c>
      <c r="X353" s="76" t="str">
        <f>数据源表!N301</f>
        <v>EF-1080G</v>
      </c>
      <c r="Y353" s="76">
        <f>数据源表!O301</f>
        <v>2</v>
      </c>
      <c r="Z353" s="76" t="str">
        <f>数据源表!P301</f>
        <v>吨</v>
      </c>
      <c r="AA353" s="76">
        <f>数据源表!Q301</f>
        <v>11600</v>
      </c>
      <c r="AB353" s="76">
        <f>数据源表!R301</f>
        <v>23200</v>
      </c>
      <c r="AC353" s="118">
        <f>数据源表!U301</f>
        <v>2000</v>
      </c>
      <c r="AD353" s="118">
        <f>数据源表!T301</f>
        <v>1000</v>
      </c>
      <c r="AE353" s="66" t="str">
        <f t="shared" si="66"/>
        <v xml:space="preserve">     指导价</v>
      </c>
      <c r="AF353" s="73" t="str">
        <f>数据源表!V301</f>
        <v>XOUT17110109</v>
      </c>
      <c r="AG353" s="119">
        <f>数据源表!W301</f>
        <v>43045</v>
      </c>
      <c r="AH353" s="73">
        <f>数据源表!X301</f>
        <v>0</v>
      </c>
      <c r="AI353" s="122"/>
      <c r="AJ353" s="124">
        <f>数据源表!Y301</f>
        <v>0.17</v>
      </c>
      <c r="AK353" s="53" t="e">
        <f>VLOOKUP(V353,#REF!,12,0)</f>
        <v>#REF!</v>
      </c>
    </row>
    <row r="354" spans="1:37" s="53" customFormat="1" ht="12" customHeight="1">
      <c r="A354" s="76" t="str">
        <f>数据源表!A302</f>
        <v>王建平</v>
      </c>
      <c r="B354" s="75">
        <f>数据源表!B302</f>
        <v>43083</v>
      </c>
      <c r="C354" s="76" t="str">
        <f>数据源表!C302</f>
        <v>a0232</v>
      </c>
      <c r="D354" s="76" t="str">
        <f>数据源表!D302</f>
        <v>浙江久立特材科技股份有限公司吴兴分公司</v>
      </c>
      <c r="E354" s="77">
        <f>数据源表!E302</f>
        <v>110000</v>
      </c>
      <c r="F354" s="76" t="str">
        <f>数据源表!F302</f>
        <v>09926620</v>
      </c>
      <c r="G354" s="78">
        <f>数据源表!G302</f>
        <v>43113</v>
      </c>
      <c r="H354" s="76">
        <f>数据源表!H302</f>
        <v>30</v>
      </c>
      <c r="I354" s="78">
        <v>43277</v>
      </c>
      <c r="J354" s="94">
        <f>数据源表!J302</f>
        <v>110000</v>
      </c>
      <c r="K354" s="94">
        <f t="shared" si="63"/>
        <v>94017.09</v>
      </c>
      <c r="L354" s="95">
        <f t="shared" si="64"/>
        <v>194</v>
      </c>
      <c r="M354" s="96"/>
      <c r="N354" s="96" t="e">
        <f>VLOOKUP(C354,#REF!,5,0)</f>
        <v>#REF!</v>
      </c>
      <c r="O354" s="200">
        <f t="shared" si="68"/>
        <v>0</v>
      </c>
      <c r="P354" s="200">
        <f t="shared" si="65"/>
        <v>0</v>
      </c>
      <c r="Q354" s="76" t="e">
        <f>ROUND(VLOOKUP(V354,#REF!,7,0),2)</f>
        <v>#REF!</v>
      </c>
      <c r="R354" s="200"/>
      <c r="S354" s="203"/>
      <c r="T354" s="94"/>
      <c r="U354" s="94"/>
      <c r="V354" s="106" t="str">
        <f>数据源表!S302</f>
        <v>CYZ16</v>
      </c>
      <c r="W354" s="76" t="str">
        <f>数据源表!M302</f>
        <v>高速轧机专用冷轧油</v>
      </c>
      <c r="X354" s="76" t="str">
        <f>数据源表!N302</f>
        <v>EF-1080G</v>
      </c>
      <c r="Y354" s="76">
        <f>数据源表!O302</f>
        <v>10</v>
      </c>
      <c r="Z354" s="76" t="str">
        <f>数据源表!P302</f>
        <v>吨</v>
      </c>
      <c r="AA354" s="76">
        <f>数据源表!Q302</f>
        <v>11000</v>
      </c>
      <c r="AB354" s="76">
        <f>数据源表!R302</f>
        <v>110000</v>
      </c>
      <c r="AC354" s="118">
        <f>数据源表!U302</f>
        <v>10000</v>
      </c>
      <c r="AD354" s="118">
        <f>数据源表!T302</f>
        <v>1000</v>
      </c>
      <c r="AE354" s="66" t="str">
        <f t="shared" si="66"/>
        <v xml:space="preserve">     指导价</v>
      </c>
      <c r="AF354" s="73" t="str">
        <f>数据源表!V302</f>
        <v>XOUT17120157</v>
      </c>
      <c r="AG354" s="119">
        <f>数据源表!W302</f>
        <v>43078</v>
      </c>
      <c r="AH354" s="73">
        <f>数据源表!X302</f>
        <v>0</v>
      </c>
      <c r="AI354" s="122"/>
      <c r="AJ354" s="124">
        <f>数据源表!Y302</f>
        <v>0.17</v>
      </c>
      <c r="AK354" s="53" t="e">
        <f>VLOOKUP(V354,#REF!,12,0)</f>
        <v>#REF!</v>
      </c>
    </row>
    <row r="355" spans="1:37" s="53" customFormat="1" ht="12" customHeight="1">
      <c r="A355" s="76" t="str">
        <f>数据源表!A303</f>
        <v>王建平</v>
      </c>
      <c r="B355" s="75">
        <f>数据源表!B303</f>
        <v>43085</v>
      </c>
      <c r="C355" s="76" t="str">
        <f>数据源表!C303</f>
        <v>a0232</v>
      </c>
      <c r="D355" s="76" t="str">
        <f>数据源表!D303</f>
        <v>浙江久立特材科技股份有限公司吴兴分公司</v>
      </c>
      <c r="E355" s="77">
        <f>数据源表!E303</f>
        <v>22000</v>
      </c>
      <c r="F355" s="76" t="str">
        <f>数据源表!F303</f>
        <v>09926640</v>
      </c>
      <c r="G355" s="78">
        <f>数据源表!G303</f>
        <v>43115</v>
      </c>
      <c r="H355" s="76">
        <f>数据源表!H303</f>
        <v>30</v>
      </c>
      <c r="I355" s="78">
        <v>43277</v>
      </c>
      <c r="J355" s="94">
        <f>数据源表!J303</f>
        <v>22000</v>
      </c>
      <c r="K355" s="94">
        <f t="shared" si="63"/>
        <v>18803.419999999998</v>
      </c>
      <c r="L355" s="95">
        <f t="shared" si="64"/>
        <v>192</v>
      </c>
      <c r="M355" s="96"/>
      <c r="N355" s="96" t="e">
        <f>VLOOKUP(C355,#REF!,5,0)</f>
        <v>#REF!</v>
      </c>
      <c r="O355" s="200">
        <f t="shared" si="68"/>
        <v>0</v>
      </c>
      <c r="P355" s="200">
        <f t="shared" si="65"/>
        <v>0</v>
      </c>
      <c r="Q355" s="76" t="e">
        <f>ROUND(VLOOKUP(V355,#REF!,7,0),2)</f>
        <v>#REF!</v>
      </c>
      <c r="R355" s="200"/>
      <c r="S355" s="203"/>
      <c r="T355" s="94"/>
      <c r="U355" s="94"/>
      <c r="V355" s="106" t="str">
        <f>数据源表!S303</f>
        <v>CYZ16</v>
      </c>
      <c r="W355" s="76" t="str">
        <f>数据源表!M303</f>
        <v>高速轧机专用冷轧油</v>
      </c>
      <c r="X355" s="76" t="str">
        <f>数据源表!N303</f>
        <v>EF-1080G</v>
      </c>
      <c r="Y355" s="76">
        <f>数据源表!O303</f>
        <v>2</v>
      </c>
      <c r="Z355" s="76" t="str">
        <f>数据源表!P303</f>
        <v>吨</v>
      </c>
      <c r="AA355" s="76">
        <f>数据源表!Q303</f>
        <v>11000</v>
      </c>
      <c r="AB355" s="76">
        <f>数据源表!R303</f>
        <v>22000</v>
      </c>
      <c r="AC355" s="118">
        <f>数据源表!U303</f>
        <v>2000</v>
      </c>
      <c r="AD355" s="118">
        <f>数据源表!T303</f>
        <v>1000</v>
      </c>
      <c r="AE355" s="66" t="str">
        <f t="shared" si="66"/>
        <v xml:space="preserve">     指导价</v>
      </c>
      <c r="AF355" s="73" t="str">
        <f>数据源表!V303</f>
        <v>XOUT17120272</v>
      </c>
      <c r="AG355" s="119">
        <f>数据源表!W303</f>
        <v>43083</v>
      </c>
      <c r="AH355" s="73">
        <f>数据源表!X303</f>
        <v>0</v>
      </c>
      <c r="AI355" s="122"/>
      <c r="AJ355" s="124">
        <f>数据源表!Y303</f>
        <v>0.17</v>
      </c>
      <c r="AK355" s="53" t="e">
        <f>VLOOKUP(V355,#REF!,12,0)</f>
        <v>#REF!</v>
      </c>
    </row>
    <row r="356" spans="1:37" s="53" customFormat="1" ht="12" customHeight="1">
      <c r="A356" s="76" t="str">
        <f>数据源表!A304</f>
        <v>王建平</v>
      </c>
      <c r="B356" s="75">
        <f>数据源表!B304</f>
        <v>43095</v>
      </c>
      <c r="C356" s="76" t="str">
        <f>数据源表!C304</f>
        <v>a0232</v>
      </c>
      <c r="D356" s="76" t="str">
        <f>数据源表!D304</f>
        <v>浙江久立特材科技股份有限公司吴兴分公司</v>
      </c>
      <c r="E356" s="77">
        <f>数据源表!E304</f>
        <v>8850</v>
      </c>
      <c r="F356" s="76" t="str">
        <f>数据源表!F304</f>
        <v>09926880</v>
      </c>
      <c r="G356" s="78">
        <f>数据源表!G304</f>
        <v>43125</v>
      </c>
      <c r="H356" s="76">
        <f>数据源表!H304</f>
        <v>30</v>
      </c>
      <c r="I356" s="78">
        <v>43277</v>
      </c>
      <c r="J356" s="94">
        <f>数据源表!J304</f>
        <v>8850</v>
      </c>
      <c r="K356" s="94">
        <f t="shared" si="63"/>
        <v>7564.1</v>
      </c>
      <c r="L356" s="95">
        <f t="shared" si="64"/>
        <v>182</v>
      </c>
      <c r="M356" s="96"/>
      <c r="N356" s="96" t="e">
        <f>VLOOKUP(C356,#REF!,5,0)</f>
        <v>#REF!</v>
      </c>
      <c r="O356" s="200">
        <f t="shared" si="68"/>
        <v>0</v>
      </c>
      <c r="P356" s="200">
        <f t="shared" si="65"/>
        <v>0</v>
      </c>
      <c r="Q356" s="76" t="e">
        <f>ROUND(VLOOKUP(V356,#REF!,7,0),2)</f>
        <v>#REF!</v>
      </c>
      <c r="R356" s="200"/>
      <c r="S356" s="203"/>
      <c r="T356" s="94"/>
      <c r="U356" s="94"/>
      <c r="V356" s="106" t="str">
        <f>数据源表!S304</f>
        <v>CYT57</v>
      </c>
      <c r="W356" s="76" t="str">
        <f>数据源表!M304</f>
        <v>内润滑剂</v>
      </c>
      <c r="X356" s="76" t="str">
        <f>数据源表!N304</f>
        <v>EF-307EF</v>
      </c>
      <c r="Y356" s="76">
        <f>数据源表!O304</f>
        <v>3</v>
      </c>
      <c r="Z356" s="76" t="str">
        <f>数据源表!P304</f>
        <v>桶</v>
      </c>
      <c r="AA356" s="76">
        <f>数据源表!Q304</f>
        <v>2950</v>
      </c>
      <c r="AB356" s="76">
        <f>数据源表!R304</f>
        <v>8850</v>
      </c>
      <c r="AC356" s="118">
        <f>数据源表!U304</f>
        <v>600</v>
      </c>
      <c r="AD356" s="118">
        <f>数据源表!T304</f>
        <v>200</v>
      </c>
      <c r="AE356" s="66" t="str">
        <f t="shared" si="66"/>
        <v xml:space="preserve">     指导价</v>
      </c>
      <c r="AF356" s="73" t="str">
        <f>数据源表!V304</f>
        <v>XOUT17110431</v>
      </c>
      <c r="AG356" s="119">
        <f>数据源表!W304</f>
        <v>43059</v>
      </c>
      <c r="AH356" s="73">
        <f>数据源表!X304</f>
        <v>0</v>
      </c>
      <c r="AI356" s="122"/>
      <c r="AJ356" s="124">
        <f>数据源表!Y304</f>
        <v>0.17</v>
      </c>
      <c r="AK356" s="53" t="e">
        <f>VLOOKUP(V356,#REF!,12,0)</f>
        <v>#REF!</v>
      </c>
    </row>
    <row r="357" spans="1:37" s="53" customFormat="1" ht="12" customHeight="1">
      <c r="A357" s="76" t="str">
        <f>数据源表!A305</f>
        <v>王建平</v>
      </c>
      <c r="B357" s="75">
        <f>数据源表!B305</f>
        <v>43096</v>
      </c>
      <c r="C357" s="76" t="str">
        <f>数据源表!C305</f>
        <v>a0232</v>
      </c>
      <c r="D357" s="76" t="str">
        <f>数据源表!D305</f>
        <v>浙江久立特材科技股份有限公司吴兴分公司</v>
      </c>
      <c r="E357" s="77">
        <f>数据源表!E305</f>
        <v>22000</v>
      </c>
      <c r="F357" s="76" t="str">
        <f>数据源表!F305</f>
        <v>09926917</v>
      </c>
      <c r="G357" s="78">
        <f>数据源表!G305</f>
        <v>43126</v>
      </c>
      <c r="H357" s="76">
        <f>数据源表!H305</f>
        <v>30</v>
      </c>
      <c r="I357" s="78">
        <v>43277</v>
      </c>
      <c r="J357" s="94">
        <f>数据源表!J305</f>
        <v>22000</v>
      </c>
      <c r="K357" s="94">
        <f t="shared" si="63"/>
        <v>18803.419999999998</v>
      </c>
      <c r="L357" s="95">
        <f t="shared" si="64"/>
        <v>181</v>
      </c>
      <c r="M357" s="96"/>
      <c r="N357" s="96" t="e">
        <f>VLOOKUP(C357,#REF!,5,0)</f>
        <v>#REF!</v>
      </c>
      <c r="O357" s="200">
        <f t="shared" si="68"/>
        <v>0</v>
      </c>
      <c r="P357" s="200">
        <f t="shared" si="65"/>
        <v>0</v>
      </c>
      <c r="Q357" s="76" t="e">
        <f>ROUND(VLOOKUP(V357,#REF!,7,0),2)</f>
        <v>#REF!</v>
      </c>
      <c r="R357" s="200"/>
      <c r="S357" s="203"/>
      <c r="T357" s="94"/>
      <c r="U357" s="94"/>
      <c r="V357" s="106" t="str">
        <f>数据源表!S305</f>
        <v>CYZ16</v>
      </c>
      <c r="W357" s="76" t="str">
        <f>数据源表!M305</f>
        <v>高速轧机专用冷轧油</v>
      </c>
      <c r="X357" s="76" t="str">
        <f>数据源表!N305</f>
        <v>EF-1080G</v>
      </c>
      <c r="Y357" s="76">
        <f>数据源表!O305</f>
        <v>2</v>
      </c>
      <c r="Z357" s="76" t="str">
        <f>数据源表!P305</f>
        <v>吨</v>
      </c>
      <c r="AA357" s="76">
        <f>数据源表!Q305</f>
        <v>11000</v>
      </c>
      <c r="AB357" s="76">
        <f>数据源表!R305</f>
        <v>22000</v>
      </c>
      <c r="AC357" s="118">
        <f>数据源表!U305</f>
        <v>2000</v>
      </c>
      <c r="AD357" s="118">
        <f>数据源表!T305</f>
        <v>1000</v>
      </c>
      <c r="AE357" s="66" t="str">
        <f t="shared" si="66"/>
        <v xml:space="preserve">     指导价</v>
      </c>
      <c r="AF357" s="73" t="str">
        <f>数据源表!V305</f>
        <v>XOUT17120479</v>
      </c>
      <c r="AG357" s="119">
        <f>数据源表!W305</f>
        <v>43095</v>
      </c>
      <c r="AH357" s="73">
        <f>数据源表!X305</f>
        <v>0</v>
      </c>
      <c r="AI357" s="122"/>
      <c r="AJ357" s="124">
        <f>数据源表!Y305</f>
        <v>0.17</v>
      </c>
      <c r="AK357" s="53" t="e">
        <f>VLOOKUP(V357,#REF!,12,0)</f>
        <v>#REF!</v>
      </c>
    </row>
    <row r="358" spans="1:37" s="53" customFormat="1" ht="12" customHeight="1">
      <c r="A358" s="76" t="str">
        <f>数据源表!A306</f>
        <v>王建平</v>
      </c>
      <c r="B358" s="75">
        <f>数据源表!B306</f>
        <v>43115</v>
      </c>
      <c r="C358" s="76" t="str">
        <f>数据源表!C306</f>
        <v>a0232</v>
      </c>
      <c r="D358" s="76" t="str">
        <f>数据源表!D306</f>
        <v>浙江久立特材科技股份有限公司吴兴分公司</v>
      </c>
      <c r="E358" s="77">
        <f>数据源表!E306</f>
        <v>33000</v>
      </c>
      <c r="F358" s="76" t="str">
        <f>数据源表!F306</f>
        <v>28120323</v>
      </c>
      <c r="G358" s="78">
        <f>数据源表!G306</f>
        <v>43145</v>
      </c>
      <c r="H358" s="76">
        <f>数据源表!H306</f>
        <v>30</v>
      </c>
      <c r="I358" s="78">
        <v>43277</v>
      </c>
      <c r="J358" s="94">
        <f>数据源表!J306</f>
        <v>33000</v>
      </c>
      <c r="K358" s="94">
        <f t="shared" si="63"/>
        <v>28205.13</v>
      </c>
      <c r="L358" s="95">
        <f t="shared" si="64"/>
        <v>162</v>
      </c>
      <c r="M358" s="96"/>
      <c r="N358" s="96" t="e">
        <f>VLOOKUP(C358,#REF!,5,0)</f>
        <v>#REF!</v>
      </c>
      <c r="O358" s="76">
        <f t="shared" si="68"/>
        <v>0.01</v>
      </c>
      <c r="P358" s="76">
        <f t="shared" si="65"/>
        <v>282.05</v>
      </c>
      <c r="Q358" s="76" t="e">
        <f>ROUND(VLOOKUP(V358,#REF!,7,0),2)</f>
        <v>#REF!</v>
      </c>
      <c r="R358" s="76"/>
      <c r="S358" s="94"/>
      <c r="T358" s="94"/>
      <c r="U358" s="94"/>
      <c r="V358" s="106" t="str">
        <f>数据源表!S306</f>
        <v>CYZ16</v>
      </c>
      <c r="W358" s="76" t="str">
        <f>数据源表!M306</f>
        <v>*石油制品*高速轧机专用冷轧油</v>
      </c>
      <c r="X358" s="76" t="str">
        <f>数据源表!N306</f>
        <v>EF-1080G</v>
      </c>
      <c r="Y358" s="76">
        <f>数据源表!O306</f>
        <v>3</v>
      </c>
      <c r="Z358" s="76" t="str">
        <f>数据源表!P306</f>
        <v>吨</v>
      </c>
      <c r="AA358" s="76">
        <f>数据源表!Q306</f>
        <v>11000</v>
      </c>
      <c r="AB358" s="76">
        <f>数据源表!R306</f>
        <v>33000</v>
      </c>
      <c r="AC358" s="118">
        <f>数据源表!U306</f>
        <v>3000</v>
      </c>
      <c r="AD358" s="118">
        <f>数据源表!T306</f>
        <v>1000</v>
      </c>
      <c r="AE358" s="66" t="str">
        <f t="shared" si="66"/>
        <v xml:space="preserve">     指导价</v>
      </c>
      <c r="AF358" s="73" t="str">
        <f>数据源表!V306</f>
        <v>XOUT18010245</v>
      </c>
      <c r="AG358" s="119">
        <f>数据源表!W306</f>
        <v>43113</v>
      </c>
      <c r="AH358" s="73">
        <f>数据源表!X306</f>
        <v>0</v>
      </c>
      <c r="AI358" s="122"/>
      <c r="AJ358" s="124">
        <f>数据源表!Y306</f>
        <v>0.17</v>
      </c>
      <c r="AK358" s="53" t="e">
        <f>VLOOKUP(V358,#REF!,12,0)</f>
        <v>#REF!</v>
      </c>
    </row>
    <row r="359" spans="1:37" s="53" customFormat="1" ht="12" customHeight="1">
      <c r="A359" s="76" t="str">
        <f>数据源表!A307</f>
        <v>王建平</v>
      </c>
      <c r="B359" s="75">
        <f>数据源表!B307</f>
        <v>43124</v>
      </c>
      <c r="C359" s="76" t="str">
        <f>数据源表!C307</f>
        <v>a0232</v>
      </c>
      <c r="D359" s="76" t="str">
        <f>数据源表!D307</f>
        <v>浙江久立特材科技股份有限公司吴兴分公司</v>
      </c>
      <c r="E359" s="77">
        <f>数据源表!E307</f>
        <v>33000</v>
      </c>
      <c r="F359" s="76" t="str">
        <f>数据源表!F307</f>
        <v>28120555</v>
      </c>
      <c r="G359" s="78">
        <f>数据源表!G307</f>
        <v>43154</v>
      </c>
      <c r="H359" s="76">
        <f>数据源表!H307</f>
        <v>30</v>
      </c>
      <c r="I359" s="78">
        <v>43277</v>
      </c>
      <c r="J359" s="94">
        <f>数据源表!J307</f>
        <v>33000</v>
      </c>
      <c r="K359" s="94">
        <f t="shared" si="63"/>
        <v>28205.13</v>
      </c>
      <c r="L359" s="95">
        <f t="shared" si="64"/>
        <v>153</v>
      </c>
      <c r="M359" s="96"/>
      <c r="N359" s="96" t="e">
        <f>VLOOKUP(C359,#REF!,5,0)</f>
        <v>#REF!</v>
      </c>
      <c r="O359" s="76">
        <f t="shared" si="68"/>
        <v>0.01</v>
      </c>
      <c r="P359" s="76">
        <f t="shared" si="65"/>
        <v>282.05</v>
      </c>
      <c r="Q359" s="76" t="e">
        <f>ROUND(VLOOKUP(V359,#REF!,7,0),2)</f>
        <v>#REF!</v>
      </c>
      <c r="R359" s="76"/>
      <c r="S359" s="94"/>
      <c r="T359" s="94"/>
      <c r="U359" s="94"/>
      <c r="V359" s="106" t="str">
        <f>数据源表!S307</f>
        <v>CYZ16</v>
      </c>
      <c r="W359" s="76" t="str">
        <f>数据源表!M307</f>
        <v>*石油制品*高速轧机专用冷轧油</v>
      </c>
      <c r="X359" s="76" t="str">
        <f>数据源表!N307</f>
        <v>EF-1080G</v>
      </c>
      <c r="Y359" s="76">
        <f>数据源表!O307</f>
        <v>3</v>
      </c>
      <c r="Z359" s="76" t="str">
        <f>数据源表!P307</f>
        <v>吨</v>
      </c>
      <c r="AA359" s="76">
        <f>数据源表!Q307</f>
        <v>11000</v>
      </c>
      <c r="AB359" s="76">
        <f>数据源表!R307</f>
        <v>33000</v>
      </c>
      <c r="AC359" s="118">
        <f>数据源表!U307</f>
        <v>3000</v>
      </c>
      <c r="AD359" s="118">
        <f>数据源表!T307</f>
        <v>1000</v>
      </c>
      <c r="AE359" s="66" t="str">
        <f t="shared" si="66"/>
        <v xml:space="preserve">     指导价</v>
      </c>
      <c r="AF359" s="73" t="str">
        <f>数据源表!V307</f>
        <v>XOUT17120546</v>
      </c>
      <c r="AG359" s="119">
        <f>数据源表!W307</f>
        <v>43097</v>
      </c>
      <c r="AH359" s="73">
        <f>数据源表!X307</f>
        <v>0</v>
      </c>
      <c r="AI359" s="122"/>
      <c r="AJ359" s="124">
        <f>数据源表!Y307</f>
        <v>0.17</v>
      </c>
      <c r="AK359" s="53" t="e">
        <f>VLOOKUP(V359,#REF!,12,0)</f>
        <v>#REF!</v>
      </c>
    </row>
    <row r="360" spans="1:37" s="53" customFormat="1" ht="12" customHeight="1">
      <c r="A360" s="76" t="str">
        <f>数据源表!A308</f>
        <v>王建平</v>
      </c>
      <c r="B360" s="75">
        <f>数据源表!B308</f>
        <v>43126</v>
      </c>
      <c r="C360" s="76" t="str">
        <f>数据源表!C308</f>
        <v>a0232</v>
      </c>
      <c r="D360" s="76" t="str">
        <f>数据源表!D308</f>
        <v>浙江久立特材科技股份有限公司吴兴分公司</v>
      </c>
      <c r="E360" s="77">
        <f>数据源表!E308</f>
        <v>5900</v>
      </c>
      <c r="F360" s="76" t="str">
        <f>数据源表!F308</f>
        <v>28120582</v>
      </c>
      <c r="G360" s="78">
        <f>数据源表!G308</f>
        <v>43156</v>
      </c>
      <c r="H360" s="76">
        <f>数据源表!H308</f>
        <v>30</v>
      </c>
      <c r="I360" s="78">
        <v>43277</v>
      </c>
      <c r="J360" s="94">
        <f>数据源表!J308</f>
        <v>5900</v>
      </c>
      <c r="K360" s="94">
        <f t="shared" si="63"/>
        <v>5042.74</v>
      </c>
      <c r="L360" s="95">
        <f t="shared" si="64"/>
        <v>151</v>
      </c>
      <c r="M360" s="96"/>
      <c r="N360" s="96" t="e">
        <f>VLOOKUP(C360,#REF!,5,0)</f>
        <v>#REF!</v>
      </c>
      <c r="O360" s="76">
        <f t="shared" si="68"/>
        <v>0.01</v>
      </c>
      <c r="P360" s="76">
        <f t="shared" si="65"/>
        <v>50.43</v>
      </c>
      <c r="Q360" s="76" t="e">
        <f>ROUND(VLOOKUP(V360,#REF!,7,0),2)</f>
        <v>#REF!</v>
      </c>
      <c r="R360" s="76"/>
      <c r="S360" s="94"/>
      <c r="T360" s="94"/>
      <c r="U360" s="94"/>
      <c r="V360" s="106" t="str">
        <f>数据源表!S308</f>
        <v>CYT57</v>
      </c>
      <c r="W360" s="76" t="str">
        <f>数据源表!M308</f>
        <v>*石油制品*内润滑剂</v>
      </c>
      <c r="X360" s="76" t="str">
        <f>数据源表!N308</f>
        <v>EF-307EF</v>
      </c>
      <c r="Y360" s="76">
        <f>数据源表!O308</f>
        <v>2</v>
      </c>
      <c r="Z360" s="76" t="str">
        <f>数据源表!P308</f>
        <v>桶</v>
      </c>
      <c r="AA360" s="76">
        <f>数据源表!Q308</f>
        <v>2950</v>
      </c>
      <c r="AB360" s="76">
        <f>数据源表!R308</f>
        <v>5900</v>
      </c>
      <c r="AC360" s="118">
        <f>数据源表!U308</f>
        <v>400</v>
      </c>
      <c r="AD360" s="118">
        <f>数据源表!T308</f>
        <v>200</v>
      </c>
      <c r="AE360" s="66" t="str">
        <f t="shared" si="66"/>
        <v xml:space="preserve">     指导价</v>
      </c>
      <c r="AF360" s="73" t="str">
        <f>数据源表!V308</f>
        <v>XOUT18010440</v>
      </c>
      <c r="AG360" s="119">
        <f>数据源表!W308</f>
        <v>43125</v>
      </c>
      <c r="AH360" s="73">
        <f>数据源表!X308</f>
        <v>0</v>
      </c>
      <c r="AI360" s="122"/>
      <c r="AJ360" s="124">
        <f>数据源表!Y308</f>
        <v>0.17</v>
      </c>
      <c r="AK360" s="53" t="e">
        <f>VLOOKUP(V360,#REF!,12,0)</f>
        <v>#REF!</v>
      </c>
    </row>
    <row r="361" spans="1:37" s="53" customFormat="1" ht="12" customHeight="1">
      <c r="A361" s="76" t="str">
        <f>数据源表!A309</f>
        <v>王建平</v>
      </c>
      <c r="B361" s="75">
        <f>数据源表!B309</f>
        <v>43137</v>
      </c>
      <c r="C361" s="76" t="str">
        <f>数据源表!C309</f>
        <v>a0232</v>
      </c>
      <c r="D361" s="76" t="str">
        <f>数据源表!D309</f>
        <v>浙江久立特材科技股份有限公司吴兴分公司</v>
      </c>
      <c r="E361" s="77">
        <f>数据源表!E309</f>
        <v>33000</v>
      </c>
      <c r="F361" s="76" t="str">
        <f>数据源表!F309</f>
        <v>02839177</v>
      </c>
      <c r="G361" s="78">
        <f>数据源表!G309</f>
        <v>43167</v>
      </c>
      <c r="H361" s="76">
        <f>数据源表!H309</f>
        <v>30</v>
      </c>
      <c r="I361" s="78">
        <v>43277</v>
      </c>
      <c r="J361" s="94">
        <f>数据源表!J309</f>
        <v>33000</v>
      </c>
      <c r="K361" s="94">
        <f t="shared" si="63"/>
        <v>28205.13</v>
      </c>
      <c r="L361" s="95">
        <f t="shared" si="64"/>
        <v>140</v>
      </c>
      <c r="M361" s="96"/>
      <c r="N361" s="96" t="e">
        <f>VLOOKUP(C361,#REF!,5,0)</f>
        <v>#REF!</v>
      </c>
      <c r="O361" s="76">
        <v>0.01</v>
      </c>
      <c r="P361" s="76">
        <f t="shared" si="65"/>
        <v>282.05</v>
      </c>
      <c r="Q361" s="76" t="e">
        <f>ROUND(VLOOKUP(V361,#REF!,7,0),2)</f>
        <v>#REF!</v>
      </c>
      <c r="R361" s="76"/>
      <c r="S361" s="94"/>
      <c r="T361" s="94"/>
      <c r="U361" s="94"/>
      <c r="V361" s="106" t="str">
        <f>数据源表!S309</f>
        <v>CYZ16</v>
      </c>
      <c r="W361" s="76" t="str">
        <f>数据源表!M309</f>
        <v>*石油制品*高速轧机专用冷轧油</v>
      </c>
      <c r="X361" s="76" t="str">
        <f>数据源表!N309</f>
        <v>EF-1080G</v>
      </c>
      <c r="Y361" s="76">
        <f>数据源表!O309</f>
        <v>3</v>
      </c>
      <c r="Z361" s="76" t="str">
        <f>数据源表!P309</f>
        <v>吨</v>
      </c>
      <c r="AA361" s="76">
        <f>数据源表!Q309</f>
        <v>11000</v>
      </c>
      <c r="AB361" s="76">
        <f>数据源表!R309</f>
        <v>33000</v>
      </c>
      <c r="AC361" s="118">
        <f>数据源表!U309</f>
        <v>3000</v>
      </c>
      <c r="AD361" s="118">
        <f>数据源表!T309</f>
        <v>1000</v>
      </c>
      <c r="AE361" s="66" t="str">
        <f t="shared" si="66"/>
        <v xml:space="preserve">     指导价</v>
      </c>
      <c r="AF361" s="73" t="str">
        <f>数据源表!V309</f>
        <v>XOUT18020063</v>
      </c>
      <c r="AG361" s="119">
        <f>数据源表!W309</f>
        <v>43136</v>
      </c>
      <c r="AH361" s="73">
        <f>数据源表!X309</f>
        <v>0</v>
      </c>
      <c r="AI361" s="122"/>
      <c r="AJ361" s="124">
        <f>数据源表!Y309</f>
        <v>0.17</v>
      </c>
      <c r="AK361" s="53" t="e">
        <f>VLOOKUP(V361,#REF!,12,0)</f>
        <v>#REF!</v>
      </c>
    </row>
    <row r="362" spans="1:37" s="53" customFormat="1" ht="12" customHeight="1">
      <c r="A362" s="76" t="str">
        <f>数据源表!A310</f>
        <v>王建平</v>
      </c>
      <c r="B362" s="75">
        <f>数据源表!B310</f>
        <v>43024</v>
      </c>
      <c r="C362" s="76" t="str">
        <f>数据源表!C310</f>
        <v>a0622</v>
      </c>
      <c r="D362" s="76" t="str">
        <f>数据源表!D310</f>
        <v>昆山市玉山镇运鹏精密五金机械厂</v>
      </c>
      <c r="E362" s="77">
        <f>数据源表!E310</f>
        <v>2800</v>
      </c>
      <c r="F362" s="76" t="str">
        <f>数据源表!F310</f>
        <v>30158657</v>
      </c>
      <c r="G362" s="78">
        <f>数据源表!G310</f>
        <v>43114</v>
      </c>
      <c r="H362" s="76">
        <f>数据源表!H310</f>
        <v>90</v>
      </c>
      <c r="I362" s="78">
        <v>43252</v>
      </c>
      <c r="J362" s="94">
        <f>数据源表!J310</f>
        <v>2800</v>
      </c>
      <c r="K362" s="94">
        <f t="shared" si="63"/>
        <v>2393.16</v>
      </c>
      <c r="L362" s="95">
        <f t="shared" si="64"/>
        <v>228</v>
      </c>
      <c r="M362" s="96"/>
      <c r="N362" s="96" t="e">
        <f>VLOOKUP(C362,#REF!,5,0)</f>
        <v>#REF!</v>
      </c>
      <c r="O362" s="200">
        <f t="shared" ref="O362:O401" si="69">IF(L362&lt;=60,0.05,IF(L362&lt;=120,0.04,IF(L362&lt;=150,0.02,IF(L362&lt;=180,0.01,0))))</f>
        <v>0</v>
      </c>
      <c r="P362" s="200">
        <f t="shared" si="65"/>
        <v>0</v>
      </c>
      <c r="Q362" s="76" t="e">
        <f>ROUND(VLOOKUP(V362,#REF!,7,0),2)</f>
        <v>#REF!</v>
      </c>
      <c r="R362" s="200"/>
      <c r="S362" s="203"/>
      <c r="T362" s="94"/>
      <c r="U362" s="94"/>
      <c r="V362" s="106" t="str">
        <f>数据源表!S310</f>
        <v>CSB15</v>
      </c>
      <c r="W362" s="76" t="str">
        <f>数据源表!M310</f>
        <v>半合成切削液</v>
      </c>
      <c r="X362" s="76" t="str">
        <f>数据源表!N310</f>
        <v>LP-3030AL</v>
      </c>
      <c r="Y362" s="76">
        <f>数据源表!O310</f>
        <v>1</v>
      </c>
      <c r="Z362" s="76" t="str">
        <f>数据源表!P310</f>
        <v>桶</v>
      </c>
      <c r="AA362" s="76">
        <f>数据源表!Q310</f>
        <v>2800</v>
      </c>
      <c r="AB362" s="76">
        <f>数据源表!R310</f>
        <v>2800</v>
      </c>
      <c r="AC362" s="118">
        <f>数据源表!U310</f>
        <v>170</v>
      </c>
      <c r="AD362" s="118">
        <f>数据源表!T310</f>
        <v>170</v>
      </c>
      <c r="AE362" s="66" t="str">
        <f t="shared" si="66"/>
        <v xml:space="preserve">     指导价</v>
      </c>
      <c r="AF362" s="73" t="str">
        <f>数据源表!V310</f>
        <v>XOUT17100170</v>
      </c>
      <c r="AG362" s="119">
        <f>数据源表!W310</f>
        <v>43024</v>
      </c>
      <c r="AH362" s="73">
        <f>数据源表!X310</f>
        <v>0</v>
      </c>
      <c r="AI362" s="122"/>
      <c r="AJ362" s="124">
        <f>数据源表!Y310</f>
        <v>0.17</v>
      </c>
      <c r="AK362" s="53" t="e">
        <f>VLOOKUP(V362,#REF!,12,0)</f>
        <v>#REF!</v>
      </c>
    </row>
    <row r="363" spans="1:37" s="53" customFormat="1" ht="12" customHeight="1">
      <c r="A363" s="76" t="str">
        <f>数据源表!A311</f>
        <v>王建平</v>
      </c>
      <c r="B363" s="75">
        <f>数据源表!B311</f>
        <v>43024</v>
      </c>
      <c r="C363" s="76" t="str">
        <f>数据源表!C311</f>
        <v>a0622</v>
      </c>
      <c r="D363" s="76" t="str">
        <f>数据源表!D311</f>
        <v>昆山市玉山镇运鹏精密五金机械厂</v>
      </c>
      <c r="E363" s="77">
        <f>数据源表!E311</f>
        <v>2400</v>
      </c>
      <c r="F363" s="76" t="str">
        <f>数据源表!F311</f>
        <v>30158657</v>
      </c>
      <c r="G363" s="78">
        <f>数据源表!G311</f>
        <v>43114</v>
      </c>
      <c r="H363" s="76">
        <f>数据源表!H311</f>
        <v>90</v>
      </c>
      <c r="I363" s="78">
        <v>43252</v>
      </c>
      <c r="J363" s="94">
        <f>数据源表!J311</f>
        <v>2400</v>
      </c>
      <c r="K363" s="94">
        <f t="shared" si="63"/>
        <v>2051.2800000000002</v>
      </c>
      <c r="L363" s="95">
        <f t="shared" si="64"/>
        <v>228</v>
      </c>
      <c r="M363" s="96"/>
      <c r="N363" s="96" t="e">
        <f>VLOOKUP(C363,#REF!,5,0)</f>
        <v>#REF!</v>
      </c>
      <c r="O363" s="200">
        <f t="shared" si="69"/>
        <v>0</v>
      </c>
      <c r="P363" s="200">
        <f t="shared" si="65"/>
        <v>0</v>
      </c>
      <c r="Q363" s="76" t="e">
        <f>ROUND(VLOOKUP(V363,#REF!,7,0),2)</f>
        <v>#REF!</v>
      </c>
      <c r="R363" s="200"/>
      <c r="S363" s="203"/>
      <c r="T363" s="94"/>
      <c r="U363" s="94"/>
      <c r="V363" s="106" t="str">
        <f>数据源表!S311</f>
        <v>CYT11</v>
      </c>
      <c r="W363" s="76" t="str">
        <f>数据源表!M311</f>
        <v>机床导轨油</v>
      </c>
      <c r="X363" s="76" t="str">
        <f>数据源表!N311</f>
        <v>68#</v>
      </c>
      <c r="Y363" s="76">
        <f>数据源表!O311</f>
        <v>1</v>
      </c>
      <c r="Z363" s="76" t="str">
        <f>数据源表!P311</f>
        <v>桶</v>
      </c>
      <c r="AA363" s="76">
        <f>数据源表!Q311</f>
        <v>2400</v>
      </c>
      <c r="AB363" s="76">
        <f>数据源表!R311</f>
        <v>2400</v>
      </c>
      <c r="AC363" s="118">
        <f>数据源表!U311</f>
        <v>170</v>
      </c>
      <c r="AD363" s="118">
        <f>数据源表!T311</f>
        <v>170</v>
      </c>
      <c r="AE363" s="66" t="str">
        <f t="shared" si="66"/>
        <v xml:space="preserve">     指导价</v>
      </c>
      <c r="AF363" s="73" t="str">
        <f>数据源表!V311</f>
        <v>XOUT17100170</v>
      </c>
      <c r="AG363" s="119">
        <f>数据源表!W311</f>
        <v>43024</v>
      </c>
      <c r="AH363" s="73">
        <f>数据源表!X311</f>
        <v>0</v>
      </c>
      <c r="AI363" s="122"/>
      <c r="AJ363" s="124">
        <f>数据源表!Y311</f>
        <v>0.17</v>
      </c>
      <c r="AK363" s="53" t="e">
        <f>VLOOKUP(V363,#REF!,12,0)</f>
        <v>#REF!</v>
      </c>
    </row>
    <row r="364" spans="1:37" s="53" customFormat="1" ht="12" customHeight="1">
      <c r="A364" s="76" t="str">
        <f>数据源表!A312</f>
        <v>王建平</v>
      </c>
      <c r="B364" s="75">
        <f>数据源表!B312</f>
        <v>43075</v>
      </c>
      <c r="C364" s="76" t="str">
        <f>数据源表!C312</f>
        <v>a0622</v>
      </c>
      <c r="D364" s="76" t="str">
        <f>数据源表!D312</f>
        <v>昆山市玉山镇运鹏精密五金机械厂</v>
      </c>
      <c r="E364" s="77">
        <f>数据源表!E312</f>
        <v>2400</v>
      </c>
      <c r="F364" s="76" t="str">
        <f>数据源表!F312</f>
        <v>26629719</v>
      </c>
      <c r="G364" s="78">
        <f>数据源表!G312</f>
        <v>43165</v>
      </c>
      <c r="H364" s="76">
        <f>数据源表!H312</f>
        <v>90</v>
      </c>
      <c r="I364" s="78">
        <v>43252</v>
      </c>
      <c r="J364" s="94">
        <f>数据源表!J312</f>
        <v>2400</v>
      </c>
      <c r="K364" s="94">
        <f t="shared" si="63"/>
        <v>2051.2800000000002</v>
      </c>
      <c r="L364" s="95">
        <f t="shared" si="64"/>
        <v>177</v>
      </c>
      <c r="M364" s="96"/>
      <c r="N364" s="96" t="e">
        <f>VLOOKUP(C364,#REF!,5,0)</f>
        <v>#REF!</v>
      </c>
      <c r="O364" s="76">
        <f t="shared" si="69"/>
        <v>0.01</v>
      </c>
      <c r="P364" s="76">
        <f t="shared" si="65"/>
        <v>20.51</v>
      </c>
      <c r="Q364" s="76" t="e">
        <f>ROUND(VLOOKUP(V364,#REF!,7,0),2)</f>
        <v>#REF!</v>
      </c>
      <c r="R364" s="76" t="e">
        <f t="shared" ref="R364:R401" si="70">ROUND(IF(AE364="指导价+Y4*30",AC364*Q364+Y364*30,AC364*Q364),2)</f>
        <v>#REF!</v>
      </c>
      <c r="S364" s="94" t="e">
        <f t="shared" ref="S364:S372" si="71">ROUND(IF(F364="未税",J364-M364-R364,J364/1.17-M364-R364),2)</f>
        <v>#REF!</v>
      </c>
      <c r="T364" s="94"/>
      <c r="U364" s="94"/>
      <c r="V364" s="106" t="str">
        <f>数据源表!S312</f>
        <v>CYT11</v>
      </c>
      <c r="W364" s="76" t="str">
        <f>数据源表!M312</f>
        <v>机床导轨油</v>
      </c>
      <c r="X364" s="76" t="str">
        <f>数据源表!N312</f>
        <v>68#</v>
      </c>
      <c r="Y364" s="76">
        <f>数据源表!O312</f>
        <v>1</v>
      </c>
      <c r="Z364" s="76" t="str">
        <f>数据源表!P312</f>
        <v>桶</v>
      </c>
      <c r="AA364" s="76">
        <f>数据源表!Q312</f>
        <v>2400</v>
      </c>
      <c r="AB364" s="76">
        <f>数据源表!R312</f>
        <v>2400</v>
      </c>
      <c r="AC364" s="118">
        <f>数据源表!U312</f>
        <v>170</v>
      </c>
      <c r="AD364" s="118">
        <f>数据源表!T312</f>
        <v>170</v>
      </c>
      <c r="AE364" s="66" t="str">
        <f t="shared" si="66"/>
        <v xml:space="preserve">     指导价</v>
      </c>
      <c r="AF364" s="73" t="str">
        <f>数据源表!V312</f>
        <v>XOUT17120106</v>
      </c>
      <c r="AG364" s="119">
        <f>数据源表!W312</f>
        <v>43076</v>
      </c>
      <c r="AH364" s="73">
        <f>数据源表!X312</f>
        <v>0</v>
      </c>
      <c r="AI364" s="122"/>
      <c r="AJ364" s="124">
        <f>数据源表!Y312</f>
        <v>0.17</v>
      </c>
      <c r="AK364" s="53" t="e">
        <f>VLOOKUP(V364,#REF!,12,0)</f>
        <v>#REF!</v>
      </c>
    </row>
    <row r="365" spans="1:37" s="53" customFormat="1" ht="12" customHeight="1">
      <c r="A365" s="76" t="str">
        <f>数据源表!A313</f>
        <v>王建平</v>
      </c>
      <c r="B365" s="75">
        <f>数据源表!B313</f>
        <v>43075</v>
      </c>
      <c r="C365" s="76" t="str">
        <f>数据源表!C313</f>
        <v>a0622</v>
      </c>
      <c r="D365" s="76" t="str">
        <f>数据源表!D313</f>
        <v>昆山市玉山镇运鹏精密五金机械厂</v>
      </c>
      <c r="E365" s="77">
        <f>数据源表!E313</f>
        <v>2800</v>
      </c>
      <c r="F365" s="76" t="str">
        <f>数据源表!F313</f>
        <v>26629719</v>
      </c>
      <c r="G365" s="78">
        <f>数据源表!G313</f>
        <v>43165</v>
      </c>
      <c r="H365" s="76">
        <f>数据源表!H313</f>
        <v>90</v>
      </c>
      <c r="I365" s="78">
        <v>43252</v>
      </c>
      <c r="J365" s="94">
        <f>数据源表!J313</f>
        <v>2800</v>
      </c>
      <c r="K365" s="94">
        <f t="shared" si="63"/>
        <v>2393.16</v>
      </c>
      <c r="L365" s="95">
        <f t="shared" si="64"/>
        <v>177</v>
      </c>
      <c r="M365" s="96"/>
      <c r="N365" s="96" t="e">
        <f>VLOOKUP(C365,#REF!,5,0)</f>
        <v>#REF!</v>
      </c>
      <c r="O365" s="76">
        <f t="shared" si="69"/>
        <v>0.01</v>
      </c>
      <c r="P365" s="76">
        <f t="shared" si="65"/>
        <v>23.93</v>
      </c>
      <c r="Q365" s="76" t="e">
        <f>ROUND(VLOOKUP(V365,#REF!,7,0),2)</f>
        <v>#REF!</v>
      </c>
      <c r="R365" s="76" t="e">
        <f t="shared" si="70"/>
        <v>#REF!</v>
      </c>
      <c r="S365" s="94" t="e">
        <f t="shared" si="71"/>
        <v>#REF!</v>
      </c>
      <c r="T365" s="94"/>
      <c r="U365" s="94"/>
      <c r="V365" s="106" t="str">
        <f>数据源表!S313</f>
        <v>CSB15</v>
      </c>
      <c r="W365" s="76" t="str">
        <f>数据源表!M313</f>
        <v>半合成切削液</v>
      </c>
      <c r="X365" s="76" t="str">
        <f>数据源表!N313</f>
        <v>LP-3030AL</v>
      </c>
      <c r="Y365" s="76">
        <f>数据源表!O313</f>
        <v>1</v>
      </c>
      <c r="Z365" s="76" t="str">
        <f>数据源表!P313</f>
        <v>桶</v>
      </c>
      <c r="AA365" s="76">
        <f>数据源表!Q313</f>
        <v>2800</v>
      </c>
      <c r="AB365" s="76">
        <f>数据源表!R313</f>
        <v>2800</v>
      </c>
      <c r="AC365" s="118">
        <f>数据源表!U313</f>
        <v>170</v>
      </c>
      <c r="AD365" s="118">
        <f>数据源表!T313</f>
        <v>170</v>
      </c>
      <c r="AE365" s="66" t="str">
        <f t="shared" si="66"/>
        <v xml:space="preserve">     指导价</v>
      </c>
      <c r="AF365" s="73" t="str">
        <f>数据源表!V313</f>
        <v>XOUT17120106</v>
      </c>
      <c r="AG365" s="119">
        <f>数据源表!W313</f>
        <v>43076</v>
      </c>
      <c r="AH365" s="73">
        <f>数据源表!X313</f>
        <v>0</v>
      </c>
      <c r="AI365" s="122"/>
      <c r="AJ365" s="124">
        <f>数据源表!Y313</f>
        <v>0.17</v>
      </c>
      <c r="AK365" s="53" t="e">
        <f>VLOOKUP(V365,#REF!,12,0)</f>
        <v>#REF!</v>
      </c>
    </row>
    <row r="366" spans="1:37" s="53" customFormat="1" ht="12" customHeight="1">
      <c r="A366" s="76" t="str">
        <f>数据源表!A314</f>
        <v>王建平</v>
      </c>
      <c r="B366" s="75">
        <f>数据源表!B314</f>
        <v>43172</v>
      </c>
      <c r="C366" s="76" t="str">
        <f>数据源表!C314</f>
        <v>a1451</v>
      </c>
      <c r="D366" s="76" t="str">
        <f>数据源表!D314</f>
        <v>苏州金秋自动化科技有限公司</v>
      </c>
      <c r="E366" s="77">
        <f>数据源表!E314</f>
        <v>10500</v>
      </c>
      <c r="F366" s="76" t="str">
        <f>数据源表!F314</f>
        <v>02839427</v>
      </c>
      <c r="G366" s="78">
        <f>数据源表!G314</f>
        <v>43232</v>
      </c>
      <c r="H366" s="76">
        <f>数据源表!H314</f>
        <v>60</v>
      </c>
      <c r="I366" s="78">
        <v>43276</v>
      </c>
      <c r="J366" s="94">
        <f>数据源表!J314</f>
        <v>10500</v>
      </c>
      <c r="K366" s="94">
        <f t="shared" si="63"/>
        <v>8974.36</v>
      </c>
      <c r="L366" s="95">
        <f t="shared" si="64"/>
        <v>104</v>
      </c>
      <c r="M366" s="96"/>
      <c r="N366" s="96" t="e">
        <f>VLOOKUP(C366,#REF!,5,0)</f>
        <v>#REF!</v>
      </c>
      <c r="O366" s="76">
        <f t="shared" si="69"/>
        <v>0.04</v>
      </c>
      <c r="P366" s="76">
        <f t="shared" si="65"/>
        <v>358.97</v>
      </c>
      <c r="Q366" s="224">
        <v>15.083</v>
      </c>
      <c r="R366" s="76">
        <f t="shared" si="70"/>
        <v>7692.33</v>
      </c>
      <c r="S366" s="94">
        <f t="shared" si="71"/>
        <v>1282.03</v>
      </c>
      <c r="T366" s="94"/>
      <c r="U366" s="94"/>
      <c r="V366" s="106" t="str">
        <f>数据源表!S314</f>
        <v>CSR24</v>
      </c>
      <c r="W366" s="76" t="str">
        <f>数据源表!M314</f>
        <v>*专项化学用品*铝合金加工液</v>
      </c>
      <c r="X366" s="76" t="str">
        <f>数据源表!N314</f>
        <v>ZM-3080</v>
      </c>
      <c r="Y366" s="76">
        <f>数据源表!O314</f>
        <v>3</v>
      </c>
      <c r="Z366" s="76" t="str">
        <f>数据源表!P314</f>
        <v>桶</v>
      </c>
      <c r="AA366" s="76">
        <f>数据源表!Q314</f>
        <v>3500</v>
      </c>
      <c r="AB366" s="76">
        <f>数据源表!R314</f>
        <v>10500</v>
      </c>
      <c r="AC366" s="118">
        <f>数据源表!U314</f>
        <v>510</v>
      </c>
      <c r="AD366" s="118">
        <f>数据源表!T314</f>
        <v>170</v>
      </c>
      <c r="AE366" s="66" t="str">
        <f t="shared" si="66"/>
        <v xml:space="preserve">     指导价</v>
      </c>
      <c r="AF366" s="73" t="str">
        <f>数据源表!V314</f>
        <v>XOUT18030099</v>
      </c>
      <c r="AG366" s="119">
        <f>数据源表!W314</f>
        <v>43166</v>
      </c>
      <c r="AH366" s="73">
        <f>数据源表!X314</f>
        <v>0</v>
      </c>
      <c r="AI366" s="122"/>
      <c r="AJ366" s="124">
        <f>数据源表!Y314</f>
        <v>0.17</v>
      </c>
      <c r="AK366" s="53" t="e">
        <f>VLOOKUP(V366,#REF!,12,0)</f>
        <v>#REF!</v>
      </c>
    </row>
    <row r="367" spans="1:37" s="53" customFormat="1" ht="12" customHeight="1">
      <c r="A367" s="76" t="str">
        <f>数据源表!A315</f>
        <v>王建平</v>
      </c>
      <c r="B367" s="75">
        <f>数据源表!B315</f>
        <v>43172</v>
      </c>
      <c r="C367" s="76" t="str">
        <f>数据源表!C315</f>
        <v>a1451</v>
      </c>
      <c r="D367" s="76" t="str">
        <f>数据源表!D315</f>
        <v>苏州金秋自动化科技有限公司</v>
      </c>
      <c r="E367" s="77">
        <f>数据源表!E315</f>
        <v>2600</v>
      </c>
      <c r="F367" s="76" t="str">
        <f>数据源表!F315</f>
        <v>02839427</v>
      </c>
      <c r="G367" s="78">
        <f>数据源表!G315</f>
        <v>43232</v>
      </c>
      <c r="H367" s="76">
        <f>数据源表!H315</f>
        <v>60</v>
      </c>
      <c r="I367" s="78">
        <v>43276</v>
      </c>
      <c r="J367" s="94">
        <f>数据源表!J315</f>
        <v>2600</v>
      </c>
      <c r="K367" s="94">
        <f t="shared" si="63"/>
        <v>2222.2199999999998</v>
      </c>
      <c r="L367" s="95">
        <f t="shared" si="64"/>
        <v>104</v>
      </c>
      <c r="M367" s="96"/>
      <c r="N367" s="96" t="e">
        <f>VLOOKUP(C367,#REF!,5,0)</f>
        <v>#REF!</v>
      </c>
      <c r="O367" s="76">
        <f t="shared" si="69"/>
        <v>0.04</v>
      </c>
      <c r="P367" s="76">
        <f t="shared" si="65"/>
        <v>88.89</v>
      </c>
      <c r="Q367" s="76" t="e">
        <f>ROUND(VLOOKUP(V367,#REF!,7,0),2)</f>
        <v>#REF!</v>
      </c>
      <c r="R367" s="76" t="e">
        <f t="shared" si="70"/>
        <v>#REF!</v>
      </c>
      <c r="S367" s="94" t="e">
        <f t="shared" si="71"/>
        <v>#REF!</v>
      </c>
      <c r="T367" s="94"/>
      <c r="U367" s="94"/>
      <c r="V367" s="106" t="str">
        <f>数据源表!S315</f>
        <v>CYT11</v>
      </c>
      <c r="W367" s="76" t="str">
        <f>数据源表!M315</f>
        <v>*专项化学用品*机床导轨油</v>
      </c>
      <c r="X367" s="76" t="str">
        <f>数据源表!N315</f>
        <v>68#</v>
      </c>
      <c r="Y367" s="76">
        <f>数据源表!O315</f>
        <v>1</v>
      </c>
      <c r="Z367" s="76" t="str">
        <f>数据源表!P315</f>
        <v>桶</v>
      </c>
      <c r="AA367" s="76">
        <f>数据源表!Q315</f>
        <v>2600</v>
      </c>
      <c r="AB367" s="76">
        <f>数据源表!R315</f>
        <v>2600</v>
      </c>
      <c r="AC367" s="118">
        <f>数据源表!U315</f>
        <v>170</v>
      </c>
      <c r="AD367" s="118">
        <f>数据源表!T315</f>
        <v>170</v>
      </c>
      <c r="AE367" s="66" t="str">
        <f t="shared" si="66"/>
        <v xml:space="preserve">     指导价</v>
      </c>
      <c r="AF367" s="73" t="str">
        <f>数据源表!V315</f>
        <v>XOUT18030099</v>
      </c>
      <c r="AG367" s="119">
        <f>数据源表!W315</f>
        <v>43166</v>
      </c>
      <c r="AH367" s="73">
        <f>数据源表!X315</f>
        <v>0</v>
      </c>
      <c r="AI367" s="122"/>
      <c r="AJ367" s="124">
        <f>数据源表!Y315</f>
        <v>0.17</v>
      </c>
      <c r="AK367" s="53" t="e">
        <f>VLOOKUP(V367,#REF!,12,0)</f>
        <v>#REF!</v>
      </c>
    </row>
    <row r="368" spans="1:37" s="53" customFormat="1" ht="12" customHeight="1">
      <c r="A368" s="76" t="str">
        <f>数据源表!A316</f>
        <v>王建平</v>
      </c>
      <c r="B368" s="75">
        <f>数据源表!B316</f>
        <v>43172</v>
      </c>
      <c r="C368" s="76" t="str">
        <f>数据源表!C316</f>
        <v>a1542</v>
      </c>
      <c r="D368" s="76" t="str">
        <f>数据源表!D316</f>
        <v>昆山钜亚汽车零部件技研有限公司</v>
      </c>
      <c r="E368" s="77">
        <f>数据源表!E316</f>
        <v>320</v>
      </c>
      <c r="F368" s="76" t="str">
        <f>数据源表!F316</f>
        <v>02839420</v>
      </c>
      <c r="G368" s="78">
        <f>数据源表!G316</f>
        <v>43262</v>
      </c>
      <c r="H368" s="76">
        <f>数据源表!H316</f>
        <v>90</v>
      </c>
      <c r="I368" s="78">
        <v>43279</v>
      </c>
      <c r="J368" s="94">
        <f>数据源表!J316</f>
        <v>320</v>
      </c>
      <c r="K368" s="94">
        <f t="shared" si="63"/>
        <v>273.5</v>
      </c>
      <c r="L368" s="95">
        <f t="shared" si="64"/>
        <v>107</v>
      </c>
      <c r="M368" s="96"/>
      <c r="N368" s="96" t="e">
        <f>VLOOKUP(C368,#REF!,5,0)</f>
        <v>#REF!</v>
      </c>
      <c r="O368" s="76">
        <f t="shared" si="69"/>
        <v>0.04</v>
      </c>
      <c r="P368" s="76">
        <f t="shared" si="65"/>
        <v>10.94</v>
      </c>
      <c r="Q368" s="76" t="e">
        <f>ROUND(VLOOKUP(V368,#REF!,7,0),2)</f>
        <v>#REF!</v>
      </c>
      <c r="R368" s="76" t="e">
        <f t="shared" si="70"/>
        <v>#REF!</v>
      </c>
      <c r="S368" s="94" t="e">
        <f t="shared" si="71"/>
        <v>#REF!</v>
      </c>
      <c r="T368" s="94"/>
      <c r="U368" s="94"/>
      <c r="V368" s="106" t="str">
        <f>数据源表!S316</f>
        <v>CYF05</v>
      </c>
      <c r="W368" s="76" t="str">
        <f>数据源表!M316</f>
        <v>*专项化学用品*矿物油型防锈油</v>
      </c>
      <c r="X368" s="76" t="str">
        <f>数据源表!N316</f>
        <v>X-36</v>
      </c>
      <c r="Y368" s="76">
        <f>数据源表!O316</f>
        <v>1</v>
      </c>
      <c r="Z368" s="76" t="str">
        <f>数据源表!P316</f>
        <v>桶</v>
      </c>
      <c r="AA368" s="76">
        <f>数据源表!Q316</f>
        <v>320</v>
      </c>
      <c r="AB368" s="76">
        <f>数据源表!R316</f>
        <v>320</v>
      </c>
      <c r="AC368" s="118">
        <f>数据源表!U316</f>
        <v>17</v>
      </c>
      <c r="AD368" s="118">
        <f>数据源表!T316</f>
        <v>17</v>
      </c>
      <c r="AE368" s="66" t="str">
        <f t="shared" si="66"/>
        <v>指导价+Y4*30</v>
      </c>
      <c r="AF368" s="73" t="str">
        <f>数据源表!V316</f>
        <v>XOUT18030174</v>
      </c>
      <c r="AG368" s="119">
        <f>数据源表!W316</f>
        <v>43171</v>
      </c>
      <c r="AH368" s="73">
        <f>数据源表!X316</f>
        <v>0</v>
      </c>
      <c r="AI368" s="122"/>
      <c r="AJ368" s="124">
        <f>数据源表!Y316</f>
        <v>0.17</v>
      </c>
      <c r="AK368" s="53" t="e">
        <f>VLOOKUP(V368,#REF!,12,0)</f>
        <v>#REF!</v>
      </c>
    </row>
    <row r="369" spans="1:37" s="53" customFormat="1" ht="12" customHeight="1">
      <c r="A369" s="76" t="str">
        <f>数据源表!A317</f>
        <v>王建平</v>
      </c>
      <c r="B369" s="75">
        <f>数据源表!B317</f>
        <v>43180</v>
      </c>
      <c r="C369" s="76" t="str">
        <f>数据源表!C317</f>
        <v>a1542</v>
      </c>
      <c r="D369" s="76" t="str">
        <f>数据源表!D317</f>
        <v>昆山钜亚汽车零部件技研有限公司</v>
      </c>
      <c r="E369" s="77">
        <f>数据源表!E317</f>
        <v>2400</v>
      </c>
      <c r="F369" s="76" t="str">
        <f>数据源表!F317</f>
        <v>02839649</v>
      </c>
      <c r="G369" s="78">
        <f>数据源表!G317</f>
        <v>43270</v>
      </c>
      <c r="H369" s="76">
        <f>数据源表!H317</f>
        <v>90</v>
      </c>
      <c r="I369" s="78">
        <v>43279</v>
      </c>
      <c r="J369" s="94">
        <f>数据源表!J317</f>
        <v>2400</v>
      </c>
      <c r="K369" s="94">
        <f t="shared" si="63"/>
        <v>2051.2800000000002</v>
      </c>
      <c r="L369" s="95">
        <f t="shared" si="64"/>
        <v>99</v>
      </c>
      <c r="M369" s="96"/>
      <c r="N369" s="96" t="e">
        <f>VLOOKUP(C369,#REF!,5,0)</f>
        <v>#REF!</v>
      </c>
      <c r="O369" s="76">
        <f t="shared" si="69"/>
        <v>0.04</v>
      </c>
      <c r="P369" s="76">
        <f t="shared" si="65"/>
        <v>82.05</v>
      </c>
      <c r="Q369" s="76" t="e">
        <f>ROUND(VLOOKUP(V369,#REF!,7,0),2)</f>
        <v>#REF!</v>
      </c>
      <c r="R369" s="76" t="e">
        <f t="shared" si="70"/>
        <v>#REF!</v>
      </c>
      <c r="S369" s="94" t="e">
        <f t="shared" si="71"/>
        <v>#REF!</v>
      </c>
      <c r="T369" s="94"/>
      <c r="U369" s="94"/>
      <c r="V369" s="106" t="str">
        <f>数据源表!S317</f>
        <v>CYT11</v>
      </c>
      <c r="W369" s="76" t="str">
        <f>数据源表!M317</f>
        <v>*专项化学用品*机床导轨油</v>
      </c>
      <c r="X369" s="76" t="str">
        <f>数据源表!N317</f>
        <v>68#</v>
      </c>
      <c r="Y369" s="76">
        <f>数据源表!O317</f>
        <v>1</v>
      </c>
      <c r="Z369" s="76" t="str">
        <f>数据源表!P317</f>
        <v>桶</v>
      </c>
      <c r="AA369" s="76">
        <f>数据源表!Q317</f>
        <v>2400</v>
      </c>
      <c r="AB369" s="76">
        <f>数据源表!R317</f>
        <v>2400</v>
      </c>
      <c r="AC369" s="118">
        <f>数据源表!U317</f>
        <v>170</v>
      </c>
      <c r="AD369" s="118">
        <f>数据源表!T317</f>
        <v>170</v>
      </c>
      <c r="AE369" s="66" t="str">
        <f t="shared" si="66"/>
        <v xml:space="preserve">     指导价</v>
      </c>
      <c r="AF369" s="73" t="str">
        <f>数据源表!V317</f>
        <v>XOUT18030293</v>
      </c>
      <c r="AG369" s="119">
        <f>数据源表!W317</f>
        <v>43179</v>
      </c>
      <c r="AH369" s="73">
        <f>数据源表!X317</f>
        <v>0</v>
      </c>
      <c r="AI369" s="122"/>
      <c r="AJ369" s="124">
        <f>数据源表!Y317</f>
        <v>0.17</v>
      </c>
      <c r="AK369" s="53" t="e">
        <f>VLOOKUP(V369,#REF!,12,0)</f>
        <v>#REF!</v>
      </c>
    </row>
    <row r="370" spans="1:37" s="53" customFormat="1" ht="12" customHeight="1">
      <c r="A370" s="76" t="str">
        <f>数据源表!A318</f>
        <v>王建平</v>
      </c>
      <c r="B370" s="75">
        <f>数据源表!B318</f>
        <v>43080</v>
      </c>
      <c r="C370" s="76" t="str">
        <f>数据源表!C318</f>
        <v>a1735</v>
      </c>
      <c r="D370" s="76" t="str">
        <f>数据源表!D318</f>
        <v>广东遂联智能装备制造有限公司</v>
      </c>
      <c r="E370" s="77">
        <f>数据源表!E318</f>
        <v>2350</v>
      </c>
      <c r="F370" s="76" t="str">
        <f>数据源表!F318</f>
        <v>09926541</v>
      </c>
      <c r="G370" s="78">
        <f>数据源表!G318</f>
        <v>43110</v>
      </c>
      <c r="H370" s="76">
        <f>数据源表!H318</f>
        <v>30</v>
      </c>
      <c r="I370" s="78">
        <v>43258</v>
      </c>
      <c r="J370" s="94">
        <f>数据源表!J318</f>
        <v>2350</v>
      </c>
      <c r="K370" s="94">
        <f t="shared" si="63"/>
        <v>2008.55</v>
      </c>
      <c r="L370" s="95">
        <f t="shared" si="64"/>
        <v>178</v>
      </c>
      <c r="M370" s="96"/>
      <c r="N370" s="96" t="e">
        <f>VLOOKUP(C370,#REF!,5,0)</f>
        <v>#REF!</v>
      </c>
      <c r="O370" s="76">
        <f t="shared" si="69"/>
        <v>0.01</v>
      </c>
      <c r="P370" s="76">
        <f t="shared" si="65"/>
        <v>20.09</v>
      </c>
      <c r="Q370" s="76" t="e">
        <f>ROUND(VLOOKUP(V370,#REF!,7,0),2)</f>
        <v>#REF!</v>
      </c>
      <c r="R370" s="76" t="e">
        <f t="shared" si="70"/>
        <v>#REF!</v>
      </c>
      <c r="S370" s="94" t="e">
        <f t="shared" si="71"/>
        <v>#REF!</v>
      </c>
      <c r="T370" s="94"/>
      <c r="U370" s="94"/>
      <c r="V370" s="106" t="str">
        <f>数据源表!S318</f>
        <v>CYT15</v>
      </c>
      <c r="W370" s="76" t="str">
        <f>数据源表!M318</f>
        <v>工业极压齿轮油</v>
      </c>
      <c r="X370" s="76" t="str">
        <f>数据源表!N318</f>
        <v>220#</v>
      </c>
      <c r="Y370" s="76">
        <f>数据源表!O318</f>
        <v>1</v>
      </c>
      <c r="Z370" s="76" t="str">
        <f>数据源表!P318</f>
        <v>桶</v>
      </c>
      <c r="AA370" s="76">
        <f>数据源表!Q318</f>
        <v>2350</v>
      </c>
      <c r="AB370" s="76">
        <f>数据源表!R318</f>
        <v>2350</v>
      </c>
      <c r="AC370" s="118">
        <f>数据源表!U318</f>
        <v>170</v>
      </c>
      <c r="AD370" s="118">
        <f>数据源表!T318</f>
        <v>170</v>
      </c>
      <c r="AE370" s="66" t="str">
        <f t="shared" si="66"/>
        <v xml:space="preserve">     指导价</v>
      </c>
      <c r="AF370" s="73" t="str">
        <f>数据源表!V318</f>
        <v>XOUT17120183</v>
      </c>
      <c r="AG370" s="119">
        <f>数据源表!W318</f>
        <v>43078</v>
      </c>
      <c r="AH370" s="73">
        <f>数据源表!X318</f>
        <v>0</v>
      </c>
      <c r="AI370" s="122"/>
      <c r="AJ370" s="124">
        <f>数据源表!Y318</f>
        <v>0.17</v>
      </c>
      <c r="AK370" s="53" t="e">
        <f>VLOOKUP(V370,#REF!,12,0)</f>
        <v>#REF!</v>
      </c>
    </row>
    <row r="371" spans="1:37" s="53" customFormat="1" ht="12" customHeight="1">
      <c r="A371" s="76" t="str">
        <f>数据源表!A319</f>
        <v>王建平</v>
      </c>
      <c r="B371" s="75">
        <f>数据源表!B319</f>
        <v>43137</v>
      </c>
      <c r="C371" s="76" t="str">
        <f>数据源表!C319</f>
        <v>a1773</v>
      </c>
      <c r="D371" s="76" t="str">
        <f>数据源表!D319</f>
        <v>苏州锋北州铝材有限公司</v>
      </c>
      <c r="E371" s="77">
        <f>数据源表!E319</f>
        <v>2300</v>
      </c>
      <c r="F371" s="76" t="str">
        <f>数据源表!F319</f>
        <v>02839201</v>
      </c>
      <c r="G371" s="78">
        <f>数据源表!G319</f>
        <v>43197</v>
      </c>
      <c r="H371" s="76">
        <f>数据源表!H319</f>
        <v>60</v>
      </c>
      <c r="I371" s="78">
        <v>43256</v>
      </c>
      <c r="J371" s="94">
        <f>数据源表!J319</f>
        <v>2300</v>
      </c>
      <c r="K371" s="94">
        <f t="shared" si="63"/>
        <v>1965.81</v>
      </c>
      <c r="L371" s="95">
        <f t="shared" si="64"/>
        <v>119</v>
      </c>
      <c r="M371" s="96"/>
      <c r="N371" s="96" t="e">
        <f>VLOOKUP(C371,#REF!,5,0)</f>
        <v>#REF!</v>
      </c>
      <c r="O371" s="76">
        <f t="shared" si="69"/>
        <v>0.04</v>
      </c>
      <c r="P371" s="76">
        <f t="shared" si="65"/>
        <v>78.63</v>
      </c>
      <c r="Q371" s="76" t="e">
        <f>ROUND(VLOOKUP(V371,#REF!,7,0),2)</f>
        <v>#REF!</v>
      </c>
      <c r="R371" s="76" t="e">
        <f t="shared" si="70"/>
        <v>#REF!</v>
      </c>
      <c r="S371" s="94" t="e">
        <f t="shared" si="71"/>
        <v>#REF!</v>
      </c>
      <c r="T371" s="94"/>
      <c r="U371" s="94"/>
      <c r="V371" s="106" t="str">
        <f>数据源表!S319</f>
        <v>CYT10</v>
      </c>
      <c r="W371" s="76" t="str">
        <f>数据源表!M319</f>
        <v>*石油制品*抗磨液压油</v>
      </c>
      <c r="X371" s="76" t="str">
        <f>数据源表!N319</f>
        <v>46#</v>
      </c>
      <c r="Y371" s="76">
        <f>数据源表!O319</f>
        <v>1</v>
      </c>
      <c r="Z371" s="76" t="str">
        <f>数据源表!P319</f>
        <v>桶</v>
      </c>
      <c r="AA371" s="76">
        <f>数据源表!Q319</f>
        <v>2300</v>
      </c>
      <c r="AB371" s="76">
        <f>数据源表!R319</f>
        <v>2300</v>
      </c>
      <c r="AC371" s="118">
        <f>数据源表!U319</f>
        <v>170</v>
      </c>
      <c r="AD371" s="118">
        <f>数据源表!T319</f>
        <v>170</v>
      </c>
      <c r="AE371" s="66" t="str">
        <f t="shared" si="66"/>
        <v xml:space="preserve">     指导价</v>
      </c>
      <c r="AF371" s="73" t="str">
        <f>数据源表!V319</f>
        <v>XOUT18020087</v>
      </c>
      <c r="AG371" s="119">
        <f>数据源表!W319</f>
        <v>43137</v>
      </c>
      <c r="AH371" s="73">
        <f>数据源表!X319</f>
        <v>0</v>
      </c>
      <c r="AI371" s="122"/>
      <c r="AJ371" s="124">
        <f>数据源表!Y319</f>
        <v>0.17</v>
      </c>
      <c r="AK371" s="53" t="e">
        <f>VLOOKUP(V371,#REF!,12,0)</f>
        <v>#REF!</v>
      </c>
    </row>
    <row r="372" spans="1:37" s="53" customFormat="1" ht="12" customHeight="1">
      <c r="A372" s="76" t="str">
        <f>数据源表!A320</f>
        <v>王建平</v>
      </c>
      <c r="B372" s="75">
        <f>数据源表!B320</f>
        <v>43137</v>
      </c>
      <c r="C372" s="76" t="str">
        <f>数据源表!C320</f>
        <v>a1773</v>
      </c>
      <c r="D372" s="76" t="str">
        <f>数据源表!D320</f>
        <v>苏州锋北州铝材有限公司</v>
      </c>
      <c r="E372" s="77">
        <f>数据源表!E320</f>
        <v>350</v>
      </c>
      <c r="F372" s="76" t="str">
        <f>数据源表!F320</f>
        <v>02839201</v>
      </c>
      <c r="G372" s="78">
        <f>数据源表!G320</f>
        <v>43197</v>
      </c>
      <c r="H372" s="76">
        <f>数据源表!H320</f>
        <v>60</v>
      </c>
      <c r="I372" s="78">
        <v>43256</v>
      </c>
      <c r="J372" s="94">
        <f>数据源表!J320</f>
        <v>350</v>
      </c>
      <c r="K372" s="94">
        <f t="shared" si="63"/>
        <v>299.14999999999998</v>
      </c>
      <c r="L372" s="95">
        <f t="shared" si="64"/>
        <v>119</v>
      </c>
      <c r="M372" s="96"/>
      <c r="N372" s="96" t="e">
        <f>VLOOKUP(C372,#REF!,5,0)</f>
        <v>#REF!</v>
      </c>
      <c r="O372" s="76">
        <f t="shared" si="69"/>
        <v>0.04</v>
      </c>
      <c r="P372" s="76">
        <f t="shared" si="65"/>
        <v>11.97</v>
      </c>
      <c r="Q372" s="224">
        <v>15.083</v>
      </c>
      <c r="R372" s="76">
        <f t="shared" si="70"/>
        <v>286.41000000000003</v>
      </c>
      <c r="S372" s="94">
        <f t="shared" si="71"/>
        <v>12.74</v>
      </c>
      <c r="T372" s="94"/>
      <c r="U372" s="94"/>
      <c r="V372" s="106" t="str">
        <f>数据源表!S320</f>
        <v>CSR24</v>
      </c>
      <c r="W372" s="76" t="str">
        <f>数据源表!M320</f>
        <v>*石油制品*铝合金加工液</v>
      </c>
      <c r="X372" s="76" t="str">
        <f>数据源表!N320</f>
        <v>ZM-3080Z</v>
      </c>
      <c r="Y372" s="76">
        <f>数据源表!O320</f>
        <v>1</v>
      </c>
      <c r="Z372" s="76" t="str">
        <f>数据源表!P320</f>
        <v>桶</v>
      </c>
      <c r="AA372" s="76">
        <f>数据源表!Q320</f>
        <v>350</v>
      </c>
      <c r="AB372" s="76">
        <f>数据源表!R320</f>
        <v>350</v>
      </c>
      <c r="AC372" s="118">
        <f>数据源表!U320</f>
        <v>17</v>
      </c>
      <c r="AD372" s="118">
        <f>数据源表!T320</f>
        <v>17</v>
      </c>
      <c r="AE372" s="66" t="str">
        <f t="shared" si="66"/>
        <v>指导价+Y4*30</v>
      </c>
      <c r="AF372" s="73" t="str">
        <f>数据源表!V320</f>
        <v>XOUT18020087</v>
      </c>
      <c r="AG372" s="119">
        <f>数据源表!W320</f>
        <v>43137</v>
      </c>
      <c r="AH372" s="73">
        <f>数据源表!X320</f>
        <v>0</v>
      </c>
      <c r="AI372" s="122"/>
      <c r="AJ372" s="124">
        <f>数据源表!Y320</f>
        <v>0.17</v>
      </c>
      <c r="AK372" s="53" t="e">
        <f>VLOOKUP(V372,#REF!,12,0)</f>
        <v>#REF!</v>
      </c>
    </row>
    <row r="373" spans="1:37" s="53" customFormat="1" ht="12" customHeight="1">
      <c r="A373" s="76" t="str">
        <f>数据源表!A321</f>
        <v>王建平</v>
      </c>
      <c r="B373" s="75">
        <f>数据源表!B321</f>
        <v>43224</v>
      </c>
      <c r="C373" s="76" t="str">
        <f>数据源表!C321</f>
        <v>a1773</v>
      </c>
      <c r="D373" s="76" t="str">
        <f>数据源表!D321</f>
        <v>苏州锋北州铝材有限公司</v>
      </c>
      <c r="E373" s="77">
        <f>数据源表!E321</f>
        <v>260</v>
      </c>
      <c r="F373" s="76" t="str">
        <f>数据源表!F321</f>
        <v>27754369</v>
      </c>
      <c r="G373" s="78">
        <f>数据源表!G321</f>
        <v>43284</v>
      </c>
      <c r="H373" s="76">
        <f>数据源表!H321</f>
        <v>60</v>
      </c>
      <c r="I373" s="78">
        <v>43256</v>
      </c>
      <c r="J373" s="94">
        <f>数据源表!J321</f>
        <v>260</v>
      </c>
      <c r="K373" s="94">
        <f t="shared" si="63"/>
        <v>224.14</v>
      </c>
      <c r="L373" s="95">
        <f t="shared" si="64"/>
        <v>32</v>
      </c>
      <c r="M373" s="96"/>
      <c r="N373" s="96" t="e">
        <f>VLOOKUP(C373,#REF!,5,0)</f>
        <v>#REF!</v>
      </c>
      <c r="O373" s="76">
        <f t="shared" si="69"/>
        <v>0.05</v>
      </c>
      <c r="P373" s="76">
        <f t="shared" si="65"/>
        <v>11.21</v>
      </c>
      <c r="Q373" s="76" t="e">
        <f>ROUND(VLOOKUP(V373,#REF!,7,0),2)</f>
        <v>#REF!</v>
      </c>
      <c r="R373" s="76" t="e">
        <f t="shared" si="70"/>
        <v>#REF!</v>
      </c>
      <c r="S373" s="94" t="e">
        <f>ROUND(IF(F373="未税",J373-M373-R373,J373/(1+AJ373)-M373-R373),2)</f>
        <v>#REF!</v>
      </c>
      <c r="T373" s="94"/>
      <c r="U373" s="94"/>
      <c r="V373" s="106" t="str">
        <f>数据源表!S321</f>
        <v>CYT10</v>
      </c>
      <c r="W373" s="76" t="str">
        <f>数据源表!M321</f>
        <v>*润滑油*抗磨液压油</v>
      </c>
      <c r="X373" s="76" t="str">
        <f>数据源表!N321</f>
        <v>46#</v>
      </c>
      <c r="Y373" s="76">
        <f>数据源表!O321</f>
        <v>1.7000000000000001E-2</v>
      </c>
      <c r="Z373" s="76" t="str">
        <f>数据源表!P321</f>
        <v>吨</v>
      </c>
      <c r="AA373" s="76">
        <f>数据源表!Q321</f>
        <v>15294.1176470588</v>
      </c>
      <c r="AB373" s="76">
        <f>数据源表!R321</f>
        <v>260</v>
      </c>
      <c r="AC373" s="118">
        <f>数据源表!U321</f>
        <v>17</v>
      </c>
      <c r="AD373" s="118">
        <f>数据源表!T321</f>
        <v>17</v>
      </c>
      <c r="AE373" s="66" t="str">
        <f t="shared" si="66"/>
        <v>指导价+Y4*30</v>
      </c>
      <c r="AF373" s="73" t="str">
        <f>数据源表!V321</f>
        <v>XOUT18050064</v>
      </c>
      <c r="AG373" s="119">
        <f>数据源表!W321</f>
        <v>43225</v>
      </c>
      <c r="AH373" s="73">
        <f>数据源表!X321</f>
        <v>0</v>
      </c>
      <c r="AI373" s="122"/>
      <c r="AJ373" s="124">
        <f>数据源表!Y321</f>
        <v>0.15998929240653201</v>
      </c>
      <c r="AK373" s="53" t="e">
        <f>VLOOKUP(V373,#REF!,12,0)</f>
        <v>#REF!</v>
      </c>
    </row>
    <row r="374" spans="1:37" s="53" customFormat="1" ht="12" customHeight="1">
      <c r="A374" s="76" t="str">
        <f>数据源表!A322</f>
        <v>王建平</v>
      </c>
      <c r="B374" s="75">
        <f>数据源表!B322</f>
        <v>43224</v>
      </c>
      <c r="C374" s="76" t="str">
        <f>数据源表!C322</f>
        <v>a1773</v>
      </c>
      <c r="D374" s="76" t="str">
        <f>数据源表!D322</f>
        <v>苏州锋北州铝材有限公司</v>
      </c>
      <c r="E374" s="77">
        <f>数据源表!E322</f>
        <v>3500</v>
      </c>
      <c r="F374" s="76" t="str">
        <f>数据源表!F322</f>
        <v>27754370</v>
      </c>
      <c r="G374" s="78">
        <f>数据源表!G322</f>
        <v>43284</v>
      </c>
      <c r="H374" s="76">
        <f>数据源表!H322</f>
        <v>60</v>
      </c>
      <c r="I374" s="78">
        <v>43256</v>
      </c>
      <c r="J374" s="94">
        <f>数据源表!J322</f>
        <v>3500</v>
      </c>
      <c r="K374" s="94">
        <f t="shared" si="63"/>
        <v>3017.24</v>
      </c>
      <c r="L374" s="95">
        <f t="shared" si="64"/>
        <v>32</v>
      </c>
      <c r="M374" s="96"/>
      <c r="N374" s="96" t="e">
        <f>VLOOKUP(C374,#REF!,5,0)</f>
        <v>#REF!</v>
      </c>
      <c r="O374" s="76">
        <f t="shared" si="69"/>
        <v>0.05</v>
      </c>
      <c r="P374" s="76">
        <f t="shared" si="65"/>
        <v>150.86000000000001</v>
      </c>
      <c r="Q374" s="224">
        <v>15.083</v>
      </c>
      <c r="R374" s="76">
        <f t="shared" si="70"/>
        <v>2564.11</v>
      </c>
      <c r="S374" s="94">
        <f>ROUND(IF(F374="未税",J374-M374-R374,J374/(1+AJ374)-M374-R374),2)</f>
        <v>453.13</v>
      </c>
      <c r="T374" s="94"/>
      <c r="U374" s="94"/>
      <c r="V374" s="106" t="str">
        <f>数据源表!S322</f>
        <v>CSR24</v>
      </c>
      <c r="W374" s="76" t="str">
        <f>数据源表!M322</f>
        <v>*专项化学用品*铝合金加工液</v>
      </c>
      <c r="X374" s="76" t="str">
        <f>数据源表!N322</f>
        <v>ZM-3080Z</v>
      </c>
      <c r="Y374" s="76">
        <f>数据源表!O322</f>
        <v>1</v>
      </c>
      <c r="Z374" s="76" t="str">
        <f>数据源表!P322</f>
        <v>桶</v>
      </c>
      <c r="AA374" s="76">
        <f>数据源表!Q322</f>
        <v>3500</v>
      </c>
      <c r="AB374" s="76">
        <f>数据源表!R322</f>
        <v>3500</v>
      </c>
      <c r="AC374" s="118">
        <f>数据源表!U322</f>
        <v>170</v>
      </c>
      <c r="AD374" s="118">
        <f>数据源表!T322</f>
        <v>170</v>
      </c>
      <c r="AE374" s="66" t="str">
        <f t="shared" si="66"/>
        <v xml:space="preserve">     指导价</v>
      </c>
      <c r="AF374" s="73" t="str">
        <f>数据源表!V322</f>
        <v>XOUT18050064</v>
      </c>
      <c r="AG374" s="119">
        <f>数据源表!W322</f>
        <v>43225</v>
      </c>
      <c r="AH374" s="73">
        <f>数据源表!X322</f>
        <v>0</v>
      </c>
      <c r="AI374" s="122"/>
      <c r="AJ374" s="124">
        <f>数据源表!Y322</f>
        <v>0.16000053028595701</v>
      </c>
      <c r="AK374" s="53" t="e">
        <f>VLOOKUP(V374,#REF!,12,0)</f>
        <v>#REF!</v>
      </c>
    </row>
    <row r="375" spans="1:37" s="53" customFormat="1" ht="12" customHeight="1">
      <c r="A375" s="76" t="str">
        <f>数据源表!A323</f>
        <v>王建平</v>
      </c>
      <c r="B375" s="75">
        <f>数据源表!B323</f>
        <v>43277</v>
      </c>
      <c r="C375" s="76" t="str">
        <f>数据源表!C323</f>
        <v>a1893</v>
      </c>
      <c r="D375" s="76" t="str">
        <f>数据源表!D323</f>
        <v>南通市正中钢管有限公司</v>
      </c>
      <c r="E375" s="77">
        <f>数据源表!E323</f>
        <v>1300</v>
      </c>
      <c r="F375" s="76" t="str">
        <f>数据源表!F323</f>
        <v>16644075</v>
      </c>
      <c r="G375" s="78">
        <f>数据源表!G323</f>
        <v>43307</v>
      </c>
      <c r="H375" s="76">
        <f>数据源表!H323</f>
        <v>30</v>
      </c>
      <c r="I375" s="78">
        <v>43265</v>
      </c>
      <c r="J375" s="94">
        <f>数据源表!J323</f>
        <v>1300</v>
      </c>
      <c r="K375" s="94">
        <f t="shared" si="63"/>
        <v>1120.69</v>
      </c>
      <c r="L375" s="95">
        <f t="shared" si="64"/>
        <v>-12</v>
      </c>
      <c r="M375" s="96"/>
      <c r="N375" s="96" t="e">
        <f>VLOOKUP(C375,#REF!,5,0)</f>
        <v>#REF!</v>
      </c>
      <c r="O375" s="76">
        <f t="shared" si="69"/>
        <v>0.05</v>
      </c>
      <c r="P375" s="76">
        <f t="shared" si="65"/>
        <v>56.03</v>
      </c>
      <c r="Q375" s="76" t="e">
        <f>ROUND(VLOOKUP(V375,#REF!,7,0),2)</f>
        <v>#REF!</v>
      </c>
      <c r="R375" s="76" t="e">
        <f t="shared" si="70"/>
        <v>#REF!</v>
      </c>
      <c r="S375" s="94" t="e">
        <f>ROUND(IF(F375="未税",J375-M375-R375,J375/(1+AJ375)-M375-R375),2)</f>
        <v>#REF!</v>
      </c>
      <c r="T375" s="94"/>
      <c r="U375" s="94"/>
      <c r="V375" s="106" t="str">
        <f>数据源表!S323</f>
        <v>CSX09</v>
      </c>
      <c r="W375" s="76" t="str">
        <f>数据源表!M323</f>
        <v>*专项化学用品*脱脂剂</v>
      </c>
      <c r="X375" s="76" t="str">
        <f>数据源表!N323</f>
        <v>AS-505</v>
      </c>
      <c r="Y375" s="76">
        <f>数据源表!O323</f>
        <v>4</v>
      </c>
      <c r="Z375" s="76" t="str">
        <f>数据源表!P323</f>
        <v>桶</v>
      </c>
      <c r="AA375" s="76">
        <f>数据源表!Q323</f>
        <v>325</v>
      </c>
      <c r="AB375" s="76">
        <f>数据源表!R323</f>
        <v>1300</v>
      </c>
      <c r="AC375" s="118">
        <f>数据源表!U323</f>
        <v>100</v>
      </c>
      <c r="AD375" s="118">
        <f>数据源表!T323</f>
        <v>25</v>
      </c>
      <c r="AE375" s="225" t="s">
        <v>6612</v>
      </c>
      <c r="AF375" s="73" t="str">
        <f>数据源表!V323</f>
        <v>XOUT18060101</v>
      </c>
      <c r="AG375" s="119">
        <f>数据源表!W323</f>
        <v>43256</v>
      </c>
      <c r="AH375" s="73">
        <f>数据源表!X323</f>
        <v>0</v>
      </c>
      <c r="AI375" s="122"/>
      <c r="AJ375" s="124">
        <f>数据源表!Y323</f>
        <v>0.15999964307703299</v>
      </c>
      <c r="AK375" s="53" t="e">
        <f>VLOOKUP(V375,#REF!,12,0)</f>
        <v>#REF!</v>
      </c>
    </row>
    <row r="376" spans="1:37" s="53" customFormat="1" ht="12" customHeight="1">
      <c r="A376" s="76" t="str">
        <f>数据源表!A324</f>
        <v>王立柱</v>
      </c>
      <c r="B376" s="75">
        <f>数据源表!B324</f>
        <v>43129</v>
      </c>
      <c r="C376" s="76" t="str">
        <f>数据源表!C324</f>
        <v>a0323</v>
      </c>
      <c r="D376" s="76" t="str">
        <f>数据源表!D324</f>
        <v>苏州市意可机电有限公司</v>
      </c>
      <c r="E376" s="77">
        <f>数据源表!E324</f>
        <v>5400</v>
      </c>
      <c r="F376" s="76" t="str">
        <f>数据源表!F324</f>
        <v>28120621</v>
      </c>
      <c r="G376" s="78">
        <f>数据源表!G324</f>
        <v>43219</v>
      </c>
      <c r="H376" s="76">
        <f>数据源表!H324</f>
        <v>90</v>
      </c>
      <c r="I376" s="78" t="s">
        <v>1031</v>
      </c>
      <c r="J376" s="94">
        <f>数据源表!J324</f>
        <v>1046.1600000000001</v>
      </c>
      <c r="K376" s="94">
        <f t="shared" si="63"/>
        <v>894.15</v>
      </c>
      <c r="L376" s="200">
        <v>137</v>
      </c>
      <c r="M376" s="96">
        <f>400/1.17</f>
        <v>341.88034188034192</v>
      </c>
      <c r="N376" s="96" t="e">
        <f>VLOOKUP(C376,#REF!,5,0)</f>
        <v>#REF!</v>
      </c>
      <c r="O376" s="76">
        <f t="shared" si="69"/>
        <v>0.02</v>
      </c>
      <c r="P376" s="76">
        <f t="shared" si="65"/>
        <v>11.05</v>
      </c>
      <c r="Q376" s="76" t="e">
        <f>ROUND(VLOOKUP(V376,#REF!,7,0),2)</f>
        <v>#REF!</v>
      </c>
      <c r="R376" s="76" t="e">
        <f t="shared" si="70"/>
        <v>#REF!</v>
      </c>
      <c r="S376" s="94" t="e">
        <f t="shared" ref="S376:S382" si="72">ROUND(IF(F376="未税",J376-M376-R376,J376/1.17-M376-R376),2)</f>
        <v>#REF!</v>
      </c>
      <c r="T376" s="94"/>
      <c r="U376" s="94"/>
      <c r="V376" s="106" t="str">
        <f>数据源表!S324</f>
        <v>CYQ19</v>
      </c>
      <c r="W376" s="76" t="str">
        <f>数据源表!M324</f>
        <v>*石油制品*不锈钢切削油</v>
      </c>
      <c r="X376" s="76" t="str">
        <f>数据源表!N324</f>
        <v>DH-30A</v>
      </c>
      <c r="Y376" s="76">
        <f>数据源表!O324</f>
        <v>0.39</v>
      </c>
      <c r="Z376" s="76" t="str">
        <f>数据源表!P324</f>
        <v>桶</v>
      </c>
      <c r="AA376" s="76">
        <f>数据源表!Q324</f>
        <v>2700</v>
      </c>
      <c r="AB376" s="76">
        <f>数据源表!R324</f>
        <v>5400</v>
      </c>
      <c r="AC376" s="118">
        <f>数据源表!U324</f>
        <v>65.87</v>
      </c>
      <c r="AD376" s="118">
        <f>数据源表!T324</f>
        <v>170</v>
      </c>
      <c r="AE376" s="66" t="str">
        <f t="shared" si="66"/>
        <v xml:space="preserve">     指导价</v>
      </c>
      <c r="AF376" s="73" t="str">
        <f>数据源表!V324</f>
        <v>XOUT18010516</v>
      </c>
      <c r="AG376" s="119">
        <f>数据源表!W324</f>
        <v>43130</v>
      </c>
      <c r="AH376" s="73" t="str">
        <f>数据源表!X324</f>
        <v>拆分付款</v>
      </c>
      <c r="AI376" s="122"/>
      <c r="AJ376" s="124">
        <f>数据源表!Y324</f>
        <v>0.17</v>
      </c>
      <c r="AK376" s="53" t="e">
        <f>VLOOKUP(V376,#REF!,12,0)</f>
        <v>#REF!</v>
      </c>
    </row>
    <row r="377" spans="1:37" s="53" customFormat="1" ht="12" customHeight="1">
      <c r="A377" s="76" t="str">
        <f>数据源表!A325</f>
        <v>王立柱</v>
      </c>
      <c r="B377" s="75">
        <f>数据源表!B325</f>
        <v>43207</v>
      </c>
      <c r="C377" s="76" t="str">
        <f>数据源表!C325</f>
        <v>a0323</v>
      </c>
      <c r="D377" s="76" t="str">
        <f>数据源表!D325</f>
        <v>苏州市意可机电有限公司</v>
      </c>
      <c r="E377" s="77">
        <f>数据源表!E325</f>
        <v>8100</v>
      </c>
      <c r="F377" s="76" t="str">
        <f>数据源表!F325</f>
        <v>15222644</v>
      </c>
      <c r="G377" s="78">
        <f>数据源表!G325</f>
        <v>43297</v>
      </c>
      <c r="H377" s="76">
        <f>数据源表!H325</f>
        <v>90</v>
      </c>
      <c r="I377" s="78">
        <v>43266</v>
      </c>
      <c r="J377" s="94">
        <f>数据源表!J325</f>
        <v>141.84</v>
      </c>
      <c r="K377" s="94">
        <f t="shared" si="63"/>
        <v>121.23</v>
      </c>
      <c r="L377" s="95">
        <f t="shared" si="64"/>
        <v>59</v>
      </c>
      <c r="M377" s="96"/>
      <c r="N377" s="96" t="e">
        <f>VLOOKUP(C377,#REF!,5,0)</f>
        <v>#REF!</v>
      </c>
      <c r="O377" s="76">
        <f t="shared" si="69"/>
        <v>0.05</v>
      </c>
      <c r="P377" s="76">
        <f t="shared" si="65"/>
        <v>6.06</v>
      </c>
      <c r="Q377" s="76" t="e">
        <f>ROUND(VLOOKUP(V377,#REF!,7,0),2)</f>
        <v>#REF!</v>
      </c>
      <c r="R377" s="76" t="e">
        <f t="shared" si="70"/>
        <v>#REF!</v>
      </c>
      <c r="S377" s="94" t="e">
        <f t="shared" si="72"/>
        <v>#REF!</v>
      </c>
      <c r="T377" s="94"/>
      <c r="U377" s="94"/>
      <c r="V377" s="106" t="str">
        <f>数据源表!S325</f>
        <v>CYQ19</v>
      </c>
      <c r="W377" s="76" t="str">
        <f>数据源表!M325</f>
        <v>*化学试剂助剂*不锈钢加工冷却剂</v>
      </c>
      <c r="X377" s="76" t="str">
        <f>数据源表!N325</f>
        <v>DH-30A</v>
      </c>
      <c r="Y377" s="76">
        <f>数据源表!O325</f>
        <v>0.05</v>
      </c>
      <c r="Z377" s="76" t="str">
        <f>数据源表!P325</f>
        <v>桶</v>
      </c>
      <c r="AA377" s="76">
        <f>数据源表!Q325</f>
        <v>2700</v>
      </c>
      <c r="AB377" s="76">
        <f>数据源表!R325</f>
        <v>8100</v>
      </c>
      <c r="AC377" s="118">
        <f>数据源表!U325</f>
        <v>8.93</v>
      </c>
      <c r="AD377" s="118">
        <f>数据源表!T325</f>
        <v>170</v>
      </c>
      <c r="AE377" s="66" t="str">
        <f t="shared" ref="AE377:AE440" si="73">IF(AD377&lt;50,"指导价+Y4*30",IF(AD377="固体","     指导价","     指导价"))</f>
        <v xml:space="preserve">     指导价</v>
      </c>
      <c r="AF377" s="73" t="str">
        <f>数据源表!V325</f>
        <v>XOUT18040296</v>
      </c>
      <c r="AG377" s="119">
        <f>数据源表!W325</f>
        <v>43208</v>
      </c>
      <c r="AH377" s="73" t="str">
        <f>数据源表!X325</f>
        <v>拆分付款</v>
      </c>
      <c r="AI377" s="122"/>
      <c r="AJ377" s="124">
        <f>数据源表!Y325</f>
        <v>0.17</v>
      </c>
      <c r="AK377" s="53" t="e">
        <f>VLOOKUP(V377,#REF!,12,0)</f>
        <v>#REF!</v>
      </c>
    </row>
    <row r="378" spans="1:37" s="53" customFormat="1" ht="12" customHeight="1">
      <c r="A378" s="76" t="str">
        <f>数据源表!A326</f>
        <v>王立柱</v>
      </c>
      <c r="B378" s="75">
        <f>数据源表!B326</f>
        <v>43172</v>
      </c>
      <c r="C378" s="76" t="str">
        <f>数据源表!C326</f>
        <v>a0323</v>
      </c>
      <c r="D378" s="76" t="str">
        <f>数据源表!D326</f>
        <v>苏州市意可机电有限公司</v>
      </c>
      <c r="E378" s="77">
        <f>数据源表!E326</f>
        <v>5400</v>
      </c>
      <c r="F378" s="76" t="str">
        <f>数据源表!F326</f>
        <v>02839426</v>
      </c>
      <c r="G378" s="78">
        <f>数据源表!G326</f>
        <v>43262</v>
      </c>
      <c r="H378" s="76">
        <f>数据源表!H326</f>
        <v>90</v>
      </c>
      <c r="I378" s="78">
        <v>43266</v>
      </c>
      <c r="J378" s="94">
        <f>数据源表!J326</f>
        <v>5400</v>
      </c>
      <c r="K378" s="94">
        <f t="shared" si="63"/>
        <v>4615.38</v>
      </c>
      <c r="L378" s="95">
        <f t="shared" si="64"/>
        <v>94</v>
      </c>
      <c r="M378" s="96"/>
      <c r="N378" s="96" t="e">
        <f>VLOOKUP(C378,#REF!,5,0)</f>
        <v>#REF!</v>
      </c>
      <c r="O378" s="76">
        <f t="shared" si="69"/>
        <v>0.04</v>
      </c>
      <c r="P378" s="76">
        <f t="shared" si="65"/>
        <v>184.62</v>
      </c>
      <c r="Q378" s="76" t="e">
        <f>ROUND(VLOOKUP(V378,#REF!,7,0),2)</f>
        <v>#REF!</v>
      </c>
      <c r="R378" s="76" t="e">
        <f t="shared" si="70"/>
        <v>#REF!</v>
      </c>
      <c r="S378" s="94" t="e">
        <f t="shared" si="72"/>
        <v>#REF!</v>
      </c>
      <c r="T378" s="94"/>
      <c r="U378" s="94"/>
      <c r="V378" s="106" t="str">
        <f>数据源表!S326</f>
        <v>CYQ19</v>
      </c>
      <c r="W378" s="76" t="str">
        <f>数据源表!M326</f>
        <v>*专项化学用品*不锈钢切削油</v>
      </c>
      <c r="X378" s="76" t="str">
        <f>数据源表!N326</f>
        <v>DH-30A</v>
      </c>
      <c r="Y378" s="76">
        <f>数据源表!O326</f>
        <v>2</v>
      </c>
      <c r="Z378" s="76" t="str">
        <f>数据源表!P326</f>
        <v>桶</v>
      </c>
      <c r="AA378" s="76">
        <f>数据源表!Q326</f>
        <v>2700</v>
      </c>
      <c r="AB378" s="76">
        <f>数据源表!R326</f>
        <v>5400</v>
      </c>
      <c r="AC378" s="118">
        <f>数据源表!U326</f>
        <v>340</v>
      </c>
      <c r="AD378" s="118">
        <f>数据源表!T326</f>
        <v>170</v>
      </c>
      <c r="AE378" s="66" t="str">
        <f t="shared" si="73"/>
        <v xml:space="preserve">     指导价</v>
      </c>
      <c r="AF378" s="73" t="str">
        <f>数据源表!V326</f>
        <v>XOUT18030102</v>
      </c>
      <c r="AG378" s="119">
        <f>数据源表!W326</f>
        <v>43167</v>
      </c>
      <c r="AH378" s="73">
        <f>数据源表!X326</f>
        <v>0</v>
      </c>
      <c r="AI378" s="122"/>
      <c r="AJ378" s="124">
        <f>数据源表!Y326</f>
        <v>0.17</v>
      </c>
      <c r="AK378" s="53" t="e">
        <f>VLOOKUP(V378,#REF!,12,0)</f>
        <v>#REF!</v>
      </c>
    </row>
    <row r="379" spans="1:37" s="53" customFormat="1" ht="12" customHeight="1">
      <c r="A379" s="76" t="str">
        <f>数据源表!A327</f>
        <v>王立柱</v>
      </c>
      <c r="B379" s="75">
        <f>数据源表!B327</f>
        <v>43180</v>
      </c>
      <c r="C379" s="76" t="str">
        <f>数据源表!C327</f>
        <v>a0323</v>
      </c>
      <c r="D379" s="76" t="str">
        <f>数据源表!D327</f>
        <v>苏州市意可机电有限公司</v>
      </c>
      <c r="E379" s="77">
        <f>数据源表!E327</f>
        <v>8100</v>
      </c>
      <c r="F379" s="76" t="str">
        <f>数据源表!F327</f>
        <v>02839657</v>
      </c>
      <c r="G379" s="78">
        <f>数据源表!G327</f>
        <v>43270</v>
      </c>
      <c r="H379" s="76">
        <f>数据源表!H327</f>
        <v>90</v>
      </c>
      <c r="I379" s="78">
        <v>43266</v>
      </c>
      <c r="J379" s="94">
        <f>数据源表!J327</f>
        <v>8100</v>
      </c>
      <c r="K379" s="94">
        <f t="shared" si="63"/>
        <v>6923.08</v>
      </c>
      <c r="L379" s="95">
        <f t="shared" ref="L379:L442" si="74">I379-B379</f>
        <v>86</v>
      </c>
      <c r="M379" s="96"/>
      <c r="N379" s="96" t="e">
        <f>VLOOKUP(C379,#REF!,5,0)</f>
        <v>#REF!</v>
      </c>
      <c r="O379" s="76">
        <f t="shared" si="69"/>
        <v>0.04</v>
      </c>
      <c r="P379" s="76">
        <f t="shared" ref="P379:P442" si="75">ROUND((K379-M379)*O379,2)</f>
        <v>276.92</v>
      </c>
      <c r="Q379" s="76" t="e">
        <f>ROUND(VLOOKUP(V379,#REF!,7,0),2)</f>
        <v>#REF!</v>
      </c>
      <c r="R379" s="76" t="e">
        <f t="shared" si="70"/>
        <v>#REF!</v>
      </c>
      <c r="S379" s="94" t="e">
        <f t="shared" si="72"/>
        <v>#REF!</v>
      </c>
      <c r="T379" s="94"/>
      <c r="U379" s="94"/>
      <c r="V379" s="106" t="str">
        <f>数据源表!S327</f>
        <v>CYQ19</v>
      </c>
      <c r="W379" s="76" t="str">
        <f>数据源表!M327</f>
        <v>*专项化学用品*不锈钢切削油</v>
      </c>
      <c r="X379" s="76" t="str">
        <f>数据源表!N327</f>
        <v>DH-30A</v>
      </c>
      <c r="Y379" s="76">
        <f>数据源表!O327</f>
        <v>3</v>
      </c>
      <c r="Z379" s="76" t="str">
        <f>数据源表!P327</f>
        <v>桶</v>
      </c>
      <c r="AA379" s="76">
        <f>数据源表!Q327</f>
        <v>2700</v>
      </c>
      <c r="AB379" s="76">
        <f>数据源表!R327</f>
        <v>8100</v>
      </c>
      <c r="AC379" s="118">
        <f>数据源表!U327</f>
        <v>510</v>
      </c>
      <c r="AD379" s="118">
        <f>数据源表!T327</f>
        <v>170</v>
      </c>
      <c r="AE379" s="66" t="str">
        <f t="shared" si="73"/>
        <v xml:space="preserve">     指导价</v>
      </c>
      <c r="AF379" s="73" t="str">
        <f>数据源表!V327</f>
        <v>XOUT18030334</v>
      </c>
      <c r="AG379" s="119">
        <f>数据源表!W327</f>
        <v>43181</v>
      </c>
      <c r="AH379" s="73">
        <f>数据源表!X327</f>
        <v>0</v>
      </c>
      <c r="AI379" s="122"/>
      <c r="AJ379" s="124">
        <f>数据源表!Y327</f>
        <v>0.17</v>
      </c>
      <c r="AK379" s="53" t="e">
        <f>VLOOKUP(V379,#REF!,12,0)</f>
        <v>#REF!</v>
      </c>
    </row>
    <row r="380" spans="1:37" s="53" customFormat="1" ht="12" customHeight="1">
      <c r="A380" s="76" t="str">
        <f>数据源表!A328</f>
        <v>王立柱</v>
      </c>
      <c r="B380" s="75">
        <f>数据源表!B328</f>
        <v>43180</v>
      </c>
      <c r="C380" s="76" t="str">
        <f>数据源表!C328</f>
        <v>a0426</v>
      </c>
      <c r="D380" s="76" t="str">
        <f>数据源表!D328</f>
        <v>昆山建昌金属科技有限公司</v>
      </c>
      <c r="E380" s="77">
        <f>数据源表!E328</f>
        <v>4200</v>
      </c>
      <c r="F380" s="76" t="str">
        <f>数据源表!F328</f>
        <v>02839639</v>
      </c>
      <c r="G380" s="78">
        <f>数据源表!G328</f>
        <v>43210</v>
      </c>
      <c r="H380" s="76">
        <f>数据源表!H328</f>
        <v>30</v>
      </c>
      <c r="I380" s="78">
        <v>43271</v>
      </c>
      <c r="J380" s="94">
        <f>数据源表!J328</f>
        <v>4200</v>
      </c>
      <c r="K380" s="94">
        <f t="shared" si="63"/>
        <v>3589.74</v>
      </c>
      <c r="L380" s="95">
        <f t="shared" si="74"/>
        <v>91</v>
      </c>
      <c r="M380" s="96"/>
      <c r="N380" s="96" t="e">
        <f>VLOOKUP(C380,#REF!,5,0)</f>
        <v>#REF!</v>
      </c>
      <c r="O380" s="76">
        <f t="shared" si="69"/>
        <v>0.04</v>
      </c>
      <c r="P380" s="76">
        <f t="shared" si="75"/>
        <v>143.59</v>
      </c>
      <c r="Q380" s="76" t="e">
        <f>ROUND(VLOOKUP(V380,#REF!,7,0),2)</f>
        <v>#REF!</v>
      </c>
      <c r="R380" s="76" t="e">
        <f t="shared" si="70"/>
        <v>#REF!</v>
      </c>
      <c r="S380" s="94" t="e">
        <f t="shared" si="72"/>
        <v>#REF!</v>
      </c>
      <c r="T380" s="94"/>
      <c r="U380" s="94"/>
      <c r="V380" s="106" t="str">
        <f>数据源表!S328</f>
        <v>CSQ07</v>
      </c>
      <c r="W380" s="76" t="str">
        <f>数据源表!M328</f>
        <v>*专项化学用品*不锈钢研磨液</v>
      </c>
      <c r="X380" s="76" t="str">
        <f>数据源表!N328</f>
        <v>SH-801AX</v>
      </c>
      <c r="Y380" s="76">
        <f>数据源表!O328</f>
        <v>1</v>
      </c>
      <c r="Z380" s="76" t="str">
        <f>数据源表!P328</f>
        <v>桶</v>
      </c>
      <c r="AA380" s="76">
        <f>数据源表!Q328</f>
        <v>4200</v>
      </c>
      <c r="AB380" s="76">
        <f>数据源表!R328</f>
        <v>4200</v>
      </c>
      <c r="AC380" s="118">
        <f>数据源表!U328</f>
        <v>180</v>
      </c>
      <c r="AD380" s="118">
        <f>数据源表!T328</f>
        <v>180</v>
      </c>
      <c r="AE380" s="66" t="str">
        <f t="shared" si="73"/>
        <v xml:space="preserve">     指导价</v>
      </c>
      <c r="AF380" s="73" t="str">
        <f>数据源表!V328</f>
        <v>XOUT18030321</v>
      </c>
      <c r="AG380" s="119">
        <f>数据源表!W328</f>
        <v>43180</v>
      </c>
      <c r="AH380" s="73">
        <f>数据源表!X328</f>
        <v>0</v>
      </c>
      <c r="AI380" s="122"/>
      <c r="AJ380" s="124">
        <f>数据源表!Y328</f>
        <v>0.17</v>
      </c>
      <c r="AK380" s="53" t="e">
        <f>VLOOKUP(V380,#REF!,12,0)</f>
        <v>#REF!</v>
      </c>
    </row>
    <row r="381" spans="1:37" s="53" customFormat="1" ht="12" customHeight="1">
      <c r="A381" s="76" t="str">
        <f>数据源表!A329</f>
        <v>王立柱</v>
      </c>
      <c r="B381" s="75">
        <f>数据源表!B329</f>
        <v>43178</v>
      </c>
      <c r="C381" s="76" t="str">
        <f>数据源表!C329</f>
        <v>a0669</v>
      </c>
      <c r="D381" s="76" t="str">
        <f>数据源表!D329</f>
        <v>苏州市瑞和环保科技有限公司</v>
      </c>
      <c r="E381" s="77">
        <f>数据源表!E329</f>
        <v>3100</v>
      </c>
      <c r="F381" s="76" t="str">
        <f>数据源表!F329</f>
        <v>02839619</v>
      </c>
      <c r="G381" s="78">
        <f>数据源表!G329</f>
        <v>43238</v>
      </c>
      <c r="H381" s="76">
        <f>数据源表!H329</f>
        <v>60</v>
      </c>
      <c r="I381" s="78">
        <v>43280</v>
      </c>
      <c r="J381" s="94">
        <f>数据源表!J329</f>
        <v>3100</v>
      </c>
      <c r="K381" s="94">
        <f t="shared" si="63"/>
        <v>2649.57</v>
      </c>
      <c r="L381" s="95">
        <f t="shared" si="74"/>
        <v>102</v>
      </c>
      <c r="M381" s="96"/>
      <c r="N381" s="96" t="e">
        <f>VLOOKUP(C381,#REF!,5,0)</f>
        <v>#REF!</v>
      </c>
      <c r="O381" s="76">
        <f t="shared" si="69"/>
        <v>0.04</v>
      </c>
      <c r="P381" s="76">
        <f t="shared" si="75"/>
        <v>105.98</v>
      </c>
      <c r="Q381" s="76" t="e">
        <f>ROUND(VLOOKUP(V381,#REF!,7,0),2)</f>
        <v>#REF!</v>
      </c>
      <c r="R381" s="76" t="e">
        <f t="shared" si="70"/>
        <v>#REF!</v>
      </c>
      <c r="S381" s="94" t="e">
        <f t="shared" si="72"/>
        <v>#REF!</v>
      </c>
      <c r="T381" s="94"/>
      <c r="U381" s="94"/>
      <c r="V381" s="106" t="str">
        <f>数据源表!S329</f>
        <v>CSB03</v>
      </c>
      <c r="W381" s="76" t="str">
        <f>数据源表!M329</f>
        <v>*专项化学用品*半合成切削液</v>
      </c>
      <c r="X381" s="76" t="str">
        <f>数据源表!N329</f>
        <v>JH-3010</v>
      </c>
      <c r="Y381" s="76">
        <f>数据源表!O329</f>
        <v>1</v>
      </c>
      <c r="Z381" s="76" t="str">
        <f>数据源表!P329</f>
        <v>桶</v>
      </c>
      <c r="AA381" s="76">
        <f>数据源表!Q329</f>
        <v>3100</v>
      </c>
      <c r="AB381" s="76">
        <f>数据源表!R329</f>
        <v>3100</v>
      </c>
      <c r="AC381" s="118">
        <f>数据源表!U329</f>
        <v>170</v>
      </c>
      <c r="AD381" s="118">
        <f>数据源表!T329</f>
        <v>170</v>
      </c>
      <c r="AE381" s="66" t="str">
        <f t="shared" si="73"/>
        <v xml:space="preserve">     指导价</v>
      </c>
      <c r="AF381" s="73" t="str">
        <f>数据源表!V329</f>
        <v>XOUT18030292</v>
      </c>
      <c r="AG381" s="119">
        <f>数据源表!W329</f>
        <v>43179</v>
      </c>
      <c r="AH381" s="73">
        <f>数据源表!X329</f>
        <v>0</v>
      </c>
      <c r="AI381" s="122"/>
      <c r="AJ381" s="124">
        <f>数据源表!Y329</f>
        <v>0.17</v>
      </c>
      <c r="AK381" s="53" t="e">
        <f>VLOOKUP(V381,#REF!,12,0)</f>
        <v>#REF!</v>
      </c>
    </row>
    <row r="382" spans="1:37" s="53" customFormat="1" ht="12" customHeight="1">
      <c r="A382" s="76" t="str">
        <f>数据源表!A330</f>
        <v>王立柱</v>
      </c>
      <c r="B382" s="75">
        <f>数据源表!B330</f>
        <v>43178</v>
      </c>
      <c r="C382" s="76" t="str">
        <f>数据源表!C330</f>
        <v>a0669</v>
      </c>
      <c r="D382" s="76" t="str">
        <f>数据源表!D330</f>
        <v>苏州市瑞和环保科技有限公司</v>
      </c>
      <c r="E382" s="77">
        <f>数据源表!E330</f>
        <v>2500</v>
      </c>
      <c r="F382" s="76" t="str">
        <f>数据源表!F330</f>
        <v>02839619</v>
      </c>
      <c r="G382" s="78">
        <f>数据源表!G330</f>
        <v>43238</v>
      </c>
      <c r="H382" s="76">
        <f>数据源表!H330</f>
        <v>60</v>
      </c>
      <c r="I382" s="78">
        <v>43280</v>
      </c>
      <c r="J382" s="94">
        <f>数据源表!J330</f>
        <v>2500</v>
      </c>
      <c r="K382" s="94">
        <f t="shared" si="63"/>
        <v>2136.75</v>
      </c>
      <c r="L382" s="95">
        <f t="shared" si="74"/>
        <v>102</v>
      </c>
      <c r="M382" s="96"/>
      <c r="N382" s="96" t="e">
        <f>VLOOKUP(C382,#REF!,5,0)</f>
        <v>#REF!</v>
      </c>
      <c r="O382" s="76">
        <f t="shared" si="69"/>
        <v>0.04</v>
      </c>
      <c r="P382" s="76">
        <f t="shared" si="75"/>
        <v>85.47</v>
      </c>
      <c r="Q382" s="76" t="e">
        <f>ROUND(VLOOKUP(V382,#REF!,7,0),2)</f>
        <v>#REF!</v>
      </c>
      <c r="R382" s="76" t="e">
        <f t="shared" si="70"/>
        <v>#REF!</v>
      </c>
      <c r="S382" s="94" t="e">
        <f t="shared" si="72"/>
        <v>#REF!</v>
      </c>
      <c r="T382" s="94"/>
      <c r="U382" s="94"/>
      <c r="V382" s="106" t="str">
        <f>数据源表!S330</f>
        <v>CYT11</v>
      </c>
      <c r="W382" s="76" t="str">
        <f>数据源表!M330</f>
        <v>*专项化学用品*机床导轨油</v>
      </c>
      <c r="X382" s="76" t="str">
        <f>数据源表!N330</f>
        <v>68#</v>
      </c>
      <c r="Y382" s="76">
        <f>数据源表!O330</f>
        <v>1</v>
      </c>
      <c r="Z382" s="76" t="str">
        <f>数据源表!P330</f>
        <v>桶</v>
      </c>
      <c r="AA382" s="76">
        <f>数据源表!Q330</f>
        <v>2500</v>
      </c>
      <c r="AB382" s="76">
        <f>数据源表!R330</f>
        <v>2500</v>
      </c>
      <c r="AC382" s="118">
        <f>数据源表!U330</f>
        <v>170</v>
      </c>
      <c r="AD382" s="118">
        <f>数据源表!T330</f>
        <v>170</v>
      </c>
      <c r="AE382" s="66" t="str">
        <f t="shared" si="73"/>
        <v xml:space="preserve">     指导价</v>
      </c>
      <c r="AF382" s="73" t="str">
        <f>数据源表!V330</f>
        <v>XOUT18030292</v>
      </c>
      <c r="AG382" s="119">
        <f>数据源表!W330</f>
        <v>43179</v>
      </c>
      <c r="AH382" s="73">
        <f>数据源表!X330</f>
        <v>0</v>
      </c>
      <c r="AI382" s="122"/>
      <c r="AJ382" s="124">
        <f>数据源表!Y330</f>
        <v>0.17</v>
      </c>
      <c r="AK382" s="53" t="e">
        <f>VLOOKUP(V382,#REF!,12,0)</f>
        <v>#REF!</v>
      </c>
    </row>
    <row r="383" spans="1:37" s="53" customFormat="1" ht="12" customHeight="1">
      <c r="A383" s="76" t="str">
        <f>数据源表!A331</f>
        <v>王立柱</v>
      </c>
      <c r="B383" s="75">
        <f>数据源表!B331</f>
        <v>43227</v>
      </c>
      <c r="C383" s="76" t="str">
        <f>数据源表!C331</f>
        <v>a0718</v>
      </c>
      <c r="D383" s="76" t="str">
        <f>数据源表!D331</f>
        <v>斯达克精密机械（苏州）有限公司</v>
      </c>
      <c r="E383" s="77">
        <f>数据源表!E331</f>
        <v>3870</v>
      </c>
      <c r="F383" s="76" t="str">
        <f>数据源表!F331</f>
        <v>27754392</v>
      </c>
      <c r="G383" s="78">
        <f>数据源表!G331</f>
        <v>43257</v>
      </c>
      <c r="H383" s="76">
        <f>数据源表!H331</f>
        <v>30</v>
      </c>
      <c r="I383" s="78">
        <v>43280</v>
      </c>
      <c r="J383" s="94">
        <f>数据源表!J331</f>
        <v>3870</v>
      </c>
      <c r="K383" s="94">
        <f t="shared" si="63"/>
        <v>3336.21</v>
      </c>
      <c r="L383" s="95">
        <f t="shared" si="74"/>
        <v>53</v>
      </c>
      <c r="M383" s="96"/>
      <c r="N383" s="96" t="e">
        <f>VLOOKUP(C383,#REF!,5,0)</f>
        <v>#REF!</v>
      </c>
      <c r="O383" s="76">
        <f t="shared" si="69"/>
        <v>0.05</v>
      </c>
      <c r="P383" s="76">
        <f t="shared" si="75"/>
        <v>166.81</v>
      </c>
      <c r="Q383" s="76" t="e">
        <f>ROUND(VLOOKUP(V383,#REF!,7,0),2)</f>
        <v>#REF!</v>
      </c>
      <c r="R383" s="76" t="e">
        <f t="shared" si="70"/>
        <v>#REF!</v>
      </c>
      <c r="S383" s="94" t="e">
        <f>ROUND(IF(F383="未税",J383-M383-R383,J383/(1+AJ383)-M383-R383),2)</f>
        <v>#REF!</v>
      </c>
      <c r="T383" s="94"/>
      <c r="U383" s="94"/>
      <c r="V383" s="106" t="str">
        <f>数据源表!S331</f>
        <v>CSB01</v>
      </c>
      <c r="W383" s="76" t="str">
        <f>数据源表!M331</f>
        <v>*化学试剂助剂*半合成切削液</v>
      </c>
      <c r="X383" s="76" t="str">
        <f>数据源表!N331</f>
        <v>AP-3040</v>
      </c>
      <c r="Y383" s="76">
        <f>数据源表!O331</f>
        <v>1</v>
      </c>
      <c r="Z383" s="76" t="str">
        <f>数据源表!P331</f>
        <v>桶</v>
      </c>
      <c r="AA383" s="76">
        <f>数据源表!Q331</f>
        <v>3870</v>
      </c>
      <c r="AB383" s="76">
        <f>数据源表!R331</f>
        <v>3870</v>
      </c>
      <c r="AC383" s="118">
        <f>数据源表!U331</f>
        <v>170</v>
      </c>
      <c r="AD383" s="118">
        <f>数据源表!T331</f>
        <v>170</v>
      </c>
      <c r="AE383" s="66" t="str">
        <f t="shared" si="73"/>
        <v xml:space="preserve">     指导价</v>
      </c>
      <c r="AF383" s="73" t="str">
        <f>数据源表!V331</f>
        <v>XOUT18050102</v>
      </c>
      <c r="AG383" s="119">
        <f>数据源表!W331</f>
        <v>43227</v>
      </c>
      <c r="AH383" s="73">
        <f>数据源表!X331</f>
        <v>0</v>
      </c>
      <c r="AI383" s="122"/>
      <c r="AJ383" s="124">
        <f>数据源表!Y331</f>
        <v>0.15999892093123599</v>
      </c>
      <c r="AK383" s="53" t="e">
        <f>VLOOKUP(V383,#REF!,12,0)</f>
        <v>#REF!</v>
      </c>
    </row>
    <row r="384" spans="1:37" s="53" customFormat="1" ht="12" customHeight="1">
      <c r="A384" s="76" t="str">
        <f>数据源表!A332</f>
        <v>王立柱</v>
      </c>
      <c r="B384" s="75">
        <f>数据源表!B332</f>
        <v>43111</v>
      </c>
      <c r="C384" s="76" t="str">
        <f>数据源表!C332</f>
        <v>a0801</v>
      </c>
      <c r="D384" s="76" t="str">
        <f>数据源表!D332</f>
        <v>苏州市吴中区胥口鸿硕精密机械厂</v>
      </c>
      <c r="E384" s="77">
        <f>数据源表!E332</f>
        <v>4800</v>
      </c>
      <c r="F384" s="76" t="str">
        <f>数据源表!F332</f>
        <v>28120212</v>
      </c>
      <c r="G384" s="78">
        <f>数据源表!G332</f>
        <v>43171</v>
      </c>
      <c r="H384" s="76">
        <f>数据源表!H332</f>
        <v>60</v>
      </c>
      <c r="I384" s="78">
        <v>43259</v>
      </c>
      <c r="J384" s="94">
        <f>数据源表!J332</f>
        <v>4800</v>
      </c>
      <c r="K384" s="94">
        <f t="shared" si="63"/>
        <v>4102.5600000000004</v>
      </c>
      <c r="L384" s="95">
        <f t="shared" si="74"/>
        <v>148</v>
      </c>
      <c r="M384" s="96"/>
      <c r="N384" s="96" t="e">
        <f>VLOOKUP(C384,#REF!,5,0)</f>
        <v>#REF!</v>
      </c>
      <c r="O384" s="76">
        <f t="shared" si="69"/>
        <v>0.02</v>
      </c>
      <c r="P384" s="76">
        <f t="shared" si="75"/>
        <v>82.05</v>
      </c>
      <c r="Q384" s="76" t="e">
        <f>ROUND(VLOOKUP(V384,#REF!,7,0),2)</f>
        <v>#REF!</v>
      </c>
      <c r="R384" s="76" t="e">
        <f t="shared" si="70"/>
        <v>#REF!</v>
      </c>
      <c r="S384" s="94" t="e">
        <f>ROUND(IF(F384="未税",J384-M384-R384,J384/1.17-M384-R384),2)</f>
        <v>#REF!</v>
      </c>
      <c r="T384" s="94"/>
      <c r="U384" s="94"/>
      <c r="V384" s="106" t="str">
        <f>数据源表!S332</f>
        <v>CSB06</v>
      </c>
      <c r="W384" s="76" t="str">
        <f>数据源表!M332</f>
        <v>*石油制品*半合成切削液</v>
      </c>
      <c r="X384" s="76" t="str">
        <f>数据源表!N332</f>
        <v>LP-3030</v>
      </c>
      <c r="Y384" s="76">
        <f>数据源表!O332</f>
        <v>2</v>
      </c>
      <c r="Z384" s="76" t="str">
        <f>数据源表!P332</f>
        <v>桶</v>
      </c>
      <c r="AA384" s="76">
        <f>数据源表!Q332</f>
        <v>2400</v>
      </c>
      <c r="AB384" s="76">
        <f>数据源表!R332</f>
        <v>4800</v>
      </c>
      <c r="AC384" s="118">
        <f>数据源表!U332</f>
        <v>340</v>
      </c>
      <c r="AD384" s="118">
        <f>数据源表!T332</f>
        <v>170</v>
      </c>
      <c r="AE384" s="66" t="str">
        <f t="shared" si="73"/>
        <v xml:space="preserve">     指导价</v>
      </c>
      <c r="AF384" s="73" t="str">
        <f>数据源表!V332</f>
        <v>XOUT18010125</v>
      </c>
      <c r="AG384" s="119">
        <f>数据源表!W332</f>
        <v>43109</v>
      </c>
      <c r="AH384" s="73">
        <f>数据源表!X332</f>
        <v>0</v>
      </c>
      <c r="AI384" s="122"/>
      <c r="AJ384" s="124">
        <f>数据源表!Y332</f>
        <v>0.17</v>
      </c>
      <c r="AK384" s="53" t="e">
        <f>VLOOKUP(V384,#REF!,12,0)</f>
        <v>#REF!</v>
      </c>
    </row>
    <row r="385" spans="1:37" s="53" customFormat="1" ht="12" customHeight="1">
      <c r="A385" s="76" t="str">
        <f>数据源表!A333</f>
        <v>王立柱</v>
      </c>
      <c r="B385" s="75">
        <f>数据源表!B333</f>
        <v>43188</v>
      </c>
      <c r="C385" s="76" t="str">
        <f>数据源表!C333</f>
        <v>a0801</v>
      </c>
      <c r="D385" s="76" t="str">
        <f>数据源表!D333</f>
        <v>苏州市吴中区胥口鸿硕精密机械厂</v>
      </c>
      <c r="E385" s="77">
        <f>数据源表!E333</f>
        <v>4800</v>
      </c>
      <c r="F385" s="76" t="str">
        <f>数据源表!F333</f>
        <v>15222305</v>
      </c>
      <c r="G385" s="78">
        <f>数据源表!G333</f>
        <v>43248</v>
      </c>
      <c r="H385" s="76">
        <f>数据源表!H333</f>
        <v>60</v>
      </c>
      <c r="I385" s="78">
        <v>43259</v>
      </c>
      <c r="J385" s="94">
        <f>数据源表!J333</f>
        <v>4800</v>
      </c>
      <c r="K385" s="94">
        <f t="shared" si="63"/>
        <v>4102.5600000000004</v>
      </c>
      <c r="L385" s="95">
        <f t="shared" si="74"/>
        <v>71</v>
      </c>
      <c r="M385" s="96"/>
      <c r="N385" s="96" t="e">
        <f>VLOOKUP(C385,#REF!,5,0)</f>
        <v>#REF!</v>
      </c>
      <c r="O385" s="76">
        <f t="shared" si="69"/>
        <v>0.04</v>
      </c>
      <c r="P385" s="76">
        <f t="shared" si="75"/>
        <v>164.1</v>
      </c>
      <c r="Q385" s="76" t="e">
        <f>ROUND(VLOOKUP(V385,#REF!,7,0),2)</f>
        <v>#REF!</v>
      </c>
      <c r="R385" s="76" t="e">
        <f t="shared" si="70"/>
        <v>#REF!</v>
      </c>
      <c r="S385" s="94" t="e">
        <f>ROUND(IF(F385="未税",J385-M385-R385,J385/1.17-M385-R385),2)</f>
        <v>#REF!</v>
      </c>
      <c r="T385" s="94"/>
      <c r="U385" s="94"/>
      <c r="V385" s="106" t="str">
        <f>数据源表!S333</f>
        <v>CSB06</v>
      </c>
      <c r="W385" s="76" t="str">
        <f>数据源表!M333</f>
        <v>*专项化学用品*半合成切削液</v>
      </c>
      <c r="X385" s="76" t="str">
        <f>数据源表!N333</f>
        <v>LP-3030</v>
      </c>
      <c r="Y385" s="76">
        <f>数据源表!O333</f>
        <v>2</v>
      </c>
      <c r="Z385" s="76" t="str">
        <f>数据源表!P333</f>
        <v>桶</v>
      </c>
      <c r="AA385" s="76">
        <f>数据源表!Q333</f>
        <v>2400</v>
      </c>
      <c r="AB385" s="76">
        <f>数据源表!R333</f>
        <v>4800</v>
      </c>
      <c r="AC385" s="118">
        <f>数据源表!U333</f>
        <v>340</v>
      </c>
      <c r="AD385" s="118">
        <f>数据源表!T333</f>
        <v>170</v>
      </c>
      <c r="AE385" s="66" t="str">
        <f t="shared" si="73"/>
        <v xml:space="preserve">     指导价</v>
      </c>
      <c r="AF385" s="73" t="str">
        <f>数据源表!V333</f>
        <v>XOUT18020216</v>
      </c>
      <c r="AG385" s="119">
        <f>数据源表!W333</f>
        <v>43160</v>
      </c>
      <c r="AH385" s="73">
        <f>数据源表!X333</f>
        <v>0</v>
      </c>
      <c r="AI385" s="122"/>
      <c r="AJ385" s="124">
        <f>数据源表!Y333</f>
        <v>0.17</v>
      </c>
      <c r="AK385" s="53" t="e">
        <f>VLOOKUP(V385,#REF!,12,0)</f>
        <v>#REF!</v>
      </c>
    </row>
    <row r="386" spans="1:37" s="53" customFormat="1" ht="12" customHeight="1">
      <c r="A386" s="76" t="str">
        <f>数据源表!A334</f>
        <v>王立柱</v>
      </c>
      <c r="B386" s="75">
        <f>数据源表!B334</f>
        <v>43192</v>
      </c>
      <c r="C386" s="76" t="str">
        <f>数据源表!C334</f>
        <v>a1230</v>
      </c>
      <c r="D386" s="76" t="str">
        <f>数据源表!D334</f>
        <v>苏州市恒聚精密机械有限公司</v>
      </c>
      <c r="E386" s="77">
        <f>数据源表!E334</f>
        <v>9600</v>
      </c>
      <c r="F386" s="76" t="str">
        <f>数据源表!F334</f>
        <v>15222344</v>
      </c>
      <c r="G386" s="78">
        <f>数据源表!G334</f>
        <v>43252</v>
      </c>
      <c r="H386" s="76">
        <f>数据源表!H334</f>
        <v>60</v>
      </c>
      <c r="I386" s="78">
        <v>43264</v>
      </c>
      <c r="J386" s="94">
        <f>数据源表!J334</f>
        <v>9600</v>
      </c>
      <c r="K386" s="94">
        <f t="shared" si="63"/>
        <v>8205.1299999999992</v>
      </c>
      <c r="L386" s="95">
        <f t="shared" si="74"/>
        <v>72</v>
      </c>
      <c r="M386" s="96"/>
      <c r="N386" s="96" t="e">
        <f>VLOOKUP(C386,#REF!,5,0)</f>
        <v>#REF!</v>
      </c>
      <c r="O386" s="76">
        <f t="shared" si="69"/>
        <v>0.04</v>
      </c>
      <c r="P386" s="76">
        <f t="shared" si="75"/>
        <v>328.21</v>
      </c>
      <c r="Q386" s="76" t="e">
        <f>ROUND(VLOOKUP(V386,#REF!,7,0),2)</f>
        <v>#REF!</v>
      </c>
      <c r="R386" s="76" t="e">
        <f t="shared" si="70"/>
        <v>#REF!</v>
      </c>
      <c r="S386" s="94" t="e">
        <f>ROUND(IF(F386="未税",J386-M386-R386,J386/1.17-M386-R386),2)</f>
        <v>#REF!</v>
      </c>
      <c r="T386" s="94"/>
      <c r="U386" s="94"/>
      <c r="V386" s="106" t="str">
        <f>数据源表!S334</f>
        <v>CSB06</v>
      </c>
      <c r="W386" s="76" t="str">
        <f>数据源表!M334</f>
        <v>*化学试剂助剂*半合成切削液</v>
      </c>
      <c r="X386" s="76" t="str">
        <f>数据源表!N334</f>
        <v>LP-3030</v>
      </c>
      <c r="Y386" s="76">
        <f>数据源表!O334</f>
        <v>4</v>
      </c>
      <c r="Z386" s="76" t="str">
        <f>数据源表!P334</f>
        <v>桶</v>
      </c>
      <c r="AA386" s="76">
        <f>数据源表!Q334</f>
        <v>2400</v>
      </c>
      <c r="AB386" s="76">
        <f>数据源表!R334</f>
        <v>9600</v>
      </c>
      <c r="AC386" s="118">
        <f>数据源表!U334</f>
        <v>680</v>
      </c>
      <c r="AD386" s="118">
        <f>数据源表!T334</f>
        <v>226.666666666667</v>
      </c>
      <c r="AE386" s="66" t="str">
        <f t="shared" si="73"/>
        <v xml:space="preserve">     指导价</v>
      </c>
      <c r="AF386" s="73" t="str">
        <f>数据源表!V334</f>
        <v>XOUT18040006/43</v>
      </c>
      <c r="AG386" s="119">
        <f>数据源表!W334</f>
        <v>43193</v>
      </c>
      <c r="AH386" s="73">
        <f>数据源表!X334</f>
        <v>0</v>
      </c>
      <c r="AI386" s="122"/>
      <c r="AJ386" s="124">
        <f>数据源表!Y334</f>
        <v>0.17</v>
      </c>
      <c r="AK386" s="53" t="e">
        <f>VLOOKUP(V386,#REF!,12,0)</f>
        <v>#REF!</v>
      </c>
    </row>
    <row r="387" spans="1:37" s="53" customFormat="1" ht="12" customHeight="1">
      <c r="A387" s="76" t="str">
        <f>数据源表!A335</f>
        <v>王立柱</v>
      </c>
      <c r="B387" s="75">
        <f>数据源表!B335</f>
        <v>43194</v>
      </c>
      <c r="C387" s="76" t="str">
        <f>数据源表!C335</f>
        <v>a1260</v>
      </c>
      <c r="D387" s="76" t="str">
        <f>数据源表!D335</f>
        <v>昆山昌利达精密机械有限公司</v>
      </c>
      <c r="E387" s="77">
        <f>数据源表!E335</f>
        <v>2400</v>
      </c>
      <c r="F387" s="76" t="str">
        <f>数据源表!F335</f>
        <v>15222401</v>
      </c>
      <c r="G387" s="78">
        <f>数据源表!G335</f>
        <v>43224</v>
      </c>
      <c r="H387" s="76">
        <f>数据源表!H335</f>
        <v>30</v>
      </c>
      <c r="I387" s="78">
        <v>43270</v>
      </c>
      <c r="J387" s="94">
        <f>数据源表!J335</f>
        <v>2400</v>
      </c>
      <c r="K387" s="94">
        <f t="shared" si="63"/>
        <v>2051.2800000000002</v>
      </c>
      <c r="L387" s="95">
        <f t="shared" si="74"/>
        <v>76</v>
      </c>
      <c r="M387" s="96"/>
      <c r="N387" s="96" t="e">
        <f>VLOOKUP(C387,#REF!,5,0)</f>
        <v>#REF!</v>
      </c>
      <c r="O387" s="76">
        <f t="shared" si="69"/>
        <v>0.04</v>
      </c>
      <c r="P387" s="76">
        <f t="shared" si="75"/>
        <v>82.05</v>
      </c>
      <c r="Q387" s="76" t="e">
        <f>ROUND(VLOOKUP(V387,#REF!,7,0),2)</f>
        <v>#REF!</v>
      </c>
      <c r="R387" s="76" t="e">
        <f t="shared" si="70"/>
        <v>#REF!</v>
      </c>
      <c r="S387" s="94" t="e">
        <f>ROUND(IF(F387="未税",J387-M387-R387,J387/1.17-M387-R387),2)</f>
        <v>#REF!</v>
      </c>
      <c r="T387" s="94"/>
      <c r="U387" s="94"/>
      <c r="V387" s="106" t="str">
        <f>数据源表!S335</f>
        <v>CYT11</v>
      </c>
      <c r="W387" s="76" t="str">
        <f>数据源表!M335</f>
        <v>*润滑油*机床导轨油</v>
      </c>
      <c r="X387" s="76" t="str">
        <f>数据源表!N335</f>
        <v>68#</v>
      </c>
      <c r="Y387" s="76">
        <f>数据源表!O335</f>
        <v>0.17</v>
      </c>
      <c r="Z387" s="76" t="str">
        <f>数据源表!P335</f>
        <v>吨</v>
      </c>
      <c r="AA387" s="76">
        <f>数据源表!Q335</f>
        <v>14117.647058823501</v>
      </c>
      <c r="AB387" s="76">
        <f>数据源表!R335</f>
        <v>2400</v>
      </c>
      <c r="AC387" s="118">
        <f>数据源表!U335</f>
        <v>170</v>
      </c>
      <c r="AD387" s="118">
        <f>数据源表!T335</f>
        <v>170</v>
      </c>
      <c r="AE387" s="66" t="str">
        <f t="shared" si="73"/>
        <v xml:space="preserve">     指导价</v>
      </c>
      <c r="AF387" s="73" t="str">
        <f>数据源表!V335</f>
        <v>XOUT18040066</v>
      </c>
      <c r="AG387" s="119">
        <f>数据源表!W335</f>
        <v>43194</v>
      </c>
      <c r="AH387" s="73">
        <f>数据源表!X335</f>
        <v>0</v>
      </c>
      <c r="AI387" s="122"/>
      <c r="AJ387" s="124">
        <f>数据源表!Y335</f>
        <v>0.17</v>
      </c>
      <c r="AK387" s="53" t="e">
        <f>VLOOKUP(V387,#REF!,12,0)</f>
        <v>#REF!</v>
      </c>
    </row>
    <row r="388" spans="1:37" s="53" customFormat="1" ht="12" customHeight="1">
      <c r="A388" s="76" t="str">
        <f>数据源表!A336</f>
        <v>王立柱</v>
      </c>
      <c r="B388" s="75">
        <f>数据源表!B336</f>
        <v>43234</v>
      </c>
      <c r="C388" s="76" t="str">
        <f>数据源表!C336</f>
        <v>a1260</v>
      </c>
      <c r="D388" s="76" t="str">
        <f>数据源表!D336</f>
        <v>昆山昌利达精密机械有限公司</v>
      </c>
      <c r="E388" s="77">
        <f>数据源表!E336</f>
        <v>2400</v>
      </c>
      <c r="F388" s="76" t="str">
        <f>数据源表!F336</f>
        <v>27754503</v>
      </c>
      <c r="G388" s="78">
        <f>数据源表!G336</f>
        <v>43264</v>
      </c>
      <c r="H388" s="76">
        <f>数据源表!H336</f>
        <v>30</v>
      </c>
      <c r="I388" s="78">
        <v>43270</v>
      </c>
      <c r="J388" s="94">
        <f>数据源表!J336</f>
        <v>2400</v>
      </c>
      <c r="K388" s="94">
        <f t="shared" si="63"/>
        <v>2068.9699999999998</v>
      </c>
      <c r="L388" s="95">
        <f t="shared" si="74"/>
        <v>36</v>
      </c>
      <c r="M388" s="96"/>
      <c r="N388" s="96" t="e">
        <f>VLOOKUP(C388,#REF!,5,0)</f>
        <v>#REF!</v>
      </c>
      <c r="O388" s="76">
        <f t="shared" si="69"/>
        <v>0.05</v>
      </c>
      <c r="P388" s="76">
        <f t="shared" si="75"/>
        <v>103.45</v>
      </c>
      <c r="Q388" s="76" t="e">
        <f>ROUND(VLOOKUP(V388,#REF!,7,0),2)</f>
        <v>#REF!</v>
      </c>
      <c r="R388" s="76" t="e">
        <f t="shared" si="70"/>
        <v>#REF!</v>
      </c>
      <c r="S388" s="94" t="e">
        <f>ROUND(IF(F388="未税",J388-M388-R388,J388/(1+AJ388)-M388-R388),2)</f>
        <v>#REF!</v>
      </c>
      <c r="T388" s="94"/>
      <c r="U388" s="94"/>
      <c r="V388" s="106" t="str">
        <f>数据源表!S336</f>
        <v>CYT11</v>
      </c>
      <c r="W388" s="76" t="str">
        <f>数据源表!M336</f>
        <v>*润滑油*机床导轨油</v>
      </c>
      <c r="X388" s="76" t="str">
        <f>数据源表!N336</f>
        <v>68#</v>
      </c>
      <c r="Y388" s="76">
        <f>数据源表!O336</f>
        <v>0.17</v>
      </c>
      <c r="Z388" s="76" t="str">
        <f>数据源表!P336</f>
        <v>吨</v>
      </c>
      <c r="AA388" s="76">
        <f>数据源表!Q336</f>
        <v>14117.647058823501</v>
      </c>
      <c r="AB388" s="76">
        <f>数据源表!R336</f>
        <v>2400</v>
      </c>
      <c r="AC388" s="118">
        <f>数据源表!U336</f>
        <v>170</v>
      </c>
      <c r="AD388" s="118">
        <f>数据源表!T336</f>
        <v>170</v>
      </c>
      <c r="AE388" s="66" t="str">
        <f t="shared" si="73"/>
        <v xml:space="preserve">     指导价</v>
      </c>
      <c r="AF388" s="73" t="str">
        <f>数据源表!V336</f>
        <v>XOUT18050241</v>
      </c>
      <c r="AG388" s="119">
        <f>数据源表!W336</f>
        <v>43235</v>
      </c>
      <c r="AH388" s="73">
        <f>数据源表!X336</f>
        <v>0</v>
      </c>
      <c r="AI388" s="122"/>
      <c r="AJ388" s="124">
        <f>数据源表!Y336</f>
        <v>0.159997486672112</v>
      </c>
      <c r="AK388" s="53" t="e">
        <f>VLOOKUP(V388,#REF!,12,0)</f>
        <v>#REF!</v>
      </c>
    </row>
    <row r="389" spans="1:37" s="53" customFormat="1" ht="12" customHeight="1">
      <c r="A389" s="76" t="str">
        <f>数据源表!A337</f>
        <v>王立柱</v>
      </c>
      <c r="B389" s="75">
        <f>数据源表!B337</f>
        <v>43111</v>
      </c>
      <c r="C389" s="76" t="str">
        <f>数据源表!C337</f>
        <v>a1574</v>
      </c>
      <c r="D389" s="76" t="str">
        <f>数据源表!D337</f>
        <v>昆山大唐金属工业有限公司</v>
      </c>
      <c r="E389" s="77">
        <f>数据源表!E337</f>
        <v>4600</v>
      </c>
      <c r="F389" s="76" t="str">
        <f>数据源表!F337</f>
        <v>28120215</v>
      </c>
      <c r="G389" s="78">
        <f>数据源表!G337</f>
        <v>43141</v>
      </c>
      <c r="H389" s="76">
        <f>数据源表!H337</f>
        <v>30</v>
      </c>
      <c r="I389" s="78">
        <v>43252</v>
      </c>
      <c r="J389" s="94">
        <f>数据源表!J337</f>
        <v>4600</v>
      </c>
      <c r="K389" s="94">
        <f t="shared" ref="K389:K452" si="76">ROUND(IF(F389="未税",J389,J389/(1+AJ389)),2)</f>
        <v>3931.62</v>
      </c>
      <c r="L389" s="95">
        <f t="shared" si="74"/>
        <v>141</v>
      </c>
      <c r="M389" s="96"/>
      <c r="N389" s="96" t="e">
        <f>VLOOKUP(C389,#REF!,5,0)</f>
        <v>#REF!</v>
      </c>
      <c r="O389" s="76">
        <f t="shared" si="69"/>
        <v>0.02</v>
      </c>
      <c r="P389" s="76">
        <f t="shared" si="75"/>
        <v>78.63</v>
      </c>
      <c r="Q389" s="76" t="e">
        <f>ROUND(VLOOKUP(V389,#REF!,7,0),2)</f>
        <v>#REF!</v>
      </c>
      <c r="R389" s="76" t="e">
        <f t="shared" si="70"/>
        <v>#REF!</v>
      </c>
      <c r="S389" s="94" t="e">
        <f>ROUND(IF(F389="未税",J389-M389-R389,J389/1.17-M389-R389),2)</f>
        <v>#REF!</v>
      </c>
      <c r="T389" s="94"/>
      <c r="U389" s="94"/>
      <c r="V389" s="106" t="str">
        <f>数据源表!S337</f>
        <v>CYT12</v>
      </c>
      <c r="W389" s="76" t="str">
        <f>数据源表!M337</f>
        <v>*石油制品*抗磨液压油</v>
      </c>
      <c r="X389" s="76" t="str">
        <f>数据源表!N337</f>
        <v>68#</v>
      </c>
      <c r="Y389" s="76">
        <f>数据源表!O337</f>
        <v>2</v>
      </c>
      <c r="Z389" s="76" t="str">
        <f>数据源表!P337</f>
        <v>桶</v>
      </c>
      <c r="AA389" s="76">
        <f>数据源表!Q337</f>
        <v>2300</v>
      </c>
      <c r="AB389" s="76">
        <f>数据源表!R337</f>
        <v>4600</v>
      </c>
      <c r="AC389" s="118">
        <f>数据源表!U337</f>
        <v>340</v>
      </c>
      <c r="AD389" s="118">
        <f>数据源表!T337</f>
        <v>170</v>
      </c>
      <c r="AE389" s="66" t="str">
        <f t="shared" si="73"/>
        <v xml:space="preserve">     指导价</v>
      </c>
      <c r="AF389" s="73" t="str">
        <f>数据源表!V337</f>
        <v>XOUT18010167</v>
      </c>
      <c r="AG389" s="119">
        <f>数据源表!W337</f>
        <v>43110</v>
      </c>
      <c r="AH389" s="73">
        <f>数据源表!X337</f>
        <v>0</v>
      </c>
      <c r="AI389" s="122"/>
      <c r="AJ389" s="124">
        <f>数据源表!Y337</f>
        <v>0.17</v>
      </c>
      <c r="AK389" s="53" t="e">
        <f>VLOOKUP(V389,#REF!,12,0)</f>
        <v>#REF!</v>
      </c>
    </row>
    <row r="390" spans="1:37" s="53" customFormat="1" ht="12" customHeight="1">
      <c r="A390" s="76" t="str">
        <f>数据源表!A338</f>
        <v>王立柱</v>
      </c>
      <c r="B390" s="75">
        <f>数据源表!B338</f>
        <v>43125</v>
      </c>
      <c r="C390" s="76" t="str">
        <f>数据源表!C338</f>
        <v>a1574</v>
      </c>
      <c r="D390" s="76" t="str">
        <f>数据源表!D338</f>
        <v>昆山大唐金属工业有限公司</v>
      </c>
      <c r="E390" s="77">
        <f>数据源表!E338</f>
        <v>2300</v>
      </c>
      <c r="F390" s="76" t="str">
        <f>数据源表!F338</f>
        <v>28120574</v>
      </c>
      <c r="G390" s="78">
        <f>数据源表!G338</f>
        <v>43155</v>
      </c>
      <c r="H390" s="76">
        <f>数据源表!H338</f>
        <v>30</v>
      </c>
      <c r="I390" s="78">
        <v>43252</v>
      </c>
      <c r="J390" s="94">
        <f>数据源表!J338</f>
        <v>2300</v>
      </c>
      <c r="K390" s="94">
        <f t="shared" si="76"/>
        <v>1965.81</v>
      </c>
      <c r="L390" s="95">
        <f t="shared" si="74"/>
        <v>127</v>
      </c>
      <c r="M390" s="96"/>
      <c r="N390" s="96" t="e">
        <f>VLOOKUP(C390,#REF!,5,0)</f>
        <v>#REF!</v>
      </c>
      <c r="O390" s="76">
        <f t="shared" si="69"/>
        <v>0.02</v>
      </c>
      <c r="P390" s="76">
        <f t="shared" si="75"/>
        <v>39.32</v>
      </c>
      <c r="Q390" s="76" t="e">
        <f>ROUND(VLOOKUP(V390,#REF!,7,0),2)</f>
        <v>#REF!</v>
      </c>
      <c r="R390" s="76" t="e">
        <f t="shared" si="70"/>
        <v>#REF!</v>
      </c>
      <c r="S390" s="94" t="e">
        <f>ROUND(IF(F390="未税",J390-M390-R390,J390/1.17-M390-R390),2)</f>
        <v>#REF!</v>
      </c>
      <c r="T390" s="94"/>
      <c r="U390" s="94"/>
      <c r="V390" s="106" t="str">
        <f>数据源表!S338</f>
        <v>CYT12</v>
      </c>
      <c r="W390" s="76" t="str">
        <f>数据源表!M338</f>
        <v>*石油制品*抗磨液压油</v>
      </c>
      <c r="X390" s="76" t="str">
        <f>数据源表!N338</f>
        <v>68#</v>
      </c>
      <c r="Y390" s="76">
        <f>数据源表!O338</f>
        <v>1</v>
      </c>
      <c r="Z390" s="76" t="str">
        <f>数据源表!P338</f>
        <v>桶</v>
      </c>
      <c r="AA390" s="76">
        <f>数据源表!Q338</f>
        <v>2300</v>
      </c>
      <c r="AB390" s="76">
        <f>数据源表!R338</f>
        <v>2300</v>
      </c>
      <c r="AC390" s="118">
        <f>数据源表!U338</f>
        <v>170</v>
      </c>
      <c r="AD390" s="118">
        <f>数据源表!T338</f>
        <v>170</v>
      </c>
      <c r="AE390" s="66" t="str">
        <f t="shared" si="73"/>
        <v xml:space="preserve">     指导价</v>
      </c>
      <c r="AF390" s="73" t="str">
        <f>数据源表!V338</f>
        <v>XOUT18010466</v>
      </c>
      <c r="AG390" s="119">
        <f>数据源表!W338</f>
        <v>43126</v>
      </c>
      <c r="AH390" s="73">
        <f>数据源表!X338</f>
        <v>0</v>
      </c>
      <c r="AI390" s="122"/>
      <c r="AJ390" s="124">
        <f>数据源表!Y338</f>
        <v>0.17</v>
      </c>
      <c r="AK390" s="53" t="e">
        <f>VLOOKUP(V390,#REF!,12,0)</f>
        <v>#REF!</v>
      </c>
    </row>
    <row r="391" spans="1:37" s="53" customFormat="1" ht="12" customHeight="1">
      <c r="A391" s="76" t="str">
        <f>数据源表!A339</f>
        <v>王立柱</v>
      </c>
      <c r="B391" s="75">
        <f>数据源表!B339</f>
        <v>43179</v>
      </c>
      <c r="C391" s="76" t="str">
        <f>数据源表!C339</f>
        <v>a1574</v>
      </c>
      <c r="D391" s="76" t="str">
        <f>数据源表!D339</f>
        <v>昆山大唐金属工业有限公司</v>
      </c>
      <c r="E391" s="77">
        <f>数据源表!E339</f>
        <v>4600</v>
      </c>
      <c r="F391" s="76" t="str">
        <f>数据源表!F339</f>
        <v>02839633</v>
      </c>
      <c r="G391" s="78">
        <f>数据源表!G339</f>
        <v>43209</v>
      </c>
      <c r="H391" s="76">
        <f>数据源表!H339</f>
        <v>30</v>
      </c>
      <c r="I391" s="78">
        <v>43265</v>
      </c>
      <c r="J391" s="94">
        <f>数据源表!J339</f>
        <v>4600</v>
      </c>
      <c r="K391" s="94">
        <f t="shared" si="76"/>
        <v>3931.62</v>
      </c>
      <c r="L391" s="95">
        <f t="shared" si="74"/>
        <v>86</v>
      </c>
      <c r="M391" s="96"/>
      <c r="N391" s="96" t="e">
        <f>VLOOKUP(C391,#REF!,5,0)</f>
        <v>#REF!</v>
      </c>
      <c r="O391" s="76">
        <f t="shared" si="69"/>
        <v>0.04</v>
      </c>
      <c r="P391" s="76">
        <f t="shared" si="75"/>
        <v>157.26</v>
      </c>
      <c r="Q391" s="76" t="e">
        <f>ROUND(VLOOKUP(V391,#REF!,7,0),2)</f>
        <v>#REF!</v>
      </c>
      <c r="R391" s="76" t="e">
        <f t="shared" si="70"/>
        <v>#REF!</v>
      </c>
      <c r="S391" s="94" t="e">
        <f>ROUND(IF(F391="未税",J391-M391-R391,J391/1.17-M391-R391),2)</f>
        <v>#REF!</v>
      </c>
      <c r="T391" s="94"/>
      <c r="U391" s="94"/>
      <c r="V391" s="106" t="str">
        <f>数据源表!S339</f>
        <v>CYT12</v>
      </c>
      <c r="W391" s="76" t="str">
        <f>数据源表!M339</f>
        <v>*专项化学用品*抗磨液压油</v>
      </c>
      <c r="X391" s="76" t="str">
        <f>数据源表!N339</f>
        <v>68#</v>
      </c>
      <c r="Y391" s="76">
        <f>数据源表!O339</f>
        <v>2</v>
      </c>
      <c r="Z391" s="76" t="str">
        <f>数据源表!P339</f>
        <v>桶</v>
      </c>
      <c r="AA391" s="76">
        <f>数据源表!Q339</f>
        <v>2300</v>
      </c>
      <c r="AB391" s="76">
        <f>数据源表!R339</f>
        <v>4600</v>
      </c>
      <c r="AC391" s="118">
        <f>数据源表!U339</f>
        <v>340</v>
      </c>
      <c r="AD391" s="118">
        <f>数据源表!T339</f>
        <v>170</v>
      </c>
      <c r="AE391" s="66" t="str">
        <f t="shared" si="73"/>
        <v xml:space="preserve">     指导价</v>
      </c>
      <c r="AF391" s="73" t="str">
        <f>数据源表!V339</f>
        <v>XOUT18030312</v>
      </c>
      <c r="AG391" s="119">
        <f>数据源表!W339</f>
        <v>43180</v>
      </c>
      <c r="AH391" s="73">
        <f>数据源表!X339</f>
        <v>0</v>
      </c>
      <c r="AI391" s="122"/>
      <c r="AJ391" s="124">
        <f>数据源表!Y339</f>
        <v>0.17</v>
      </c>
      <c r="AK391" s="53" t="e">
        <f>VLOOKUP(V391,#REF!,12,0)</f>
        <v>#REF!</v>
      </c>
    </row>
    <row r="392" spans="1:37" ht="12" customHeight="1">
      <c r="A392" s="76" t="str">
        <f>数据源表!A340</f>
        <v>王立柱</v>
      </c>
      <c r="B392" s="75">
        <f>数据源表!B340</f>
        <v>43188</v>
      </c>
      <c r="C392" s="76" t="str">
        <f>数据源表!C340</f>
        <v>a1651</v>
      </c>
      <c r="D392" s="76" t="str">
        <f>数据源表!D340</f>
        <v>苏州市德格恩机电有限公司</v>
      </c>
      <c r="E392" s="77">
        <f>数据源表!E340</f>
        <v>5000</v>
      </c>
      <c r="F392" s="76" t="str">
        <f>数据源表!F340</f>
        <v>15222314</v>
      </c>
      <c r="G392" s="78">
        <f>数据源表!G340</f>
        <v>43248</v>
      </c>
      <c r="H392" s="76">
        <f>数据源表!H340</f>
        <v>60</v>
      </c>
      <c r="I392" s="78">
        <v>43279</v>
      </c>
      <c r="J392" s="94">
        <f>数据源表!J340</f>
        <v>5000</v>
      </c>
      <c r="K392" s="94">
        <f t="shared" si="76"/>
        <v>4273.5</v>
      </c>
      <c r="L392" s="95">
        <f t="shared" si="74"/>
        <v>91</v>
      </c>
      <c r="M392" s="96"/>
      <c r="N392" s="96" t="e">
        <f>VLOOKUP(C392,#REF!,5,0)</f>
        <v>#REF!</v>
      </c>
      <c r="O392" s="76">
        <f t="shared" si="69"/>
        <v>0.04</v>
      </c>
      <c r="P392" s="76">
        <f t="shared" si="75"/>
        <v>170.94</v>
      </c>
      <c r="Q392" s="76" t="e">
        <f>ROUND(VLOOKUP(V392,#REF!,7,0),2)</f>
        <v>#REF!</v>
      </c>
      <c r="R392" s="76" t="e">
        <f t="shared" si="70"/>
        <v>#REF!</v>
      </c>
      <c r="S392" s="94" t="e">
        <f>ROUND(IF(F392="未税",J392-M392-R392,J392/1.17-M392-R392),2)</f>
        <v>#REF!</v>
      </c>
      <c r="T392" s="94"/>
      <c r="U392" s="94"/>
      <c r="V392" s="106" t="str">
        <f>数据源表!S340</f>
        <v>CSB06</v>
      </c>
      <c r="W392" s="76" t="str">
        <f>数据源表!M340</f>
        <v>*专项化学用品*半合成切削液</v>
      </c>
      <c r="X392" s="76" t="str">
        <f>数据源表!N340</f>
        <v>LP-3030</v>
      </c>
      <c r="Y392" s="76">
        <f>数据源表!O340</f>
        <v>2</v>
      </c>
      <c r="Z392" s="76" t="str">
        <f>数据源表!P340</f>
        <v>桶</v>
      </c>
      <c r="AA392" s="76">
        <f>数据源表!Q340</f>
        <v>2500</v>
      </c>
      <c r="AB392" s="76">
        <f>数据源表!R340</f>
        <v>5000</v>
      </c>
      <c r="AC392" s="118">
        <f>数据源表!U340</f>
        <v>340</v>
      </c>
      <c r="AD392" s="118">
        <f>数据源表!T340</f>
        <v>170</v>
      </c>
      <c r="AE392" s="66" t="str">
        <f t="shared" si="73"/>
        <v xml:space="preserve">     指导价</v>
      </c>
      <c r="AF392" s="73" t="str">
        <f>数据源表!V340</f>
        <v>XOUT18030487</v>
      </c>
      <c r="AG392" s="119">
        <f>数据源表!W340</f>
        <v>43189</v>
      </c>
      <c r="AH392" s="73">
        <f>数据源表!X340</f>
        <v>0</v>
      </c>
      <c r="AI392" s="122"/>
      <c r="AJ392" s="124">
        <f>数据源表!Y340</f>
        <v>0.17</v>
      </c>
      <c r="AK392" s="53" t="e">
        <f>VLOOKUP(V392,#REF!,12,0)</f>
        <v>#REF!</v>
      </c>
    </row>
    <row r="393" spans="1:37" ht="12" customHeight="1">
      <c r="A393" s="76" t="str">
        <f>数据源表!A341</f>
        <v>王立柱</v>
      </c>
      <c r="B393" s="75">
        <f>数据源表!B341</f>
        <v>43174</v>
      </c>
      <c r="C393" s="76" t="str">
        <f>数据源表!C341</f>
        <v>a1793</v>
      </c>
      <c r="D393" s="76" t="str">
        <f>数据源表!D341</f>
        <v>苏州吴中区甪直格瑞特五金厂</v>
      </c>
      <c r="E393" s="77">
        <f>数据源表!E341</f>
        <v>3000</v>
      </c>
      <c r="F393" s="76" t="str">
        <f>数据源表!F341</f>
        <v>02839585</v>
      </c>
      <c r="G393" s="78">
        <f>数据源表!G341</f>
        <v>43234</v>
      </c>
      <c r="H393" s="76">
        <f>数据源表!H341</f>
        <v>60</v>
      </c>
      <c r="I393" s="78">
        <v>43255</v>
      </c>
      <c r="J393" s="94">
        <f>数据源表!J341</f>
        <v>3000</v>
      </c>
      <c r="K393" s="94">
        <f t="shared" si="76"/>
        <v>2564.1</v>
      </c>
      <c r="L393" s="95">
        <f t="shared" si="74"/>
        <v>81</v>
      </c>
      <c r="M393" s="96"/>
      <c r="N393" s="96" t="e">
        <f>VLOOKUP(C393,#REF!,5,0)</f>
        <v>#REF!</v>
      </c>
      <c r="O393" s="76">
        <f t="shared" si="69"/>
        <v>0.04</v>
      </c>
      <c r="P393" s="76">
        <f t="shared" si="75"/>
        <v>102.56</v>
      </c>
      <c r="Q393" s="76" t="e">
        <f>ROUND(VLOOKUP(V393,#REF!,7,0),2)</f>
        <v>#REF!</v>
      </c>
      <c r="R393" s="76" t="e">
        <f t="shared" si="70"/>
        <v>#REF!</v>
      </c>
      <c r="S393" s="94" t="e">
        <f>ROUND(IF(F393="未税",J393-M393-R393,J393/1.17-M393-R393),2)</f>
        <v>#REF!</v>
      </c>
      <c r="T393" s="94"/>
      <c r="U393" s="94"/>
      <c r="V393" s="106" t="str">
        <f>数据源表!S341</f>
        <v>CSB03</v>
      </c>
      <c r="W393" s="76" t="str">
        <f>数据源表!M341</f>
        <v>*专项化学用品*半合成切削液</v>
      </c>
      <c r="X393" s="76" t="str">
        <f>数据源表!N341</f>
        <v>JH-3010</v>
      </c>
      <c r="Y393" s="76">
        <f>数据源表!O341</f>
        <v>1</v>
      </c>
      <c r="Z393" s="76" t="str">
        <f>数据源表!P341</f>
        <v>桶</v>
      </c>
      <c r="AA393" s="76">
        <f>数据源表!Q341</f>
        <v>3000</v>
      </c>
      <c r="AB393" s="76">
        <f>数据源表!R341</f>
        <v>3000</v>
      </c>
      <c r="AC393" s="118">
        <f>数据源表!U341</f>
        <v>170</v>
      </c>
      <c r="AD393" s="118">
        <f>数据源表!T341</f>
        <v>170</v>
      </c>
      <c r="AE393" s="66" t="str">
        <f t="shared" si="73"/>
        <v xml:space="preserve">     指导价</v>
      </c>
      <c r="AF393" s="73" t="str">
        <f>数据源表!V341</f>
        <v>XOUT18030250</v>
      </c>
      <c r="AG393" s="119">
        <f>数据源表!W341</f>
        <v>43175</v>
      </c>
      <c r="AH393" s="73">
        <f>数据源表!X341</f>
        <v>0</v>
      </c>
      <c r="AI393" s="122"/>
      <c r="AJ393" s="124">
        <f>数据源表!Y341</f>
        <v>0.17</v>
      </c>
      <c r="AK393" s="53" t="e">
        <f>VLOOKUP(V393,#REF!,12,0)</f>
        <v>#REF!</v>
      </c>
    </row>
    <row r="394" spans="1:37" ht="12" customHeight="1">
      <c r="A394" s="76" t="str">
        <f>数据源表!A342</f>
        <v>王立柱</v>
      </c>
      <c r="B394" s="75">
        <f>数据源表!B342</f>
        <v>43255</v>
      </c>
      <c r="C394" s="76" t="str">
        <f>数据源表!C342</f>
        <v>a1891</v>
      </c>
      <c r="D394" s="76" t="str">
        <f>数据源表!D342</f>
        <v>苏州米克赫勒精密机械有限公司</v>
      </c>
      <c r="E394" s="77">
        <f>数据源表!E342</f>
        <v>620</v>
      </c>
      <c r="F394" s="76" t="str">
        <f>数据源表!F342</f>
        <v>55874830</v>
      </c>
      <c r="G394" s="78">
        <f>数据源表!G342</f>
        <v>43285</v>
      </c>
      <c r="H394" s="76">
        <f>数据源表!H342</f>
        <v>30</v>
      </c>
      <c r="I394" s="78">
        <v>43266</v>
      </c>
      <c r="J394" s="94">
        <f>数据源表!J342</f>
        <v>620</v>
      </c>
      <c r="K394" s="94">
        <f t="shared" si="76"/>
        <v>534.48</v>
      </c>
      <c r="L394" s="95">
        <f t="shared" si="74"/>
        <v>11</v>
      </c>
      <c r="M394" s="96"/>
      <c r="N394" s="96" t="e">
        <f>VLOOKUP(C394,#REF!,5,0)</f>
        <v>#REF!</v>
      </c>
      <c r="O394" s="76">
        <f t="shared" si="69"/>
        <v>0.05</v>
      </c>
      <c r="P394" s="76">
        <f t="shared" si="75"/>
        <v>26.72</v>
      </c>
      <c r="Q394" s="76" t="e">
        <f>ROUND(VLOOKUP(V394,#REF!,7,0),2)</f>
        <v>#REF!</v>
      </c>
      <c r="R394" s="76" t="e">
        <f t="shared" si="70"/>
        <v>#REF!</v>
      </c>
      <c r="S394" s="94" t="e">
        <f>ROUND(IF(F394="未税",J394-M394-R394,J394/(1+AJ394)-M394-R394),2)</f>
        <v>#REF!</v>
      </c>
      <c r="T394" s="94"/>
      <c r="U394" s="94"/>
      <c r="V394" s="106" t="str">
        <f>数据源表!S342</f>
        <v>CSB06</v>
      </c>
      <c r="W394" s="76" t="str">
        <f>数据源表!M342</f>
        <v>*化学试剂助剂*半合成切削液</v>
      </c>
      <c r="X394" s="76" t="str">
        <f>数据源表!N342</f>
        <v>LP-3030</v>
      </c>
      <c r="Y394" s="76">
        <f>数据源表!O342</f>
        <v>2</v>
      </c>
      <c r="Z394" s="76" t="str">
        <f>数据源表!P342</f>
        <v>桶</v>
      </c>
      <c r="AA394" s="76">
        <f>数据源表!Q342</f>
        <v>310</v>
      </c>
      <c r="AB394" s="76">
        <f>数据源表!R342</f>
        <v>620</v>
      </c>
      <c r="AC394" s="118">
        <f>数据源表!U342</f>
        <v>34</v>
      </c>
      <c r="AD394" s="118">
        <f>数据源表!T342</f>
        <v>17</v>
      </c>
      <c r="AE394" s="66" t="str">
        <f t="shared" si="73"/>
        <v>指导价+Y4*30</v>
      </c>
      <c r="AF394" s="73" t="str">
        <f>数据源表!V342</f>
        <v>XOUT18060072</v>
      </c>
      <c r="AG394" s="119">
        <f>数据源表!W342</f>
        <v>43256</v>
      </c>
      <c r="AH394" s="73">
        <f>数据源表!X342</f>
        <v>0</v>
      </c>
      <c r="AI394" s="122"/>
      <c r="AJ394" s="124">
        <f>数据源表!Y342</f>
        <v>0.160005987127675</v>
      </c>
      <c r="AK394" s="53" t="e">
        <f>VLOOKUP(V394,#REF!,12,0)</f>
        <v>#REF!</v>
      </c>
    </row>
    <row r="395" spans="1:37" ht="12" customHeight="1">
      <c r="A395" s="76" t="str">
        <f>数据源表!A343</f>
        <v>王立柱</v>
      </c>
      <c r="B395" s="75">
        <f>数据源表!B343</f>
        <v>43255</v>
      </c>
      <c r="C395" s="76" t="str">
        <f>数据源表!C343</f>
        <v>a1891</v>
      </c>
      <c r="D395" s="76" t="str">
        <f>数据源表!D343</f>
        <v>苏州米克赫勒精密机械有限公司</v>
      </c>
      <c r="E395" s="77">
        <f>数据源表!E343</f>
        <v>310</v>
      </c>
      <c r="F395" s="76" t="str">
        <f>数据源表!F343</f>
        <v>55874831</v>
      </c>
      <c r="G395" s="78">
        <f>数据源表!G343</f>
        <v>43285</v>
      </c>
      <c r="H395" s="76">
        <f>数据源表!H343</f>
        <v>30</v>
      </c>
      <c r="I395" s="78">
        <v>43266</v>
      </c>
      <c r="J395" s="94">
        <f>数据源表!J343</f>
        <v>310</v>
      </c>
      <c r="K395" s="94">
        <f t="shared" si="76"/>
        <v>267.24</v>
      </c>
      <c r="L395" s="95">
        <f t="shared" si="74"/>
        <v>11</v>
      </c>
      <c r="M395" s="96"/>
      <c r="N395" s="96" t="e">
        <f>VLOOKUP(C395,#REF!,5,0)</f>
        <v>#REF!</v>
      </c>
      <c r="O395" s="76">
        <f t="shared" si="69"/>
        <v>0.05</v>
      </c>
      <c r="P395" s="76">
        <f t="shared" si="75"/>
        <v>13.36</v>
      </c>
      <c r="Q395" s="76" t="e">
        <f>ROUND(VLOOKUP(V395,#REF!,7,0),2)</f>
        <v>#REF!</v>
      </c>
      <c r="R395" s="76" t="e">
        <f t="shared" si="70"/>
        <v>#REF!</v>
      </c>
      <c r="S395" s="94" t="e">
        <f>ROUND(IF(F395="未税",J395-M395-R395,J395/(1+AJ395)-M395-R395),2)</f>
        <v>#REF!</v>
      </c>
      <c r="T395" s="94"/>
      <c r="U395" s="94"/>
      <c r="V395" s="106" t="str">
        <f>数据源表!S343</f>
        <v>CYT11</v>
      </c>
      <c r="W395" s="76" t="str">
        <f>数据源表!M343</f>
        <v>*润滑油*机床导轨油</v>
      </c>
      <c r="X395" s="76" t="str">
        <f>数据源表!N343</f>
        <v>68#</v>
      </c>
      <c r="Y395" s="76">
        <f>数据源表!O343</f>
        <v>1.7000000000000001E-2</v>
      </c>
      <c r="Z395" s="76" t="str">
        <f>数据源表!P343</f>
        <v>吨</v>
      </c>
      <c r="AA395" s="76">
        <f>数据源表!Q343</f>
        <v>18235.294117647099</v>
      </c>
      <c r="AB395" s="76">
        <f>数据源表!R343</f>
        <v>310</v>
      </c>
      <c r="AC395" s="118">
        <f>数据源表!U343</f>
        <v>17</v>
      </c>
      <c r="AD395" s="118">
        <f>数据源表!T343</f>
        <v>17</v>
      </c>
      <c r="AE395" s="66" t="str">
        <f t="shared" si="73"/>
        <v>指导价+Y4*30</v>
      </c>
      <c r="AF395" s="73" t="str">
        <f>数据源表!V343</f>
        <v>XOUT18060072</v>
      </c>
      <c r="AG395" s="119">
        <f>数据源表!W343</f>
        <v>43256</v>
      </c>
      <c r="AH395" s="73">
        <f>数据源表!X343</f>
        <v>0</v>
      </c>
      <c r="AI395" s="122"/>
      <c r="AJ395" s="124">
        <f>数据源表!Y343</f>
        <v>0.160005987127675</v>
      </c>
      <c r="AK395" s="53" t="e">
        <f>VLOOKUP(V395,#REF!,12,0)</f>
        <v>#REF!</v>
      </c>
    </row>
    <row r="396" spans="1:37" ht="12" customHeight="1">
      <c r="A396" s="76" t="str">
        <f>数据源表!A344</f>
        <v>王立柱</v>
      </c>
      <c r="B396" s="75">
        <f>数据源表!B344</f>
        <v>43257</v>
      </c>
      <c r="C396" s="76" t="str">
        <f>数据源表!C344</f>
        <v>a1897</v>
      </c>
      <c r="D396" s="76" t="str">
        <f>数据源表!D344</f>
        <v>深圳市飞托克实业有限公司</v>
      </c>
      <c r="E396" s="77">
        <f>数据源表!E344</f>
        <v>1550</v>
      </c>
      <c r="F396" s="76" t="str">
        <f>数据源表!F344</f>
        <v>55874870</v>
      </c>
      <c r="G396" s="78">
        <f>数据源表!G344</f>
        <v>43287</v>
      </c>
      <c r="H396" s="76">
        <f>数据源表!H344</f>
        <v>30</v>
      </c>
      <c r="I396" s="78">
        <v>43276</v>
      </c>
      <c r="J396" s="94">
        <f>数据源表!J344</f>
        <v>1550</v>
      </c>
      <c r="K396" s="94">
        <f t="shared" si="76"/>
        <v>1336.21</v>
      </c>
      <c r="L396" s="95">
        <f t="shared" si="74"/>
        <v>19</v>
      </c>
      <c r="M396" s="96"/>
      <c r="N396" s="96" t="e">
        <f>VLOOKUP(C396,#REF!,5,0)</f>
        <v>#REF!</v>
      </c>
      <c r="O396" s="76">
        <f t="shared" si="69"/>
        <v>0.05</v>
      </c>
      <c r="P396" s="76">
        <f t="shared" si="75"/>
        <v>66.81</v>
      </c>
      <c r="Q396" s="76" t="e">
        <f>ROUND(VLOOKUP(V396,#REF!,7,0),2)</f>
        <v>#REF!</v>
      </c>
      <c r="R396" s="76" t="e">
        <f t="shared" si="70"/>
        <v>#REF!</v>
      </c>
      <c r="S396" s="94" t="e">
        <f>ROUND(IF(F396="未税",J396-M396-R396,J396/(1+AJ396)-M396-R396),2)</f>
        <v>#REF!</v>
      </c>
      <c r="T396" s="94"/>
      <c r="U396" s="94"/>
      <c r="V396" s="106" t="str">
        <f>数据源表!S344</f>
        <v>CSB06</v>
      </c>
      <c r="W396" s="76" t="str">
        <f>数据源表!M344</f>
        <v>*化学试剂助剂*半合成切削液</v>
      </c>
      <c r="X396" s="76" t="str">
        <f>数据源表!N344</f>
        <v>LP-3030</v>
      </c>
      <c r="Y396" s="76">
        <f>数据源表!O344</f>
        <v>5</v>
      </c>
      <c r="Z396" s="76" t="str">
        <f>数据源表!P344</f>
        <v>桶</v>
      </c>
      <c r="AA396" s="76">
        <f>数据源表!Q344</f>
        <v>310</v>
      </c>
      <c r="AB396" s="76">
        <f>数据源表!R344</f>
        <v>1550</v>
      </c>
      <c r="AC396" s="118">
        <f>数据源表!U344</f>
        <v>85</v>
      </c>
      <c r="AD396" s="118">
        <f>数据源表!T344</f>
        <v>17</v>
      </c>
      <c r="AE396" s="66" t="str">
        <f t="shared" si="73"/>
        <v>指导价+Y4*30</v>
      </c>
      <c r="AF396" s="73" t="str">
        <f>数据源表!V344</f>
        <v>XOUT18060122</v>
      </c>
      <c r="AG396" s="119">
        <f>数据源表!W344</f>
        <v>43258</v>
      </c>
      <c r="AH396" s="73">
        <f>数据源表!X344</f>
        <v>0</v>
      </c>
      <c r="AI396" s="122"/>
      <c r="AJ396" s="124">
        <f>数据源表!Y344</f>
        <v>0.15999730581270899</v>
      </c>
      <c r="AK396" s="53" t="e">
        <f>VLOOKUP(V396,#REF!,12,0)</f>
        <v>#REF!</v>
      </c>
    </row>
    <row r="397" spans="1:37" ht="12" customHeight="1">
      <c r="A397" s="76" t="str">
        <f>数据源表!A345</f>
        <v>王立柱</v>
      </c>
      <c r="B397" s="75">
        <f>数据源表!B345</f>
        <v>43262</v>
      </c>
      <c r="C397" s="76" t="str">
        <f>数据源表!C345</f>
        <v>a1904</v>
      </c>
      <c r="D397" s="76" t="str">
        <f>数据源表!D345</f>
        <v>苏州优林隆精密机械有限公司</v>
      </c>
      <c r="E397" s="77">
        <f>数据源表!E345</f>
        <v>3300</v>
      </c>
      <c r="F397" s="76" t="str">
        <f>数据源表!F345</f>
        <v>55874921</v>
      </c>
      <c r="G397" s="78">
        <f>数据源表!G345</f>
        <v>43352</v>
      </c>
      <c r="H397" s="76">
        <f>数据源表!H345</f>
        <v>90</v>
      </c>
      <c r="I397" s="78">
        <v>43264</v>
      </c>
      <c r="J397" s="94">
        <f>数据源表!J345</f>
        <v>3300</v>
      </c>
      <c r="K397" s="94">
        <f t="shared" si="76"/>
        <v>2844.83</v>
      </c>
      <c r="L397" s="95">
        <f t="shared" si="74"/>
        <v>2</v>
      </c>
      <c r="M397" s="96"/>
      <c r="N397" s="96" t="e">
        <f>VLOOKUP(C397,#REF!,5,0)</f>
        <v>#REF!</v>
      </c>
      <c r="O397" s="76">
        <f t="shared" si="69"/>
        <v>0.05</v>
      </c>
      <c r="P397" s="76">
        <f t="shared" si="75"/>
        <v>142.24</v>
      </c>
      <c r="Q397" s="76" t="e">
        <f>ROUND(VLOOKUP(V397,#REF!,7,0),2)</f>
        <v>#REF!</v>
      </c>
      <c r="R397" s="76" t="e">
        <f t="shared" si="70"/>
        <v>#REF!</v>
      </c>
      <c r="S397" s="94" t="e">
        <f>ROUND(IF(F397="未税",J397-M397-R397,J397/(1+AJ397)-M397-R397),2)</f>
        <v>#REF!</v>
      </c>
      <c r="T397" s="94"/>
      <c r="U397" s="94"/>
      <c r="V397" s="106" t="str">
        <f>数据源表!S345</f>
        <v>CSB03</v>
      </c>
      <c r="W397" s="76" t="str">
        <f>数据源表!M345</f>
        <v>*化学试剂助剂*半合成切削液</v>
      </c>
      <c r="X397" s="76" t="str">
        <f>数据源表!N345</f>
        <v>JH-3010</v>
      </c>
      <c r="Y397" s="76">
        <f>数据源表!O345</f>
        <v>1</v>
      </c>
      <c r="Z397" s="76" t="str">
        <f>数据源表!P345</f>
        <v>桶</v>
      </c>
      <c r="AA397" s="76">
        <f>数据源表!Q345</f>
        <v>3300</v>
      </c>
      <c r="AB397" s="76">
        <f>数据源表!R345</f>
        <v>3300</v>
      </c>
      <c r="AC397" s="118">
        <f>数据源表!U345</f>
        <v>170</v>
      </c>
      <c r="AD397" s="118">
        <f>数据源表!T345</f>
        <v>170</v>
      </c>
      <c r="AE397" s="66" t="str">
        <f t="shared" si="73"/>
        <v xml:space="preserve">     指导价</v>
      </c>
      <c r="AF397" s="73" t="str">
        <f>数据源表!V345</f>
        <v>XOUT18060219</v>
      </c>
      <c r="AG397" s="119">
        <f>数据源表!W345</f>
        <v>43263</v>
      </c>
      <c r="AH397" s="73">
        <f>数据源表!X345</f>
        <v>0</v>
      </c>
      <c r="AI397" s="122"/>
      <c r="AJ397" s="124">
        <f>数据源表!Y345</f>
        <v>0.159999015758411</v>
      </c>
      <c r="AK397" s="53" t="e">
        <f>VLOOKUP(V397,#REF!,12,0)</f>
        <v>#REF!</v>
      </c>
    </row>
    <row r="398" spans="1:37" ht="12" customHeight="1">
      <c r="A398" s="76" t="str">
        <f>数据源表!A346</f>
        <v>王立柱</v>
      </c>
      <c r="B398" s="75">
        <f>数据源表!B346</f>
        <v>43263</v>
      </c>
      <c r="C398" s="76" t="str">
        <f>数据源表!C346</f>
        <v>a1904</v>
      </c>
      <c r="D398" s="76" t="str">
        <f>数据源表!D346</f>
        <v>苏州优林隆精密机械有限公司</v>
      </c>
      <c r="E398" s="77">
        <f>数据源表!E346</f>
        <v>270</v>
      </c>
      <c r="F398" s="76" t="str">
        <f>数据源表!F346</f>
        <v>55874954</v>
      </c>
      <c r="G398" s="78">
        <f>数据源表!G346</f>
        <v>43353</v>
      </c>
      <c r="H398" s="76">
        <f>数据源表!H346</f>
        <v>90</v>
      </c>
      <c r="I398" s="78">
        <v>43265</v>
      </c>
      <c r="J398" s="94">
        <f>数据源表!J346</f>
        <v>270</v>
      </c>
      <c r="K398" s="94">
        <f t="shared" si="76"/>
        <v>232.76</v>
      </c>
      <c r="L398" s="95">
        <f t="shared" si="74"/>
        <v>2</v>
      </c>
      <c r="M398" s="96"/>
      <c r="N398" s="96" t="e">
        <f>VLOOKUP(C398,#REF!,5,0)</f>
        <v>#REF!</v>
      </c>
      <c r="O398" s="76">
        <f t="shared" si="69"/>
        <v>0.05</v>
      </c>
      <c r="P398" s="76">
        <f t="shared" si="75"/>
        <v>11.64</v>
      </c>
      <c r="Q398" s="76" t="e">
        <f>ROUND(VLOOKUP(V398,#REF!,7,0),2)</f>
        <v>#REF!</v>
      </c>
      <c r="R398" s="76" t="e">
        <f t="shared" si="70"/>
        <v>#REF!</v>
      </c>
      <c r="S398" s="94" t="e">
        <f>ROUND(IF(F398="未税",J398-M398-R398,J398/(1+AJ398)-M398-R398),2)</f>
        <v>#REF!</v>
      </c>
      <c r="T398" s="94"/>
      <c r="U398" s="94"/>
      <c r="V398" s="106" t="str">
        <f>数据源表!S346</f>
        <v>CYT11</v>
      </c>
      <c r="W398" s="76" t="str">
        <f>数据源表!M346</f>
        <v>*润滑油*机床导轨油</v>
      </c>
      <c r="X398" s="76" t="str">
        <f>数据源表!N346</f>
        <v>68#</v>
      </c>
      <c r="Y398" s="76">
        <f>数据源表!O346</f>
        <v>1.7000000000000001E-2</v>
      </c>
      <c r="Z398" s="76" t="str">
        <f>数据源表!P346</f>
        <v>吨</v>
      </c>
      <c r="AA398" s="76">
        <f>数据源表!Q346</f>
        <v>15882.352941176499</v>
      </c>
      <c r="AB398" s="76">
        <f>数据源表!R346</f>
        <v>270</v>
      </c>
      <c r="AC398" s="118">
        <f>数据源表!U346</f>
        <v>17</v>
      </c>
      <c r="AD398" s="118">
        <f>数据源表!T346</f>
        <v>17</v>
      </c>
      <c r="AE398" s="66" t="str">
        <f t="shared" si="73"/>
        <v>指导价+Y4*30</v>
      </c>
      <c r="AF398" s="73" t="str">
        <f>数据源表!V346</f>
        <v>XOUT18060239</v>
      </c>
      <c r="AG398" s="119">
        <f>数据源表!W346</f>
        <v>43264</v>
      </c>
      <c r="AH398" s="73">
        <f>数据源表!X346</f>
        <v>0</v>
      </c>
      <c r="AI398" s="122"/>
      <c r="AJ398" s="124">
        <f>数据源表!Y346</f>
        <v>0.15999312596666099</v>
      </c>
      <c r="AK398" s="53" t="e">
        <f>VLOOKUP(V398,#REF!,12,0)</f>
        <v>#REF!</v>
      </c>
    </row>
    <row r="399" spans="1:37" ht="12" customHeight="1">
      <c r="A399" s="76" t="str">
        <f>数据源表!A347</f>
        <v>王立柱</v>
      </c>
      <c r="B399" s="75">
        <f>数据源表!B347</f>
        <v>43260</v>
      </c>
      <c r="C399" s="76" t="str">
        <f>数据源表!C347</f>
        <v>b270</v>
      </c>
      <c r="D399" s="76" t="str">
        <f>数据源表!D347</f>
        <v>昆山倩兰</v>
      </c>
      <c r="E399" s="77">
        <f>数据源表!E347</f>
        <v>660</v>
      </c>
      <c r="F399" s="76" t="str">
        <f>数据源表!F347</f>
        <v>未税</v>
      </c>
      <c r="G399" s="78">
        <f>数据源表!G347</f>
        <v>0</v>
      </c>
      <c r="H399" s="76">
        <f>数据源表!H347</f>
        <v>0</v>
      </c>
      <c r="I399" s="78">
        <v>43265</v>
      </c>
      <c r="J399" s="94">
        <f>数据源表!J347</f>
        <v>660</v>
      </c>
      <c r="K399" s="94">
        <f t="shared" si="76"/>
        <v>660</v>
      </c>
      <c r="L399" s="95">
        <f t="shared" si="74"/>
        <v>5</v>
      </c>
      <c r="M399" s="96"/>
      <c r="N399" s="96" t="e">
        <f>VLOOKUP(C399,#REF!,5,0)</f>
        <v>#REF!</v>
      </c>
      <c r="O399" s="76">
        <f t="shared" si="69"/>
        <v>0.05</v>
      </c>
      <c r="P399" s="76">
        <f t="shared" si="75"/>
        <v>33</v>
      </c>
      <c r="Q399" s="76" t="e">
        <f>ROUND(VLOOKUP(V399,#REF!,7,0),2)</f>
        <v>#REF!</v>
      </c>
      <c r="R399" s="76" t="e">
        <f t="shared" si="70"/>
        <v>#REF!</v>
      </c>
      <c r="S399" s="94" t="e">
        <f>ROUND(IF(F399="未税",J399-M399-R399,J399/1.17-M399-R399),2)</f>
        <v>#REF!</v>
      </c>
      <c r="T399" s="94"/>
      <c r="U399" s="94"/>
      <c r="V399" s="106" t="str">
        <f>数据源表!S347</f>
        <v>CSR55</v>
      </c>
      <c r="W399" s="76" t="str">
        <f>数据源表!M347</f>
        <v>铝合金加工液</v>
      </c>
      <c r="X399" s="76" t="str">
        <f>数据源表!N347</f>
        <v>ZM-3080A</v>
      </c>
      <c r="Y399" s="76">
        <f>数据源表!O347</f>
        <v>2</v>
      </c>
      <c r="Z399" s="76" t="str">
        <f>数据源表!P347</f>
        <v>桶</v>
      </c>
      <c r="AA399" s="76">
        <f>数据源表!Q347</f>
        <v>0</v>
      </c>
      <c r="AB399" s="76">
        <f>数据源表!R347</f>
        <v>0</v>
      </c>
      <c r="AC399" s="118">
        <f>数据源表!U347</f>
        <v>34</v>
      </c>
      <c r="AD399" s="118">
        <f>数据源表!T347</f>
        <v>17</v>
      </c>
      <c r="AE399" s="66" t="str">
        <f t="shared" si="73"/>
        <v>指导价+Y4*30</v>
      </c>
      <c r="AF399" s="73" t="str">
        <f>数据源表!V347</f>
        <v>R18060005</v>
      </c>
      <c r="AG399" s="119">
        <f>数据源表!W347</f>
        <v>43260</v>
      </c>
      <c r="AH399" s="73">
        <f>数据源表!X347</f>
        <v>0</v>
      </c>
      <c r="AI399" s="122"/>
      <c r="AJ399" s="124"/>
      <c r="AK399" s="53" t="e">
        <f>VLOOKUP(V399,#REF!,12,0)</f>
        <v>#REF!</v>
      </c>
    </row>
    <row r="400" spans="1:37" s="53" customFormat="1" ht="12" customHeight="1">
      <c r="A400" s="76" t="str">
        <f>数据源表!A348</f>
        <v>王立柱</v>
      </c>
      <c r="B400" s="75">
        <f>数据源表!B348</f>
        <v>43248</v>
      </c>
      <c r="C400" s="76" t="str">
        <f>数据源表!C348</f>
        <v>b272</v>
      </c>
      <c r="D400" s="76" t="str">
        <f>数据源表!D348</f>
        <v>昆山华川龙</v>
      </c>
      <c r="E400" s="77">
        <f>数据源表!E348</f>
        <v>2070</v>
      </c>
      <c r="F400" s="76" t="str">
        <f>数据源表!F348</f>
        <v>未税</v>
      </c>
      <c r="G400" s="78">
        <f>数据源表!G348</f>
        <v>0</v>
      </c>
      <c r="H400" s="76">
        <f>数据源表!H348</f>
        <v>0</v>
      </c>
      <c r="I400" s="78">
        <v>43252</v>
      </c>
      <c r="J400" s="94">
        <f>数据源表!J348</f>
        <v>2070</v>
      </c>
      <c r="K400" s="94">
        <f t="shared" si="76"/>
        <v>2070</v>
      </c>
      <c r="L400" s="95">
        <f t="shared" si="74"/>
        <v>4</v>
      </c>
      <c r="M400" s="96"/>
      <c r="N400" s="96" t="e">
        <f>VLOOKUP(C400,#REF!,5,0)</f>
        <v>#REF!</v>
      </c>
      <c r="O400" s="76">
        <f t="shared" si="69"/>
        <v>0.05</v>
      </c>
      <c r="P400" s="76">
        <f t="shared" si="75"/>
        <v>103.5</v>
      </c>
      <c r="Q400" s="76" t="e">
        <f>ROUND(VLOOKUP(V400,#REF!,7,0),2)</f>
        <v>#REF!</v>
      </c>
      <c r="R400" s="76" t="e">
        <f t="shared" si="70"/>
        <v>#REF!</v>
      </c>
      <c r="S400" s="94" t="e">
        <f>ROUND(IF(F400="未税",J400-M400-R400,J400/1.17-M400-R400),2)</f>
        <v>#REF!</v>
      </c>
      <c r="T400" s="94"/>
      <c r="U400" s="94"/>
      <c r="V400" s="106" t="str">
        <f>数据源表!S348</f>
        <v>CYQ10</v>
      </c>
      <c r="W400" s="76" t="str">
        <f>数据源表!M348</f>
        <v>钢冷却剂</v>
      </c>
      <c r="X400" s="76" t="str">
        <f>数据源表!N348</f>
        <v>CH-201</v>
      </c>
      <c r="Y400" s="76">
        <f>数据源表!O348</f>
        <v>1</v>
      </c>
      <c r="Z400" s="76" t="str">
        <f>数据源表!P348</f>
        <v>桶</v>
      </c>
      <c r="AA400" s="76">
        <f>数据源表!Q348</f>
        <v>0</v>
      </c>
      <c r="AB400" s="76">
        <f>数据源表!R348</f>
        <v>0</v>
      </c>
      <c r="AC400" s="118">
        <f>数据源表!U348</f>
        <v>170</v>
      </c>
      <c r="AD400" s="118">
        <f>数据源表!T348</f>
        <v>170</v>
      </c>
      <c r="AE400" s="66" t="str">
        <f t="shared" si="73"/>
        <v xml:space="preserve">     指导价</v>
      </c>
      <c r="AF400" s="73" t="str">
        <f>数据源表!V348</f>
        <v>R18050016</v>
      </c>
      <c r="AG400" s="119">
        <f>数据源表!W348</f>
        <v>43248</v>
      </c>
      <c r="AH400" s="73">
        <f>数据源表!X348</f>
        <v>0</v>
      </c>
      <c r="AI400" s="122"/>
      <c r="AJ400" s="124"/>
      <c r="AK400" s="53" t="e">
        <f>VLOOKUP(V400,#REF!,12,0)</f>
        <v>#REF!</v>
      </c>
    </row>
    <row r="401" spans="1:37" s="53" customFormat="1" ht="12" customHeight="1">
      <c r="A401" s="76" t="str">
        <f>数据源表!A349</f>
        <v>王立柱</v>
      </c>
      <c r="B401" s="75">
        <f>数据源表!B349</f>
        <v>43252</v>
      </c>
      <c r="C401" s="76" t="str">
        <f>数据源表!C349</f>
        <v>b272</v>
      </c>
      <c r="D401" s="76" t="str">
        <f>数据源表!D349</f>
        <v>昆山华川龙</v>
      </c>
      <c r="E401" s="77">
        <f>数据源表!E349</f>
        <v>6210</v>
      </c>
      <c r="F401" s="76" t="str">
        <f>数据源表!F349</f>
        <v>未税</v>
      </c>
      <c r="G401" s="78">
        <f>数据源表!G349</f>
        <v>0</v>
      </c>
      <c r="H401" s="76">
        <f>数据源表!H349</f>
        <v>0</v>
      </c>
      <c r="I401" s="78">
        <v>43252</v>
      </c>
      <c r="J401" s="94">
        <f>数据源表!J349</f>
        <v>6210</v>
      </c>
      <c r="K401" s="94">
        <f t="shared" si="76"/>
        <v>6210</v>
      </c>
      <c r="L401" s="95">
        <f t="shared" si="74"/>
        <v>0</v>
      </c>
      <c r="M401" s="96"/>
      <c r="N401" s="96" t="e">
        <f>VLOOKUP(C401,#REF!,5,0)</f>
        <v>#REF!</v>
      </c>
      <c r="O401" s="76">
        <f t="shared" si="69"/>
        <v>0.05</v>
      </c>
      <c r="P401" s="76">
        <f t="shared" si="75"/>
        <v>310.5</v>
      </c>
      <c r="Q401" s="76" t="e">
        <f>ROUND(VLOOKUP(V401,#REF!,7,0),2)</f>
        <v>#REF!</v>
      </c>
      <c r="R401" s="76" t="e">
        <f t="shared" si="70"/>
        <v>#REF!</v>
      </c>
      <c r="S401" s="94" t="e">
        <f>ROUND(IF(F401="未税",J401-M401-R401,J401/1.17-M401-R401),2)</f>
        <v>#REF!</v>
      </c>
      <c r="T401" s="94"/>
      <c r="U401" s="94"/>
      <c r="V401" s="106" t="str">
        <f>数据源表!S349</f>
        <v>CYQ10</v>
      </c>
      <c r="W401" s="76" t="str">
        <f>数据源表!M349</f>
        <v>钢冷却剂</v>
      </c>
      <c r="X401" s="76" t="str">
        <f>数据源表!N349</f>
        <v>CH-201</v>
      </c>
      <c r="Y401" s="76">
        <f>数据源表!O349</f>
        <v>3</v>
      </c>
      <c r="Z401" s="76" t="str">
        <f>数据源表!P349</f>
        <v>桶</v>
      </c>
      <c r="AA401" s="76">
        <f>数据源表!Q349</f>
        <v>0</v>
      </c>
      <c r="AB401" s="76">
        <f>数据源表!R349</f>
        <v>0</v>
      </c>
      <c r="AC401" s="118">
        <f>数据源表!U349</f>
        <v>510</v>
      </c>
      <c r="AD401" s="118">
        <f>数据源表!T349</f>
        <v>170</v>
      </c>
      <c r="AE401" s="66" t="str">
        <f t="shared" si="73"/>
        <v xml:space="preserve">     指导价</v>
      </c>
      <c r="AF401" s="73" t="str">
        <f>数据源表!V349</f>
        <v>R18060001</v>
      </c>
      <c r="AG401" s="119">
        <f>数据源表!W349</f>
        <v>43252</v>
      </c>
      <c r="AH401" s="73">
        <f>数据源表!X349</f>
        <v>0</v>
      </c>
      <c r="AI401" s="122"/>
      <c r="AJ401" s="124"/>
      <c r="AK401" s="53" t="e">
        <f>VLOOKUP(V401,#REF!,12,0)</f>
        <v>#REF!</v>
      </c>
    </row>
    <row r="402" spans="1:37" s="183" customFormat="1" ht="12" customHeight="1">
      <c r="A402" s="209" t="str">
        <f>数据源表!A350</f>
        <v>吴佳佳</v>
      </c>
      <c r="B402" s="210">
        <f>数据源表!B350</f>
        <v>43137</v>
      </c>
      <c r="C402" s="209" t="s">
        <v>6618</v>
      </c>
      <c r="D402" s="209" t="str">
        <f>数据源表!D350</f>
        <v>可成科技（宿迁）有限公司</v>
      </c>
      <c r="E402" s="211">
        <f>数据源表!E350</f>
        <v>14200</v>
      </c>
      <c r="F402" s="209" t="str">
        <f>数据源表!F350</f>
        <v>02839187</v>
      </c>
      <c r="G402" s="212">
        <f>数据源表!G350</f>
        <v>43257</v>
      </c>
      <c r="H402" s="209">
        <f>数据源表!H350</f>
        <v>120</v>
      </c>
      <c r="I402" s="212">
        <v>43255</v>
      </c>
      <c r="J402" s="213">
        <f>数据源表!J350</f>
        <v>14200</v>
      </c>
      <c r="K402" s="94">
        <f t="shared" si="76"/>
        <v>12136.75</v>
      </c>
      <c r="L402" s="214">
        <f t="shared" si="74"/>
        <v>118</v>
      </c>
      <c r="M402" s="215"/>
      <c r="N402" s="215" t="s">
        <v>14</v>
      </c>
      <c r="O402" s="209">
        <f>ROUND(0.006*0.33,5)</f>
        <v>1.98E-3</v>
      </c>
      <c r="P402" s="209">
        <f t="shared" si="75"/>
        <v>24.03</v>
      </c>
      <c r="Q402" s="209" t="e">
        <f>ROUND(VLOOKUP(V402,#REF!,7,0),2)</f>
        <v>#REF!</v>
      </c>
      <c r="R402" s="209"/>
      <c r="S402" s="213"/>
      <c r="T402" s="213"/>
      <c r="U402" s="213"/>
      <c r="V402" s="216" t="str">
        <f>数据源表!S350</f>
        <v>CSR58</v>
      </c>
      <c r="W402" s="209" t="str">
        <f>数据源表!M350</f>
        <v>*石油制品*微乳化型切削液</v>
      </c>
      <c r="X402" s="209" t="str">
        <f>数据源表!N350</f>
        <v>JH-200RP</v>
      </c>
      <c r="Y402" s="209">
        <f>数据源表!O350</f>
        <v>1000</v>
      </c>
      <c r="Z402" s="209" t="str">
        <f>数据源表!P350</f>
        <v>千克</v>
      </c>
      <c r="AA402" s="209">
        <f>数据源表!Q350</f>
        <v>14.2</v>
      </c>
      <c r="AB402" s="209">
        <f>数据源表!R350</f>
        <v>14200</v>
      </c>
      <c r="AC402" s="217">
        <f>数据源表!U350</f>
        <v>1000</v>
      </c>
      <c r="AD402" s="217">
        <f>数据源表!T350</f>
        <v>1000</v>
      </c>
      <c r="AE402" s="218" t="str">
        <f t="shared" si="73"/>
        <v xml:space="preserve">     指导价</v>
      </c>
      <c r="AF402" s="219" t="str">
        <f>数据源表!V350</f>
        <v>XOUT17120452</v>
      </c>
      <c r="AG402" s="220">
        <f>数据源表!W350</f>
        <v>43094</v>
      </c>
      <c r="AH402" s="219">
        <f>数据源表!X350</f>
        <v>0</v>
      </c>
      <c r="AI402" s="221"/>
      <c r="AJ402" s="226">
        <f>数据源表!Y350</f>
        <v>0.17</v>
      </c>
      <c r="AK402" s="53" t="e">
        <f>VLOOKUP(V402,#REF!,12,0)</f>
        <v>#REF!</v>
      </c>
    </row>
    <row r="403" spans="1:37" s="183" customFormat="1" ht="12" customHeight="1">
      <c r="A403" s="209" t="str">
        <f>数据源表!A351</f>
        <v>吴佳佳</v>
      </c>
      <c r="B403" s="210">
        <f>数据源表!B351</f>
        <v>43137</v>
      </c>
      <c r="C403" s="209" t="s">
        <v>6618</v>
      </c>
      <c r="D403" s="209" t="str">
        <f>数据源表!D351</f>
        <v>可成科技（宿迁）有限公司</v>
      </c>
      <c r="E403" s="211">
        <f>数据源表!E351</f>
        <v>56800</v>
      </c>
      <c r="F403" s="209" t="str">
        <f>数据源表!F351</f>
        <v>02839187</v>
      </c>
      <c r="G403" s="212">
        <f>数据源表!G351</f>
        <v>43257</v>
      </c>
      <c r="H403" s="209">
        <f>数据源表!H351</f>
        <v>120</v>
      </c>
      <c r="I403" s="212">
        <v>43255</v>
      </c>
      <c r="J403" s="213">
        <f>数据源表!J351</f>
        <v>56800</v>
      </c>
      <c r="K403" s="94">
        <f t="shared" si="76"/>
        <v>48547.01</v>
      </c>
      <c r="L403" s="214">
        <f t="shared" si="74"/>
        <v>118</v>
      </c>
      <c r="M403" s="215"/>
      <c r="N403" s="215" t="s">
        <v>14</v>
      </c>
      <c r="O403" s="209">
        <f>ROUND(0.006*0.33,5)</f>
        <v>1.98E-3</v>
      </c>
      <c r="P403" s="209">
        <f t="shared" si="75"/>
        <v>96.12</v>
      </c>
      <c r="Q403" s="209" t="e">
        <f>ROUND(VLOOKUP(V403,#REF!,7,0),2)</f>
        <v>#REF!</v>
      </c>
      <c r="R403" s="209"/>
      <c r="S403" s="213"/>
      <c r="T403" s="213"/>
      <c r="U403" s="213"/>
      <c r="V403" s="216" t="str">
        <f>数据源表!S351</f>
        <v>CSR58</v>
      </c>
      <c r="W403" s="209" t="str">
        <f>数据源表!M351</f>
        <v>*石油制品*微乳化型切削液</v>
      </c>
      <c r="X403" s="209" t="str">
        <f>数据源表!N351</f>
        <v>JH-200RP</v>
      </c>
      <c r="Y403" s="209">
        <f>数据源表!O351</f>
        <v>4000</v>
      </c>
      <c r="Z403" s="209" t="str">
        <f>数据源表!P351</f>
        <v>千克</v>
      </c>
      <c r="AA403" s="209">
        <f>数据源表!Q351</f>
        <v>14.2</v>
      </c>
      <c r="AB403" s="209">
        <f>数据源表!R351</f>
        <v>56800</v>
      </c>
      <c r="AC403" s="217">
        <f>数据源表!U351</f>
        <v>4000</v>
      </c>
      <c r="AD403" s="217">
        <f>数据源表!T351</f>
        <v>1000</v>
      </c>
      <c r="AE403" s="218" t="str">
        <f t="shared" si="73"/>
        <v xml:space="preserve">     指导价</v>
      </c>
      <c r="AF403" s="219" t="str">
        <f>数据源表!V351</f>
        <v>XOUT17120452</v>
      </c>
      <c r="AG403" s="220">
        <f>数据源表!W351</f>
        <v>43094</v>
      </c>
      <c r="AH403" s="219">
        <f>数据源表!X351</f>
        <v>0</v>
      </c>
      <c r="AI403" s="221"/>
      <c r="AJ403" s="226">
        <f>数据源表!Y351</f>
        <v>0.17</v>
      </c>
      <c r="AK403" s="53" t="e">
        <f>VLOOKUP(V403,#REF!,12,0)</f>
        <v>#REF!</v>
      </c>
    </row>
    <row r="404" spans="1:37" s="53" customFormat="1" ht="12" customHeight="1">
      <c r="A404" s="76" t="str">
        <f>数据源表!A352</f>
        <v>吴佳佳</v>
      </c>
      <c r="B404" s="75">
        <f>数据源表!B352</f>
        <v>43137</v>
      </c>
      <c r="C404" s="223" t="s">
        <v>67</v>
      </c>
      <c r="D404" s="76" t="str">
        <f>数据源表!D352</f>
        <v>可成科技（宿迁）有限公司</v>
      </c>
      <c r="E404" s="77">
        <f>数据源表!E352</f>
        <v>28400</v>
      </c>
      <c r="F404" s="76" t="str">
        <f>数据源表!F352</f>
        <v>02839187</v>
      </c>
      <c r="G404" s="78">
        <f>数据源表!G352</f>
        <v>43257</v>
      </c>
      <c r="H404" s="76">
        <f>数据源表!H352</f>
        <v>120</v>
      </c>
      <c r="I404" s="78">
        <v>43255</v>
      </c>
      <c r="J404" s="94">
        <f>数据源表!J352</f>
        <v>28400</v>
      </c>
      <c r="K404" s="94">
        <f t="shared" si="76"/>
        <v>24273.5</v>
      </c>
      <c r="L404" s="95">
        <f t="shared" si="74"/>
        <v>118</v>
      </c>
      <c r="M404" s="96"/>
      <c r="N404" s="96" t="s">
        <v>14</v>
      </c>
      <c r="O404" s="223">
        <f>ROUND(0.5%*0.7,50)</f>
        <v>3.5000000000000001E-3</v>
      </c>
      <c r="P404" s="76">
        <f t="shared" si="75"/>
        <v>84.96</v>
      </c>
      <c r="Q404" s="76" t="e">
        <f>ROUND(VLOOKUP(V404,#REF!,7,0),2)</f>
        <v>#REF!</v>
      </c>
      <c r="R404" s="76"/>
      <c r="S404" s="94"/>
      <c r="T404" s="94"/>
      <c r="U404" s="94"/>
      <c r="V404" s="106" t="str">
        <f>数据源表!S352</f>
        <v>CSR58</v>
      </c>
      <c r="W404" s="76" t="str">
        <f>数据源表!M352</f>
        <v>*石油制品*微乳化型切削液</v>
      </c>
      <c r="X404" s="76" t="str">
        <f>数据源表!N352</f>
        <v>JH-200RP</v>
      </c>
      <c r="Y404" s="76">
        <f>数据源表!O352</f>
        <v>2000</v>
      </c>
      <c r="Z404" s="76" t="str">
        <f>数据源表!P352</f>
        <v>千克</v>
      </c>
      <c r="AA404" s="76">
        <f>数据源表!Q352</f>
        <v>14.2</v>
      </c>
      <c r="AB404" s="76">
        <f>数据源表!R352</f>
        <v>28400</v>
      </c>
      <c r="AC404" s="118">
        <f>数据源表!U352</f>
        <v>2000</v>
      </c>
      <c r="AD404" s="118">
        <f>数据源表!T352</f>
        <v>1000</v>
      </c>
      <c r="AE404" s="66" t="str">
        <f t="shared" si="73"/>
        <v xml:space="preserve">     指导价</v>
      </c>
      <c r="AF404" s="73" t="str">
        <f>数据源表!V352</f>
        <v>XOUT18010033</v>
      </c>
      <c r="AG404" s="119">
        <f>数据源表!W352</f>
        <v>43104</v>
      </c>
      <c r="AH404" s="73">
        <f>数据源表!X352</f>
        <v>0</v>
      </c>
      <c r="AI404" s="122"/>
      <c r="AJ404" s="124">
        <f>数据源表!Y352</f>
        <v>0.17</v>
      </c>
      <c r="AK404" s="53" t="e">
        <f>VLOOKUP(V404,#REF!,12,0)</f>
        <v>#REF!</v>
      </c>
    </row>
    <row r="405" spans="1:37" s="183" customFormat="1" ht="12" customHeight="1">
      <c r="A405" s="209" t="str">
        <f>数据源表!A353</f>
        <v>吴佳佳</v>
      </c>
      <c r="B405" s="210">
        <f>数据源表!B353</f>
        <v>43137</v>
      </c>
      <c r="C405" s="209" t="s">
        <v>6618</v>
      </c>
      <c r="D405" s="209" t="str">
        <f>数据源表!D353</f>
        <v>可成科技（宿迁）有限公司</v>
      </c>
      <c r="E405" s="211">
        <f>数据源表!E353</f>
        <v>71000</v>
      </c>
      <c r="F405" s="209" t="str">
        <f>数据源表!F353</f>
        <v>02839188</v>
      </c>
      <c r="G405" s="212">
        <f>数据源表!G353</f>
        <v>43257</v>
      </c>
      <c r="H405" s="209">
        <f>数据源表!H353</f>
        <v>120</v>
      </c>
      <c r="I405" s="212">
        <v>43255</v>
      </c>
      <c r="J405" s="213">
        <f>数据源表!J353</f>
        <v>71000</v>
      </c>
      <c r="K405" s="94">
        <f t="shared" si="76"/>
        <v>60683.76</v>
      </c>
      <c r="L405" s="214">
        <f t="shared" si="74"/>
        <v>118</v>
      </c>
      <c r="M405" s="215"/>
      <c r="N405" s="215" t="s">
        <v>14</v>
      </c>
      <c r="O405" s="209">
        <f>ROUND(0.006*0.33,5)</f>
        <v>1.98E-3</v>
      </c>
      <c r="P405" s="209">
        <f t="shared" si="75"/>
        <v>120.15</v>
      </c>
      <c r="Q405" s="209" t="e">
        <f>ROUND(VLOOKUP(V405,#REF!,7,0),2)</f>
        <v>#REF!</v>
      </c>
      <c r="R405" s="209"/>
      <c r="S405" s="213"/>
      <c r="T405" s="213"/>
      <c r="U405" s="213"/>
      <c r="V405" s="216" t="str">
        <f>数据源表!S353</f>
        <v>CSR58</v>
      </c>
      <c r="W405" s="209" t="str">
        <f>数据源表!M353</f>
        <v>*石油制品*微乳化型切削液</v>
      </c>
      <c r="X405" s="209" t="str">
        <f>数据源表!N353</f>
        <v>JH-200RP</v>
      </c>
      <c r="Y405" s="209">
        <f>数据源表!O353</f>
        <v>5000</v>
      </c>
      <c r="Z405" s="209" t="str">
        <f>数据源表!P353</f>
        <v>千克</v>
      </c>
      <c r="AA405" s="209">
        <f>数据源表!Q353</f>
        <v>14.2</v>
      </c>
      <c r="AB405" s="209">
        <f>数据源表!R353</f>
        <v>71000</v>
      </c>
      <c r="AC405" s="217">
        <f>数据源表!U353</f>
        <v>5000</v>
      </c>
      <c r="AD405" s="217">
        <f>数据源表!T353</f>
        <v>1000</v>
      </c>
      <c r="AE405" s="218" t="str">
        <f t="shared" si="73"/>
        <v xml:space="preserve">     指导价</v>
      </c>
      <c r="AF405" s="219" t="str">
        <f>数据源表!V353</f>
        <v>XOUT17120453</v>
      </c>
      <c r="AG405" s="220">
        <f>数据源表!W353</f>
        <v>43094</v>
      </c>
      <c r="AH405" s="219">
        <f>数据源表!X353</f>
        <v>0</v>
      </c>
      <c r="AI405" s="221"/>
      <c r="AJ405" s="226">
        <f>数据源表!Y353</f>
        <v>0.17</v>
      </c>
      <c r="AK405" s="53" t="e">
        <f>VLOOKUP(V405,#REF!,12,0)</f>
        <v>#REF!</v>
      </c>
    </row>
    <row r="406" spans="1:37" s="53" customFormat="1" ht="12" customHeight="1">
      <c r="A406" s="76" t="str">
        <f>数据源表!A354</f>
        <v>吴佳佳</v>
      </c>
      <c r="B406" s="75">
        <f>数据源表!B354</f>
        <v>43137</v>
      </c>
      <c r="C406" s="223" t="s">
        <v>67</v>
      </c>
      <c r="D406" s="76" t="str">
        <f>数据源表!D354</f>
        <v>可成科技（宿迁）有限公司</v>
      </c>
      <c r="E406" s="77">
        <f>数据源表!E354</f>
        <v>42600</v>
      </c>
      <c r="F406" s="76" t="str">
        <f>数据源表!F354</f>
        <v>02839188</v>
      </c>
      <c r="G406" s="78">
        <f>数据源表!G354</f>
        <v>43257</v>
      </c>
      <c r="H406" s="76">
        <f>数据源表!H354</f>
        <v>120</v>
      </c>
      <c r="I406" s="78">
        <v>43255</v>
      </c>
      <c r="J406" s="94">
        <f>数据源表!J354</f>
        <v>42600</v>
      </c>
      <c r="K406" s="94">
        <f t="shared" si="76"/>
        <v>36410.26</v>
      </c>
      <c r="L406" s="95">
        <f t="shared" si="74"/>
        <v>118</v>
      </c>
      <c r="M406" s="96"/>
      <c r="N406" s="96" t="s">
        <v>14</v>
      </c>
      <c r="O406" s="223">
        <f>ROUND(0.5%*0.7,50)</f>
        <v>3.5000000000000001E-3</v>
      </c>
      <c r="P406" s="76">
        <f t="shared" si="75"/>
        <v>127.44</v>
      </c>
      <c r="Q406" s="76" t="e">
        <f>ROUND(VLOOKUP(V406,#REF!,7,0),2)</f>
        <v>#REF!</v>
      </c>
      <c r="R406" s="76"/>
      <c r="S406" s="94"/>
      <c r="T406" s="94"/>
      <c r="U406" s="94"/>
      <c r="V406" s="106" t="str">
        <f>数据源表!S354</f>
        <v>CSR58</v>
      </c>
      <c r="W406" s="76" t="str">
        <f>数据源表!M354</f>
        <v>*石油制品*微乳化型切削液</v>
      </c>
      <c r="X406" s="76" t="str">
        <f>数据源表!N354</f>
        <v>JH-200RP</v>
      </c>
      <c r="Y406" s="76">
        <f>数据源表!O354</f>
        <v>3000</v>
      </c>
      <c r="Z406" s="76" t="str">
        <f>数据源表!P354</f>
        <v>千克</v>
      </c>
      <c r="AA406" s="76">
        <f>数据源表!Q354</f>
        <v>14.2</v>
      </c>
      <c r="AB406" s="76">
        <f>数据源表!R354</f>
        <v>42600</v>
      </c>
      <c r="AC406" s="118">
        <f>数据源表!U354</f>
        <v>3000</v>
      </c>
      <c r="AD406" s="118">
        <f>数据源表!T354</f>
        <v>1000</v>
      </c>
      <c r="AE406" s="66" t="str">
        <f t="shared" si="73"/>
        <v xml:space="preserve">     指导价</v>
      </c>
      <c r="AF406" s="73" t="str">
        <f>数据源表!V354</f>
        <v>XOUT18010328</v>
      </c>
      <c r="AG406" s="119">
        <f>数据源表!W354</f>
        <v>43119</v>
      </c>
      <c r="AH406" s="73">
        <f>数据源表!X354</f>
        <v>0</v>
      </c>
      <c r="AI406" s="122"/>
      <c r="AJ406" s="124">
        <f>数据源表!Y354</f>
        <v>0.17</v>
      </c>
      <c r="AK406" s="53" t="e">
        <f>VLOOKUP(V406,#REF!,12,0)</f>
        <v>#REF!</v>
      </c>
    </row>
    <row r="407" spans="1:37" s="183" customFormat="1" ht="12" customHeight="1">
      <c r="A407" s="209" t="str">
        <f>数据源表!A355</f>
        <v>吴佳佳</v>
      </c>
      <c r="B407" s="210">
        <f>数据源表!B355</f>
        <v>43137</v>
      </c>
      <c r="C407" s="209" t="s">
        <v>6618</v>
      </c>
      <c r="D407" s="209" t="str">
        <f>数据源表!D355</f>
        <v>可成科技（宿迁）有限公司</v>
      </c>
      <c r="E407" s="211">
        <f>数据源表!E355</f>
        <v>113600</v>
      </c>
      <c r="F407" s="209" t="str">
        <f>数据源表!F355</f>
        <v>02839189</v>
      </c>
      <c r="G407" s="212">
        <f>数据源表!G355</f>
        <v>43257</v>
      </c>
      <c r="H407" s="209">
        <f>数据源表!H355</f>
        <v>120</v>
      </c>
      <c r="I407" s="212">
        <v>43255</v>
      </c>
      <c r="J407" s="213">
        <f>数据源表!J355</f>
        <v>113600</v>
      </c>
      <c r="K407" s="94">
        <f t="shared" si="76"/>
        <v>97094.02</v>
      </c>
      <c r="L407" s="214">
        <f t="shared" si="74"/>
        <v>118</v>
      </c>
      <c r="M407" s="215"/>
      <c r="N407" s="215" t="s">
        <v>14</v>
      </c>
      <c r="O407" s="209">
        <f>ROUND(0.006*0.33,5)</f>
        <v>1.98E-3</v>
      </c>
      <c r="P407" s="209">
        <f t="shared" si="75"/>
        <v>192.25</v>
      </c>
      <c r="Q407" s="209" t="e">
        <f>ROUND(VLOOKUP(V407,#REF!,7,0),2)</f>
        <v>#REF!</v>
      </c>
      <c r="R407" s="209"/>
      <c r="S407" s="213"/>
      <c r="T407" s="213"/>
      <c r="U407" s="213"/>
      <c r="V407" s="216" t="str">
        <f>数据源表!S355</f>
        <v>CSR58</v>
      </c>
      <c r="W407" s="209" t="str">
        <f>数据源表!M355</f>
        <v>*石油制品*微乳化型切削液</v>
      </c>
      <c r="X407" s="209" t="str">
        <f>数据源表!N355</f>
        <v>JH-200RP</v>
      </c>
      <c r="Y407" s="209">
        <f>数据源表!O355</f>
        <v>8000</v>
      </c>
      <c r="Z407" s="209" t="str">
        <f>数据源表!P355</f>
        <v>千克</v>
      </c>
      <c r="AA407" s="209">
        <f>数据源表!Q355</f>
        <v>14.2</v>
      </c>
      <c r="AB407" s="209">
        <f>数据源表!R355</f>
        <v>113600</v>
      </c>
      <c r="AC407" s="217">
        <f>数据源表!U355</f>
        <v>8000</v>
      </c>
      <c r="AD407" s="217">
        <f>数据源表!T355</f>
        <v>1000</v>
      </c>
      <c r="AE407" s="218" t="str">
        <f t="shared" si="73"/>
        <v xml:space="preserve">     指导价</v>
      </c>
      <c r="AF407" s="219" t="str">
        <f>数据源表!V355</f>
        <v>XOUT17120472</v>
      </c>
      <c r="AG407" s="220">
        <f>数据源表!W355</f>
        <v>43095</v>
      </c>
      <c r="AH407" s="219">
        <f>数据源表!X355</f>
        <v>0</v>
      </c>
      <c r="AI407" s="221"/>
      <c r="AJ407" s="226">
        <f>数据源表!Y355</f>
        <v>0.17</v>
      </c>
      <c r="AK407" s="53" t="e">
        <f>VLOOKUP(V407,#REF!,12,0)</f>
        <v>#REF!</v>
      </c>
    </row>
    <row r="408" spans="1:37" s="53" customFormat="1" ht="12" customHeight="1">
      <c r="A408" s="76" t="str">
        <f>数据源表!A356</f>
        <v>吴佳佳</v>
      </c>
      <c r="B408" s="75">
        <f>数据源表!B356</f>
        <v>43137</v>
      </c>
      <c r="C408" s="223" t="s">
        <v>67</v>
      </c>
      <c r="D408" s="76" t="str">
        <f>数据源表!D356</f>
        <v>可成科技（宿迁）有限公司</v>
      </c>
      <c r="E408" s="77">
        <f>数据源表!E356</f>
        <v>14200</v>
      </c>
      <c r="F408" s="76" t="str">
        <f>数据源表!F356</f>
        <v>02839190</v>
      </c>
      <c r="G408" s="78">
        <f>数据源表!G356</f>
        <v>43257</v>
      </c>
      <c r="H408" s="76">
        <f>数据源表!H356</f>
        <v>120</v>
      </c>
      <c r="I408" s="78">
        <v>43255</v>
      </c>
      <c r="J408" s="94">
        <f>数据源表!J356</f>
        <v>14200</v>
      </c>
      <c r="K408" s="94">
        <f t="shared" si="76"/>
        <v>12136.75</v>
      </c>
      <c r="L408" s="95">
        <f t="shared" si="74"/>
        <v>118</v>
      </c>
      <c r="M408" s="96"/>
      <c r="N408" s="96" t="s">
        <v>14</v>
      </c>
      <c r="O408" s="223">
        <f>ROUND(0.5%*0.7,50)</f>
        <v>3.5000000000000001E-3</v>
      </c>
      <c r="P408" s="76">
        <f t="shared" si="75"/>
        <v>42.48</v>
      </c>
      <c r="Q408" s="76" t="e">
        <f>ROUND(VLOOKUP(V408,#REF!,7,0),2)</f>
        <v>#REF!</v>
      </c>
      <c r="R408" s="76"/>
      <c r="S408" s="94"/>
      <c r="T408" s="94"/>
      <c r="U408" s="94"/>
      <c r="V408" s="106" t="str">
        <f>数据源表!S356</f>
        <v>CSR58</v>
      </c>
      <c r="W408" s="76" t="str">
        <f>数据源表!M356</f>
        <v>*石油制品*微乳化型切削液</v>
      </c>
      <c r="X408" s="76" t="str">
        <f>数据源表!N356</f>
        <v>JH-200RP</v>
      </c>
      <c r="Y408" s="76">
        <f>数据源表!O356</f>
        <v>1000</v>
      </c>
      <c r="Z408" s="76" t="str">
        <f>数据源表!P356</f>
        <v>千克</v>
      </c>
      <c r="AA408" s="76">
        <f>数据源表!Q356</f>
        <v>14.2</v>
      </c>
      <c r="AB408" s="76">
        <f>数据源表!R356</f>
        <v>14200</v>
      </c>
      <c r="AC408" s="118">
        <f>数据源表!U356</f>
        <v>1000</v>
      </c>
      <c r="AD408" s="118">
        <f>数据源表!T356</f>
        <v>1000</v>
      </c>
      <c r="AE408" s="66" t="str">
        <f t="shared" si="73"/>
        <v xml:space="preserve">     指导价</v>
      </c>
      <c r="AF408" s="73" t="str">
        <f>数据源表!V356</f>
        <v>XOUT18010032</v>
      </c>
      <c r="AG408" s="119">
        <f>数据源表!W356</f>
        <v>43104</v>
      </c>
      <c r="AH408" s="73">
        <f>数据源表!X356</f>
        <v>0</v>
      </c>
      <c r="AI408" s="122"/>
      <c r="AJ408" s="124">
        <f>数据源表!Y356</f>
        <v>0.17</v>
      </c>
      <c r="AK408" s="53" t="e">
        <f>VLOOKUP(V408,#REF!,12,0)</f>
        <v>#REF!</v>
      </c>
    </row>
    <row r="409" spans="1:37" s="53" customFormat="1" ht="12" customHeight="1">
      <c r="A409" s="76" t="str">
        <f>数据源表!A357</f>
        <v>吴佳佳</v>
      </c>
      <c r="B409" s="75">
        <f>数据源表!B357</f>
        <v>43137</v>
      </c>
      <c r="C409" s="223" t="s">
        <v>67</v>
      </c>
      <c r="D409" s="76" t="str">
        <f>数据源表!D357</f>
        <v>可成科技（宿迁）有限公司</v>
      </c>
      <c r="E409" s="77">
        <f>数据源表!E357</f>
        <v>42600</v>
      </c>
      <c r="F409" s="76" t="str">
        <f>数据源表!F357</f>
        <v>02839190</v>
      </c>
      <c r="G409" s="78">
        <f>数据源表!G357</f>
        <v>43257</v>
      </c>
      <c r="H409" s="76">
        <f>数据源表!H357</f>
        <v>120</v>
      </c>
      <c r="I409" s="78">
        <v>43255</v>
      </c>
      <c r="J409" s="94">
        <f>数据源表!J357</f>
        <v>42600</v>
      </c>
      <c r="K409" s="94">
        <f t="shared" si="76"/>
        <v>36410.26</v>
      </c>
      <c r="L409" s="95">
        <f t="shared" si="74"/>
        <v>118</v>
      </c>
      <c r="M409" s="96"/>
      <c r="N409" s="96" t="s">
        <v>14</v>
      </c>
      <c r="O409" s="223">
        <f>ROUND(0.5%*0.7,50)</f>
        <v>3.5000000000000001E-3</v>
      </c>
      <c r="P409" s="76">
        <f t="shared" si="75"/>
        <v>127.44</v>
      </c>
      <c r="Q409" s="76" t="e">
        <f>ROUND(VLOOKUP(V409,#REF!,7,0),2)</f>
        <v>#REF!</v>
      </c>
      <c r="R409" s="76"/>
      <c r="S409" s="94"/>
      <c r="T409" s="94"/>
      <c r="U409" s="94"/>
      <c r="V409" s="106" t="str">
        <f>数据源表!S357</f>
        <v>CSR58</v>
      </c>
      <c r="W409" s="76" t="str">
        <f>数据源表!M357</f>
        <v>*石油制品*微乳化型切削液</v>
      </c>
      <c r="X409" s="76" t="str">
        <f>数据源表!N357</f>
        <v>JH-200RP</v>
      </c>
      <c r="Y409" s="76">
        <f>数据源表!O357</f>
        <v>3000</v>
      </c>
      <c r="Z409" s="76" t="str">
        <f>数据源表!P357</f>
        <v>千克</v>
      </c>
      <c r="AA409" s="76">
        <f>数据源表!Q357</f>
        <v>14.2</v>
      </c>
      <c r="AB409" s="76">
        <f>数据源表!R357</f>
        <v>42600</v>
      </c>
      <c r="AC409" s="118">
        <f>数据源表!U357</f>
        <v>3000</v>
      </c>
      <c r="AD409" s="118">
        <f>数据源表!T357</f>
        <v>1000</v>
      </c>
      <c r="AE409" s="66" t="str">
        <f t="shared" si="73"/>
        <v xml:space="preserve">     指导价</v>
      </c>
      <c r="AF409" s="73" t="str">
        <f>数据源表!V357</f>
        <v>XOUT18010032</v>
      </c>
      <c r="AG409" s="119">
        <f>数据源表!W357</f>
        <v>43104</v>
      </c>
      <c r="AH409" s="73">
        <f>数据源表!X357</f>
        <v>0</v>
      </c>
      <c r="AI409" s="122"/>
      <c r="AJ409" s="124">
        <f>数据源表!Y357</f>
        <v>0.17</v>
      </c>
      <c r="AK409" s="53" t="e">
        <f>VLOOKUP(V409,#REF!,12,0)</f>
        <v>#REF!</v>
      </c>
    </row>
    <row r="410" spans="1:37" s="53" customFormat="1" ht="12" customHeight="1">
      <c r="A410" s="76" t="str">
        <f>数据源表!A358</f>
        <v>吴佳佳</v>
      </c>
      <c r="B410" s="75">
        <f>数据源表!B358</f>
        <v>43137</v>
      </c>
      <c r="C410" s="223" t="s">
        <v>67</v>
      </c>
      <c r="D410" s="76" t="str">
        <f>数据源表!D358</f>
        <v>可成科技（宿迁）有限公司</v>
      </c>
      <c r="E410" s="77">
        <f>数据源表!E358</f>
        <v>28400</v>
      </c>
      <c r="F410" s="76" t="str">
        <f>数据源表!F358</f>
        <v>02839190</v>
      </c>
      <c r="G410" s="78">
        <f>数据源表!G358</f>
        <v>43257</v>
      </c>
      <c r="H410" s="76">
        <f>数据源表!H358</f>
        <v>120</v>
      </c>
      <c r="I410" s="78">
        <v>43255</v>
      </c>
      <c r="J410" s="94">
        <f>数据源表!J358</f>
        <v>28400</v>
      </c>
      <c r="K410" s="94">
        <f t="shared" si="76"/>
        <v>24273.5</v>
      </c>
      <c r="L410" s="95">
        <f t="shared" si="74"/>
        <v>118</v>
      </c>
      <c r="M410" s="96"/>
      <c r="N410" s="96" t="s">
        <v>14</v>
      </c>
      <c r="O410" s="223">
        <f>ROUND(0.5%*0.7,50)</f>
        <v>3.5000000000000001E-3</v>
      </c>
      <c r="P410" s="76">
        <f t="shared" si="75"/>
        <v>84.96</v>
      </c>
      <c r="Q410" s="76" t="e">
        <f>ROUND(VLOOKUP(V410,#REF!,7,0),2)</f>
        <v>#REF!</v>
      </c>
      <c r="R410" s="76"/>
      <c r="S410" s="94"/>
      <c r="T410" s="94"/>
      <c r="U410" s="94"/>
      <c r="V410" s="106" t="str">
        <f>数据源表!S358</f>
        <v>CSR58</v>
      </c>
      <c r="W410" s="76" t="str">
        <f>数据源表!M358</f>
        <v>*石油制品*微乳化型切削液</v>
      </c>
      <c r="X410" s="76" t="str">
        <f>数据源表!N358</f>
        <v>JH-200RP</v>
      </c>
      <c r="Y410" s="76">
        <f>数据源表!O358</f>
        <v>2000</v>
      </c>
      <c r="Z410" s="76" t="str">
        <f>数据源表!P358</f>
        <v>千克</v>
      </c>
      <c r="AA410" s="76">
        <f>数据源表!Q358</f>
        <v>14.2</v>
      </c>
      <c r="AB410" s="76">
        <f>数据源表!R358</f>
        <v>28400</v>
      </c>
      <c r="AC410" s="118">
        <f>数据源表!U358</f>
        <v>2000</v>
      </c>
      <c r="AD410" s="118">
        <f>数据源表!T358</f>
        <v>1000</v>
      </c>
      <c r="AE410" s="66" t="str">
        <f t="shared" si="73"/>
        <v xml:space="preserve">     指导价</v>
      </c>
      <c r="AF410" s="73" t="str">
        <f>数据源表!V358</f>
        <v>XOUT18010139</v>
      </c>
      <c r="AG410" s="119">
        <f>数据源表!W358</f>
        <v>43110</v>
      </c>
      <c r="AH410" s="73">
        <f>数据源表!X358</f>
        <v>0</v>
      </c>
      <c r="AI410" s="122"/>
      <c r="AJ410" s="124">
        <f>数据源表!Y358</f>
        <v>0.17</v>
      </c>
      <c r="AK410" s="53" t="e">
        <f>VLOOKUP(V410,#REF!,12,0)</f>
        <v>#REF!</v>
      </c>
    </row>
    <row r="411" spans="1:37" s="183" customFormat="1" ht="12" customHeight="1">
      <c r="A411" s="209" t="str">
        <f>数据源表!A359</f>
        <v>吴佳佳</v>
      </c>
      <c r="B411" s="210">
        <f>数据源表!B359</f>
        <v>43137</v>
      </c>
      <c r="C411" s="209" t="s">
        <v>6618</v>
      </c>
      <c r="D411" s="209" t="str">
        <f>数据源表!D359</f>
        <v>可成科技（宿迁）有限公司</v>
      </c>
      <c r="E411" s="211">
        <f>数据源表!E359</f>
        <v>28400</v>
      </c>
      <c r="F411" s="209" t="str">
        <f>数据源表!F359</f>
        <v>02839190</v>
      </c>
      <c r="G411" s="212">
        <f>数据源表!G359</f>
        <v>43257</v>
      </c>
      <c r="H411" s="209">
        <f>数据源表!H359</f>
        <v>120</v>
      </c>
      <c r="I411" s="212">
        <v>43255</v>
      </c>
      <c r="J411" s="213">
        <f>数据源表!J359</f>
        <v>28400</v>
      </c>
      <c r="K411" s="94">
        <f t="shared" si="76"/>
        <v>24273.5</v>
      </c>
      <c r="L411" s="214">
        <f t="shared" si="74"/>
        <v>118</v>
      </c>
      <c r="M411" s="215"/>
      <c r="N411" s="215" t="s">
        <v>14</v>
      </c>
      <c r="O411" s="209">
        <f>ROUND(0.006*0.33,5)</f>
        <v>1.98E-3</v>
      </c>
      <c r="P411" s="209">
        <f t="shared" si="75"/>
        <v>48.06</v>
      </c>
      <c r="Q411" s="209" t="e">
        <f>ROUND(VLOOKUP(V411,#REF!,7,0),2)</f>
        <v>#REF!</v>
      </c>
      <c r="R411" s="209"/>
      <c r="S411" s="213"/>
      <c r="T411" s="213"/>
      <c r="U411" s="213"/>
      <c r="V411" s="216" t="str">
        <f>数据源表!S359</f>
        <v>CSR58</v>
      </c>
      <c r="W411" s="209" t="str">
        <f>数据源表!M359</f>
        <v>*石油制品*微乳化型切削液</v>
      </c>
      <c r="X411" s="209" t="str">
        <f>数据源表!N359</f>
        <v>JH-200RP</v>
      </c>
      <c r="Y411" s="209">
        <f>数据源表!O359</f>
        <v>2000</v>
      </c>
      <c r="Z411" s="209" t="str">
        <f>数据源表!P359</f>
        <v>千克</v>
      </c>
      <c r="AA411" s="209">
        <f>数据源表!Q359</f>
        <v>14.2</v>
      </c>
      <c r="AB411" s="209">
        <f>数据源表!R359</f>
        <v>28400</v>
      </c>
      <c r="AC411" s="217">
        <f>数据源表!U359</f>
        <v>2000</v>
      </c>
      <c r="AD411" s="217">
        <f>数据源表!T359</f>
        <v>1000</v>
      </c>
      <c r="AE411" s="218" t="str">
        <f t="shared" si="73"/>
        <v xml:space="preserve">     指导价</v>
      </c>
      <c r="AF411" s="219" t="str">
        <f>数据源表!V359</f>
        <v>XOUT17120472</v>
      </c>
      <c r="AG411" s="220">
        <f>数据源表!W359</f>
        <v>43095</v>
      </c>
      <c r="AH411" s="219">
        <f>数据源表!X359</f>
        <v>0</v>
      </c>
      <c r="AI411" s="221"/>
      <c r="AJ411" s="226">
        <f>数据源表!Y359</f>
        <v>0.17</v>
      </c>
      <c r="AK411" s="53" t="e">
        <f>VLOOKUP(V411,#REF!,12,0)</f>
        <v>#REF!</v>
      </c>
    </row>
    <row r="412" spans="1:37" s="53" customFormat="1" ht="12" customHeight="1">
      <c r="A412" s="76" t="str">
        <f>数据源表!A360</f>
        <v>吴佳佳</v>
      </c>
      <c r="B412" s="75">
        <f>数据源表!B360</f>
        <v>43137</v>
      </c>
      <c r="C412" s="223" t="s">
        <v>67</v>
      </c>
      <c r="D412" s="76" t="str">
        <f>数据源表!D360</f>
        <v>可成科技（宿迁）有限公司</v>
      </c>
      <c r="E412" s="77">
        <f>数据源表!E360</f>
        <v>113600</v>
      </c>
      <c r="F412" s="76" t="str">
        <f>数据源表!F360</f>
        <v>02839191</v>
      </c>
      <c r="G412" s="78">
        <f>数据源表!G360</f>
        <v>43257</v>
      </c>
      <c r="H412" s="76">
        <f>数据源表!H360</f>
        <v>120</v>
      </c>
      <c r="I412" s="78">
        <v>43255</v>
      </c>
      <c r="J412" s="94">
        <f>数据源表!J360</f>
        <v>113600</v>
      </c>
      <c r="K412" s="94">
        <f t="shared" si="76"/>
        <v>97094.02</v>
      </c>
      <c r="L412" s="95">
        <f t="shared" si="74"/>
        <v>118</v>
      </c>
      <c r="M412" s="96"/>
      <c r="N412" s="96" t="s">
        <v>14</v>
      </c>
      <c r="O412" s="223">
        <f>ROUND(0.5%*0.7,50)</f>
        <v>3.5000000000000001E-3</v>
      </c>
      <c r="P412" s="76">
        <f t="shared" si="75"/>
        <v>339.83</v>
      </c>
      <c r="Q412" s="76" t="e">
        <f>ROUND(VLOOKUP(V412,#REF!,7,0),2)</f>
        <v>#REF!</v>
      </c>
      <c r="R412" s="76"/>
      <c r="S412" s="94"/>
      <c r="T412" s="94"/>
      <c r="U412" s="94"/>
      <c r="V412" s="106" t="str">
        <f>数据源表!S360</f>
        <v>CSR58</v>
      </c>
      <c r="W412" s="76" t="str">
        <f>数据源表!M360</f>
        <v>*石油制品*微乳化型切削液</v>
      </c>
      <c r="X412" s="76" t="str">
        <f>数据源表!N360</f>
        <v>JH-200RP</v>
      </c>
      <c r="Y412" s="76">
        <f>数据源表!O360</f>
        <v>8000</v>
      </c>
      <c r="Z412" s="76" t="str">
        <f>数据源表!P360</f>
        <v>千克</v>
      </c>
      <c r="AA412" s="76">
        <f>数据源表!Q360</f>
        <v>14.2</v>
      </c>
      <c r="AB412" s="76">
        <f>数据源表!R360</f>
        <v>113600</v>
      </c>
      <c r="AC412" s="118">
        <f>数据源表!U360</f>
        <v>8000</v>
      </c>
      <c r="AD412" s="118">
        <f>数据源表!T360</f>
        <v>1000</v>
      </c>
      <c r="AE412" s="66" t="str">
        <f t="shared" si="73"/>
        <v xml:space="preserve">     指导价</v>
      </c>
      <c r="AF412" s="73" t="str">
        <f>数据源表!V360</f>
        <v>XOUT18010139</v>
      </c>
      <c r="AG412" s="119">
        <f>数据源表!W360</f>
        <v>43110</v>
      </c>
      <c r="AH412" s="73">
        <f>数据源表!X360</f>
        <v>0</v>
      </c>
      <c r="AI412" s="122"/>
      <c r="AJ412" s="124">
        <f>数据源表!Y360</f>
        <v>0.17</v>
      </c>
      <c r="AK412" s="53" t="e">
        <f>VLOOKUP(V412,#REF!,12,0)</f>
        <v>#REF!</v>
      </c>
    </row>
    <row r="413" spans="1:37" s="53" customFormat="1" ht="12" customHeight="1">
      <c r="A413" s="76" t="str">
        <f>数据源表!A361</f>
        <v>吴佳佳</v>
      </c>
      <c r="B413" s="75">
        <f>数据源表!B361</f>
        <v>43137</v>
      </c>
      <c r="C413" s="223" t="s">
        <v>67</v>
      </c>
      <c r="D413" s="76" t="str">
        <f>数据源表!D361</f>
        <v>可成科技（宿迁）有限公司</v>
      </c>
      <c r="E413" s="77">
        <f>数据源表!E361</f>
        <v>99400</v>
      </c>
      <c r="F413" s="76" t="str">
        <f>数据源表!F361</f>
        <v>02839192</v>
      </c>
      <c r="G413" s="78">
        <f>数据源表!G361</f>
        <v>43257</v>
      </c>
      <c r="H413" s="76">
        <f>数据源表!H361</f>
        <v>120</v>
      </c>
      <c r="I413" s="78">
        <v>43255</v>
      </c>
      <c r="J413" s="94">
        <f>数据源表!J361</f>
        <v>99400</v>
      </c>
      <c r="K413" s="94">
        <f t="shared" si="76"/>
        <v>84957.26</v>
      </c>
      <c r="L413" s="95">
        <f t="shared" si="74"/>
        <v>118</v>
      </c>
      <c r="M413" s="96"/>
      <c r="N413" s="96" t="s">
        <v>14</v>
      </c>
      <c r="O413" s="223">
        <f>ROUND(0.5%*0.7,50)</f>
        <v>3.5000000000000001E-3</v>
      </c>
      <c r="P413" s="76">
        <f t="shared" si="75"/>
        <v>297.35000000000002</v>
      </c>
      <c r="Q413" s="76" t="e">
        <f>ROUND(VLOOKUP(V413,#REF!,7,0),2)</f>
        <v>#REF!</v>
      </c>
      <c r="R413" s="76"/>
      <c r="S413" s="94"/>
      <c r="T413" s="94"/>
      <c r="U413" s="94"/>
      <c r="V413" s="106" t="str">
        <f>数据源表!S361</f>
        <v>CSR58</v>
      </c>
      <c r="W413" s="76" t="str">
        <f>数据源表!M361</f>
        <v>*石油制品*微乳化型切削液</v>
      </c>
      <c r="X413" s="76" t="str">
        <f>数据源表!N361</f>
        <v>JH-200RP</v>
      </c>
      <c r="Y413" s="76">
        <f>数据源表!O361</f>
        <v>7000</v>
      </c>
      <c r="Z413" s="76" t="str">
        <f>数据源表!P361</f>
        <v>千克</v>
      </c>
      <c r="AA413" s="76">
        <f>数据源表!Q361</f>
        <v>14.2</v>
      </c>
      <c r="AB413" s="76">
        <f>数据源表!R361</f>
        <v>99400</v>
      </c>
      <c r="AC413" s="118">
        <f>数据源表!U361</f>
        <v>7000</v>
      </c>
      <c r="AD413" s="118">
        <f>数据源表!T361</f>
        <v>1000</v>
      </c>
      <c r="AE413" s="66" t="str">
        <f t="shared" si="73"/>
        <v xml:space="preserve">     指导价</v>
      </c>
      <c r="AF413" s="73" t="str">
        <f>数据源表!V361</f>
        <v>XOUT18010329</v>
      </c>
      <c r="AG413" s="119">
        <f>数据源表!W361</f>
        <v>43119</v>
      </c>
      <c r="AH413" s="73">
        <f>数据源表!X361</f>
        <v>0</v>
      </c>
      <c r="AI413" s="122"/>
      <c r="AJ413" s="124">
        <f>数据源表!Y361</f>
        <v>0.17</v>
      </c>
      <c r="AK413" s="53" t="e">
        <f>VLOOKUP(V413,#REF!,12,0)</f>
        <v>#REF!</v>
      </c>
    </row>
    <row r="414" spans="1:37" s="183" customFormat="1" ht="12" customHeight="1">
      <c r="A414" s="209" t="str">
        <f>数据源表!A362</f>
        <v>吴佳佳</v>
      </c>
      <c r="B414" s="210">
        <f>数据源表!B362</f>
        <v>43134</v>
      </c>
      <c r="C414" s="209" t="s">
        <v>6619</v>
      </c>
      <c r="D414" s="209" t="str">
        <f>数据源表!D362</f>
        <v>可功科技（宿迁）有限公司</v>
      </c>
      <c r="E414" s="211">
        <f>数据源表!E362</f>
        <v>2720</v>
      </c>
      <c r="F414" s="209" t="str">
        <f>数据源表!F362</f>
        <v>28120698</v>
      </c>
      <c r="G414" s="212">
        <f>数据源表!G362</f>
        <v>43254</v>
      </c>
      <c r="H414" s="209">
        <f>数据源表!H362</f>
        <v>120</v>
      </c>
      <c r="I414" s="212">
        <v>43255</v>
      </c>
      <c r="J414" s="213">
        <f>数据源表!J362</f>
        <v>2720</v>
      </c>
      <c r="K414" s="94">
        <f t="shared" si="76"/>
        <v>2324.79</v>
      </c>
      <c r="L414" s="214">
        <f t="shared" si="74"/>
        <v>121</v>
      </c>
      <c r="M414" s="215"/>
      <c r="N414" s="215" t="s">
        <v>14</v>
      </c>
      <c r="O414" s="209">
        <f>ROUND(0.006*0.33,5)</f>
        <v>1.98E-3</v>
      </c>
      <c r="P414" s="209">
        <f t="shared" si="75"/>
        <v>4.5999999999999996</v>
      </c>
      <c r="Q414" s="209" t="e">
        <f>ROUND(VLOOKUP(V414,#REF!,7,0),2)</f>
        <v>#REF!</v>
      </c>
      <c r="R414" s="209"/>
      <c r="S414" s="213"/>
      <c r="T414" s="213"/>
      <c r="U414" s="213"/>
      <c r="V414" s="216" t="str">
        <f>数据源表!S362</f>
        <v>CYT46</v>
      </c>
      <c r="W414" s="209" t="str">
        <f>数据源表!M362</f>
        <v>*石油制品*模温机导热油</v>
      </c>
      <c r="X414" s="209" t="str">
        <f>数据源表!N362</f>
        <v>T360</v>
      </c>
      <c r="Y414" s="209">
        <f>数据源表!O362</f>
        <v>170</v>
      </c>
      <c r="Z414" s="209" t="str">
        <f>数据源表!P362</f>
        <v>千克</v>
      </c>
      <c r="AA414" s="209">
        <f>数据源表!Q362</f>
        <v>16</v>
      </c>
      <c r="AB414" s="209">
        <f>数据源表!R362</f>
        <v>2720</v>
      </c>
      <c r="AC414" s="217">
        <f>数据源表!U362</f>
        <v>170</v>
      </c>
      <c r="AD414" s="217">
        <f>数据源表!T362</f>
        <v>170</v>
      </c>
      <c r="AE414" s="218" t="str">
        <f t="shared" si="73"/>
        <v xml:space="preserve">     指导价</v>
      </c>
      <c r="AF414" s="219" t="str">
        <f>数据源表!V362</f>
        <v>XOUT17120334</v>
      </c>
      <c r="AG414" s="220">
        <f>数据源表!W362</f>
        <v>43087</v>
      </c>
      <c r="AH414" s="219">
        <f>数据源表!X362</f>
        <v>0</v>
      </c>
      <c r="AI414" s="221"/>
      <c r="AJ414" s="226">
        <f>数据源表!Y362</f>
        <v>0.17</v>
      </c>
      <c r="AK414" s="53" t="e">
        <f>VLOOKUP(V414,#REF!,12,0)</f>
        <v>#REF!</v>
      </c>
    </row>
    <row r="415" spans="1:37" s="183" customFormat="1" ht="12" customHeight="1">
      <c r="A415" s="209" t="str">
        <f>数据源表!A363</f>
        <v>吴佳佳</v>
      </c>
      <c r="B415" s="210">
        <f>数据源表!B363</f>
        <v>43134</v>
      </c>
      <c r="C415" s="209" t="s">
        <v>6619</v>
      </c>
      <c r="D415" s="209" t="str">
        <f>数据源表!D363</f>
        <v>可功科技（宿迁）有限公司</v>
      </c>
      <c r="E415" s="211">
        <f>数据源表!E363</f>
        <v>8160</v>
      </c>
      <c r="F415" s="209" t="str">
        <f>数据源表!F363</f>
        <v>28120698</v>
      </c>
      <c r="G415" s="212">
        <f>数据源表!G363</f>
        <v>43254</v>
      </c>
      <c r="H415" s="209">
        <f>数据源表!H363</f>
        <v>120</v>
      </c>
      <c r="I415" s="212">
        <v>43255</v>
      </c>
      <c r="J415" s="213">
        <f>数据源表!J363</f>
        <v>8160</v>
      </c>
      <c r="K415" s="94">
        <f t="shared" si="76"/>
        <v>6974.36</v>
      </c>
      <c r="L415" s="214">
        <f t="shared" si="74"/>
        <v>121</v>
      </c>
      <c r="M415" s="215"/>
      <c r="N415" s="215" t="s">
        <v>14</v>
      </c>
      <c r="O415" s="209">
        <f>ROUND(0.006*0.33,5)</f>
        <v>1.98E-3</v>
      </c>
      <c r="P415" s="209">
        <f t="shared" si="75"/>
        <v>13.81</v>
      </c>
      <c r="Q415" s="209" t="e">
        <f>ROUND(VLOOKUP(V415,#REF!,7,0),2)</f>
        <v>#REF!</v>
      </c>
      <c r="R415" s="209"/>
      <c r="S415" s="213"/>
      <c r="T415" s="213"/>
      <c r="U415" s="213"/>
      <c r="V415" s="216" t="str">
        <f>数据源表!S363</f>
        <v>CYT46</v>
      </c>
      <c r="W415" s="209" t="str">
        <f>数据源表!M363</f>
        <v>*石油制品*模温机导热油</v>
      </c>
      <c r="X415" s="209" t="str">
        <f>数据源表!N363</f>
        <v>T360</v>
      </c>
      <c r="Y415" s="209">
        <f>数据源表!O363</f>
        <v>510</v>
      </c>
      <c r="Z415" s="209" t="str">
        <f>数据源表!P363</f>
        <v>千克</v>
      </c>
      <c r="AA415" s="209">
        <f>数据源表!Q363</f>
        <v>16</v>
      </c>
      <c r="AB415" s="209">
        <f>数据源表!R363</f>
        <v>8160</v>
      </c>
      <c r="AC415" s="217">
        <f>数据源表!U363</f>
        <v>510</v>
      </c>
      <c r="AD415" s="217">
        <f>数据源表!T363</f>
        <v>170</v>
      </c>
      <c r="AE415" s="218" t="str">
        <f t="shared" si="73"/>
        <v xml:space="preserve">     指导价</v>
      </c>
      <c r="AF415" s="219" t="str">
        <f>数据源表!V363</f>
        <v>XOUT17120507</v>
      </c>
      <c r="AG415" s="220">
        <f>数据源表!W363</f>
        <v>43096</v>
      </c>
      <c r="AH415" s="219">
        <f>数据源表!X363</f>
        <v>0</v>
      </c>
      <c r="AI415" s="221"/>
      <c r="AJ415" s="226">
        <f>数据源表!Y363</f>
        <v>0.17</v>
      </c>
      <c r="AK415" s="53" t="e">
        <f>VLOOKUP(V415,#REF!,12,0)</f>
        <v>#REF!</v>
      </c>
    </row>
    <row r="416" spans="1:37" s="53" customFormat="1" ht="12" customHeight="1">
      <c r="A416" s="76" t="str">
        <f>数据源表!A364</f>
        <v>吴佳佳</v>
      </c>
      <c r="B416" s="75">
        <f>数据源表!B364</f>
        <v>43134</v>
      </c>
      <c r="C416" s="223" t="s">
        <v>69</v>
      </c>
      <c r="D416" s="76" t="str">
        <f>数据源表!D364</f>
        <v>可功科技（宿迁）有限公司</v>
      </c>
      <c r="E416" s="77">
        <f>数据源表!E364</f>
        <v>9690</v>
      </c>
      <c r="F416" s="76" t="str">
        <f>数据源表!F364</f>
        <v>28120698</v>
      </c>
      <c r="G416" s="78">
        <f>数据源表!G364</f>
        <v>43254</v>
      </c>
      <c r="H416" s="76">
        <f>数据源表!H364</f>
        <v>120</v>
      </c>
      <c r="I416" s="78">
        <v>43255</v>
      </c>
      <c r="J416" s="94">
        <f>数据源表!J364</f>
        <v>9690</v>
      </c>
      <c r="K416" s="94">
        <f t="shared" si="76"/>
        <v>8282.0499999999993</v>
      </c>
      <c r="L416" s="95">
        <f t="shared" si="74"/>
        <v>121</v>
      </c>
      <c r="M416" s="96"/>
      <c r="N416" s="96" t="s">
        <v>14</v>
      </c>
      <c r="O416" s="223">
        <f>ROUND(0.5%*0.7,50)</f>
        <v>3.5000000000000001E-3</v>
      </c>
      <c r="P416" s="76">
        <f t="shared" si="75"/>
        <v>28.99</v>
      </c>
      <c r="Q416" s="76" t="e">
        <f>ROUND(VLOOKUP(V416,#REF!,7,0),2)</f>
        <v>#REF!</v>
      </c>
      <c r="R416" s="76"/>
      <c r="S416" s="94"/>
      <c r="T416" s="94"/>
      <c r="U416" s="94"/>
      <c r="V416" s="106" t="str">
        <f>数据源表!S364</f>
        <v>CSQ01</v>
      </c>
      <c r="W416" s="76" t="str">
        <f>数据源表!M364</f>
        <v>*石油制品*磨削油</v>
      </c>
      <c r="X416" s="76" t="str">
        <f>数据源表!N364</f>
        <v>HW-40B</v>
      </c>
      <c r="Y416" s="76">
        <f>数据源表!O364</f>
        <v>510</v>
      </c>
      <c r="Z416" s="76" t="str">
        <f>数据源表!P364</f>
        <v>千克</v>
      </c>
      <c r="AA416" s="76">
        <f>数据源表!Q364</f>
        <v>19</v>
      </c>
      <c r="AB416" s="76">
        <f>数据源表!R364</f>
        <v>9690</v>
      </c>
      <c r="AC416" s="118">
        <f>数据源表!U364</f>
        <v>510</v>
      </c>
      <c r="AD416" s="118">
        <f>数据源表!T364</f>
        <v>170</v>
      </c>
      <c r="AE416" s="66" t="str">
        <f t="shared" si="73"/>
        <v xml:space="preserve">     指导价</v>
      </c>
      <c r="AF416" s="73" t="str">
        <f>数据源表!V364</f>
        <v>XOUT18010050</v>
      </c>
      <c r="AG416" s="119">
        <f>数据源表!W364</f>
        <v>43104</v>
      </c>
      <c r="AH416" s="73">
        <f>数据源表!X364</f>
        <v>0</v>
      </c>
      <c r="AI416" s="122"/>
      <c r="AJ416" s="124">
        <f>数据源表!Y364</f>
        <v>0.17</v>
      </c>
      <c r="AK416" s="53" t="e">
        <f>VLOOKUP(V416,#REF!,12,0)</f>
        <v>#REF!</v>
      </c>
    </row>
    <row r="417" spans="1:37" s="53" customFormat="1" ht="12" customHeight="1">
      <c r="A417" s="76" t="str">
        <f>数据源表!A365</f>
        <v>吴佳佳</v>
      </c>
      <c r="B417" s="75">
        <f>数据源表!B365</f>
        <v>43134</v>
      </c>
      <c r="C417" s="223" t="s">
        <v>69</v>
      </c>
      <c r="D417" s="76" t="str">
        <f>数据源表!D365</f>
        <v>可功科技（宿迁）有限公司</v>
      </c>
      <c r="E417" s="77">
        <f>数据源表!E365</f>
        <v>28400</v>
      </c>
      <c r="F417" s="76" t="str">
        <f>数据源表!F365</f>
        <v>28120698</v>
      </c>
      <c r="G417" s="78">
        <f>数据源表!G365</f>
        <v>43254</v>
      </c>
      <c r="H417" s="76">
        <f>数据源表!H365</f>
        <v>120</v>
      </c>
      <c r="I417" s="78">
        <v>43255</v>
      </c>
      <c r="J417" s="94">
        <f>数据源表!J365</f>
        <v>28400</v>
      </c>
      <c r="K417" s="94">
        <f t="shared" si="76"/>
        <v>24273.5</v>
      </c>
      <c r="L417" s="95">
        <f t="shared" si="74"/>
        <v>121</v>
      </c>
      <c r="M417" s="96"/>
      <c r="N417" s="96" t="s">
        <v>14</v>
      </c>
      <c r="O417" s="223">
        <f>ROUND(0.5%*0.7,50)</f>
        <v>3.5000000000000001E-3</v>
      </c>
      <c r="P417" s="76">
        <f t="shared" si="75"/>
        <v>84.96</v>
      </c>
      <c r="Q417" s="76" t="e">
        <f>ROUND(VLOOKUP(V417,#REF!,7,0),2)</f>
        <v>#REF!</v>
      </c>
      <c r="R417" s="76"/>
      <c r="S417" s="94"/>
      <c r="T417" s="94"/>
      <c r="U417" s="94"/>
      <c r="V417" s="106" t="str">
        <f>数据源表!S365</f>
        <v>CSR58</v>
      </c>
      <c r="W417" s="76" t="str">
        <f>数据源表!M365</f>
        <v>*石油制品*微乳化型切削液</v>
      </c>
      <c r="X417" s="76" t="str">
        <f>数据源表!N365</f>
        <v>JH-200RP</v>
      </c>
      <c r="Y417" s="76">
        <f>数据源表!O365</f>
        <v>2000</v>
      </c>
      <c r="Z417" s="76" t="str">
        <f>数据源表!P365</f>
        <v>千克</v>
      </c>
      <c r="AA417" s="76">
        <f>数据源表!Q365</f>
        <v>14.2</v>
      </c>
      <c r="AB417" s="76">
        <f>数据源表!R365</f>
        <v>28400</v>
      </c>
      <c r="AC417" s="118">
        <f>数据源表!U365</f>
        <v>2000</v>
      </c>
      <c r="AD417" s="118">
        <f>数据源表!T365</f>
        <v>1000</v>
      </c>
      <c r="AE417" s="66" t="str">
        <f t="shared" si="73"/>
        <v xml:space="preserve">     指导价</v>
      </c>
      <c r="AF417" s="73" t="str">
        <f>数据源表!V365</f>
        <v>XOUT18010050</v>
      </c>
      <c r="AG417" s="119">
        <f>数据源表!W365</f>
        <v>43104</v>
      </c>
      <c r="AH417" s="73">
        <f>数据源表!X365</f>
        <v>0</v>
      </c>
      <c r="AI417" s="122"/>
      <c r="AJ417" s="124">
        <f>数据源表!Y365</f>
        <v>0.17</v>
      </c>
      <c r="AK417" s="53" t="e">
        <f>VLOOKUP(V417,#REF!,12,0)</f>
        <v>#REF!</v>
      </c>
    </row>
    <row r="418" spans="1:37" s="53" customFormat="1" ht="12" customHeight="1">
      <c r="A418" s="76" t="str">
        <f>数据源表!A366</f>
        <v>吴佳佳</v>
      </c>
      <c r="B418" s="75">
        <f>数据源表!B366</f>
        <v>43134</v>
      </c>
      <c r="C418" s="223" t="s">
        <v>69</v>
      </c>
      <c r="D418" s="76" t="str">
        <f>数据源表!D366</f>
        <v>可功科技（宿迁）有限公司</v>
      </c>
      <c r="E418" s="77">
        <f>数据源表!E366</f>
        <v>56800</v>
      </c>
      <c r="F418" s="76" t="str">
        <f>数据源表!F366</f>
        <v>28120698</v>
      </c>
      <c r="G418" s="78">
        <f>数据源表!G366</f>
        <v>43254</v>
      </c>
      <c r="H418" s="76">
        <f>数据源表!H366</f>
        <v>120</v>
      </c>
      <c r="I418" s="78">
        <v>43255</v>
      </c>
      <c r="J418" s="94">
        <f>数据源表!J366</f>
        <v>56800</v>
      </c>
      <c r="K418" s="94">
        <f t="shared" si="76"/>
        <v>48547.01</v>
      </c>
      <c r="L418" s="95">
        <f t="shared" si="74"/>
        <v>121</v>
      </c>
      <c r="M418" s="96"/>
      <c r="N418" s="96" t="s">
        <v>14</v>
      </c>
      <c r="O418" s="223">
        <f>ROUND(0.5%*0.7,50)</f>
        <v>3.5000000000000001E-3</v>
      </c>
      <c r="P418" s="76">
        <f t="shared" si="75"/>
        <v>169.91</v>
      </c>
      <c r="Q418" s="76" t="e">
        <f>ROUND(VLOOKUP(V418,#REF!,7,0),2)</f>
        <v>#REF!</v>
      </c>
      <c r="R418" s="76"/>
      <c r="S418" s="94"/>
      <c r="T418" s="94"/>
      <c r="U418" s="94"/>
      <c r="V418" s="106" t="str">
        <f>数据源表!S366</f>
        <v>CSR58</v>
      </c>
      <c r="W418" s="76" t="str">
        <f>数据源表!M366</f>
        <v>*石油制品*微乳化型切削液</v>
      </c>
      <c r="X418" s="76" t="str">
        <f>数据源表!N366</f>
        <v>JH-200RP</v>
      </c>
      <c r="Y418" s="76">
        <f>数据源表!O366</f>
        <v>4000</v>
      </c>
      <c r="Z418" s="76" t="str">
        <f>数据源表!P366</f>
        <v>千克</v>
      </c>
      <c r="AA418" s="76">
        <f>数据源表!Q366</f>
        <v>14.2</v>
      </c>
      <c r="AB418" s="76">
        <f>数据源表!R366</f>
        <v>56800</v>
      </c>
      <c r="AC418" s="118">
        <f>数据源表!U366</f>
        <v>4000</v>
      </c>
      <c r="AD418" s="118">
        <f>数据源表!T366</f>
        <v>1000</v>
      </c>
      <c r="AE418" s="66" t="str">
        <f t="shared" si="73"/>
        <v xml:space="preserve">     指导价</v>
      </c>
      <c r="AF418" s="73" t="str">
        <f>数据源表!V366</f>
        <v>XOUT18010155</v>
      </c>
      <c r="AG418" s="119">
        <f>数据源表!W366</f>
        <v>43110</v>
      </c>
      <c r="AH418" s="73">
        <f>数据源表!X366</f>
        <v>0</v>
      </c>
      <c r="AI418" s="122"/>
      <c r="AJ418" s="124">
        <f>数据源表!Y366</f>
        <v>0.17</v>
      </c>
      <c r="AK418" s="53" t="e">
        <f>VLOOKUP(V418,#REF!,12,0)</f>
        <v>#REF!</v>
      </c>
    </row>
    <row r="419" spans="1:37" s="53" customFormat="1" ht="12" customHeight="1">
      <c r="A419" s="76" t="str">
        <f>数据源表!A367</f>
        <v>吴佳佳</v>
      </c>
      <c r="B419" s="75">
        <f>数据源表!B367</f>
        <v>43132</v>
      </c>
      <c r="C419" s="76" t="s">
        <v>1137</v>
      </c>
      <c r="D419" s="76" t="str">
        <f>数据源表!D367</f>
        <v>山东六丰机械工业有限公司</v>
      </c>
      <c r="E419" s="77">
        <f>数据源表!E367</f>
        <v>56054</v>
      </c>
      <c r="F419" s="76" t="str">
        <f>数据源表!F367</f>
        <v>28120658</v>
      </c>
      <c r="G419" s="78">
        <f>数据源表!G367</f>
        <v>43237</v>
      </c>
      <c r="H419" s="76">
        <f>数据源表!H367</f>
        <v>105</v>
      </c>
      <c r="I419" s="78">
        <v>43271</v>
      </c>
      <c r="J419" s="94">
        <f>数据源表!J367</f>
        <v>56054</v>
      </c>
      <c r="K419" s="94">
        <f t="shared" si="76"/>
        <v>47909.4</v>
      </c>
      <c r="L419" s="95">
        <f t="shared" si="74"/>
        <v>139</v>
      </c>
      <c r="M419" s="96"/>
      <c r="N419" s="96" t="s">
        <v>1956</v>
      </c>
      <c r="O419" s="76">
        <v>0.01</v>
      </c>
      <c r="P419" s="76">
        <f t="shared" si="75"/>
        <v>479.09</v>
      </c>
      <c r="Q419" s="76" t="e">
        <f>ROUND(VLOOKUP(V419,#REF!,7,0),2)</f>
        <v>#REF!</v>
      </c>
      <c r="R419" s="76"/>
      <c r="S419" s="94"/>
      <c r="T419" s="94"/>
      <c r="U419" s="94"/>
      <c r="V419" s="106" t="str">
        <f>数据源表!S367</f>
        <v>CSR80</v>
      </c>
      <c r="W419" s="76" t="str">
        <f>数据源表!M367</f>
        <v>*石油制品*优质切削液</v>
      </c>
      <c r="X419" s="76" t="str">
        <f>数据源表!N367</f>
        <v>JH-101SL</v>
      </c>
      <c r="Y419" s="76">
        <f>数据源表!O367</f>
        <v>3660</v>
      </c>
      <c r="Z419" s="76" t="str">
        <f>数据源表!P367</f>
        <v>升</v>
      </c>
      <c r="AA419" s="76">
        <f>数据源表!Q367</f>
        <v>15.3153005464481</v>
      </c>
      <c r="AB419" s="76">
        <f>数据源表!R367</f>
        <v>56054</v>
      </c>
      <c r="AC419" s="118">
        <f>数据源表!U367</f>
        <v>3600</v>
      </c>
      <c r="AD419" s="118">
        <f>数据源表!T367</f>
        <v>180</v>
      </c>
      <c r="AE419" s="66" t="str">
        <f t="shared" si="73"/>
        <v xml:space="preserve">     指导价</v>
      </c>
      <c r="AF419" s="73" t="str">
        <f>数据源表!V367</f>
        <v>XOUT18010154</v>
      </c>
      <c r="AG419" s="119">
        <f>数据源表!W367</f>
        <v>43110</v>
      </c>
      <c r="AH419" s="73">
        <f>数据源表!X367</f>
        <v>0</v>
      </c>
      <c r="AI419" s="122"/>
      <c r="AJ419" s="124">
        <f>数据源表!Y367</f>
        <v>0.17</v>
      </c>
      <c r="AK419" s="53" t="e">
        <f>VLOOKUP(V419,#REF!,12,0)</f>
        <v>#REF!</v>
      </c>
    </row>
    <row r="420" spans="1:37" s="183" customFormat="1" ht="12" customHeight="1">
      <c r="A420" s="209" t="str">
        <f>数据源表!A368</f>
        <v>吴佳佳</v>
      </c>
      <c r="B420" s="210">
        <f>数据源表!B368</f>
        <v>43134</v>
      </c>
      <c r="C420" s="209" t="s">
        <v>6620</v>
      </c>
      <c r="D420" s="209" t="str">
        <f>数据源表!D368</f>
        <v>可胜科技(泰州)有限公司</v>
      </c>
      <c r="E420" s="211">
        <f>数据源表!E368</f>
        <v>113600</v>
      </c>
      <c r="F420" s="209" t="str">
        <f>数据源表!F368</f>
        <v>28120699</v>
      </c>
      <c r="G420" s="212">
        <f>数据源表!G368</f>
        <v>43254</v>
      </c>
      <c r="H420" s="209">
        <f>数据源表!H368</f>
        <v>120</v>
      </c>
      <c r="I420" s="212">
        <v>43255</v>
      </c>
      <c r="J420" s="213">
        <f>数据源表!J368</f>
        <v>113600</v>
      </c>
      <c r="K420" s="94">
        <f t="shared" si="76"/>
        <v>97094.02</v>
      </c>
      <c r="L420" s="214">
        <f t="shared" si="74"/>
        <v>121</v>
      </c>
      <c r="M420" s="215"/>
      <c r="N420" s="215" t="s">
        <v>14</v>
      </c>
      <c r="O420" s="209">
        <f>ROUND(0.006*0.33,5)</f>
        <v>1.98E-3</v>
      </c>
      <c r="P420" s="209">
        <f t="shared" si="75"/>
        <v>192.25</v>
      </c>
      <c r="Q420" s="209" t="e">
        <f>ROUND(VLOOKUP(V420,#REF!,7,0),2)</f>
        <v>#REF!</v>
      </c>
      <c r="R420" s="209"/>
      <c r="S420" s="213"/>
      <c r="T420" s="213"/>
      <c r="U420" s="213"/>
      <c r="V420" s="216" t="str">
        <f>数据源表!S368</f>
        <v>CSR58</v>
      </c>
      <c r="W420" s="209" t="str">
        <f>数据源表!M368</f>
        <v>*石油制品*微乳化型切削液</v>
      </c>
      <c r="X420" s="209" t="str">
        <f>数据源表!N368</f>
        <v>JH-200RP</v>
      </c>
      <c r="Y420" s="209">
        <f>数据源表!O368</f>
        <v>8000</v>
      </c>
      <c r="Z420" s="209" t="str">
        <f>数据源表!P368</f>
        <v>千克</v>
      </c>
      <c r="AA420" s="209">
        <f>数据源表!Q368</f>
        <v>14.2</v>
      </c>
      <c r="AB420" s="209">
        <f>数据源表!R368</f>
        <v>113600</v>
      </c>
      <c r="AC420" s="217">
        <f>数据源表!U368</f>
        <v>8000</v>
      </c>
      <c r="AD420" s="217">
        <f>数据源表!T368</f>
        <v>1000</v>
      </c>
      <c r="AE420" s="218" t="str">
        <f t="shared" si="73"/>
        <v xml:space="preserve">     指导价</v>
      </c>
      <c r="AF420" s="219" t="str">
        <f>数据源表!V368</f>
        <v>XOUT17120525</v>
      </c>
      <c r="AG420" s="220">
        <f>数据源表!W368</f>
        <v>43097</v>
      </c>
      <c r="AH420" s="219">
        <f>数据源表!X368</f>
        <v>0</v>
      </c>
      <c r="AI420" s="221"/>
      <c r="AJ420" s="226">
        <f>数据源表!Y368</f>
        <v>0.17</v>
      </c>
      <c r="AK420" s="53" t="e">
        <f>VLOOKUP(V420,#REF!,12,0)</f>
        <v>#REF!</v>
      </c>
    </row>
    <row r="421" spans="1:37" s="53" customFormat="1" ht="12" customHeight="1">
      <c r="A421" s="76" t="str">
        <f>数据源表!A369</f>
        <v>吴佳佳</v>
      </c>
      <c r="B421" s="75">
        <f>数据源表!B369</f>
        <v>43134</v>
      </c>
      <c r="C421" s="223" t="s">
        <v>75</v>
      </c>
      <c r="D421" s="76" t="str">
        <f>数据源表!D369</f>
        <v>可胜科技(泰州)有限公司</v>
      </c>
      <c r="E421" s="77">
        <f>数据源表!E369</f>
        <v>71000</v>
      </c>
      <c r="F421" s="76" t="str">
        <f>数据源表!F369</f>
        <v>28120700</v>
      </c>
      <c r="G421" s="78">
        <f>数据源表!G369</f>
        <v>43254</v>
      </c>
      <c r="H421" s="76">
        <f>数据源表!H369</f>
        <v>120</v>
      </c>
      <c r="I421" s="78">
        <v>43255</v>
      </c>
      <c r="J421" s="94">
        <f>数据源表!J369</f>
        <v>71000</v>
      </c>
      <c r="K421" s="94">
        <f t="shared" si="76"/>
        <v>60683.76</v>
      </c>
      <c r="L421" s="95">
        <f t="shared" si="74"/>
        <v>121</v>
      </c>
      <c r="M421" s="96"/>
      <c r="N421" s="96" t="s">
        <v>14</v>
      </c>
      <c r="O421" s="223">
        <f>ROUND(0.5%*0.7,50)</f>
        <v>3.5000000000000001E-3</v>
      </c>
      <c r="P421" s="76">
        <f t="shared" si="75"/>
        <v>212.39</v>
      </c>
      <c r="Q421" s="76" t="e">
        <f>ROUND(VLOOKUP(V421,#REF!,7,0),2)</f>
        <v>#REF!</v>
      </c>
      <c r="R421" s="76"/>
      <c r="S421" s="94"/>
      <c r="T421" s="94"/>
      <c r="U421" s="94"/>
      <c r="V421" s="106" t="str">
        <f>数据源表!S369</f>
        <v>CSR58</v>
      </c>
      <c r="W421" s="76" t="str">
        <f>数据源表!M369</f>
        <v>*石油制品*微乳化型切削液</v>
      </c>
      <c r="X421" s="76" t="str">
        <f>数据源表!N369</f>
        <v>JH-200RP</v>
      </c>
      <c r="Y421" s="76">
        <f>数据源表!O369</f>
        <v>5000</v>
      </c>
      <c r="Z421" s="76" t="str">
        <f>数据源表!P369</f>
        <v>千克</v>
      </c>
      <c r="AA421" s="76">
        <f>数据源表!Q369</f>
        <v>14.2</v>
      </c>
      <c r="AB421" s="76">
        <f>数据源表!R369</f>
        <v>71000</v>
      </c>
      <c r="AC421" s="118">
        <f>数据源表!U369</f>
        <v>5000</v>
      </c>
      <c r="AD421" s="118">
        <f>数据源表!T369</f>
        <v>1000</v>
      </c>
      <c r="AE421" s="66" t="str">
        <f t="shared" si="73"/>
        <v xml:space="preserve">     指导价</v>
      </c>
      <c r="AF421" s="73" t="str">
        <f>数据源表!V369</f>
        <v>XOUT18010147</v>
      </c>
      <c r="AG421" s="119">
        <f>数据源表!W369</f>
        <v>43110</v>
      </c>
      <c r="AH421" s="73">
        <f>数据源表!X369</f>
        <v>0</v>
      </c>
      <c r="AI421" s="122"/>
      <c r="AJ421" s="124">
        <f>数据源表!Y369</f>
        <v>0.17</v>
      </c>
      <c r="AK421" s="53" t="e">
        <f>VLOOKUP(V421,#REF!,12,0)</f>
        <v>#REF!</v>
      </c>
    </row>
    <row r="422" spans="1:37" s="53" customFormat="1" ht="12" customHeight="1">
      <c r="A422" s="76" t="str">
        <f>数据源表!A370</f>
        <v>吴佳佳</v>
      </c>
      <c r="B422" s="75">
        <f>数据源表!B370</f>
        <v>43134</v>
      </c>
      <c r="C422" s="223" t="s">
        <v>75</v>
      </c>
      <c r="D422" s="76" t="str">
        <f>数据源表!D370</f>
        <v>可胜科技(泰州)有限公司</v>
      </c>
      <c r="E422" s="77">
        <f>数据源表!E370</f>
        <v>71000</v>
      </c>
      <c r="F422" s="76" t="str">
        <f>数据源表!F370</f>
        <v>28120701</v>
      </c>
      <c r="G422" s="78">
        <f>数据源表!G370</f>
        <v>43254</v>
      </c>
      <c r="H422" s="76">
        <f>数据源表!H370</f>
        <v>120</v>
      </c>
      <c r="I422" s="78">
        <v>43255</v>
      </c>
      <c r="J422" s="94">
        <f>数据源表!J370</f>
        <v>71000</v>
      </c>
      <c r="K422" s="94">
        <f t="shared" si="76"/>
        <v>60683.76</v>
      </c>
      <c r="L422" s="95">
        <f t="shared" si="74"/>
        <v>121</v>
      </c>
      <c r="M422" s="96"/>
      <c r="N422" s="96" t="s">
        <v>14</v>
      </c>
      <c r="O422" s="223">
        <f>ROUND(0.5%*0.7,50)</f>
        <v>3.5000000000000001E-3</v>
      </c>
      <c r="P422" s="76">
        <f t="shared" si="75"/>
        <v>212.39</v>
      </c>
      <c r="Q422" s="76" t="e">
        <f>ROUND(VLOOKUP(V422,#REF!,7,0),2)</f>
        <v>#REF!</v>
      </c>
      <c r="R422" s="76"/>
      <c r="S422" s="94"/>
      <c r="T422" s="94"/>
      <c r="U422" s="94"/>
      <c r="V422" s="106" t="str">
        <f>数据源表!S370</f>
        <v>CSR58</v>
      </c>
      <c r="W422" s="76" t="str">
        <f>数据源表!M370</f>
        <v>*石油制品*微乳化型切削液</v>
      </c>
      <c r="X422" s="76" t="str">
        <f>数据源表!N370</f>
        <v>JH-200RP</v>
      </c>
      <c r="Y422" s="76">
        <f>数据源表!O370</f>
        <v>5000</v>
      </c>
      <c r="Z422" s="76" t="str">
        <f>数据源表!P370</f>
        <v>千克</v>
      </c>
      <c r="AA422" s="76">
        <f>数据源表!Q370</f>
        <v>14.2</v>
      </c>
      <c r="AB422" s="76">
        <f>数据源表!R370</f>
        <v>71000</v>
      </c>
      <c r="AC422" s="118">
        <f>数据源表!U370</f>
        <v>5000</v>
      </c>
      <c r="AD422" s="118">
        <f>数据源表!T370</f>
        <v>1000</v>
      </c>
      <c r="AE422" s="66" t="str">
        <f t="shared" si="73"/>
        <v xml:space="preserve">     指导价</v>
      </c>
      <c r="AF422" s="73" t="str">
        <f>数据源表!V370</f>
        <v>XOUT18010330</v>
      </c>
      <c r="AG422" s="119">
        <f>数据源表!W370</f>
        <v>43119</v>
      </c>
      <c r="AH422" s="73">
        <f>数据源表!X370</f>
        <v>0</v>
      </c>
      <c r="AI422" s="122"/>
      <c r="AJ422" s="124">
        <f>数据源表!Y370</f>
        <v>0.17</v>
      </c>
      <c r="AK422" s="53" t="e">
        <f>VLOOKUP(V422,#REF!,12,0)</f>
        <v>#REF!</v>
      </c>
    </row>
    <row r="423" spans="1:37" s="53" customFormat="1" ht="12" customHeight="1">
      <c r="A423" s="76" t="str">
        <f>数据源表!A371</f>
        <v>吴佳佳</v>
      </c>
      <c r="B423" s="75">
        <f>数据源表!B371</f>
        <v>43134</v>
      </c>
      <c r="C423" s="223" t="s">
        <v>75</v>
      </c>
      <c r="D423" s="76" t="str">
        <f>数据源表!D371</f>
        <v>可胜科技(泰州)有限公司</v>
      </c>
      <c r="E423" s="77">
        <f>数据源表!E371</f>
        <v>71000</v>
      </c>
      <c r="F423" s="76" t="str">
        <f>数据源表!F371</f>
        <v>28120702</v>
      </c>
      <c r="G423" s="78">
        <f>数据源表!G371</f>
        <v>43254</v>
      </c>
      <c r="H423" s="76">
        <f>数据源表!H371</f>
        <v>120</v>
      </c>
      <c r="I423" s="78">
        <v>43255</v>
      </c>
      <c r="J423" s="94">
        <f>数据源表!J371</f>
        <v>71000</v>
      </c>
      <c r="K423" s="94">
        <f t="shared" si="76"/>
        <v>60683.76</v>
      </c>
      <c r="L423" s="95">
        <f t="shared" si="74"/>
        <v>121</v>
      </c>
      <c r="M423" s="96"/>
      <c r="N423" s="96" t="s">
        <v>14</v>
      </c>
      <c r="O423" s="223">
        <f>ROUND(0.5%*0.7,50)</f>
        <v>3.5000000000000001E-3</v>
      </c>
      <c r="P423" s="76">
        <f t="shared" si="75"/>
        <v>212.39</v>
      </c>
      <c r="Q423" s="76" t="e">
        <f>ROUND(VLOOKUP(V423,#REF!,7,0),2)</f>
        <v>#REF!</v>
      </c>
      <c r="R423" s="76"/>
      <c r="S423" s="94"/>
      <c r="T423" s="94"/>
      <c r="U423" s="94"/>
      <c r="V423" s="106" t="str">
        <f>数据源表!S371</f>
        <v>CSR58</v>
      </c>
      <c r="W423" s="76" t="str">
        <f>数据源表!M371</f>
        <v>*石油制品*微乳化型切削液</v>
      </c>
      <c r="X423" s="76" t="str">
        <f>数据源表!N371</f>
        <v>JH-200RP</v>
      </c>
      <c r="Y423" s="76">
        <f>数据源表!O371</f>
        <v>5000</v>
      </c>
      <c r="Z423" s="76" t="str">
        <f>数据源表!P371</f>
        <v>千克</v>
      </c>
      <c r="AA423" s="76">
        <f>数据源表!Q371</f>
        <v>14.2</v>
      </c>
      <c r="AB423" s="76">
        <f>数据源表!R371</f>
        <v>71000</v>
      </c>
      <c r="AC423" s="118">
        <f>数据源表!U371</f>
        <v>5000</v>
      </c>
      <c r="AD423" s="118">
        <f>数据源表!T371</f>
        <v>1000</v>
      </c>
      <c r="AE423" s="66" t="str">
        <f t="shared" si="73"/>
        <v xml:space="preserve">     指导价</v>
      </c>
      <c r="AF423" s="73" t="str">
        <f>数据源表!V371</f>
        <v>XOUT18010330</v>
      </c>
      <c r="AG423" s="119">
        <f>数据源表!W371</f>
        <v>43119</v>
      </c>
      <c r="AH423" s="73">
        <f>数据源表!X371</f>
        <v>0</v>
      </c>
      <c r="AI423" s="122"/>
      <c r="AJ423" s="124">
        <f>数据源表!Y371</f>
        <v>0.17</v>
      </c>
      <c r="AK423" s="53" t="e">
        <f>VLOOKUP(V423,#REF!,12,0)</f>
        <v>#REF!</v>
      </c>
    </row>
    <row r="424" spans="1:37" s="183" customFormat="1" ht="12" customHeight="1">
      <c r="A424" s="209" t="str">
        <f>数据源表!A372</f>
        <v>吴佳佳</v>
      </c>
      <c r="B424" s="210">
        <f>数据源表!B372</f>
        <v>43134</v>
      </c>
      <c r="C424" s="209" t="s">
        <v>6620</v>
      </c>
      <c r="D424" s="209" t="str">
        <f>数据源表!D372</f>
        <v>可胜科技(泰州)有限公司</v>
      </c>
      <c r="E424" s="211">
        <f>数据源表!E372</f>
        <v>28400</v>
      </c>
      <c r="F424" s="209" t="str">
        <f>数据源表!F372</f>
        <v>28120702</v>
      </c>
      <c r="G424" s="212">
        <f>数据源表!G372</f>
        <v>43254</v>
      </c>
      <c r="H424" s="209">
        <f>数据源表!H372</f>
        <v>120</v>
      </c>
      <c r="I424" s="212">
        <v>43255</v>
      </c>
      <c r="J424" s="213">
        <f>数据源表!J372</f>
        <v>28400</v>
      </c>
      <c r="K424" s="94">
        <f t="shared" si="76"/>
        <v>24273.5</v>
      </c>
      <c r="L424" s="214">
        <f t="shared" si="74"/>
        <v>121</v>
      </c>
      <c r="M424" s="215"/>
      <c r="N424" s="215" t="s">
        <v>14</v>
      </c>
      <c r="O424" s="209">
        <f>ROUND(0.006*0.33,5)</f>
        <v>1.98E-3</v>
      </c>
      <c r="P424" s="209">
        <f t="shared" si="75"/>
        <v>48.06</v>
      </c>
      <c r="Q424" s="209" t="e">
        <f>ROUND(VLOOKUP(V424,#REF!,7,0),2)</f>
        <v>#REF!</v>
      </c>
      <c r="R424" s="209"/>
      <c r="S424" s="213"/>
      <c r="T424" s="213"/>
      <c r="U424" s="213"/>
      <c r="V424" s="216" t="str">
        <f>数据源表!S372</f>
        <v>CSR58</v>
      </c>
      <c r="W424" s="209" t="str">
        <f>数据源表!M372</f>
        <v>*石油制品*微乳化型切削液</v>
      </c>
      <c r="X424" s="209" t="str">
        <f>数据源表!N372</f>
        <v>JH-200RP</v>
      </c>
      <c r="Y424" s="209">
        <f>数据源表!O372</f>
        <v>2000</v>
      </c>
      <c r="Z424" s="209" t="str">
        <f>数据源表!P372</f>
        <v>千克</v>
      </c>
      <c r="AA424" s="209">
        <f>数据源表!Q372</f>
        <v>14.2</v>
      </c>
      <c r="AB424" s="209">
        <f>数据源表!R372</f>
        <v>28400</v>
      </c>
      <c r="AC424" s="217">
        <f>数据源表!U372</f>
        <v>2000</v>
      </c>
      <c r="AD424" s="217">
        <f>数据源表!T372</f>
        <v>1000</v>
      </c>
      <c r="AE424" s="218" t="str">
        <f t="shared" si="73"/>
        <v xml:space="preserve">     指导价</v>
      </c>
      <c r="AF424" s="219" t="str">
        <f>数据源表!V372</f>
        <v>XOUT17120525</v>
      </c>
      <c r="AG424" s="220">
        <f>数据源表!W372</f>
        <v>43097</v>
      </c>
      <c r="AH424" s="219">
        <f>数据源表!X372</f>
        <v>0</v>
      </c>
      <c r="AI424" s="221"/>
      <c r="AJ424" s="226">
        <f>数据源表!Y372</f>
        <v>0.17</v>
      </c>
      <c r="AK424" s="53" t="e">
        <f>VLOOKUP(V424,#REF!,12,0)</f>
        <v>#REF!</v>
      </c>
    </row>
    <row r="425" spans="1:37" s="53" customFormat="1" ht="12" customHeight="1">
      <c r="A425" s="76" t="str">
        <f>数据源表!A373</f>
        <v>吴佳佳</v>
      </c>
      <c r="B425" s="75">
        <f>数据源表!B373</f>
        <v>43130</v>
      </c>
      <c r="C425" s="76" t="s">
        <v>1151</v>
      </c>
      <c r="D425" s="76" t="str">
        <f>数据源表!D373</f>
        <v>六丰精密机械（昆山）有限公司</v>
      </c>
      <c r="E425" s="77">
        <f>数据源表!E373</f>
        <v>14976</v>
      </c>
      <c r="F425" s="76" t="str">
        <f>数据源表!F373</f>
        <v>28120644</v>
      </c>
      <c r="G425" s="78">
        <f>数据源表!G373</f>
        <v>43220</v>
      </c>
      <c r="H425" s="76">
        <f>数据源表!H373</f>
        <v>90</v>
      </c>
      <c r="I425" s="78">
        <v>43264</v>
      </c>
      <c r="J425" s="94">
        <f>数据源表!J373</f>
        <v>14976</v>
      </c>
      <c r="K425" s="94">
        <f t="shared" si="76"/>
        <v>12800</v>
      </c>
      <c r="L425" s="95">
        <f t="shared" si="74"/>
        <v>134</v>
      </c>
      <c r="M425" s="96"/>
      <c r="N425" s="96" t="s">
        <v>1956</v>
      </c>
      <c r="O425" s="76">
        <v>0.01</v>
      </c>
      <c r="P425" s="76">
        <f t="shared" si="75"/>
        <v>128</v>
      </c>
      <c r="Q425" s="76" t="e">
        <f>ROUND(VLOOKUP(V425,#REF!,7,0),2)</f>
        <v>#REF!</v>
      </c>
      <c r="R425" s="76"/>
      <c r="S425" s="94"/>
      <c r="T425" s="94"/>
      <c r="U425" s="94"/>
      <c r="V425" s="106" t="str">
        <f>数据源表!S373</f>
        <v>CSR05</v>
      </c>
      <c r="W425" s="76" t="str">
        <f>数据源表!M373</f>
        <v>*石油制品*优质切削液</v>
      </c>
      <c r="X425" s="76" t="str">
        <f>数据源表!N373</f>
        <v>JH-101SL-KL</v>
      </c>
      <c r="Y425" s="76">
        <f>数据源表!O373</f>
        <v>1000</v>
      </c>
      <c r="Z425" s="76" t="str">
        <f>数据源表!P373</f>
        <v>升</v>
      </c>
      <c r="AA425" s="76">
        <f>数据源表!Q373</f>
        <v>14.976000000000001</v>
      </c>
      <c r="AB425" s="76">
        <f>数据源表!R373</f>
        <v>14976</v>
      </c>
      <c r="AC425" s="118">
        <f>数据源表!U373</f>
        <v>990</v>
      </c>
      <c r="AD425" s="118">
        <f>数据源表!T373</f>
        <v>990</v>
      </c>
      <c r="AE425" s="66" t="str">
        <f t="shared" si="73"/>
        <v xml:space="preserve">     指导价</v>
      </c>
      <c r="AF425" s="73" t="str">
        <f>数据源表!V373</f>
        <v>XOUT18010135</v>
      </c>
      <c r="AG425" s="119">
        <f>数据源表!W373</f>
        <v>43109</v>
      </c>
      <c r="AH425" s="73">
        <f>数据源表!X373</f>
        <v>0</v>
      </c>
      <c r="AI425" s="122"/>
      <c r="AJ425" s="124">
        <f>数据源表!Y373</f>
        <v>0.17</v>
      </c>
      <c r="AK425" s="53" t="e">
        <f>VLOOKUP(V425,#REF!,12,0)</f>
        <v>#REF!</v>
      </c>
    </row>
    <row r="426" spans="1:37" s="53" customFormat="1" ht="12" customHeight="1">
      <c r="A426" s="76" t="str">
        <f>数据源表!A374</f>
        <v>吴佳佳</v>
      </c>
      <c r="B426" s="75">
        <f>数据源表!B374</f>
        <v>43156</v>
      </c>
      <c r="C426" s="76" t="s">
        <v>1157</v>
      </c>
      <c r="D426" s="76" t="str">
        <f>数据源表!D374</f>
        <v>六和轻合金（苏州）有限公司</v>
      </c>
      <c r="E426" s="77">
        <f>数据源表!E374</f>
        <v>16447.86</v>
      </c>
      <c r="F426" s="76" t="str">
        <f>数据源表!F374</f>
        <v>02839290</v>
      </c>
      <c r="G426" s="78">
        <f>数据源表!G374</f>
        <v>43246</v>
      </c>
      <c r="H426" s="76">
        <f>数据源表!H374</f>
        <v>90</v>
      </c>
      <c r="I426" s="78">
        <v>43257</v>
      </c>
      <c r="J426" s="94">
        <f>数据源表!J374</f>
        <v>16447.86</v>
      </c>
      <c r="K426" s="94">
        <f t="shared" si="76"/>
        <v>14058</v>
      </c>
      <c r="L426" s="95">
        <f t="shared" si="74"/>
        <v>101</v>
      </c>
      <c r="M426" s="96"/>
      <c r="N426" s="96" t="s">
        <v>1956</v>
      </c>
      <c r="O426" s="76">
        <v>0.01</v>
      </c>
      <c r="P426" s="76">
        <f t="shared" si="75"/>
        <v>140.58000000000001</v>
      </c>
      <c r="Q426" s="76" t="e">
        <f>ROUND(VLOOKUP(V426,#REF!,7,0),2)</f>
        <v>#REF!</v>
      </c>
      <c r="R426" s="76"/>
      <c r="S426" s="94"/>
      <c r="T426" s="94"/>
      <c r="U426" s="94"/>
      <c r="V426" s="106" t="str">
        <f>数据源表!S374</f>
        <v>CSR07</v>
      </c>
      <c r="W426" s="76" t="str">
        <f>数据源表!M374</f>
        <v>*石油制品*优质切削液</v>
      </c>
      <c r="X426" s="76" t="str">
        <f>数据源表!N374</f>
        <v>JH-101SL</v>
      </c>
      <c r="Y426" s="76">
        <f>数据源表!O374</f>
        <v>6</v>
      </c>
      <c r="Z426" s="76" t="str">
        <f>数据源表!P374</f>
        <v>桶</v>
      </c>
      <c r="AA426" s="76">
        <f>数据源表!Q374</f>
        <v>2741.31</v>
      </c>
      <c r="AB426" s="76">
        <f>数据源表!R374</f>
        <v>16447.86</v>
      </c>
      <c r="AC426" s="118">
        <f>数据源表!U374</f>
        <v>1080</v>
      </c>
      <c r="AD426" s="118">
        <f>数据源表!T374</f>
        <v>180</v>
      </c>
      <c r="AE426" s="66" t="str">
        <f t="shared" si="73"/>
        <v xml:space="preserve">     指导价</v>
      </c>
      <c r="AF426" s="73" t="str">
        <f>数据源表!V374</f>
        <v>XOUT18010141</v>
      </c>
      <c r="AG426" s="119">
        <f>数据源表!W374</f>
        <v>43110</v>
      </c>
      <c r="AH426" s="73">
        <f>数据源表!X374</f>
        <v>0</v>
      </c>
      <c r="AI426" s="122"/>
      <c r="AJ426" s="124">
        <f>数据源表!Y374</f>
        <v>0.17</v>
      </c>
      <c r="AK426" s="53" t="e">
        <f>VLOOKUP(V426,#REF!,12,0)</f>
        <v>#REF!</v>
      </c>
    </row>
    <row r="427" spans="1:37" s="53" customFormat="1" ht="12" customHeight="1">
      <c r="A427" s="76" t="str">
        <f>数据源表!A375</f>
        <v>吴佳佳</v>
      </c>
      <c r="B427" s="75">
        <f>数据源表!B375</f>
        <v>43156</v>
      </c>
      <c r="C427" s="76" t="s">
        <v>1157</v>
      </c>
      <c r="D427" s="76" t="str">
        <f>数据源表!D375</f>
        <v>六和轻合金（苏州）有限公司</v>
      </c>
      <c r="E427" s="77">
        <f>数据源表!E375</f>
        <v>16447.86</v>
      </c>
      <c r="F427" s="76" t="str">
        <f>数据源表!F375</f>
        <v>02839290</v>
      </c>
      <c r="G427" s="78">
        <f>数据源表!G375</f>
        <v>43246</v>
      </c>
      <c r="H427" s="76">
        <f>数据源表!H375</f>
        <v>90</v>
      </c>
      <c r="I427" s="78">
        <v>43257</v>
      </c>
      <c r="J427" s="94">
        <f>数据源表!J375</f>
        <v>16447.86</v>
      </c>
      <c r="K427" s="94">
        <f t="shared" si="76"/>
        <v>14058</v>
      </c>
      <c r="L427" s="95">
        <f t="shared" si="74"/>
        <v>101</v>
      </c>
      <c r="M427" s="96"/>
      <c r="N427" s="96" t="s">
        <v>1956</v>
      </c>
      <c r="O427" s="76">
        <v>0.01</v>
      </c>
      <c r="P427" s="76">
        <f t="shared" si="75"/>
        <v>140.58000000000001</v>
      </c>
      <c r="Q427" s="76" t="e">
        <f>ROUND(VLOOKUP(V427,#REF!,7,0),2)</f>
        <v>#REF!</v>
      </c>
      <c r="R427" s="76"/>
      <c r="S427" s="94"/>
      <c r="T427" s="94"/>
      <c r="U427" s="94"/>
      <c r="V427" s="106" t="str">
        <f>数据源表!S375</f>
        <v>CSR07</v>
      </c>
      <c r="W427" s="76" t="str">
        <f>数据源表!M375</f>
        <v>*石油制品*优质切削液</v>
      </c>
      <c r="X427" s="76" t="str">
        <f>数据源表!N375</f>
        <v>JH-101SL</v>
      </c>
      <c r="Y427" s="76">
        <f>数据源表!O375</f>
        <v>6</v>
      </c>
      <c r="Z427" s="76" t="str">
        <f>数据源表!P375</f>
        <v>桶</v>
      </c>
      <c r="AA427" s="76">
        <f>数据源表!Q375</f>
        <v>2741.31</v>
      </c>
      <c r="AB427" s="76">
        <f>数据源表!R375</f>
        <v>16447.86</v>
      </c>
      <c r="AC427" s="118">
        <f>数据源表!U375</f>
        <v>1080</v>
      </c>
      <c r="AD427" s="118">
        <f>数据源表!T375</f>
        <v>180</v>
      </c>
      <c r="AE427" s="66" t="str">
        <f t="shared" si="73"/>
        <v xml:space="preserve">     指导价</v>
      </c>
      <c r="AF427" s="73" t="str">
        <f>数据源表!V375</f>
        <v>XOUT18010237</v>
      </c>
      <c r="AG427" s="119">
        <f>数据源表!W375</f>
        <v>43113</v>
      </c>
      <c r="AH427" s="73">
        <f>数据源表!X375</f>
        <v>0</v>
      </c>
      <c r="AI427" s="122"/>
      <c r="AJ427" s="124">
        <f>数据源表!Y375</f>
        <v>0.17</v>
      </c>
      <c r="AK427" s="53" t="e">
        <f>VLOOKUP(V427,#REF!,12,0)</f>
        <v>#REF!</v>
      </c>
    </row>
    <row r="428" spans="1:37" s="53" customFormat="1" ht="12" customHeight="1">
      <c r="A428" s="76" t="str">
        <f>数据源表!A376</f>
        <v>吴佳佳</v>
      </c>
      <c r="B428" s="75">
        <f>数据源表!B376</f>
        <v>43156</v>
      </c>
      <c r="C428" s="76" t="s">
        <v>1157</v>
      </c>
      <c r="D428" s="76" t="str">
        <f>数据源表!D376</f>
        <v>六和轻合金（苏州）有限公司</v>
      </c>
      <c r="E428" s="77">
        <f>数据源表!E376</f>
        <v>16447.86</v>
      </c>
      <c r="F428" s="76" t="str">
        <f>数据源表!F376</f>
        <v>02839290</v>
      </c>
      <c r="G428" s="78">
        <f>数据源表!G376</f>
        <v>43246</v>
      </c>
      <c r="H428" s="76">
        <f>数据源表!H376</f>
        <v>90</v>
      </c>
      <c r="I428" s="78">
        <v>43257</v>
      </c>
      <c r="J428" s="94">
        <f>数据源表!J376</f>
        <v>16447.86</v>
      </c>
      <c r="K428" s="94">
        <f t="shared" si="76"/>
        <v>14058</v>
      </c>
      <c r="L428" s="95">
        <f t="shared" si="74"/>
        <v>101</v>
      </c>
      <c r="M428" s="96"/>
      <c r="N428" s="96" t="s">
        <v>1956</v>
      </c>
      <c r="O428" s="76">
        <v>0.01</v>
      </c>
      <c r="P428" s="76">
        <f t="shared" si="75"/>
        <v>140.58000000000001</v>
      </c>
      <c r="Q428" s="76" t="e">
        <f>ROUND(VLOOKUP(V428,#REF!,7,0),2)</f>
        <v>#REF!</v>
      </c>
      <c r="R428" s="76"/>
      <c r="S428" s="94"/>
      <c r="T428" s="94"/>
      <c r="U428" s="94"/>
      <c r="V428" s="106" t="str">
        <f>数据源表!S376</f>
        <v>CSR07</v>
      </c>
      <c r="W428" s="76" t="str">
        <f>数据源表!M376</f>
        <v>*石油制品*优质切削液</v>
      </c>
      <c r="X428" s="76" t="str">
        <f>数据源表!N376</f>
        <v>JH-101SL</v>
      </c>
      <c r="Y428" s="76">
        <f>数据源表!O376</f>
        <v>6</v>
      </c>
      <c r="Z428" s="76" t="str">
        <f>数据源表!P376</f>
        <v>桶</v>
      </c>
      <c r="AA428" s="76">
        <f>数据源表!Q376</f>
        <v>2741.31</v>
      </c>
      <c r="AB428" s="76">
        <f>数据源表!R376</f>
        <v>16447.86</v>
      </c>
      <c r="AC428" s="118">
        <f>数据源表!U376</f>
        <v>1080</v>
      </c>
      <c r="AD428" s="118">
        <f>数据源表!T376</f>
        <v>180</v>
      </c>
      <c r="AE428" s="66" t="str">
        <f t="shared" si="73"/>
        <v xml:space="preserve">     指导价</v>
      </c>
      <c r="AF428" s="73" t="str">
        <f>数据源表!V376</f>
        <v>XOUT18010282</v>
      </c>
      <c r="AG428" s="119">
        <f>数据源表!W376</f>
        <v>43117</v>
      </c>
      <c r="AH428" s="73">
        <f>数据源表!X376</f>
        <v>0</v>
      </c>
      <c r="AI428" s="122"/>
      <c r="AJ428" s="124">
        <f>数据源表!Y376</f>
        <v>0.17</v>
      </c>
      <c r="AK428" s="53" t="e">
        <f>VLOOKUP(V428,#REF!,12,0)</f>
        <v>#REF!</v>
      </c>
    </row>
    <row r="429" spans="1:37" s="53" customFormat="1" ht="12" customHeight="1">
      <c r="A429" s="76" t="str">
        <f>数据源表!A377</f>
        <v>吴佳佳</v>
      </c>
      <c r="B429" s="75">
        <f>数据源表!B377</f>
        <v>43156</v>
      </c>
      <c r="C429" s="76" t="s">
        <v>1157</v>
      </c>
      <c r="D429" s="76" t="str">
        <f>数据源表!D377</f>
        <v>六和轻合金（苏州）有限公司</v>
      </c>
      <c r="E429" s="77">
        <f>数据源表!E377</f>
        <v>16447.86</v>
      </c>
      <c r="F429" s="76" t="str">
        <f>数据源表!F377</f>
        <v>02839290</v>
      </c>
      <c r="G429" s="78">
        <f>数据源表!G377</f>
        <v>43246</v>
      </c>
      <c r="H429" s="76">
        <f>数据源表!H377</f>
        <v>90</v>
      </c>
      <c r="I429" s="78">
        <v>43257</v>
      </c>
      <c r="J429" s="94">
        <f>数据源表!J377</f>
        <v>16447.86</v>
      </c>
      <c r="K429" s="94">
        <f t="shared" si="76"/>
        <v>14058</v>
      </c>
      <c r="L429" s="95">
        <f t="shared" si="74"/>
        <v>101</v>
      </c>
      <c r="M429" s="96"/>
      <c r="N429" s="96" t="s">
        <v>1956</v>
      </c>
      <c r="O429" s="76">
        <v>0.01</v>
      </c>
      <c r="P429" s="76">
        <f t="shared" si="75"/>
        <v>140.58000000000001</v>
      </c>
      <c r="Q429" s="76" t="e">
        <f>ROUND(VLOOKUP(V429,#REF!,7,0),2)</f>
        <v>#REF!</v>
      </c>
      <c r="R429" s="76"/>
      <c r="S429" s="94"/>
      <c r="T429" s="94"/>
      <c r="U429" s="94"/>
      <c r="V429" s="106" t="str">
        <f>数据源表!S377</f>
        <v>CSR07</v>
      </c>
      <c r="W429" s="76" t="str">
        <f>数据源表!M377</f>
        <v>*石油制品*优质切削液</v>
      </c>
      <c r="X429" s="76" t="str">
        <f>数据源表!N377</f>
        <v>JH-101SL</v>
      </c>
      <c r="Y429" s="76">
        <f>数据源表!O377</f>
        <v>6</v>
      </c>
      <c r="Z429" s="76" t="str">
        <f>数据源表!P377</f>
        <v>桶</v>
      </c>
      <c r="AA429" s="76">
        <f>数据源表!Q377</f>
        <v>2741.31</v>
      </c>
      <c r="AB429" s="76">
        <f>数据源表!R377</f>
        <v>16447.86</v>
      </c>
      <c r="AC429" s="118">
        <f>数据源表!U377</f>
        <v>1080</v>
      </c>
      <c r="AD429" s="118">
        <f>数据源表!T377</f>
        <v>180</v>
      </c>
      <c r="AE429" s="66" t="str">
        <f t="shared" si="73"/>
        <v xml:space="preserve">     指导价</v>
      </c>
      <c r="AF429" s="73" t="str">
        <f>数据源表!V377</f>
        <v>XOUT18010361</v>
      </c>
      <c r="AG429" s="119">
        <f>数据源表!W377</f>
        <v>43120</v>
      </c>
      <c r="AH429" s="73">
        <f>数据源表!X377</f>
        <v>0</v>
      </c>
      <c r="AI429" s="122"/>
      <c r="AJ429" s="124">
        <f>数据源表!Y377</f>
        <v>0.17</v>
      </c>
      <c r="AK429" s="53" t="e">
        <f>VLOOKUP(V429,#REF!,12,0)</f>
        <v>#REF!</v>
      </c>
    </row>
    <row r="430" spans="1:37" s="53" customFormat="1" ht="12" customHeight="1">
      <c r="A430" s="76" t="str">
        <f>数据源表!A378</f>
        <v>吴佳佳</v>
      </c>
      <c r="B430" s="75">
        <f>数据源表!B378</f>
        <v>43156</v>
      </c>
      <c r="C430" s="76" t="s">
        <v>1157</v>
      </c>
      <c r="D430" s="76" t="str">
        <f>数据源表!D378</f>
        <v>六和轻合金（苏州）有限公司</v>
      </c>
      <c r="E430" s="77">
        <f>数据源表!E378</f>
        <v>16447.86</v>
      </c>
      <c r="F430" s="76" t="str">
        <f>数据源表!F378</f>
        <v>02839290</v>
      </c>
      <c r="G430" s="78">
        <f>数据源表!G378</f>
        <v>43246</v>
      </c>
      <c r="H430" s="76">
        <f>数据源表!H378</f>
        <v>90</v>
      </c>
      <c r="I430" s="78">
        <v>43257</v>
      </c>
      <c r="J430" s="94">
        <f>数据源表!J378</f>
        <v>16447.86</v>
      </c>
      <c r="K430" s="94">
        <f t="shared" si="76"/>
        <v>14058</v>
      </c>
      <c r="L430" s="95">
        <f t="shared" si="74"/>
        <v>101</v>
      </c>
      <c r="M430" s="96"/>
      <c r="N430" s="96" t="s">
        <v>1956</v>
      </c>
      <c r="O430" s="76">
        <v>0.01</v>
      </c>
      <c r="P430" s="76">
        <f t="shared" si="75"/>
        <v>140.58000000000001</v>
      </c>
      <c r="Q430" s="76" t="e">
        <f>ROUND(VLOOKUP(V430,#REF!,7,0),2)</f>
        <v>#REF!</v>
      </c>
      <c r="R430" s="76"/>
      <c r="S430" s="94"/>
      <c r="T430" s="94"/>
      <c r="U430" s="94"/>
      <c r="V430" s="106" t="str">
        <f>数据源表!S378</f>
        <v>CSR07</v>
      </c>
      <c r="W430" s="76" t="str">
        <f>数据源表!M378</f>
        <v>*石油制品*优质切削液</v>
      </c>
      <c r="X430" s="76" t="str">
        <f>数据源表!N378</f>
        <v>JH-101SL</v>
      </c>
      <c r="Y430" s="76">
        <f>数据源表!O378</f>
        <v>6</v>
      </c>
      <c r="Z430" s="76" t="str">
        <f>数据源表!P378</f>
        <v>桶</v>
      </c>
      <c r="AA430" s="76">
        <f>数据源表!Q378</f>
        <v>2741.31</v>
      </c>
      <c r="AB430" s="76">
        <f>数据源表!R378</f>
        <v>16447.86</v>
      </c>
      <c r="AC430" s="118">
        <f>数据源表!U378</f>
        <v>1080</v>
      </c>
      <c r="AD430" s="118">
        <f>数据源表!T378</f>
        <v>180</v>
      </c>
      <c r="AE430" s="66" t="str">
        <f t="shared" si="73"/>
        <v xml:space="preserve">     指导价</v>
      </c>
      <c r="AF430" s="73" t="str">
        <f>数据源表!V378</f>
        <v>XOUT18010438</v>
      </c>
      <c r="AG430" s="119">
        <f>数据源表!W378</f>
        <v>43125</v>
      </c>
      <c r="AH430" s="73">
        <f>数据源表!X378</f>
        <v>0</v>
      </c>
      <c r="AI430" s="122"/>
      <c r="AJ430" s="124">
        <f>数据源表!Y378</f>
        <v>0.17</v>
      </c>
      <c r="AK430" s="53" t="e">
        <f>VLOOKUP(V430,#REF!,12,0)</f>
        <v>#REF!</v>
      </c>
    </row>
    <row r="431" spans="1:37" s="53" customFormat="1" ht="12" customHeight="1">
      <c r="A431" s="76" t="str">
        <f>数据源表!A379</f>
        <v>吴佳佳</v>
      </c>
      <c r="B431" s="75">
        <f>数据源表!B379</f>
        <v>43156</v>
      </c>
      <c r="C431" s="76" t="s">
        <v>1157</v>
      </c>
      <c r="D431" s="76" t="str">
        <f>数据源表!D379</f>
        <v>六和轻合金（苏州）有限公司</v>
      </c>
      <c r="E431" s="77">
        <f>数据源表!E379</f>
        <v>16447.86</v>
      </c>
      <c r="F431" s="76" t="str">
        <f>数据源表!F379</f>
        <v>02839290</v>
      </c>
      <c r="G431" s="78">
        <f>数据源表!G379</f>
        <v>43246</v>
      </c>
      <c r="H431" s="76">
        <f>数据源表!H379</f>
        <v>90</v>
      </c>
      <c r="I431" s="78">
        <v>43257</v>
      </c>
      <c r="J431" s="94">
        <f>数据源表!J379</f>
        <v>16447.86</v>
      </c>
      <c r="K431" s="94">
        <f t="shared" si="76"/>
        <v>14058</v>
      </c>
      <c r="L431" s="95">
        <f t="shared" si="74"/>
        <v>101</v>
      </c>
      <c r="M431" s="96"/>
      <c r="N431" s="96" t="s">
        <v>1956</v>
      </c>
      <c r="O431" s="76">
        <v>0.01</v>
      </c>
      <c r="P431" s="76">
        <f t="shared" si="75"/>
        <v>140.58000000000001</v>
      </c>
      <c r="Q431" s="76" t="e">
        <f>ROUND(VLOOKUP(V431,#REF!,7,0),2)</f>
        <v>#REF!</v>
      </c>
      <c r="R431" s="76"/>
      <c r="S431" s="94"/>
      <c r="T431" s="94"/>
      <c r="U431" s="94"/>
      <c r="V431" s="106" t="str">
        <f>数据源表!S379</f>
        <v>CSR07</v>
      </c>
      <c r="W431" s="76" t="str">
        <f>数据源表!M379</f>
        <v>*石油制品*优质切削液</v>
      </c>
      <c r="X431" s="76" t="str">
        <f>数据源表!N379</f>
        <v>JH-101SL</v>
      </c>
      <c r="Y431" s="76">
        <f>数据源表!O379</f>
        <v>6</v>
      </c>
      <c r="Z431" s="76" t="str">
        <f>数据源表!P379</f>
        <v>桶</v>
      </c>
      <c r="AA431" s="76">
        <f>数据源表!Q379</f>
        <v>2741.31</v>
      </c>
      <c r="AB431" s="76">
        <f>数据源表!R379</f>
        <v>16447.86</v>
      </c>
      <c r="AC431" s="118">
        <f>数据源表!U379</f>
        <v>1080</v>
      </c>
      <c r="AD431" s="118">
        <f>数据源表!T379</f>
        <v>180</v>
      </c>
      <c r="AE431" s="66" t="str">
        <f t="shared" si="73"/>
        <v xml:space="preserve">     指导价</v>
      </c>
      <c r="AF431" s="73" t="str">
        <f>数据源表!V379</f>
        <v>XOUT18010495</v>
      </c>
      <c r="AG431" s="119">
        <f>数据源表!W379</f>
        <v>43129</v>
      </c>
      <c r="AH431" s="73">
        <f>数据源表!X379</f>
        <v>0</v>
      </c>
      <c r="AI431" s="122"/>
      <c r="AJ431" s="124">
        <f>数据源表!Y379</f>
        <v>0.17</v>
      </c>
      <c r="AK431" s="53" t="e">
        <f>VLOOKUP(V431,#REF!,12,0)</f>
        <v>#REF!</v>
      </c>
    </row>
    <row r="432" spans="1:37" s="53" customFormat="1" ht="12" customHeight="1">
      <c r="A432" s="76" t="str">
        <f>数据源表!A380</f>
        <v>吴佳佳</v>
      </c>
      <c r="B432" s="75">
        <f>数据源表!B380</f>
        <v>43156</v>
      </c>
      <c r="C432" s="76" t="s">
        <v>1157</v>
      </c>
      <c r="D432" s="76" t="str">
        <f>数据源表!D380</f>
        <v>六和轻合金（苏州）有限公司</v>
      </c>
      <c r="E432" s="77">
        <f>数据源表!E380</f>
        <v>16447.86</v>
      </c>
      <c r="F432" s="76" t="str">
        <f>数据源表!F380</f>
        <v>02839290</v>
      </c>
      <c r="G432" s="78">
        <f>数据源表!G380</f>
        <v>43246</v>
      </c>
      <c r="H432" s="76">
        <f>数据源表!H380</f>
        <v>90</v>
      </c>
      <c r="I432" s="78">
        <v>43257</v>
      </c>
      <c r="J432" s="94">
        <f>数据源表!J380</f>
        <v>16447.86</v>
      </c>
      <c r="K432" s="94">
        <f t="shared" si="76"/>
        <v>14058</v>
      </c>
      <c r="L432" s="95">
        <f t="shared" si="74"/>
        <v>101</v>
      </c>
      <c r="M432" s="96"/>
      <c r="N432" s="96" t="s">
        <v>1956</v>
      </c>
      <c r="O432" s="76">
        <v>0.01</v>
      </c>
      <c r="P432" s="76">
        <f t="shared" si="75"/>
        <v>140.58000000000001</v>
      </c>
      <c r="Q432" s="76" t="e">
        <f>ROUND(VLOOKUP(V432,#REF!,7,0),2)</f>
        <v>#REF!</v>
      </c>
      <c r="R432" s="76"/>
      <c r="S432" s="94"/>
      <c r="T432" s="94"/>
      <c r="U432" s="94"/>
      <c r="V432" s="106" t="str">
        <f>数据源表!S380</f>
        <v>CSR07</v>
      </c>
      <c r="W432" s="76" t="str">
        <f>数据源表!M380</f>
        <v>*石油制品*优质切削液</v>
      </c>
      <c r="X432" s="76" t="str">
        <f>数据源表!N380</f>
        <v>JH-101SL</v>
      </c>
      <c r="Y432" s="76">
        <f>数据源表!O380</f>
        <v>6</v>
      </c>
      <c r="Z432" s="76" t="str">
        <f>数据源表!P380</f>
        <v>桶</v>
      </c>
      <c r="AA432" s="76">
        <f>数据源表!Q380</f>
        <v>2741.31</v>
      </c>
      <c r="AB432" s="76">
        <f>数据源表!R380</f>
        <v>16447.86</v>
      </c>
      <c r="AC432" s="118">
        <f>数据源表!U380</f>
        <v>1080</v>
      </c>
      <c r="AD432" s="118">
        <f>数据源表!T380</f>
        <v>180</v>
      </c>
      <c r="AE432" s="66" t="str">
        <f t="shared" si="73"/>
        <v xml:space="preserve">     指导价</v>
      </c>
      <c r="AF432" s="73" t="str">
        <f>数据源表!V380</f>
        <v>XOUT18020074</v>
      </c>
      <c r="AG432" s="119">
        <f>数据源表!W380</f>
        <v>43137</v>
      </c>
      <c r="AH432" s="73">
        <f>数据源表!X380</f>
        <v>0</v>
      </c>
      <c r="AI432" s="122"/>
      <c r="AJ432" s="124">
        <f>数据源表!Y380</f>
        <v>0.17</v>
      </c>
      <c r="AK432" s="53" t="e">
        <f>VLOOKUP(V432,#REF!,12,0)</f>
        <v>#REF!</v>
      </c>
    </row>
    <row r="433" spans="1:37" s="183" customFormat="1" ht="12" customHeight="1">
      <c r="A433" s="209" t="str">
        <f>数据源表!A381</f>
        <v>吴佳佳</v>
      </c>
      <c r="B433" s="210">
        <f>数据源表!B381</f>
        <v>43137</v>
      </c>
      <c r="C433" s="209" t="s">
        <v>6621</v>
      </c>
      <c r="D433" s="209" t="str">
        <f>数据源表!D381</f>
        <v>可发科技（宿迁）有限公司</v>
      </c>
      <c r="E433" s="211">
        <f>数据源表!E381</f>
        <v>56800</v>
      </c>
      <c r="F433" s="209" t="str">
        <f>数据源表!F381</f>
        <v>02839182</v>
      </c>
      <c r="G433" s="212">
        <f>数据源表!G381</f>
        <v>43257</v>
      </c>
      <c r="H433" s="209">
        <f>数据源表!H381</f>
        <v>120</v>
      </c>
      <c r="I433" s="212">
        <v>43255</v>
      </c>
      <c r="J433" s="213">
        <f>数据源表!J381</f>
        <v>56800</v>
      </c>
      <c r="K433" s="94">
        <f t="shared" si="76"/>
        <v>48547.01</v>
      </c>
      <c r="L433" s="214">
        <f t="shared" si="74"/>
        <v>118</v>
      </c>
      <c r="M433" s="215"/>
      <c r="N433" s="215" t="s">
        <v>14</v>
      </c>
      <c r="O433" s="209">
        <f>ROUND(0.006*0.33,5)</f>
        <v>1.98E-3</v>
      </c>
      <c r="P433" s="209">
        <f t="shared" si="75"/>
        <v>96.12</v>
      </c>
      <c r="Q433" s="209" t="e">
        <f>ROUND(VLOOKUP(V433,#REF!,7,0),2)</f>
        <v>#REF!</v>
      </c>
      <c r="R433" s="209"/>
      <c r="S433" s="213"/>
      <c r="T433" s="213"/>
      <c r="U433" s="213"/>
      <c r="V433" s="216" t="str">
        <f>数据源表!S381</f>
        <v>CSR58</v>
      </c>
      <c r="W433" s="209" t="str">
        <f>数据源表!M381</f>
        <v>*石油制品*微乳化型切削液</v>
      </c>
      <c r="X433" s="209" t="str">
        <f>数据源表!N381</f>
        <v>JH-200RP</v>
      </c>
      <c r="Y433" s="209">
        <f>数据源表!O381</f>
        <v>4000</v>
      </c>
      <c r="Z433" s="209" t="str">
        <f>数据源表!P381</f>
        <v>千克</v>
      </c>
      <c r="AA433" s="209">
        <f>数据源表!Q381</f>
        <v>14.2</v>
      </c>
      <c r="AB433" s="209">
        <f>数据源表!R381</f>
        <v>56800</v>
      </c>
      <c r="AC433" s="217">
        <f>数据源表!U381</f>
        <v>4000</v>
      </c>
      <c r="AD433" s="217">
        <f>数据源表!T381</f>
        <v>1000</v>
      </c>
      <c r="AE433" s="218" t="str">
        <f t="shared" si="73"/>
        <v xml:space="preserve">     指导价</v>
      </c>
      <c r="AF433" s="219" t="str">
        <f>数据源表!V381</f>
        <v>XOUT17120360</v>
      </c>
      <c r="AG433" s="220">
        <f>数据源表!W381</f>
        <v>43088</v>
      </c>
      <c r="AH433" s="219">
        <f>数据源表!X381</f>
        <v>0</v>
      </c>
      <c r="AI433" s="221"/>
      <c r="AJ433" s="226">
        <f>数据源表!Y381</f>
        <v>0.17</v>
      </c>
      <c r="AK433" s="53" t="e">
        <f>VLOOKUP(V433,#REF!,12,0)</f>
        <v>#REF!</v>
      </c>
    </row>
    <row r="434" spans="1:37" s="183" customFormat="1" ht="12" customHeight="1">
      <c r="A434" s="209" t="str">
        <f>数据源表!A382</f>
        <v>吴佳佳</v>
      </c>
      <c r="B434" s="210">
        <f>数据源表!B382</f>
        <v>43137</v>
      </c>
      <c r="C434" s="209" t="s">
        <v>6621</v>
      </c>
      <c r="D434" s="209" t="str">
        <f>数据源表!D382</f>
        <v>可发科技（宿迁）有限公司</v>
      </c>
      <c r="E434" s="211">
        <f>数据源表!E382</f>
        <v>28400</v>
      </c>
      <c r="F434" s="209" t="str">
        <f>数据源表!F382</f>
        <v>02839182</v>
      </c>
      <c r="G434" s="212">
        <f>数据源表!G382</f>
        <v>43257</v>
      </c>
      <c r="H434" s="209">
        <f>数据源表!H382</f>
        <v>120</v>
      </c>
      <c r="I434" s="212">
        <v>43255</v>
      </c>
      <c r="J434" s="213">
        <f>数据源表!J382</f>
        <v>28400</v>
      </c>
      <c r="K434" s="94">
        <f t="shared" si="76"/>
        <v>24273.5</v>
      </c>
      <c r="L434" s="214">
        <f t="shared" si="74"/>
        <v>118</v>
      </c>
      <c r="M434" s="215"/>
      <c r="N434" s="215" t="s">
        <v>14</v>
      </c>
      <c r="O434" s="209">
        <f>ROUND(0.006*0.33,5)</f>
        <v>1.98E-3</v>
      </c>
      <c r="P434" s="209">
        <f t="shared" si="75"/>
        <v>48.06</v>
      </c>
      <c r="Q434" s="209" t="e">
        <f>ROUND(VLOOKUP(V434,#REF!,7,0),2)</f>
        <v>#REF!</v>
      </c>
      <c r="R434" s="209"/>
      <c r="S434" s="213"/>
      <c r="T434" s="213"/>
      <c r="U434" s="213"/>
      <c r="V434" s="216" t="str">
        <f>数据源表!S382</f>
        <v>CSR58</v>
      </c>
      <c r="W434" s="209" t="str">
        <f>数据源表!M382</f>
        <v>*石油制品*微乳化型切削液</v>
      </c>
      <c r="X434" s="209" t="str">
        <f>数据源表!N382</f>
        <v>JH-200RP</v>
      </c>
      <c r="Y434" s="209">
        <f>数据源表!O382</f>
        <v>2000</v>
      </c>
      <c r="Z434" s="209" t="str">
        <f>数据源表!P382</f>
        <v>千克</v>
      </c>
      <c r="AA434" s="209">
        <f>数据源表!Q382</f>
        <v>14.2</v>
      </c>
      <c r="AB434" s="209">
        <f>数据源表!R382</f>
        <v>28400</v>
      </c>
      <c r="AC434" s="217">
        <f>数据源表!U382</f>
        <v>2000</v>
      </c>
      <c r="AD434" s="217">
        <f>数据源表!T382</f>
        <v>1000</v>
      </c>
      <c r="AE434" s="218" t="str">
        <f t="shared" si="73"/>
        <v xml:space="preserve">     指导价</v>
      </c>
      <c r="AF434" s="219" t="str">
        <f>数据源表!V382</f>
        <v>XOUT17120454</v>
      </c>
      <c r="AG434" s="220">
        <f>数据源表!W382</f>
        <v>43092</v>
      </c>
      <c r="AH434" s="219">
        <f>数据源表!X382</f>
        <v>0</v>
      </c>
      <c r="AI434" s="221"/>
      <c r="AJ434" s="226">
        <f>数据源表!Y382</f>
        <v>0.17</v>
      </c>
      <c r="AK434" s="53" t="e">
        <f>VLOOKUP(V434,#REF!,12,0)</f>
        <v>#REF!</v>
      </c>
    </row>
    <row r="435" spans="1:37" s="183" customFormat="1" ht="12" customHeight="1">
      <c r="A435" s="209" t="str">
        <f>数据源表!A383</f>
        <v>吴佳佳</v>
      </c>
      <c r="B435" s="210">
        <f>数据源表!B383</f>
        <v>43137</v>
      </c>
      <c r="C435" s="209" t="s">
        <v>6621</v>
      </c>
      <c r="D435" s="209" t="str">
        <f>数据源表!D383</f>
        <v>可发科技（宿迁）有限公司</v>
      </c>
      <c r="E435" s="211">
        <f>数据源表!E383</f>
        <v>5440</v>
      </c>
      <c r="F435" s="209" t="str">
        <f>数据源表!F383</f>
        <v>02839182</v>
      </c>
      <c r="G435" s="212">
        <f>数据源表!G383</f>
        <v>43257</v>
      </c>
      <c r="H435" s="209">
        <f>数据源表!H383</f>
        <v>120</v>
      </c>
      <c r="I435" s="212">
        <v>43255</v>
      </c>
      <c r="J435" s="213">
        <f>数据源表!J383</f>
        <v>5440</v>
      </c>
      <c r="K435" s="94">
        <f t="shared" si="76"/>
        <v>4649.57</v>
      </c>
      <c r="L435" s="214">
        <f t="shared" si="74"/>
        <v>118</v>
      </c>
      <c r="M435" s="215"/>
      <c r="N435" s="215" t="s">
        <v>14</v>
      </c>
      <c r="O435" s="209">
        <f>ROUND(0.006*0.33,5)</f>
        <v>1.98E-3</v>
      </c>
      <c r="P435" s="209">
        <f t="shared" si="75"/>
        <v>9.2100000000000009</v>
      </c>
      <c r="Q435" s="209" t="e">
        <f>ROUND(VLOOKUP(V435,#REF!,7,0),2)</f>
        <v>#REF!</v>
      </c>
      <c r="R435" s="209"/>
      <c r="S435" s="213"/>
      <c r="T435" s="213"/>
      <c r="U435" s="213"/>
      <c r="V435" s="216" t="str">
        <f>数据源表!S383</f>
        <v>CYT46</v>
      </c>
      <c r="W435" s="209" t="str">
        <f>数据源表!M383</f>
        <v>*石油制品*模温机导热油</v>
      </c>
      <c r="X435" s="209" t="str">
        <f>数据源表!N383</f>
        <v>T360</v>
      </c>
      <c r="Y435" s="209">
        <f>数据源表!O383</f>
        <v>340</v>
      </c>
      <c r="Z435" s="209" t="str">
        <f>数据源表!P383</f>
        <v>千克</v>
      </c>
      <c r="AA435" s="209">
        <f>数据源表!Q383</f>
        <v>16</v>
      </c>
      <c r="AB435" s="209">
        <f>数据源表!R383</f>
        <v>5440</v>
      </c>
      <c r="AC435" s="217">
        <f>数据源表!U383</f>
        <v>340</v>
      </c>
      <c r="AD435" s="217">
        <f>数据源表!T383</f>
        <v>170</v>
      </c>
      <c r="AE435" s="218" t="str">
        <f t="shared" si="73"/>
        <v xml:space="preserve">     指导价</v>
      </c>
      <c r="AF435" s="219" t="str">
        <f>数据源表!V383</f>
        <v>XOUT17120454</v>
      </c>
      <c r="AG435" s="220">
        <f>数据源表!W383</f>
        <v>43092</v>
      </c>
      <c r="AH435" s="219">
        <f>数据源表!X383</f>
        <v>0</v>
      </c>
      <c r="AI435" s="221"/>
      <c r="AJ435" s="226">
        <f>数据源表!Y383</f>
        <v>0.17</v>
      </c>
      <c r="AK435" s="53" t="e">
        <f>VLOOKUP(V435,#REF!,12,0)</f>
        <v>#REF!</v>
      </c>
    </row>
    <row r="436" spans="1:37" s="53" customFormat="1" ht="12" customHeight="1">
      <c r="A436" s="76" t="str">
        <f>数据源表!A384</f>
        <v>吴佳佳</v>
      </c>
      <c r="B436" s="75">
        <f>数据源表!B384</f>
        <v>43137</v>
      </c>
      <c r="C436" s="223" t="s">
        <v>77</v>
      </c>
      <c r="D436" s="76" t="str">
        <f>数据源表!D384</f>
        <v>可发科技（宿迁）有限公司</v>
      </c>
      <c r="E436" s="77">
        <f>数据源表!E384</f>
        <v>85200</v>
      </c>
      <c r="F436" s="76" t="str">
        <f>数据源表!F384</f>
        <v>02839183</v>
      </c>
      <c r="G436" s="78">
        <f>数据源表!G384</f>
        <v>43257</v>
      </c>
      <c r="H436" s="76">
        <f>数据源表!H384</f>
        <v>120</v>
      </c>
      <c r="I436" s="78">
        <v>43255</v>
      </c>
      <c r="J436" s="94">
        <f>数据源表!J384</f>
        <v>85200</v>
      </c>
      <c r="K436" s="94">
        <f t="shared" si="76"/>
        <v>72820.509999999995</v>
      </c>
      <c r="L436" s="95">
        <f t="shared" si="74"/>
        <v>118</v>
      </c>
      <c r="M436" s="96"/>
      <c r="N436" s="96" t="s">
        <v>14</v>
      </c>
      <c r="O436" s="223">
        <f>ROUND(0.5%*0.7,50)</f>
        <v>3.5000000000000001E-3</v>
      </c>
      <c r="P436" s="76">
        <f t="shared" si="75"/>
        <v>254.87</v>
      </c>
      <c r="Q436" s="76" t="e">
        <f>ROUND(VLOOKUP(V436,#REF!,7,0),2)</f>
        <v>#REF!</v>
      </c>
      <c r="R436" s="76"/>
      <c r="S436" s="94"/>
      <c r="T436" s="94"/>
      <c r="U436" s="94"/>
      <c r="V436" s="106" t="str">
        <f>数据源表!S384</f>
        <v>CSR58</v>
      </c>
      <c r="W436" s="76" t="str">
        <f>数据源表!M384</f>
        <v>*石油制品*微乳化型切削液</v>
      </c>
      <c r="X436" s="76" t="str">
        <f>数据源表!N384</f>
        <v>JH-200RP</v>
      </c>
      <c r="Y436" s="76">
        <f>数据源表!O384</f>
        <v>6000</v>
      </c>
      <c r="Z436" s="76" t="str">
        <f>数据源表!P384</f>
        <v>千克</v>
      </c>
      <c r="AA436" s="76">
        <f>数据源表!Q384</f>
        <v>14.2</v>
      </c>
      <c r="AB436" s="76">
        <f>数据源表!R384</f>
        <v>85200</v>
      </c>
      <c r="AC436" s="118">
        <f>数据源表!U384</f>
        <v>6000</v>
      </c>
      <c r="AD436" s="118">
        <f>数据源表!T384</f>
        <v>1000</v>
      </c>
      <c r="AE436" s="66" t="str">
        <f t="shared" si="73"/>
        <v xml:space="preserve">     指导价</v>
      </c>
      <c r="AF436" s="73" t="str">
        <f>数据源表!V384</f>
        <v>XOUT18010061</v>
      </c>
      <c r="AG436" s="119">
        <f>数据源表!W384</f>
        <v>43105</v>
      </c>
      <c r="AH436" s="73">
        <f>数据源表!X384</f>
        <v>0</v>
      </c>
      <c r="AI436" s="122"/>
      <c r="AJ436" s="124">
        <f>数据源表!Y384</f>
        <v>0.17</v>
      </c>
      <c r="AK436" s="53" t="e">
        <f>VLOOKUP(V436,#REF!,12,0)</f>
        <v>#REF!</v>
      </c>
    </row>
    <row r="437" spans="1:37" s="183" customFormat="1" ht="12" customHeight="1">
      <c r="A437" s="209" t="str">
        <f>数据源表!A385</f>
        <v>吴佳佳</v>
      </c>
      <c r="B437" s="210">
        <f>数据源表!B385</f>
        <v>43137</v>
      </c>
      <c r="C437" s="209" t="s">
        <v>6621</v>
      </c>
      <c r="D437" s="209" t="str">
        <f>数据源表!D385</f>
        <v>可发科技（宿迁）有限公司</v>
      </c>
      <c r="E437" s="211">
        <f>数据源表!E385</f>
        <v>99400</v>
      </c>
      <c r="F437" s="209" t="str">
        <f>数据源表!F385</f>
        <v>02839184</v>
      </c>
      <c r="G437" s="212">
        <f>数据源表!G385</f>
        <v>43257</v>
      </c>
      <c r="H437" s="209">
        <f>数据源表!H385</f>
        <v>120</v>
      </c>
      <c r="I437" s="212">
        <v>43255</v>
      </c>
      <c r="J437" s="213">
        <f>数据源表!J385</f>
        <v>99400</v>
      </c>
      <c r="K437" s="94">
        <f t="shared" si="76"/>
        <v>84957.26</v>
      </c>
      <c r="L437" s="214">
        <f t="shared" si="74"/>
        <v>118</v>
      </c>
      <c r="M437" s="215"/>
      <c r="N437" s="215" t="s">
        <v>14</v>
      </c>
      <c r="O437" s="209">
        <f>ROUND(0.006*0.33,5)</f>
        <v>1.98E-3</v>
      </c>
      <c r="P437" s="209">
        <f t="shared" si="75"/>
        <v>168.22</v>
      </c>
      <c r="Q437" s="209" t="e">
        <f>ROUND(VLOOKUP(V437,#REF!,7,0),2)</f>
        <v>#REF!</v>
      </c>
      <c r="R437" s="209"/>
      <c r="S437" s="213"/>
      <c r="T437" s="213"/>
      <c r="U437" s="213"/>
      <c r="V437" s="216" t="str">
        <f>数据源表!S385</f>
        <v>CSR58</v>
      </c>
      <c r="W437" s="209" t="str">
        <f>数据源表!M385</f>
        <v>*石油制品*微乳化型切削液</v>
      </c>
      <c r="X437" s="209" t="str">
        <f>数据源表!N385</f>
        <v>JH-200RP</v>
      </c>
      <c r="Y437" s="209">
        <f>数据源表!O385</f>
        <v>7000</v>
      </c>
      <c r="Z437" s="209" t="str">
        <f>数据源表!P385</f>
        <v>千克</v>
      </c>
      <c r="AA437" s="209">
        <f>数据源表!Q385</f>
        <v>14.2</v>
      </c>
      <c r="AB437" s="209">
        <f>数据源表!R385</f>
        <v>99400</v>
      </c>
      <c r="AC437" s="217">
        <f>数据源表!U385</f>
        <v>7000</v>
      </c>
      <c r="AD437" s="217">
        <f>数据源表!T385</f>
        <v>1000</v>
      </c>
      <c r="AE437" s="218" t="str">
        <f t="shared" si="73"/>
        <v xml:space="preserve">     指导价</v>
      </c>
      <c r="AF437" s="219" t="str">
        <f>数据源表!V385</f>
        <v>XOUT17120416</v>
      </c>
      <c r="AG437" s="220">
        <f>数据源表!W385</f>
        <v>43091</v>
      </c>
      <c r="AH437" s="219">
        <f>数据源表!X385</f>
        <v>0</v>
      </c>
      <c r="AI437" s="221"/>
      <c r="AJ437" s="226">
        <f>数据源表!Y385</f>
        <v>0.17</v>
      </c>
      <c r="AK437" s="53" t="e">
        <f>VLOOKUP(V437,#REF!,12,0)</f>
        <v>#REF!</v>
      </c>
    </row>
    <row r="438" spans="1:37" s="183" customFormat="1" ht="12" customHeight="1">
      <c r="A438" s="209" t="str">
        <f>数据源表!A386</f>
        <v>吴佳佳</v>
      </c>
      <c r="B438" s="210">
        <f>数据源表!B386</f>
        <v>43137</v>
      </c>
      <c r="C438" s="209" t="s">
        <v>6621</v>
      </c>
      <c r="D438" s="209" t="str">
        <f>数据源表!D386</f>
        <v>可发科技（宿迁）有限公司</v>
      </c>
      <c r="E438" s="211">
        <f>数据源表!E386</f>
        <v>42600</v>
      </c>
      <c r="F438" s="209" t="str">
        <f>数据源表!F386</f>
        <v>02839185</v>
      </c>
      <c r="G438" s="212">
        <f>数据源表!G386</f>
        <v>43257</v>
      </c>
      <c r="H438" s="209">
        <f>数据源表!H386</f>
        <v>120</v>
      </c>
      <c r="I438" s="212">
        <v>43255</v>
      </c>
      <c r="J438" s="213">
        <f>数据源表!J386</f>
        <v>42600</v>
      </c>
      <c r="K438" s="94">
        <f t="shared" si="76"/>
        <v>36410.26</v>
      </c>
      <c r="L438" s="214">
        <f t="shared" si="74"/>
        <v>118</v>
      </c>
      <c r="M438" s="215"/>
      <c r="N438" s="215" t="s">
        <v>14</v>
      </c>
      <c r="O438" s="209">
        <f>ROUND(0.006*0.33,5)</f>
        <v>1.98E-3</v>
      </c>
      <c r="P438" s="209">
        <f t="shared" si="75"/>
        <v>72.09</v>
      </c>
      <c r="Q438" s="209" t="e">
        <f>ROUND(VLOOKUP(V438,#REF!,7,0),2)</f>
        <v>#REF!</v>
      </c>
      <c r="R438" s="209"/>
      <c r="S438" s="213"/>
      <c r="T438" s="213"/>
      <c r="U438" s="213"/>
      <c r="V438" s="216" t="str">
        <f>数据源表!S386</f>
        <v>CSR58</v>
      </c>
      <c r="W438" s="209" t="str">
        <f>数据源表!M386</f>
        <v>*石油制品*微乳化型切削液</v>
      </c>
      <c r="X438" s="209" t="str">
        <f>数据源表!N386</f>
        <v>JH-200RP</v>
      </c>
      <c r="Y438" s="209">
        <f>数据源表!O386</f>
        <v>3000</v>
      </c>
      <c r="Z438" s="209" t="str">
        <f>数据源表!P386</f>
        <v>千克</v>
      </c>
      <c r="AA438" s="209">
        <f>数据源表!Q386</f>
        <v>14.2</v>
      </c>
      <c r="AB438" s="209">
        <f>数据源表!R386</f>
        <v>42600</v>
      </c>
      <c r="AC438" s="217">
        <f>数据源表!U386</f>
        <v>3000</v>
      </c>
      <c r="AD438" s="217">
        <f>数据源表!T386</f>
        <v>1000</v>
      </c>
      <c r="AE438" s="218" t="str">
        <f t="shared" si="73"/>
        <v xml:space="preserve">     指导价</v>
      </c>
      <c r="AF438" s="219" t="str">
        <f>数据源表!V386</f>
        <v>XOUT17120416</v>
      </c>
      <c r="AG438" s="220">
        <f>数据源表!W386</f>
        <v>43091</v>
      </c>
      <c r="AH438" s="219">
        <f>数据源表!X386</f>
        <v>0</v>
      </c>
      <c r="AI438" s="221"/>
      <c r="AJ438" s="226">
        <f>数据源表!Y386</f>
        <v>0.17</v>
      </c>
      <c r="AK438" s="53" t="e">
        <f>VLOOKUP(V438,#REF!,12,0)</f>
        <v>#REF!</v>
      </c>
    </row>
    <row r="439" spans="1:37" s="53" customFormat="1" ht="12" customHeight="1">
      <c r="A439" s="76" t="str">
        <f>数据源表!A387</f>
        <v>吴佳佳</v>
      </c>
      <c r="B439" s="75">
        <f>数据源表!B387</f>
        <v>43137</v>
      </c>
      <c r="C439" s="223" t="s">
        <v>77</v>
      </c>
      <c r="D439" s="76" t="str">
        <f>数据源表!D387</f>
        <v>可发科技（宿迁）有限公司</v>
      </c>
      <c r="E439" s="77">
        <f>数据源表!E387</f>
        <v>85200</v>
      </c>
      <c r="F439" s="76" t="str">
        <f>数据源表!F387</f>
        <v>02839186</v>
      </c>
      <c r="G439" s="78">
        <f>数据源表!G387</f>
        <v>43257</v>
      </c>
      <c r="H439" s="76">
        <f>数据源表!H387</f>
        <v>120</v>
      </c>
      <c r="I439" s="78">
        <v>43255</v>
      </c>
      <c r="J439" s="94">
        <f>数据源表!J387</f>
        <v>85200</v>
      </c>
      <c r="K439" s="94">
        <f t="shared" si="76"/>
        <v>72820.509999999995</v>
      </c>
      <c r="L439" s="95">
        <f t="shared" si="74"/>
        <v>118</v>
      </c>
      <c r="M439" s="96"/>
      <c r="N439" s="96" t="s">
        <v>14</v>
      </c>
      <c r="O439" s="223">
        <f>ROUND(0.5%*0.7,50)</f>
        <v>3.5000000000000001E-3</v>
      </c>
      <c r="P439" s="76">
        <f t="shared" si="75"/>
        <v>254.87</v>
      </c>
      <c r="Q439" s="76" t="e">
        <f>ROUND(VLOOKUP(V439,#REF!,7,0),2)</f>
        <v>#REF!</v>
      </c>
      <c r="R439" s="76"/>
      <c r="S439" s="94"/>
      <c r="T439" s="94"/>
      <c r="U439" s="94"/>
      <c r="V439" s="106" t="str">
        <f>数据源表!S387</f>
        <v>CSR58</v>
      </c>
      <c r="W439" s="76" t="str">
        <f>数据源表!M387</f>
        <v>*石油制品*微乳化型切削液</v>
      </c>
      <c r="X439" s="76" t="str">
        <f>数据源表!N387</f>
        <v>JH-200RP</v>
      </c>
      <c r="Y439" s="76">
        <f>数据源表!O387</f>
        <v>6000</v>
      </c>
      <c r="Z439" s="76" t="str">
        <f>数据源表!P387</f>
        <v>千克</v>
      </c>
      <c r="AA439" s="76">
        <f>数据源表!Q387</f>
        <v>14.2</v>
      </c>
      <c r="AB439" s="76">
        <f>数据源表!R387</f>
        <v>85200</v>
      </c>
      <c r="AC439" s="118">
        <f>数据源表!U387</f>
        <v>6000</v>
      </c>
      <c r="AD439" s="118">
        <f>数据源表!T387</f>
        <v>1000</v>
      </c>
      <c r="AE439" s="66" t="str">
        <f t="shared" si="73"/>
        <v xml:space="preserve">     指导价</v>
      </c>
      <c r="AF439" s="73" t="str">
        <f>数据源表!V387</f>
        <v>XOUT18010273</v>
      </c>
      <c r="AG439" s="119">
        <f>数据源表!W387</f>
        <v>43116</v>
      </c>
      <c r="AH439" s="73">
        <f>数据源表!X387</f>
        <v>0</v>
      </c>
      <c r="AI439" s="122"/>
      <c r="AJ439" s="124">
        <f>数据源表!Y387</f>
        <v>0.17</v>
      </c>
      <c r="AK439" s="53" t="e">
        <f>VLOOKUP(V439,#REF!,12,0)</f>
        <v>#REF!</v>
      </c>
    </row>
    <row r="440" spans="1:37" s="53" customFormat="1" ht="12" customHeight="1">
      <c r="A440" s="76" t="str">
        <f>数据源表!A388</f>
        <v>吴佳佳</v>
      </c>
      <c r="B440" s="75">
        <f>数据源表!B388</f>
        <v>43134</v>
      </c>
      <c r="C440" s="223" t="s">
        <v>79</v>
      </c>
      <c r="D440" s="76" t="str">
        <f>数据源表!D388</f>
        <v>可利科技（泰州）有限公司</v>
      </c>
      <c r="E440" s="77">
        <f>数据源表!E388</f>
        <v>71000</v>
      </c>
      <c r="F440" s="76" t="str">
        <f>数据源表!F388</f>
        <v>28120703</v>
      </c>
      <c r="G440" s="78">
        <f>数据源表!G388</f>
        <v>43254</v>
      </c>
      <c r="H440" s="76">
        <f>数据源表!H388</f>
        <v>120</v>
      </c>
      <c r="I440" s="78">
        <v>43255</v>
      </c>
      <c r="J440" s="94">
        <f>数据源表!J388</f>
        <v>71000</v>
      </c>
      <c r="K440" s="94">
        <f t="shared" si="76"/>
        <v>60683.76</v>
      </c>
      <c r="L440" s="95">
        <f t="shared" si="74"/>
        <v>121</v>
      </c>
      <c r="M440" s="96"/>
      <c r="N440" s="96" t="s">
        <v>14</v>
      </c>
      <c r="O440" s="223">
        <f>ROUND(0.5%*0.7,50)</f>
        <v>3.5000000000000001E-3</v>
      </c>
      <c r="P440" s="76">
        <f t="shared" si="75"/>
        <v>212.39</v>
      </c>
      <c r="Q440" s="76" t="e">
        <f>ROUND(VLOOKUP(V440,#REF!,7,0),2)</f>
        <v>#REF!</v>
      </c>
      <c r="R440" s="76"/>
      <c r="S440" s="94"/>
      <c r="T440" s="94"/>
      <c r="U440" s="94"/>
      <c r="V440" s="106" t="str">
        <f>数据源表!S388</f>
        <v>CSR58</v>
      </c>
      <c r="W440" s="76" t="str">
        <f>数据源表!M388</f>
        <v>*石油制品*微乳化型切削液</v>
      </c>
      <c r="X440" s="76" t="str">
        <f>数据源表!N388</f>
        <v>JH-200RP</v>
      </c>
      <c r="Y440" s="76">
        <f>数据源表!O388</f>
        <v>5000</v>
      </c>
      <c r="Z440" s="76" t="str">
        <f>数据源表!P388</f>
        <v>千克</v>
      </c>
      <c r="AA440" s="76">
        <f>数据源表!Q388</f>
        <v>14.2</v>
      </c>
      <c r="AB440" s="76">
        <f>数据源表!R388</f>
        <v>71000</v>
      </c>
      <c r="AC440" s="118">
        <f>数据源表!U388</f>
        <v>5000</v>
      </c>
      <c r="AD440" s="118">
        <f>数据源表!T388</f>
        <v>1000</v>
      </c>
      <c r="AE440" s="66" t="str">
        <f t="shared" si="73"/>
        <v xml:space="preserve">     指导价</v>
      </c>
      <c r="AF440" s="73" t="str">
        <f>数据源表!V388</f>
        <v>XOUT18010281</v>
      </c>
      <c r="AG440" s="119">
        <f>数据源表!W388</f>
        <v>43117</v>
      </c>
      <c r="AH440" s="73">
        <f>数据源表!X388</f>
        <v>0</v>
      </c>
      <c r="AI440" s="122"/>
      <c r="AJ440" s="124">
        <f>数据源表!Y388</f>
        <v>0.17</v>
      </c>
      <c r="AK440" s="53" t="e">
        <f>VLOOKUP(V440,#REF!,12,0)</f>
        <v>#REF!</v>
      </c>
    </row>
    <row r="441" spans="1:37" s="183" customFormat="1" ht="12" customHeight="1">
      <c r="A441" s="209" t="str">
        <f>数据源表!A389</f>
        <v>吴佳佳</v>
      </c>
      <c r="B441" s="210">
        <f>数据源表!B389</f>
        <v>43134</v>
      </c>
      <c r="C441" s="209" t="s">
        <v>6622</v>
      </c>
      <c r="D441" s="209" t="str">
        <f>数据源表!D389</f>
        <v>可利科技（泰州）有限公司</v>
      </c>
      <c r="E441" s="211">
        <f>数据源表!E389</f>
        <v>56800</v>
      </c>
      <c r="F441" s="209" t="str">
        <f>数据源表!F389</f>
        <v>28120704</v>
      </c>
      <c r="G441" s="212">
        <f>数据源表!G389</f>
        <v>43254</v>
      </c>
      <c r="H441" s="209">
        <f>数据源表!H389</f>
        <v>120</v>
      </c>
      <c r="I441" s="212">
        <v>43255</v>
      </c>
      <c r="J441" s="213">
        <f>数据源表!J389</f>
        <v>56800</v>
      </c>
      <c r="K441" s="94">
        <f t="shared" si="76"/>
        <v>48547.01</v>
      </c>
      <c r="L441" s="214">
        <f t="shared" si="74"/>
        <v>121</v>
      </c>
      <c r="M441" s="215"/>
      <c r="N441" s="215" t="s">
        <v>14</v>
      </c>
      <c r="O441" s="209">
        <f>ROUND(0.006*0.33,5)</f>
        <v>1.98E-3</v>
      </c>
      <c r="P441" s="209">
        <f t="shared" si="75"/>
        <v>96.12</v>
      </c>
      <c r="Q441" s="209" t="e">
        <f>ROUND(VLOOKUP(V441,#REF!,7,0),2)</f>
        <v>#REF!</v>
      </c>
      <c r="R441" s="209"/>
      <c r="S441" s="213"/>
      <c r="T441" s="213"/>
      <c r="U441" s="213"/>
      <c r="V441" s="216" t="str">
        <f>数据源表!S389</f>
        <v>CSR58</v>
      </c>
      <c r="W441" s="209" t="str">
        <f>数据源表!M389</f>
        <v>*石油制品*微乳化型切削液</v>
      </c>
      <c r="X441" s="209" t="str">
        <f>数据源表!N389</f>
        <v>JH-200RP</v>
      </c>
      <c r="Y441" s="209">
        <f>数据源表!O389</f>
        <v>4000</v>
      </c>
      <c r="Z441" s="209" t="str">
        <f>数据源表!P389</f>
        <v>千克</v>
      </c>
      <c r="AA441" s="209">
        <f>数据源表!Q389</f>
        <v>14.2</v>
      </c>
      <c r="AB441" s="209">
        <f>数据源表!R389</f>
        <v>56800</v>
      </c>
      <c r="AC441" s="217">
        <f>数据源表!U389</f>
        <v>4000</v>
      </c>
      <c r="AD441" s="217">
        <f>数据源表!T389</f>
        <v>1000</v>
      </c>
      <c r="AE441" s="218" t="str">
        <f t="shared" ref="AE441:AE455" si="77">IF(AD441&lt;50,"指导价+Y4*30",IF(AD441="固体","     指导价","     指导价"))</f>
        <v xml:space="preserve">     指导价</v>
      </c>
      <c r="AF441" s="219" t="str">
        <f>数据源表!V389</f>
        <v>XOUT17120407</v>
      </c>
      <c r="AG441" s="220">
        <f>数据源表!W389</f>
        <v>43090</v>
      </c>
      <c r="AH441" s="219">
        <f>数据源表!X389</f>
        <v>0</v>
      </c>
      <c r="AI441" s="221"/>
      <c r="AJ441" s="226">
        <f>数据源表!Y389</f>
        <v>0.17</v>
      </c>
      <c r="AK441" s="53" t="e">
        <f>VLOOKUP(V441,#REF!,12,0)</f>
        <v>#REF!</v>
      </c>
    </row>
    <row r="442" spans="1:37" s="183" customFormat="1" ht="12" customHeight="1">
      <c r="A442" s="209" t="str">
        <f>数据源表!A390</f>
        <v>吴佳佳</v>
      </c>
      <c r="B442" s="210">
        <f>数据源表!B390</f>
        <v>43134</v>
      </c>
      <c r="C442" s="209" t="s">
        <v>6622</v>
      </c>
      <c r="D442" s="209" t="str">
        <f>数据源表!D390</f>
        <v>可利科技（泰州）有限公司</v>
      </c>
      <c r="E442" s="211">
        <f>数据源表!E390</f>
        <v>28400</v>
      </c>
      <c r="F442" s="209" t="str">
        <f>数据源表!F390</f>
        <v>28120704</v>
      </c>
      <c r="G442" s="212">
        <f>数据源表!G390</f>
        <v>43254</v>
      </c>
      <c r="H442" s="209">
        <f>数据源表!H390</f>
        <v>120</v>
      </c>
      <c r="I442" s="212">
        <v>43255</v>
      </c>
      <c r="J442" s="213">
        <f>数据源表!J390</f>
        <v>28400</v>
      </c>
      <c r="K442" s="94">
        <f t="shared" si="76"/>
        <v>24273.5</v>
      </c>
      <c r="L442" s="214">
        <f t="shared" si="74"/>
        <v>121</v>
      </c>
      <c r="M442" s="215"/>
      <c r="N442" s="215" t="s">
        <v>14</v>
      </c>
      <c r="O442" s="209">
        <f>ROUND(0.006*0.33,5)</f>
        <v>1.98E-3</v>
      </c>
      <c r="P442" s="209">
        <f t="shared" si="75"/>
        <v>48.06</v>
      </c>
      <c r="Q442" s="209" t="e">
        <f>ROUND(VLOOKUP(V442,#REF!,7,0),2)</f>
        <v>#REF!</v>
      </c>
      <c r="R442" s="209"/>
      <c r="S442" s="213"/>
      <c r="T442" s="213"/>
      <c r="U442" s="213"/>
      <c r="V442" s="216" t="str">
        <f>数据源表!S390</f>
        <v>CSR58</v>
      </c>
      <c r="W442" s="209" t="str">
        <f>数据源表!M390</f>
        <v>*石油制品*微乳化型切削液</v>
      </c>
      <c r="X442" s="209" t="str">
        <f>数据源表!N390</f>
        <v>JH-200RP</v>
      </c>
      <c r="Y442" s="209">
        <f>数据源表!O390</f>
        <v>2000</v>
      </c>
      <c r="Z442" s="209" t="str">
        <f>数据源表!P390</f>
        <v>千克</v>
      </c>
      <c r="AA442" s="209">
        <f>数据源表!Q390</f>
        <v>14.2</v>
      </c>
      <c r="AB442" s="209">
        <f>数据源表!R390</f>
        <v>28400</v>
      </c>
      <c r="AC442" s="217">
        <f>数据源表!U390</f>
        <v>2000</v>
      </c>
      <c r="AD442" s="217">
        <f>数据源表!T390</f>
        <v>1000</v>
      </c>
      <c r="AE442" s="218" t="str">
        <f t="shared" si="77"/>
        <v xml:space="preserve">     指导价</v>
      </c>
      <c r="AF442" s="219" t="str">
        <f>数据源表!V390</f>
        <v>XOUT17120407</v>
      </c>
      <c r="AG442" s="220">
        <f>数据源表!W390</f>
        <v>43090</v>
      </c>
      <c r="AH442" s="219">
        <f>数据源表!X390</f>
        <v>0</v>
      </c>
      <c r="AI442" s="221"/>
      <c r="AJ442" s="226">
        <f>数据源表!Y390</f>
        <v>0.17</v>
      </c>
      <c r="AK442" s="53" t="e">
        <f>VLOOKUP(V442,#REF!,12,0)</f>
        <v>#REF!</v>
      </c>
    </row>
    <row r="443" spans="1:37" s="53" customFormat="1" ht="12" customHeight="1">
      <c r="A443" s="76" t="str">
        <f>数据源表!A391</f>
        <v>吴佳佳</v>
      </c>
      <c r="B443" s="75">
        <f>数据源表!B391</f>
        <v>43134</v>
      </c>
      <c r="C443" s="223" t="str">
        <f>数据源表!C391</f>
        <v>a1402</v>
      </c>
      <c r="D443" s="76" t="str">
        <f>数据源表!D391</f>
        <v>可利科技（泰州）有限公司</v>
      </c>
      <c r="E443" s="77">
        <f>数据源表!E391</f>
        <v>99400</v>
      </c>
      <c r="F443" s="76" t="str">
        <f>数据源表!F391</f>
        <v>28120705</v>
      </c>
      <c r="G443" s="78">
        <f>数据源表!G391</f>
        <v>43254</v>
      </c>
      <c r="H443" s="76">
        <f>数据源表!H391</f>
        <v>120</v>
      </c>
      <c r="I443" s="78">
        <v>43255</v>
      </c>
      <c r="J443" s="94">
        <f>数据源表!J391</f>
        <v>99400</v>
      </c>
      <c r="K443" s="94">
        <f t="shared" si="76"/>
        <v>84957.26</v>
      </c>
      <c r="L443" s="95">
        <f t="shared" ref="L443:L455" si="78">I443-B443</f>
        <v>121</v>
      </c>
      <c r="M443" s="96"/>
      <c r="N443" s="96" t="s">
        <v>14</v>
      </c>
      <c r="O443" s="223">
        <f>ROUND(0.5%*0.7,50)</f>
        <v>3.5000000000000001E-3</v>
      </c>
      <c r="P443" s="76">
        <f>ROUND((K443-M443)*O443,2)</f>
        <v>297.35000000000002</v>
      </c>
      <c r="Q443" s="76" t="e">
        <f>ROUND(VLOOKUP(V443,#REF!,7,0),2)</f>
        <v>#REF!</v>
      </c>
      <c r="R443" s="76"/>
      <c r="S443" s="94"/>
      <c r="T443" s="94"/>
      <c r="U443" s="94"/>
      <c r="V443" s="106" t="str">
        <f>数据源表!S391</f>
        <v>CSR58</v>
      </c>
      <c r="W443" s="76" t="str">
        <f>数据源表!M391</f>
        <v>*石油制品*微乳化型切削液</v>
      </c>
      <c r="X443" s="76" t="str">
        <f>数据源表!N391</f>
        <v>JH-200RP</v>
      </c>
      <c r="Y443" s="76">
        <f>数据源表!O391</f>
        <v>7000</v>
      </c>
      <c r="Z443" s="76" t="str">
        <f>数据源表!P391</f>
        <v>千克</v>
      </c>
      <c r="AA443" s="76">
        <f>数据源表!Q391</f>
        <v>14.2</v>
      </c>
      <c r="AB443" s="76">
        <f>数据源表!R391</f>
        <v>99400</v>
      </c>
      <c r="AC443" s="118">
        <f>数据源表!U391</f>
        <v>7000</v>
      </c>
      <c r="AD443" s="118">
        <f>数据源表!T391</f>
        <v>1000</v>
      </c>
      <c r="AE443" s="66" t="str">
        <f t="shared" si="77"/>
        <v xml:space="preserve">     指导价</v>
      </c>
      <c r="AF443" s="73" t="str">
        <f>数据源表!V391</f>
        <v>XOUT18010031</v>
      </c>
      <c r="AG443" s="119">
        <f>数据源表!W391</f>
        <v>43104</v>
      </c>
      <c r="AH443" s="73">
        <f>数据源表!X391</f>
        <v>0</v>
      </c>
      <c r="AI443" s="122"/>
      <c r="AJ443" s="124">
        <f>数据源表!Y391</f>
        <v>0.17</v>
      </c>
      <c r="AK443" s="53" t="e">
        <f>VLOOKUP(V443,#REF!,12,0)</f>
        <v>#REF!</v>
      </c>
    </row>
    <row r="444" spans="1:37" s="53" customFormat="1" ht="12" customHeight="1">
      <c r="A444" s="76" t="str">
        <f>数据源表!A392</f>
        <v>吴佳佳</v>
      </c>
      <c r="B444" s="75">
        <f>数据源表!B392</f>
        <v>43273</v>
      </c>
      <c r="C444" s="76" t="str">
        <f>数据源表!C392</f>
        <v>a1910</v>
      </c>
      <c r="D444" s="76" t="str">
        <f>数据源表!D392</f>
        <v>芜湖中创安腾信息技术有限公司</v>
      </c>
      <c r="E444" s="77">
        <f>数据源表!E392</f>
        <v>6320</v>
      </c>
      <c r="F444" s="76" t="str">
        <f>数据源表!F392</f>
        <v>16643918</v>
      </c>
      <c r="G444" s="78">
        <f>数据源表!G392</f>
        <v>43333</v>
      </c>
      <c r="H444" s="76">
        <f>数据源表!H392</f>
        <v>60</v>
      </c>
      <c r="I444" s="78">
        <v>43279</v>
      </c>
      <c r="J444" s="94">
        <f>数据源表!J392</f>
        <v>6320</v>
      </c>
      <c r="K444" s="94">
        <f t="shared" si="76"/>
        <v>5448.28</v>
      </c>
      <c r="L444" s="95">
        <f t="shared" si="78"/>
        <v>6</v>
      </c>
      <c r="M444" s="96"/>
      <c r="N444" s="96" t="e">
        <f>VLOOKUP(C444,#REF!,5,0)</f>
        <v>#REF!</v>
      </c>
      <c r="O444" s="76">
        <f>IF(L444&lt;=60,0.05,IF(L444&lt;=120,0.04,IF(L444&lt;=150,0.02,IF(L444&lt;=180,0.01,0))))</f>
        <v>0.05</v>
      </c>
      <c r="P444" s="76">
        <f>ROUND((K444-M444)*O444,2)</f>
        <v>272.41000000000003</v>
      </c>
      <c r="Q444" s="76" t="e">
        <f>ROUND(VLOOKUP(V444,#REF!,7,0),2)</f>
        <v>#REF!</v>
      </c>
      <c r="R444" s="76" t="e">
        <f>ROUND(IF(AE444="指导价+Y4*30",AC444*Q444+Y444*30,AC444*Q444),2)</f>
        <v>#REF!</v>
      </c>
      <c r="S444" s="94" t="e">
        <f>ROUND(IF(F444="未税",J444-M444-R444,J444/(1+AJ444)-M444-R444),2)</f>
        <v>#REF!</v>
      </c>
      <c r="T444" s="94"/>
      <c r="U444" s="94"/>
      <c r="V444" s="106" t="str">
        <f>数据源表!S392</f>
        <v>CSR65</v>
      </c>
      <c r="W444" s="76" t="str">
        <f>数据源表!M392</f>
        <v>*化学试剂助剂*乳化冷却液</v>
      </c>
      <c r="X444" s="76" t="str">
        <f>数据源表!N392</f>
        <v>JH-600CW</v>
      </c>
      <c r="Y444" s="76">
        <f>数据源表!O392</f>
        <v>2</v>
      </c>
      <c r="Z444" s="76" t="str">
        <f>数据源表!P392</f>
        <v>桶</v>
      </c>
      <c r="AA444" s="76">
        <f>数据源表!Q392</f>
        <v>3160</v>
      </c>
      <c r="AB444" s="76">
        <f>数据源表!R392</f>
        <v>6320</v>
      </c>
      <c r="AC444" s="118">
        <f>数据源表!U392</f>
        <v>340</v>
      </c>
      <c r="AD444" s="118">
        <f>数据源表!T392</f>
        <v>170</v>
      </c>
      <c r="AE444" s="66" t="str">
        <f t="shared" si="77"/>
        <v xml:space="preserve">     指导价</v>
      </c>
      <c r="AF444" s="73" t="str">
        <f>数据源表!V392</f>
        <v>XOUT18060380</v>
      </c>
      <c r="AG444" s="119">
        <f>数据源表!W392</f>
        <v>43271</v>
      </c>
      <c r="AH444" s="73">
        <f>数据源表!X392</f>
        <v>0</v>
      </c>
      <c r="AI444" s="122"/>
      <c r="AJ444" s="124">
        <f>数据源表!Y392</f>
        <v>0.159999118988011</v>
      </c>
      <c r="AK444" s="53" t="e">
        <f>VLOOKUP(V444,#REF!,12,0)</f>
        <v>#REF!</v>
      </c>
    </row>
    <row r="445" spans="1:37" s="53" customFormat="1" ht="10.95" customHeight="1">
      <c r="A445" s="76" t="str">
        <f>数据源表!A393</f>
        <v>吴佳佳</v>
      </c>
      <c r="B445" s="75">
        <f>数据源表!B393</f>
        <v>43273</v>
      </c>
      <c r="C445" s="76" t="str">
        <f>数据源表!C393</f>
        <v>a1910</v>
      </c>
      <c r="D445" s="76" t="str">
        <f>数据源表!D393</f>
        <v>芜湖中创安腾信息技术有限公司</v>
      </c>
      <c r="E445" s="77">
        <f>数据源表!E393</f>
        <v>2480</v>
      </c>
      <c r="F445" s="76" t="str">
        <f>数据源表!F393</f>
        <v>16643919</v>
      </c>
      <c r="G445" s="78">
        <f>数据源表!G393</f>
        <v>43333</v>
      </c>
      <c r="H445" s="76">
        <f>数据源表!H393</f>
        <v>60</v>
      </c>
      <c r="I445" s="78">
        <v>43279</v>
      </c>
      <c r="J445" s="94">
        <f>数据源表!J393</f>
        <v>2480</v>
      </c>
      <c r="K445" s="94">
        <f t="shared" si="76"/>
        <v>2137.9299999999998</v>
      </c>
      <c r="L445" s="95">
        <f t="shared" si="78"/>
        <v>6</v>
      </c>
      <c r="M445" s="96"/>
      <c r="N445" s="96" t="e">
        <f>VLOOKUP(C445,#REF!,5,0)</f>
        <v>#REF!</v>
      </c>
      <c r="O445" s="76">
        <f>IF(L445&lt;=60,0.05,IF(L445&lt;=120,0.04,IF(L445&lt;=150,0.02,IF(L445&lt;=180,0.01,0))))</f>
        <v>0.05</v>
      </c>
      <c r="P445" s="76">
        <f>ROUND((K445-M445)*O445,2)</f>
        <v>106.9</v>
      </c>
      <c r="Q445" s="76" t="e">
        <f>ROUND(VLOOKUP(V445,#REF!,7,0),2)</f>
        <v>#REF!</v>
      </c>
      <c r="R445" s="76" t="e">
        <f>ROUND(IF(AE445="指导价+Y4*30",AC445*Q445+Y445*30,AC445*Q445),2)</f>
        <v>#REF!</v>
      </c>
      <c r="S445" s="94" t="e">
        <f>ROUND(IF(F445="未税",J445-M445-R445,J445/(1+AJ445)-M445-R445),2)</f>
        <v>#REF!</v>
      </c>
      <c r="T445" s="94"/>
      <c r="U445" s="94"/>
      <c r="V445" s="106" t="str">
        <f>数据源表!S393</f>
        <v>CYT11</v>
      </c>
      <c r="W445" s="76" t="str">
        <f>数据源表!M393</f>
        <v>*润滑油*机床导轨油</v>
      </c>
      <c r="X445" s="76" t="str">
        <f>数据源表!N393</f>
        <v>68#</v>
      </c>
      <c r="Y445" s="76">
        <f>数据源表!O393</f>
        <v>0.17</v>
      </c>
      <c r="Z445" s="76" t="str">
        <f>数据源表!P393</f>
        <v>吨</v>
      </c>
      <c r="AA445" s="76">
        <f>数据源表!Q393</f>
        <v>14588.2352941176</v>
      </c>
      <c r="AB445" s="76">
        <f>数据源表!R393</f>
        <v>2480</v>
      </c>
      <c r="AC445" s="118">
        <f>数据源表!U393</f>
        <v>170</v>
      </c>
      <c r="AD445" s="118">
        <f>数据源表!T393</f>
        <v>170</v>
      </c>
      <c r="AE445" s="66" t="str">
        <f t="shared" si="77"/>
        <v xml:space="preserve">     指导价</v>
      </c>
      <c r="AF445" s="73" t="str">
        <f>数据源表!V393</f>
        <v>XOUT18060380</v>
      </c>
      <c r="AG445" s="119">
        <f>数据源表!W393</f>
        <v>43271</v>
      </c>
      <c r="AH445" s="73">
        <f>数据源表!X393</f>
        <v>0</v>
      </c>
      <c r="AI445" s="122"/>
      <c r="AJ445" s="124">
        <f>数据源表!Y393</f>
        <v>0.16000056129059401</v>
      </c>
      <c r="AK445" s="53" t="e">
        <f>VLOOKUP(V445,#REF!,12,0)</f>
        <v>#REF!</v>
      </c>
    </row>
    <row r="446" spans="1:37" s="53" customFormat="1" ht="12" customHeight="1">
      <c r="A446" s="76" t="str">
        <f>数据源表!A394</f>
        <v>熊杰</v>
      </c>
      <c r="B446" s="75">
        <f>数据源表!B394</f>
        <v>43204</v>
      </c>
      <c r="C446" s="76" t="str">
        <f>数据源表!C394</f>
        <v>a1359</v>
      </c>
      <c r="D446" s="76" t="str">
        <f>数据源表!D394</f>
        <v>湖北道普润滑科技有限公司</v>
      </c>
      <c r="E446" s="77">
        <f>数据源表!E394</f>
        <v>108108</v>
      </c>
      <c r="F446" s="76" t="str">
        <f>数据源表!F394</f>
        <v>15222576</v>
      </c>
      <c r="G446" s="78">
        <f>数据源表!G394</f>
        <v>43277</v>
      </c>
      <c r="H446" s="76">
        <f>数据源表!H394</f>
        <v>60</v>
      </c>
      <c r="I446" s="78">
        <v>43278</v>
      </c>
      <c r="J446" s="94">
        <f>数据源表!J394</f>
        <v>108108</v>
      </c>
      <c r="K446" s="94">
        <f t="shared" si="76"/>
        <v>92400</v>
      </c>
      <c r="L446" s="95">
        <f t="shared" si="78"/>
        <v>74</v>
      </c>
      <c r="M446" s="96"/>
      <c r="N446" s="96" t="e">
        <f>VLOOKUP(C446,#REF!,5,0)</f>
        <v>#REF!</v>
      </c>
      <c r="O446" s="76">
        <v>10.5</v>
      </c>
      <c r="P446" s="76">
        <f>ROUND(O446*Y446,2)</f>
        <v>462</v>
      </c>
      <c r="Q446" s="76" t="e">
        <f>ROUND(VLOOKUP(V446,#REF!,7,0),2)</f>
        <v>#REF!</v>
      </c>
      <c r="R446" s="76"/>
      <c r="S446" s="94"/>
      <c r="T446" s="94"/>
      <c r="U446" s="94"/>
      <c r="V446" s="106" t="str">
        <f>数据源表!S394</f>
        <v>CSR47</v>
      </c>
      <c r="W446" s="76" t="str">
        <f>数据源表!M394</f>
        <v>*专项化学用品*切削液</v>
      </c>
      <c r="X446" s="76" t="str">
        <f>数据源表!N394</f>
        <v>CF-2600</v>
      </c>
      <c r="Y446" s="76">
        <f>数据源表!O394</f>
        <v>44</v>
      </c>
      <c r="Z446" s="76" t="str">
        <f>数据源表!P394</f>
        <v>桶</v>
      </c>
      <c r="AA446" s="76">
        <f>数据源表!Q394</f>
        <v>2457</v>
      </c>
      <c r="AB446" s="76">
        <f>数据源表!R394</f>
        <v>108108</v>
      </c>
      <c r="AC446" s="118">
        <f>数据源表!U394</f>
        <v>7920</v>
      </c>
      <c r="AD446" s="118">
        <f>数据源表!T394</f>
        <v>180</v>
      </c>
      <c r="AE446" s="66" t="str">
        <f t="shared" si="77"/>
        <v xml:space="preserve">     指导价</v>
      </c>
      <c r="AF446" s="73" t="str">
        <f>数据源表!V394</f>
        <v>XOUT18030406</v>
      </c>
      <c r="AG446" s="119">
        <f>数据源表!W394</f>
        <v>43187</v>
      </c>
      <c r="AH446" s="73" t="str">
        <f>数据源表!X394</f>
        <v>纳诺-成都MAC1</v>
      </c>
      <c r="AI446" s="122"/>
      <c r="AJ446" s="124">
        <f>数据源表!Y394</f>
        <v>0.17</v>
      </c>
      <c r="AK446" s="53" t="e">
        <f>VLOOKUP(V446,#REF!,12,0)</f>
        <v>#REF!</v>
      </c>
    </row>
    <row r="447" spans="1:37" s="53" customFormat="1" ht="12" customHeight="1">
      <c r="A447" s="76" t="str">
        <f>数据源表!A395</f>
        <v>熊杰</v>
      </c>
      <c r="B447" s="75">
        <f>数据源表!B395</f>
        <v>43204</v>
      </c>
      <c r="C447" s="76" t="str">
        <f>数据源表!C395</f>
        <v>a1359</v>
      </c>
      <c r="D447" s="76" t="str">
        <f>数据源表!D395</f>
        <v>湖北道普润滑科技有限公司</v>
      </c>
      <c r="E447" s="77">
        <f>数据源表!E395</f>
        <v>98280</v>
      </c>
      <c r="F447" s="76" t="str">
        <f>数据源表!F395</f>
        <v>15222583</v>
      </c>
      <c r="G447" s="78">
        <f>数据源表!G395</f>
        <v>43277</v>
      </c>
      <c r="H447" s="76">
        <f>数据源表!H395</f>
        <v>60</v>
      </c>
      <c r="I447" s="78">
        <v>43278</v>
      </c>
      <c r="J447" s="94">
        <f>数据源表!J395</f>
        <v>98280</v>
      </c>
      <c r="K447" s="94">
        <f t="shared" si="76"/>
        <v>84000</v>
      </c>
      <c r="L447" s="95">
        <f t="shared" si="78"/>
        <v>74</v>
      </c>
      <c r="M447" s="96"/>
      <c r="N447" s="96" t="e">
        <f>VLOOKUP(C447,#REF!,5,0)</f>
        <v>#REF!</v>
      </c>
      <c r="O447" s="76">
        <v>10.5</v>
      </c>
      <c r="P447" s="76">
        <f>ROUND(O447*Y447,2)</f>
        <v>420</v>
      </c>
      <c r="Q447" s="76" t="e">
        <f>ROUND(VLOOKUP(V447,#REF!,7,0),2)</f>
        <v>#REF!</v>
      </c>
      <c r="R447" s="76"/>
      <c r="S447" s="94"/>
      <c r="T447" s="94"/>
      <c r="U447" s="94"/>
      <c r="V447" s="106" t="str">
        <f>数据源表!S395</f>
        <v>CSR47</v>
      </c>
      <c r="W447" s="76" t="str">
        <f>数据源表!M395</f>
        <v>*专项化学用品*切削液</v>
      </c>
      <c r="X447" s="76" t="str">
        <f>数据源表!N395</f>
        <v>CF-2600</v>
      </c>
      <c r="Y447" s="76">
        <f>数据源表!O395</f>
        <v>40</v>
      </c>
      <c r="Z447" s="76" t="str">
        <f>数据源表!P395</f>
        <v>桶</v>
      </c>
      <c r="AA447" s="76">
        <f>数据源表!Q395</f>
        <v>2457</v>
      </c>
      <c r="AB447" s="76">
        <f>数据源表!R395</f>
        <v>98280</v>
      </c>
      <c r="AC447" s="118">
        <f>数据源表!U395</f>
        <v>7200</v>
      </c>
      <c r="AD447" s="118">
        <f>数据源表!T395</f>
        <v>180</v>
      </c>
      <c r="AE447" s="66" t="str">
        <f t="shared" si="77"/>
        <v xml:space="preserve">     指导价</v>
      </c>
      <c r="AF447" s="73" t="str">
        <f>数据源表!V395</f>
        <v>XOUT18040001</v>
      </c>
      <c r="AG447" s="119">
        <f>数据源表!W395</f>
        <v>43192</v>
      </c>
      <c r="AH447" s="73" t="str">
        <f>数据源表!X395</f>
        <v>纳诺-成都MAC1</v>
      </c>
      <c r="AI447" s="122"/>
      <c r="AJ447" s="124">
        <f>数据源表!Y395</f>
        <v>0.17</v>
      </c>
      <c r="AK447" s="53" t="e">
        <f>VLOOKUP(V447,#REF!,12,0)</f>
        <v>#REF!</v>
      </c>
    </row>
    <row r="448" spans="1:37" s="53" customFormat="1" ht="12" customHeight="1">
      <c r="A448" s="76" t="str">
        <f>数据源表!A396</f>
        <v>熊杰</v>
      </c>
      <c r="B448" s="75">
        <f>数据源表!B396</f>
        <v>43273</v>
      </c>
      <c r="C448" s="76" t="str">
        <f>数据源表!C396</f>
        <v>a1398</v>
      </c>
      <c r="D448" s="76" t="str">
        <f>数据源表!D396</f>
        <v>成都锣锅机械模具有限公司</v>
      </c>
      <c r="E448" s="77">
        <f>数据源表!E396</f>
        <v>2500</v>
      </c>
      <c r="F448" s="76" t="str">
        <f>数据源表!F396</f>
        <v>16643947</v>
      </c>
      <c r="G448" s="78">
        <f>数据源表!G396</f>
        <v>43273</v>
      </c>
      <c r="H448" s="76" t="str">
        <f>数据源表!H396</f>
        <v>票到付款</v>
      </c>
      <c r="I448" s="78">
        <v>43278</v>
      </c>
      <c r="J448" s="94">
        <f>数据源表!J396</f>
        <v>2500</v>
      </c>
      <c r="K448" s="94">
        <f t="shared" si="76"/>
        <v>2155.17</v>
      </c>
      <c r="L448" s="95">
        <f t="shared" si="78"/>
        <v>5</v>
      </c>
      <c r="M448" s="96"/>
      <c r="N448" s="96" t="e">
        <f>VLOOKUP(C448,#REF!,5,0)</f>
        <v>#REF!</v>
      </c>
      <c r="O448" s="76">
        <f t="shared" ref="O448:O455" si="79">IF(L448&lt;=60,0.05,IF(L448&lt;=120,0.04,IF(L448&lt;=150,0.02,IF(L448&lt;=180,0.01,0))))</f>
        <v>0.05</v>
      </c>
      <c r="P448" s="76">
        <f t="shared" ref="P448:P455" si="80">ROUND((K448-M448)*O448,2)</f>
        <v>107.76</v>
      </c>
      <c r="Q448" s="76" t="e">
        <f>ROUND(VLOOKUP(V448,#REF!,7,0),2)</f>
        <v>#REF!</v>
      </c>
      <c r="R448" s="76" t="e">
        <f>ROUND(IF(AE448="指导价+Y4*30",AC448*Q448+Y448*30,AC448*Q448),2)</f>
        <v>#REF!</v>
      </c>
      <c r="S448" s="94" t="e">
        <f>ROUND(IF(F448="未税",J448-M448-R448,J448/(1+AJ448)-M448-R448),2)</f>
        <v>#REF!</v>
      </c>
      <c r="T448" s="94"/>
      <c r="U448" s="94"/>
      <c r="V448" s="106" t="str">
        <f>数据源表!S396</f>
        <v>CYT11</v>
      </c>
      <c r="W448" s="76" t="str">
        <f>数据源表!M396</f>
        <v>*润滑油*机床导轨油</v>
      </c>
      <c r="X448" s="76" t="str">
        <f>数据源表!N396</f>
        <v>68#</v>
      </c>
      <c r="Y448" s="76">
        <f>数据源表!O396</f>
        <v>0.17</v>
      </c>
      <c r="Z448" s="76" t="str">
        <f>数据源表!P396</f>
        <v>吨</v>
      </c>
      <c r="AA448" s="76">
        <f>数据源表!Q396</f>
        <v>14705.8823529412</v>
      </c>
      <c r="AB448" s="76">
        <f>数据源表!R396</f>
        <v>2500</v>
      </c>
      <c r="AC448" s="118">
        <f>数据源表!U396</f>
        <v>170</v>
      </c>
      <c r="AD448" s="118">
        <f>数据源表!T396</f>
        <v>170</v>
      </c>
      <c r="AE448" s="66" t="str">
        <f t="shared" si="77"/>
        <v xml:space="preserve">     指导价</v>
      </c>
      <c r="AF448" s="73" t="str">
        <f>数据源表!V396</f>
        <v>XOUT18060364</v>
      </c>
      <c r="AG448" s="119">
        <f>数据源表!W396</f>
        <v>43271</v>
      </c>
      <c r="AH448" s="73">
        <f>数据源表!X396</f>
        <v>0</v>
      </c>
      <c r="AI448" s="122"/>
      <c r="AJ448" s="124">
        <f>数据源表!Y396</f>
        <v>0.16000129920145501</v>
      </c>
      <c r="AK448" s="53" t="e">
        <f>VLOOKUP(V448,#REF!,12,0)</f>
        <v>#REF!</v>
      </c>
    </row>
    <row r="449" spans="1:37" s="53" customFormat="1" ht="12" customHeight="1">
      <c r="A449" s="76" t="str">
        <f>数据源表!A397</f>
        <v>熊杰</v>
      </c>
      <c r="B449" s="75">
        <f>数据源表!B397</f>
        <v>43280</v>
      </c>
      <c r="C449" s="76" t="str">
        <f>数据源表!C397</f>
        <v>b173</v>
      </c>
      <c r="D449" s="76" t="str">
        <f>数据源表!D397</f>
        <v>新都立天科技</v>
      </c>
      <c r="E449" s="77">
        <f>数据源表!E397</f>
        <v>2800</v>
      </c>
      <c r="F449" s="76" t="str">
        <f>数据源表!F397</f>
        <v>未税</v>
      </c>
      <c r="G449" s="78">
        <f>数据源表!G397</f>
        <v>0</v>
      </c>
      <c r="H449" s="76">
        <f>数据源表!H397</f>
        <v>0</v>
      </c>
      <c r="I449" s="78">
        <v>43279</v>
      </c>
      <c r="J449" s="94">
        <f>数据源表!J397</f>
        <v>2800</v>
      </c>
      <c r="K449" s="94">
        <f t="shared" si="76"/>
        <v>2800</v>
      </c>
      <c r="L449" s="95">
        <f t="shared" si="78"/>
        <v>-1</v>
      </c>
      <c r="M449" s="96"/>
      <c r="N449" s="96" t="e">
        <f>VLOOKUP(C449,#REF!,5,0)</f>
        <v>#REF!</v>
      </c>
      <c r="O449" s="76">
        <f t="shared" si="79"/>
        <v>0.05</v>
      </c>
      <c r="P449" s="76">
        <f t="shared" si="80"/>
        <v>140</v>
      </c>
      <c r="Q449" s="76" t="e">
        <f>ROUND(VLOOKUP(V449,#REF!,7,0),2)</f>
        <v>#REF!</v>
      </c>
      <c r="R449" s="76" t="e">
        <f>ROUND(IF(AE449="指导价+Y4*30",AC449*Q449+Y449*30,AC449*Q449),2)</f>
        <v>#REF!</v>
      </c>
      <c r="S449" s="94" t="e">
        <f t="shared" ref="S449:S451" si="81">ROUND(IF(F449="未税",J449-M449-R449,J449/1.17-M449-R449),2)</f>
        <v>#REF!</v>
      </c>
      <c r="T449" s="94"/>
      <c r="U449" s="94"/>
      <c r="V449" s="106" t="str">
        <f>数据源表!S397</f>
        <v>CSR24</v>
      </c>
      <c r="W449" s="76" t="str">
        <f>数据源表!M397</f>
        <v>铝合金加工液</v>
      </c>
      <c r="X449" s="76" t="str">
        <f>数据源表!N397</f>
        <v xml:space="preserve">ZM-3080 </v>
      </c>
      <c r="Y449" s="76">
        <f>数据源表!O397</f>
        <v>1</v>
      </c>
      <c r="Z449" s="76" t="str">
        <f>数据源表!P397</f>
        <v>桶</v>
      </c>
      <c r="AA449" s="76">
        <f>数据源表!Q397</f>
        <v>0</v>
      </c>
      <c r="AB449" s="76">
        <f>数据源表!R397</f>
        <v>0</v>
      </c>
      <c r="AC449" s="118">
        <f>数据源表!U397</f>
        <v>170</v>
      </c>
      <c r="AD449" s="118">
        <f>数据源表!T397</f>
        <v>170</v>
      </c>
      <c r="AE449" s="66" t="str">
        <f t="shared" si="77"/>
        <v xml:space="preserve">     指导价</v>
      </c>
      <c r="AF449" s="73" t="str">
        <f>数据源表!V397</f>
        <v>R18060015</v>
      </c>
      <c r="AG449" s="119">
        <f>数据源表!W397</f>
        <v>43280</v>
      </c>
      <c r="AH449" s="73">
        <f>数据源表!X397</f>
        <v>0</v>
      </c>
      <c r="AI449" s="122"/>
      <c r="AJ449" s="124"/>
      <c r="AK449" s="53" t="e">
        <f>VLOOKUP(V449,#REF!,12,0)</f>
        <v>#REF!</v>
      </c>
    </row>
    <row r="450" spans="1:37" s="53" customFormat="1" ht="12" customHeight="1">
      <c r="A450" s="76" t="str">
        <f>数据源表!A398</f>
        <v>熊杰</v>
      </c>
      <c r="B450" s="75">
        <f>数据源表!B398</f>
        <v>43280</v>
      </c>
      <c r="C450" s="76" t="str">
        <f>数据源表!C398</f>
        <v>b173</v>
      </c>
      <c r="D450" s="76" t="str">
        <f>数据源表!D398</f>
        <v>新都立天科技</v>
      </c>
      <c r="E450" s="77">
        <f>数据源表!E398</f>
        <v>2200</v>
      </c>
      <c r="F450" s="76" t="str">
        <f>数据源表!F398</f>
        <v>未税</v>
      </c>
      <c r="G450" s="78">
        <f>数据源表!G398</f>
        <v>0</v>
      </c>
      <c r="H450" s="76">
        <f>数据源表!H398</f>
        <v>0</v>
      </c>
      <c r="I450" s="78">
        <v>43279</v>
      </c>
      <c r="J450" s="94">
        <f>数据源表!J398</f>
        <v>2200</v>
      </c>
      <c r="K450" s="94">
        <f t="shared" si="76"/>
        <v>2200</v>
      </c>
      <c r="L450" s="95">
        <f t="shared" si="78"/>
        <v>-1</v>
      </c>
      <c r="M450" s="96"/>
      <c r="N450" s="96" t="e">
        <f>VLOOKUP(C450,#REF!,5,0)</f>
        <v>#REF!</v>
      </c>
      <c r="O450" s="76">
        <f t="shared" si="79"/>
        <v>0.05</v>
      </c>
      <c r="P450" s="76">
        <f t="shared" si="80"/>
        <v>110</v>
      </c>
      <c r="Q450" s="76" t="e">
        <f>ROUND(VLOOKUP(V450,#REF!,7,0),2)</f>
        <v>#REF!</v>
      </c>
      <c r="R450" s="76" t="e">
        <f>ROUND(IF(AE450="指导价+Y4*30",AC450*Q450+Y450*30,AC450*Q450),2)</f>
        <v>#REF!</v>
      </c>
      <c r="S450" s="94" t="e">
        <f t="shared" si="81"/>
        <v>#REF!</v>
      </c>
      <c r="T450" s="94"/>
      <c r="U450" s="94"/>
      <c r="V450" s="106" t="str">
        <f>数据源表!S398</f>
        <v>CYT11</v>
      </c>
      <c r="W450" s="76" t="str">
        <f>数据源表!M398</f>
        <v>机床导轨油</v>
      </c>
      <c r="X450" s="76" t="str">
        <f>数据源表!N398</f>
        <v>68#</v>
      </c>
      <c r="Y450" s="76">
        <f>数据源表!O398</f>
        <v>1</v>
      </c>
      <c r="Z450" s="76" t="str">
        <f>数据源表!P398</f>
        <v>桶</v>
      </c>
      <c r="AA450" s="76">
        <f>数据源表!Q398</f>
        <v>0</v>
      </c>
      <c r="AB450" s="76">
        <f>数据源表!R398</f>
        <v>0</v>
      </c>
      <c r="AC450" s="118">
        <f>数据源表!U398</f>
        <v>170</v>
      </c>
      <c r="AD450" s="118">
        <f>数据源表!T398</f>
        <v>170</v>
      </c>
      <c r="AE450" s="66" t="str">
        <f t="shared" si="77"/>
        <v xml:space="preserve">     指导价</v>
      </c>
      <c r="AF450" s="73" t="str">
        <f>数据源表!V398</f>
        <v>R18060015</v>
      </c>
      <c r="AG450" s="119">
        <f>数据源表!W398</f>
        <v>43280</v>
      </c>
      <c r="AH450" s="73">
        <f>数据源表!X398</f>
        <v>0</v>
      </c>
      <c r="AI450" s="122"/>
      <c r="AJ450" s="124"/>
      <c r="AK450" s="53" t="e">
        <f>VLOOKUP(V450,#REF!,12,0)</f>
        <v>#REF!</v>
      </c>
    </row>
    <row r="451" spans="1:37" s="53" customFormat="1" ht="12" customHeight="1">
      <c r="A451" s="76" t="str">
        <f>数据源表!A399</f>
        <v>熊杰</v>
      </c>
      <c r="B451" s="75">
        <f>数据源表!B399</f>
        <v>43280</v>
      </c>
      <c r="C451" s="76" t="str">
        <f>数据源表!C399</f>
        <v>b173</v>
      </c>
      <c r="D451" s="76" t="str">
        <f>数据源表!D399</f>
        <v>新都立天科技</v>
      </c>
      <c r="E451" s="77">
        <f>数据源表!E399</f>
        <v>300</v>
      </c>
      <c r="F451" s="76" t="str">
        <f>数据源表!F399</f>
        <v>未税</v>
      </c>
      <c r="G451" s="78">
        <f>数据源表!G399</f>
        <v>0</v>
      </c>
      <c r="H451" s="76">
        <f>数据源表!H399</f>
        <v>0</v>
      </c>
      <c r="I451" s="78">
        <v>43279</v>
      </c>
      <c r="J451" s="94">
        <f>数据源表!J399</f>
        <v>300</v>
      </c>
      <c r="K451" s="94">
        <f t="shared" si="76"/>
        <v>300</v>
      </c>
      <c r="L451" s="95">
        <f t="shared" si="78"/>
        <v>-1</v>
      </c>
      <c r="M451" s="96"/>
      <c r="N451" s="96" t="e">
        <f>VLOOKUP(C451,#REF!,5,0)</f>
        <v>#REF!</v>
      </c>
      <c r="O451" s="76">
        <f t="shared" si="79"/>
        <v>0.05</v>
      </c>
      <c r="P451" s="76">
        <f t="shared" si="80"/>
        <v>15</v>
      </c>
      <c r="Q451" s="76" t="e">
        <f>ROUND(VLOOKUP(V451,#REF!,7,0),2)</f>
        <v>#REF!</v>
      </c>
      <c r="R451" s="76" t="e">
        <f>ROUND(IF(AE451="指导价+Y4*30",AC451*Q451+Y451*30,AC451*Q451),2)</f>
        <v>#REF!</v>
      </c>
      <c r="S451" s="94" t="e">
        <f t="shared" si="81"/>
        <v>#REF!</v>
      </c>
      <c r="T451" s="94"/>
      <c r="U451" s="94"/>
      <c r="V451" s="106" t="str">
        <f>数据源表!S399</f>
        <v>CYT11</v>
      </c>
      <c r="W451" s="76" t="str">
        <f>数据源表!M399</f>
        <v>机床导轨油</v>
      </c>
      <c r="X451" s="76" t="str">
        <f>数据源表!N399</f>
        <v>68#</v>
      </c>
      <c r="Y451" s="76">
        <f>数据源表!O399</f>
        <v>1</v>
      </c>
      <c r="Z451" s="76" t="str">
        <f>数据源表!P399</f>
        <v>桶</v>
      </c>
      <c r="AA451" s="76">
        <f>数据源表!Q399</f>
        <v>0</v>
      </c>
      <c r="AB451" s="76">
        <f>数据源表!R399</f>
        <v>0</v>
      </c>
      <c r="AC451" s="118">
        <f>数据源表!U399</f>
        <v>17</v>
      </c>
      <c r="AD451" s="118">
        <f>数据源表!T399</f>
        <v>17</v>
      </c>
      <c r="AE451" s="66" t="str">
        <f t="shared" si="77"/>
        <v>指导价+Y4*30</v>
      </c>
      <c r="AF451" s="73" t="str">
        <f>数据源表!V399</f>
        <v>R18060015</v>
      </c>
      <c r="AG451" s="119">
        <f>数据源表!W399</f>
        <v>43280</v>
      </c>
      <c r="AH451" s="73">
        <f>数据源表!X399</f>
        <v>0</v>
      </c>
      <c r="AI451" s="122"/>
      <c r="AJ451" s="124"/>
      <c r="AK451" s="53" t="e">
        <f>VLOOKUP(V451,#REF!,12,0)</f>
        <v>#REF!</v>
      </c>
    </row>
    <row r="452" spans="1:37" s="53" customFormat="1" ht="12" customHeight="1">
      <c r="A452" s="76" t="str">
        <f>数据源表!A400</f>
        <v>杨淑慧</v>
      </c>
      <c r="B452" s="75">
        <f>数据源表!B400</f>
        <v>43213</v>
      </c>
      <c r="C452" s="76" t="str">
        <f>数据源表!C400</f>
        <v>a0883</v>
      </c>
      <c r="D452" s="76" t="str">
        <f>数据源表!D400</f>
        <v>昆山聚之友焊管有限公司</v>
      </c>
      <c r="E452" s="77">
        <f>数据源表!E400</f>
        <v>4300</v>
      </c>
      <c r="F452" s="76" t="str">
        <f>数据源表!F400</f>
        <v>27754170</v>
      </c>
      <c r="G452" s="78">
        <f>数据源表!G400</f>
        <v>43273</v>
      </c>
      <c r="H452" s="76">
        <f>数据源表!H400</f>
        <v>60</v>
      </c>
      <c r="I452" s="78">
        <v>43281</v>
      </c>
      <c r="J452" s="94">
        <f>数据源表!J400</f>
        <v>4300</v>
      </c>
      <c r="K452" s="94">
        <f t="shared" si="76"/>
        <v>3675.21</v>
      </c>
      <c r="L452" s="95">
        <f t="shared" si="78"/>
        <v>68</v>
      </c>
      <c r="M452" s="96"/>
      <c r="N452" s="96" t="e">
        <f>VLOOKUP(C452,#REF!,5,0)</f>
        <v>#REF!</v>
      </c>
      <c r="O452" s="76">
        <f t="shared" si="79"/>
        <v>0.04</v>
      </c>
      <c r="P452" s="76">
        <f t="shared" si="80"/>
        <v>147.01</v>
      </c>
      <c r="Q452" s="76" t="e">
        <f>ROUND(VLOOKUP(V452,#REF!,7,0),2)</f>
        <v>#REF!</v>
      </c>
      <c r="R452" s="76"/>
      <c r="S452" s="94"/>
      <c r="T452" s="94"/>
      <c r="U452" s="94"/>
      <c r="V452" s="106" t="str">
        <f>数据源表!S400</f>
        <v>CSB06</v>
      </c>
      <c r="W452" s="76" t="str">
        <f>数据源表!M400</f>
        <v>*化学试剂助剂*半合成切削液</v>
      </c>
      <c r="X452" s="76" t="str">
        <f>数据源表!N400</f>
        <v>LP-3030</v>
      </c>
      <c r="Y452" s="76">
        <f>数据源表!O400</f>
        <v>2</v>
      </c>
      <c r="Z452" s="76" t="str">
        <f>数据源表!P400</f>
        <v>桶</v>
      </c>
      <c r="AA452" s="76">
        <f>数据源表!Q400</f>
        <v>2150</v>
      </c>
      <c r="AB452" s="76">
        <f>数据源表!R400</f>
        <v>4300</v>
      </c>
      <c r="AC452" s="118">
        <f>数据源表!U400</f>
        <v>340</v>
      </c>
      <c r="AD452" s="118">
        <f>数据源表!T400</f>
        <v>170</v>
      </c>
      <c r="AE452" s="66" t="str">
        <f t="shared" si="77"/>
        <v xml:space="preserve">     指导价</v>
      </c>
      <c r="AF452" s="73" t="str">
        <f>数据源表!V400</f>
        <v>XOUT18030478</v>
      </c>
      <c r="AG452" s="119">
        <f>数据源表!W400</f>
        <v>43188</v>
      </c>
      <c r="AH452" s="73">
        <f>数据源表!X400</f>
        <v>0</v>
      </c>
      <c r="AI452" s="122"/>
      <c r="AJ452" s="124">
        <f>数据源表!Y400</f>
        <v>0.17</v>
      </c>
      <c r="AK452" s="53" t="e">
        <f>VLOOKUP(V452,#REF!,12,0)</f>
        <v>#REF!</v>
      </c>
    </row>
    <row r="453" spans="1:37" s="53" customFormat="1" ht="12" customHeight="1">
      <c r="A453" s="76" t="str">
        <f>数据源表!A401</f>
        <v>杨淑慧</v>
      </c>
      <c r="B453" s="75">
        <f>数据源表!B401</f>
        <v>43213</v>
      </c>
      <c r="C453" s="76" t="str">
        <f>数据源表!C401</f>
        <v>a0883</v>
      </c>
      <c r="D453" s="76" t="str">
        <f>数据源表!D401</f>
        <v>昆山聚之友焊管有限公司</v>
      </c>
      <c r="E453" s="77">
        <f>数据源表!E401</f>
        <v>4300</v>
      </c>
      <c r="F453" s="76" t="str">
        <f>数据源表!F401</f>
        <v>27754170</v>
      </c>
      <c r="G453" s="78">
        <f>数据源表!G401</f>
        <v>43273</v>
      </c>
      <c r="H453" s="76">
        <f>数据源表!H401</f>
        <v>60</v>
      </c>
      <c r="I453" s="78">
        <v>43281</v>
      </c>
      <c r="J453" s="94">
        <f>数据源表!J401</f>
        <v>4300</v>
      </c>
      <c r="K453" s="94">
        <f>ROUND(IF(F453="未税",J453,J453/(1+AJ453)),2)</f>
        <v>3675.21</v>
      </c>
      <c r="L453" s="95">
        <f t="shared" si="78"/>
        <v>68</v>
      </c>
      <c r="M453" s="96"/>
      <c r="N453" s="96" t="e">
        <f>VLOOKUP(C453,#REF!,5,0)</f>
        <v>#REF!</v>
      </c>
      <c r="O453" s="76">
        <f t="shared" si="79"/>
        <v>0.04</v>
      </c>
      <c r="P453" s="76">
        <f t="shared" si="80"/>
        <v>147.01</v>
      </c>
      <c r="Q453" s="76" t="e">
        <f>ROUND(VLOOKUP(V453,#REF!,7,0),2)</f>
        <v>#REF!</v>
      </c>
      <c r="R453" s="76"/>
      <c r="S453" s="94"/>
      <c r="T453" s="94"/>
      <c r="U453" s="94"/>
      <c r="V453" s="106" t="str">
        <f>数据源表!S401</f>
        <v>CYF07</v>
      </c>
      <c r="W453" s="76" t="str">
        <f>数据源表!M401</f>
        <v>*专项化学用品*矿物防锈剂</v>
      </c>
      <c r="X453" s="76" t="str">
        <f>数据源表!N401</f>
        <v>X-3660</v>
      </c>
      <c r="Y453" s="76">
        <f>数据源表!O401</f>
        <v>2</v>
      </c>
      <c r="Z453" s="76" t="str">
        <f>数据源表!P401</f>
        <v>桶</v>
      </c>
      <c r="AA453" s="76">
        <f>数据源表!Q401</f>
        <v>2150</v>
      </c>
      <c r="AB453" s="76">
        <f>数据源表!R401</f>
        <v>4300</v>
      </c>
      <c r="AC453" s="118">
        <f>数据源表!U401</f>
        <v>340</v>
      </c>
      <c r="AD453" s="118">
        <f>数据源表!T401</f>
        <v>170</v>
      </c>
      <c r="AE453" s="66" t="str">
        <f t="shared" si="77"/>
        <v xml:space="preserve">     指导价</v>
      </c>
      <c r="AF453" s="73" t="str">
        <f>数据源表!V401</f>
        <v>XOUT18030478</v>
      </c>
      <c r="AG453" s="119">
        <f>数据源表!W401</f>
        <v>43188</v>
      </c>
      <c r="AH453" s="73">
        <f>数据源表!X401</f>
        <v>0</v>
      </c>
      <c r="AI453" s="122"/>
      <c r="AJ453" s="124">
        <f>数据源表!Y401</f>
        <v>0.17</v>
      </c>
      <c r="AK453" s="53" t="e">
        <f>VLOOKUP(V453,#REF!,12,0)</f>
        <v>#REF!</v>
      </c>
    </row>
    <row r="454" spans="1:37" s="185" customFormat="1" ht="12" customHeight="1">
      <c r="A454" s="76" t="str">
        <f>数据源表!A402</f>
        <v>杨淑慧</v>
      </c>
      <c r="B454" s="75">
        <f>数据源表!B402</f>
        <v>43213</v>
      </c>
      <c r="C454" s="76" t="str">
        <f>数据源表!C402</f>
        <v>a0883</v>
      </c>
      <c r="D454" s="76" t="str">
        <f>数据源表!D402</f>
        <v>昆山聚之友焊管有限公司</v>
      </c>
      <c r="E454" s="77">
        <f>数据源表!E402</f>
        <v>6450</v>
      </c>
      <c r="F454" s="76" t="str">
        <f>数据源表!F402</f>
        <v>27754170</v>
      </c>
      <c r="G454" s="78">
        <f>数据源表!G402</f>
        <v>43273</v>
      </c>
      <c r="H454" s="76">
        <f>数据源表!H402</f>
        <v>60</v>
      </c>
      <c r="I454" s="78">
        <v>43281</v>
      </c>
      <c r="J454" s="94">
        <f>数据源表!J402</f>
        <v>6450</v>
      </c>
      <c r="K454" s="94">
        <f>ROUND(IF(F454="未税",J454,J454/(1+AJ454)),2)</f>
        <v>5512.82</v>
      </c>
      <c r="L454" s="95">
        <f t="shared" si="78"/>
        <v>68</v>
      </c>
      <c r="M454" s="96"/>
      <c r="N454" s="96" t="e">
        <f>VLOOKUP(C454,#REF!,5,0)</f>
        <v>#REF!</v>
      </c>
      <c r="O454" s="76">
        <f t="shared" si="79"/>
        <v>0.04</v>
      </c>
      <c r="P454" s="76">
        <f t="shared" si="80"/>
        <v>220.51</v>
      </c>
      <c r="Q454" s="76" t="e">
        <f>ROUND(VLOOKUP(V454,#REF!,7,0),2)</f>
        <v>#REF!</v>
      </c>
      <c r="R454" s="76"/>
      <c r="S454" s="94"/>
      <c r="T454" s="94"/>
      <c r="U454" s="94"/>
      <c r="V454" s="106" t="str">
        <f>数据源表!S402</f>
        <v>CSB06</v>
      </c>
      <c r="W454" s="76" t="str">
        <f>数据源表!M402</f>
        <v>*化学试剂助剂*半合成切削液</v>
      </c>
      <c r="X454" s="76" t="str">
        <f>数据源表!N402</f>
        <v>LP-3030AL</v>
      </c>
      <c r="Y454" s="76">
        <f>数据源表!O402</f>
        <v>3</v>
      </c>
      <c r="Z454" s="76" t="str">
        <f>数据源表!P402</f>
        <v>桶</v>
      </c>
      <c r="AA454" s="76">
        <f>数据源表!Q402</f>
        <v>2150</v>
      </c>
      <c r="AB454" s="76">
        <f>数据源表!R402</f>
        <v>6450</v>
      </c>
      <c r="AC454" s="118">
        <f>数据源表!U402</f>
        <v>510</v>
      </c>
      <c r="AD454" s="118">
        <f>数据源表!T402</f>
        <v>170</v>
      </c>
      <c r="AE454" s="66" t="str">
        <f t="shared" si="77"/>
        <v xml:space="preserve">     指导价</v>
      </c>
      <c r="AF454" s="73" t="str">
        <f>数据源表!V402</f>
        <v>XOUT18040120</v>
      </c>
      <c r="AG454" s="119">
        <f>数据源表!W402</f>
        <v>43200</v>
      </c>
      <c r="AH454" s="73">
        <f>数据源表!X402</f>
        <v>0</v>
      </c>
      <c r="AI454" s="122"/>
      <c r="AJ454" s="124">
        <f>数据源表!Y402</f>
        <v>0.17</v>
      </c>
      <c r="AK454" s="53" t="e">
        <f>VLOOKUP(V454,#REF!,12,0)</f>
        <v>#REF!</v>
      </c>
    </row>
    <row r="455" spans="1:37" s="185" customFormat="1" ht="12" customHeight="1">
      <c r="A455" s="76" t="str">
        <f>数据源表!A403</f>
        <v>杨淑慧</v>
      </c>
      <c r="B455" s="75">
        <f>数据源表!B403</f>
        <v>43213</v>
      </c>
      <c r="C455" s="76" t="str">
        <f>数据源表!C403</f>
        <v>a0883</v>
      </c>
      <c r="D455" s="76" t="str">
        <f>数据源表!D403</f>
        <v>昆山聚之友焊管有限公司</v>
      </c>
      <c r="E455" s="77">
        <f>数据源表!E403</f>
        <v>2150</v>
      </c>
      <c r="F455" s="76" t="str">
        <f>数据源表!F403</f>
        <v>27754170</v>
      </c>
      <c r="G455" s="78">
        <f>数据源表!G403</f>
        <v>43273</v>
      </c>
      <c r="H455" s="76">
        <f>数据源表!H403</f>
        <v>60</v>
      </c>
      <c r="I455" s="78">
        <v>43281</v>
      </c>
      <c r="J455" s="94">
        <f>数据源表!J403</f>
        <v>2150</v>
      </c>
      <c r="K455" s="94">
        <f>ROUND(IF(F455="未税",J455,J455/(1+AJ455)),2)</f>
        <v>1837.61</v>
      </c>
      <c r="L455" s="95">
        <f t="shared" si="78"/>
        <v>68</v>
      </c>
      <c r="M455" s="96"/>
      <c r="N455" s="96" t="e">
        <f>VLOOKUP(C455,#REF!,5,0)</f>
        <v>#REF!</v>
      </c>
      <c r="O455" s="76">
        <f t="shared" si="79"/>
        <v>0.04</v>
      </c>
      <c r="P455" s="76">
        <f t="shared" si="80"/>
        <v>73.5</v>
      </c>
      <c r="Q455" s="76" t="e">
        <f>ROUND(VLOOKUP(V455,#REF!,7,0),2)</f>
        <v>#REF!</v>
      </c>
      <c r="R455" s="76"/>
      <c r="S455" s="94"/>
      <c r="T455" s="94"/>
      <c r="U455" s="94"/>
      <c r="V455" s="106" t="str">
        <f>数据源表!S403</f>
        <v>CYF07</v>
      </c>
      <c r="W455" s="76" t="str">
        <f>数据源表!M403</f>
        <v>*专项化学用品*矿物防锈剂</v>
      </c>
      <c r="X455" s="76" t="str">
        <f>数据源表!N403</f>
        <v>X-3660</v>
      </c>
      <c r="Y455" s="76">
        <f>数据源表!O403</f>
        <v>1</v>
      </c>
      <c r="Z455" s="76" t="str">
        <f>数据源表!P403</f>
        <v>桶</v>
      </c>
      <c r="AA455" s="76">
        <f>数据源表!Q403</f>
        <v>2150</v>
      </c>
      <c r="AB455" s="76">
        <f>数据源表!R403</f>
        <v>2150</v>
      </c>
      <c r="AC455" s="118">
        <f>数据源表!U403</f>
        <v>170</v>
      </c>
      <c r="AD455" s="118">
        <f>数据源表!T403</f>
        <v>170</v>
      </c>
      <c r="AE455" s="66" t="str">
        <f t="shared" si="77"/>
        <v xml:space="preserve">     指导价</v>
      </c>
      <c r="AF455" s="73" t="str">
        <f>数据源表!V403</f>
        <v>XOUT18040120</v>
      </c>
      <c r="AG455" s="119">
        <f>数据源表!W403</f>
        <v>43200</v>
      </c>
      <c r="AH455" s="73">
        <f>数据源表!X403</f>
        <v>0</v>
      </c>
      <c r="AI455" s="122"/>
      <c r="AJ455" s="124">
        <f>数据源表!Y403</f>
        <v>0.17</v>
      </c>
      <c r="AK455" s="53" t="e">
        <f>VLOOKUP(V455,#REF!,12,0)</f>
        <v>#REF!</v>
      </c>
    </row>
    <row r="456" spans="1:37" s="185" customFormat="1" ht="12" customHeight="1">
      <c r="A456" s="76" t="str">
        <f>数据源表!A404</f>
        <v>杨淑慧</v>
      </c>
      <c r="B456" s="75">
        <f>数据源表!B404</f>
        <v>43231</v>
      </c>
      <c r="C456" s="76" t="str">
        <f>数据源表!C404</f>
        <v>a1849</v>
      </c>
      <c r="D456" s="76" t="str">
        <f>数据源表!D404</f>
        <v>禹州市瑞龙源机械制造有限公司</v>
      </c>
      <c r="E456" s="77">
        <f>数据源表!E404</f>
        <v>3200</v>
      </c>
      <c r="F456" s="76" t="str">
        <f>数据源表!F404</f>
        <v>27754470</v>
      </c>
      <c r="G456" s="78">
        <f>数据源表!G404</f>
        <v>43231</v>
      </c>
      <c r="H456" s="76" t="str">
        <f>数据源表!H404</f>
        <v>货到付款</v>
      </c>
      <c r="I456" s="78" t="s">
        <v>1212</v>
      </c>
      <c r="J456" s="94">
        <f>数据源表!J404</f>
        <v>3200</v>
      </c>
      <c r="K456" s="94">
        <f t="shared" ref="K456:K516" si="82">ROUND(IF(F456="未税",J456,J456/(1+AJ456)),2)</f>
        <v>2758.62</v>
      </c>
      <c r="L456" s="200">
        <v>31</v>
      </c>
      <c r="M456" s="96"/>
      <c r="N456" s="96" t="e">
        <f>VLOOKUP(C456,#REF!,5,0)</f>
        <v>#REF!</v>
      </c>
      <c r="O456" s="76">
        <v>0.01</v>
      </c>
      <c r="P456" s="76">
        <f t="shared" ref="P456:P506" si="83">ROUND((K456-M456)*O456,2)</f>
        <v>27.59</v>
      </c>
      <c r="Q456" s="76" t="e">
        <f>ROUND(VLOOKUP(V456,#REF!,7,0),2)</f>
        <v>#REF!</v>
      </c>
      <c r="R456" s="76" t="e">
        <f t="shared" ref="R456:R504" si="84">ROUND(IF(AE456="指导价+Y4*30",AC456*Q456+Y456*30,AC456*Q456),2)</f>
        <v>#REF!</v>
      </c>
      <c r="S456" s="94"/>
      <c r="T456" s="94"/>
      <c r="U456" s="94"/>
      <c r="V456" s="106" t="str">
        <f>数据源表!S404</f>
        <v>CSR09</v>
      </c>
      <c r="W456" s="76" t="str">
        <f>数据源表!M404</f>
        <v>*化学试剂助剂*乳化冷却剂</v>
      </c>
      <c r="X456" s="76" t="str">
        <f>数据源表!N404</f>
        <v>JH-105</v>
      </c>
      <c r="Y456" s="76">
        <f>数据源表!O404</f>
        <v>1</v>
      </c>
      <c r="Z456" s="76" t="str">
        <f>数据源表!P404</f>
        <v>桶</v>
      </c>
      <c r="AA456" s="76">
        <f>数据源表!Q404</f>
        <v>3200</v>
      </c>
      <c r="AB456" s="76">
        <f>数据源表!R404</f>
        <v>3200</v>
      </c>
      <c r="AC456" s="118">
        <f>数据源表!U404</f>
        <v>170</v>
      </c>
      <c r="AD456" s="118">
        <f>数据源表!T404</f>
        <v>170</v>
      </c>
      <c r="AE456" s="66" t="str">
        <f t="shared" ref="AE456:AE504" si="85">IF(AD456&lt;50,"指导价+Y4*30",IF(AD456="固体","     指导价","     指导价"))</f>
        <v xml:space="preserve">     指导价</v>
      </c>
      <c r="AF456" s="73" t="str">
        <f>数据源表!V404</f>
        <v>XOUT18050194</v>
      </c>
      <c r="AG456" s="119">
        <f>数据源表!W404</f>
        <v>43231</v>
      </c>
      <c r="AH456" s="73" t="str">
        <f>数据源表!X404</f>
        <v>拆分付款</v>
      </c>
      <c r="AI456" s="122"/>
      <c r="AJ456" s="124">
        <f>数据源表!Y404</f>
        <v>0.16000029000007299</v>
      </c>
      <c r="AK456" s="53" t="e">
        <f>VLOOKUP(V456,#REF!,12,0)</f>
        <v>#REF!</v>
      </c>
    </row>
    <row r="457" spans="1:37" s="185" customFormat="1" ht="12" customHeight="1">
      <c r="A457" s="76" t="str">
        <f>数据源表!A405</f>
        <v>杨淑慧</v>
      </c>
      <c r="B457" s="75">
        <f>数据源表!B405</f>
        <v>43266</v>
      </c>
      <c r="C457" s="76" t="str">
        <f>数据源表!C405</f>
        <v>b273</v>
      </c>
      <c r="D457" s="76" t="str">
        <f>数据源表!D405</f>
        <v>林州永丰</v>
      </c>
      <c r="E457" s="77">
        <f>数据源表!E405</f>
        <v>11400</v>
      </c>
      <c r="F457" s="76" t="str">
        <f>数据源表!F405</f>
        <v>未税</v>
      </c>
      <c r="G457" s="78">
        <f>数据源表!G405</f>
        <v>0</v>
      </c>
      <c r="H457" s="76">
        <f>数据源表!H405</f>
        <v>0</v>
      </c>
      <c r="I457" s="78">
        <v>43277</v>
      </c>
      <c r="J457" s="94">
        <f>数据源表!J405</f>
        <v>3800</v>
      </c>
      <c r="K457" s="94">
        <f t="shared" si="82"/>
        <v>3800</v>
      </c>
      <c r="L457" s="95">
        <f t="shared" ref="L457:L506" si="86">I457-B457</f>
        <v>11</v>
      </c>
      <c r="M457" s="96"/>
      <c r="N457" s="96" t="e">
        <f>VLOOKUP(C457,#REF!,5,0)</f>
        <v>#REF!</v>
      </c>
      <c r="O457" s="76">
        <v>0.01</v>
      </c>
      <c r="P457" s="76">
        <f t="shared" si="83"/>
        <v>38</v>
      </c>
      <c r="Q457" s="76" t="e">
        <f>ROUND(VLOOKUP(V457,#REF!,7,0),2)</f>
        <v>#REF!</v>
      </c>
      <c r="R457" s="76" t="e">
        <f t="shared" si="84"/>
        <v>#REF!</v>
      </c>
      <c r="S457" s="94"/>
      <c r="T457" s="94"/>
      <c r="U457" s="94"/>
      <c r="V457" s="106" t="str">
        <f>数据源表!S405</f>
        <v>CSQ13</v>
      </c>
      <c r="W457" s="76" t="str">
        <f>数据源表!M405</f>
        <v>高级全合成切削液</v>
      </c>
      <c r="X457" s="76" t="str">
        <f>数据源表!N405</f>
        <v>SC-H801</v>
      </c>
      <c r="Y457" s="76">
        <f>数据源表!O405</f>
        <v>2</v>
      </c>
      <c r="Z457" s="76" t="str">
        <f>数据源表!P405</f>
        <v>桶</v>
      </c>
      <c r="AA457" s="76">
        <f>数据源表!Q405</f>
        <v>0</v>
      </c>
      <c r="AB457" s="76">
        <f>数据源表!R405</f>
        <v>0</v>
      </c>
      <c r="AC457" s="118">
        <f>数据源表!U405</f>
        <v>360</v>
      </c>
      <c r="AD457" s="118">
        <f>数据源表!T405</f>
        <v>180</v>
      </c>
      <c r="AE457" s="66" t="str">
        <f t="shared" si="85"/>
        <v xml:space="preserve">     指导价</v>
      </c>
      <c r="AF457" s="73" t="str">
        <f>数据源表!V405</f>
        <v>R18060010</v>
      </c>
      <c r="AG457" s="119">
        <f>数据源表!W405</f>
        <v>43266</v>
      </c>
      <c r="AH457" s="73" t="str">
        <f>数据源表!X405</f>
        <v>拆分付款</v>
      </c>
      <c r="AI457" s="122"/>
      <c r="AJ457" s="124"/>
      <c r="AK457" s="53" t="e">
        <f>VLOOKUP(V457,#REF!,12,0)</f>
        <v>#REF!</v>
      </c>
    </row>
    <row r="458" spans="1:37" s="185" customFormat="1" ht="12" customHeight="1">
      <c r="A458" s="76" t="str">
        <f>数据源表!A406</f>
        <v>杨淑慧</v>
      </c>
      <c r="B458" s="75">
        <f>数据源表!B406</f>
        <v>43248</v>
      </c>
      <c r="C458" s="76" t="str">
        <f>数据源表!C406</f>
        <v>b273</v>
      </c>
      <c r="D458" s="76" t="str">
        <f>数据源表!D406</f>
        <v>林州永丰</v>
      </c>
      <c r="E458" s="77">
        <f>数据源表!E406</f>
        <v>3800</v>
      </c>
      <c r="F458" s="76" t="str">
        <f>数据源表!F406</f>
        <v>未税</v>
      </c>
      <c r="G458" s="78">
        <f>数据源表!G406</f>
        <v>0</v>
      </c>
      <c r="H458" s="76">
        <f>数据源表!H406</f>
        <v>0</v>
      </c>
      <c r="I458" s="78">
        <v>43255</v>
      </c>
      <c r="J458" s="94">
        <f>数据源表!J406</f>
        <v>3800</v>
      </c>
      <c r="K458" s="94">
        <f t="shared" si="82"/>
        <v>3800</v>
      </c>
      <c r="L458" s="95">
        <f t="shared" si="86"/>
        <v>7</v>
      </c>
      <c r="M458" s="96"/>
      <c r="N458" s="96" t="e">
        <f>VLOOKUP(C458,#REF!,5,0)</f>
        <v>#REF!</v>
      </c>
      <c r="O458" s="76">
        <v>0.01</v>
      </c>
      <c r="P458" s="76">
        <f t="shared" si="83"/>
        <v>38</v>
      </c>
      <c r="Q458" s="76" t="e">
        <f>ROUND(VLOOKUP(V458,#REF!,7,0),2)</f>
        <v>#REF!</v>
      </c>
      <c r="R458" s="76" t="e">
        <f t="shared" si="84"/>
        <v>#REF!</v>
      </c>
      <c r="S458" s="94"/>
      <c r="T458" s="94"/>
      <c r="U458" s="94"/>
      <c r="V458" s="106" t="str">
        <f>数据源表!S406</f>
        <v>CSQ13</v>
      </c>
      <c r="W458" s="76" t="str">
        <f>数据源表!M406</f>
        <v>高级全合成切削液</v>
      </c>
      <c r="X458" s="76" t="str">
        <f>数据源表!N406</f>
        <v>SC-H801</v>
      </c>
      <c r="Y458" s="76">
        <f>数据源表!O406</f>
        <v>2</v>
      </c>
      <c r="Z458" s="76" t="str">
        <f>数据源表!P406</f>
        <v>桶</v>
      </c>
      <c r="AA458" s="76">
        <f>数据源表!Q406</f>
        <v>0</v>
      </c>
      <c r="AB458" s="76">
        <f>数据源表!R406</f>
        <v>0</v>
      </c>
      <c r="AC458" s="118">
        <f>数据源表!U406</f>
        <v>360</v>
      </c>
      <c r="AD458" s="118">
        <f>数据源表!T406</f>
        <v>180</v>
      </c>
      <c r="AE458" s="66" t="str">
        <f t="shared" si="85"/>
        <v xml:space="preserve">     指导价</v>
      </c>
      <c r="AF458" s="73" t="str">
        <f>数据源表!V406</f>
        <v>R18050017</v>
      </c>
      <c r="AG458" s="119">
        <f>数据源表!W406</f>
        <v>43248</v>
      </c>
      <c r="AH458" s="73">
        <f>数据源表!X406</f>
        <v>0</v>
      </c>
      <c r="AI458" s="122"/>
      <c r="AJ458" s="124"/>
      <c r="AK458" s="53" t="e">
        <f>VLOOKUP(V458,#REF!,12,0)</f>
        <v>#REF!</v>
      </c>
    </row>
    <row r="459" spans="1:37" s="185" customFormat="1" ht="12" customHeight="1">
      <c r="A459" s="76" t="str">
        <f>数据源表!A407</f>
        <v>杨淑慧</v>
      </c>
      <c r="B459" s="75">
        <f>数据源表!B407</f>
        <v>43266</v>
      </c>
      <c r="C459" s="76" t="str">
        <f>数据源表!C407</f>
        <v>b273</v>
      </c>
      <c r="D459" s="76" t="str">
        <f>数据源表!D407</f>
        <v>林州永丰</v>
      </c>
      <c r="E459" s="77">
        <f>数据源表!E407</f>
        <v>3800</v>
      </c>
      <c r="F459" s="76" t="str">
        <f>数据源表!F407</f>
        <v>未税</v>
      </c>
      <c r="G459" s="78">
        <f>数据源表!G407</f>
        <v>0</v>
      </c>
      <c r="H459" s="76">
        <f>数据源表!H407</f>
        <v>0</v>
      </c>
      <c r="I459" s="78">
        <v>43277</v>
      </c>
      <c r="J459" s="94">
        <f>数据源表!J407</f>
        <v>3800</v>
      </c>
      <c r="K459" s="94">
        <f t="shared" si="82"/>
        <v>3800</v>
      </c>
      <c r="L459" s="95">
        <f t="shared" si="86"/>
        <v>11</v>
      </c>
      <c r="M459" s="96"/>
      <c r="N459" s="96" t="e">
        <f>VLOOKUP(C459,#REF!,5,0)</f>
        <v>#REF!</v>
      </c>
      <c r="O459" s="76">
        <v>0.01</v>
      </c>
      <c r="P459" s="76">
        <f t="shared" si="83"/>
        <v>38</v>
      </c>
      <c r="Q459" s="76" t="e">
        <f>ROUND(VLOOKUP(V459,#REF!,7,0),2)</f>
        <v>#REF!</v>
      </c>
      <c r="R459" s="76" t="e">
        <f t="shared" si="84"/>
        <v>#REF!</v>
      </c>
      <c r="S459" s="94"/>
      <c r="T459" s="94"/>
      <c r="U459" s="94"/>
      <c r="V459" s="106" t="str">
        <f>数据源表!S407</f>
        <v>CSQ13</v>
      </c>
      <c r="W459" s="76" t="str">
        <f>数据源表!M407</f>
        <v>高级全合成切削液</v>
      </c>
      <c r="X459" s="76" t="str">
        <f>数据源表!N407</f>
        <v>SC-H801</v>
      </c>
      <c r="Y459" s="76">
        <f>数据源表!O407</f>
        <v>2</v>
      </c>
      <c r="Z459" s="76" t="str">
        <f>数据源表!P407</f>
        <v>桶</v>
      </c>
      <c r="AA459" s="76">
        <f>数据源表!Q407</f>
        <v>0</v>
      </c>
      <c r="AB459" s="76">
        <f>数据源表!R407</f>
        <v>0</v>
      </c>
      <c r="AC459" s="118">
        <f>数据源表!U407</f>
        <v>360</v>
      </c>
      <c r="AD459" s="118">
        <f>数据源表!T407</f>
        <v>180</v>
      </c>
      <c r="AE459" s="66" t="str">
        <f t="shared" si="85"/>
        <v xml:space="preserve">     指导价</v>
      </c>
      <c r="AF459" s="73" t="str">
        <f>数据源表!V407</f>
        <v>R18060010</v>
      </c>
      <c r="AG459" s="119">
        <f>数据源表!W407</f>
        <v>43266</v>
      </c>
      <c r="AH459" s="73">
        <f>数据源表!X407</f>
        <v>0</v>
      </c>
      <c r="AI459" s="122"/>
      <c r="AJ459" s="124"/>
      <c r="AK459" s="53" t="e">
        <f>VLOOKUP(V459,#REF!,12,0)</f>
        <v>#REF!</v>
      </c>
    </row>
    <row r="460" spans="1:37" s="185" customFormat="1" ht="12" customHeight="1">
      <c r="A460" s="76" t="str">
        <f>数据源表!A408</f>
        <v>杨淑慧</v>
      </c>
      <c r="B460" s="75">
        <f>数据源表!B408</f>
        <v>43262</v>
      </c>
      <c r="C460" s="76" t="str">
        <f>数据源表!C408</f>
        <v>b274</v>
      </c>
      <c r="D460" s="76" t="str">
        <f>数据源表!D408</f>
        <v>河南英华达</v>
      </c>
      <c r="E460" s="77">
        <f>数据源表!E408</f>
        <v>300</v>
      </c>
      <c r="F460" s="76" t="str">
        <f>数据源表!F408</f>
        <v>未税</v>
      </c>
      <c r="G460" s="78">
        <f>数据源表!G408</f>
        <v>0</v>
      </c>
      <c r="H460" s="76">
        <f>数据源表!H408</f>
        <v>0</v>
      </c>
      <c r="I460" s="78">
        <v>43260</v>
      </c>
      <c r="J460" s="94">
        <f>数据源表!J408</f>
        <v>300</v>
      </c>
      <c r="K460" s="94">
        <f t="shared" si="82"/>
        <v>300</v>
      </c>
      <c r="L460" s="95">
        <f t="shared" si="86"/>
        <v>-2</v>
      </c>
      <c r="M460" s="96"/>
      <c r="N460" s="96" t="e">
        <f>VLOOKUP(C460,#REF!,5,0)</f>
        <v>#REF!</v>
      </c>
      <c r="O460" s="76">
        <f t="shared" ref="O460:O504" si="87">IF(L460&lt;=60,0.05,IF(L460&lt;=120,0.04,IF(L460&lt;=150,0.02,IF(L460&lt;=180,0.01,0))))</f>
        <v>0.05</v>
      </c>
      <c r="P460" s="76">
        <f t="shared" si="83"/>
        <v>15</v>
      </c>
      <c r="Q460" s="76" t="e">
        <f>ROUND(VLOOKUP(V460,#REF!,7,0),2)</f>
        <v>#REF!</v>
      </c>
      <c r="R460" s="76" t="e">
        <f t="shared" si="84"/>
        <v>#REF!</v>
      </c>
      <c r="S460" s="94" t="e">
        <f t="shared" ref="S460:S465" si="88">ROUND(IF(F460="未税",J460-M460-R460,J460/1.17-M460-R460),2)</f>
        <v>#REF!</v>
      </c>
      <c r="T460" s="94"/>
      <c r="U460" s="94"/>
      <c r="V460" s="106" t="str">
        <f>数据源表!S408</f>
        <v>CYZ07</v>
      </c>
      <c r="W460" s="76" t="str">
        <f>数据源表!M408</f>
        <v>不锈钢冷轧油</v>
      </c>
      <c r="X460" s="76" t="str">
        <f>数据源表!N408</f>
        <v>EF-108C</v>
      </c>
      <c r="Y460" s="76">
        <f>数据源表!O408</f>
        <v>1</v>
      </c>
      <c r="Z460" s="76" t="str">
        <f>数据源表!P408</f>
        <v>桶</v>
      </c>
      <c r="AA460" s="76">
        <f>数据源表!Q408</f>
        <v>0</v>
      </c>
      <c r="AB460" s="76">
        <f>数据源表!R408</f>
        <v>0</v>
      </c>
      <c r="AC460" s="118">
        <f>数据源表!U408</f>
        <v>20</v>
      </c>
      <c r="AD460" s="118">
        <f>数据源表!T408</f>
        <v>20</v>
      </c>
      <c r="AE460" s="66" t="str">
        <f t="shared" si="85"/>
        <v>指导价+Y4*30</v>
      </c>
      <c r="AF460" s="73" t="str">
        <f>数据源表!V408</f>
        <v>R18060006</v>
      </c>
      <c r="AG460" s="119">
        <f>数据源表!W408</f>
        <v>43262</v>
      </c>
      <c r="AH460" s="73">
        <f>数据源表!X408</f>
        <v>0</v>
      </c>
      <c r="AI460" s="122"/>
      <c r="AJ460" s="124"/>
      <c r="AK460" s="53" t="e">
        <f>VLOOKUP(V460,#REF!,12,0)</f>
        <v>#REF!</v>
      </c>
    </row>
    <row r="461" spans="1:37" s="185" customFormat="1" ht="12" customHeight="1">
      <c r="A461" s="76" t="str">
        <f>数据源表!A409</f>
        <v>赵忠</v>
      </c>
      <c r="B461" s="75">
        <f>数据源表!B409</f>
        <v>43157</v>
      </c>
      <c r="C461" s="76" t="str">
        <f>数据源表!C409</f>
        <v>a0064</v>
      </c>
      <c r="D461" s="76" t="str">
        <f>数据源表!D409</f>
        <v>昆山和信益精密机械有限公司</v>
      </c>
      <c r="E461" s="77">
        <f>数据源表!E409</f>
        <v>5000</v>
      </c>
      <c r="F461" s="76" t="str">
        <f>数据源表!F409</f>
        <v>02839345</v>
      </c>
      <c r="G461" s="78">
        <f>数据源表!G409</f>
        <v>43247</v>
      </c>
      <c r="H461" s="76">
        <f>数据源表!H409</f>
        <v>90</v>
      </c>
      <c r="I461" s="78">
        <v>43253</v>
      </c>
      <c r="J461" s="94">
        <f>数据源表!J409</f>
        <v>5000</v>
      </c>
      <c r="K461" s="94">
        <f t="shared" si="82"/>
        <v>4273.5</v>
      </c>
      <c r="L461" s="95">
        <f t="shared" si="86"/>
        <v>96</v>
      </c>
      <c r="M461" s="96">
        <f>1200/1.17</f>
        <v>1025.6410256410256</v>
      </c>
      <c r="N461" s="96" t="e">
        <f>VLOOKUP(C461,#REF!,5,0)</f>
        <v>#REF!</v>
      </c>
      <c r="O461" s="76">
        <f t="shared" si="87"/>
        <v>0.04</v>
      </c>
      <c r="P461" s="76">
        <f t="shared" si="83"/>
        <v>129.91</v>
      </c>
      <c r="Q461" s="76" t="e">
        <f>ROUND(VLOOKUP(V461,#REF!,7,0),2)</f>
        <v>#REF!</v>
      </c>
      <c r="R461" s="76" t="e">
        <f t="shared" si="84"/>
        <v>#REF!</v>
      </c>
      <c r="S461" s="94" t="e">
        <f t="shared" si="88"/>
        <v>#REF!</v>
      </c>
      <c r="T461" s="94"/>
      <c r="U461" s="94"/>
      <c r="V461" s="106" t="str">
        <f>数据源表!S409</f>
        <v>CYQ19</v>
      </c>
      <c r="W461" s="76" t="str">
        <f>数据源表!M409</f>
        <v>*润滑油*不锈钢切削油</v>
      </c>
      <c r="X461" s="76" t="str">
        <f>数据源表!N409</f>
        <v>DH-30A</v>
      </c>
      <c r="Y461" s="76">
        <f>数据源表!O409</f>
        <v>2</v>
      </c>
      <c r="Z461" s="76" t="str">
        <f>数据源表!P409</f>
        <v>桶</v>
      </c>
      <c r="AA461" s="76">
        <f>数据源表!Q409</f>
        <v>2500</v>
      </c>
      <c r="AB461" s="76">
        <f>数据源表!R409</f>
        <v>5000</v>
      </c>
      <c r="AC461" s="118">
        <f>数据源表!U409</f>
        <v>340</v>
      </c>
      <c r="AD461" s="118">
        <f>数据源表!T409</f>
        <v>170</v>
      </c>
      <c r="AE461" s="66" t="str">
        <f t="shared" si="85"/>
        <v xml:space="preserve">     指导价</v>
      </c>
      <c r="AF461" s="73" t="str">
        <f>数据源表!V409</f>
        <v>XOUT18020184</v>
      </c>
      <c r="AG461" s="119">
        <f>数据源表!W409</f>
        <v>43158</v>
      </c>
      <c r="AH461" s="73">
        <f>数据源表!X409</f>
        <v>0</v>
      </c>
      <c r="AI461" s="122"/>
      <c r="AJ461" s="124">
        <f>数据源表!Y409</f>
        <v>0.17</v>
      </c>
      <c r="AK461" s="53" t="e">
        <f>VLOOKUP(V461,#REF!,12,0)</f>
        <v>#REF!</v>
      </c>
    </row>
    <row r="462" spans="1:37" s="185" customFormat="1" ht="12" customHeight="1">
      <c r="A462" s="76" t="str">
        <f>数据源表!A410</f>
        <v>赵忠</v>
      </c>
      <c r="B462" s="75">
        <f>数据源表!B410</f>
        <v>43188</v>
      </c>
      <c r="C462" s="76" t="str">
        <f>数据源表!C410</f>
        <v>a0090</v>
      </c>
      <c r="D462" s="76" t="str">
        <f>数据源表!D410</f>
        <v>立隆电子（苏州）有限公司</v>
      </c>
      <c r="E462" s="77">
        <f>数据源表!E410</f>
        <v>4800</v>
      </c>
      <c r="F462" s="76" t="str">
        <f>数据源表!F410</f>
        <v>15222308</v>
      </c>
      <c r="G462" s="78">
        <f>数据源表!G410</f>
        <v>43248</v>
      </c>
      <c r="H462" s="76">
        <f>数据源表!H410</f>
        <v>60</v>
      </c>
      <c r="I462" s="78">
        <v>43263</v>
      </c>
      <c r="J462" s="94">
        <f>数据源表!J410</f>
        <v>4800</v>
      </c>
      <c r="K462" s="94">
        <f t="shared" si="82"/>
        <v>4102.5600000000004</v>
      </c>
      <c r="L462" s="95">
        <f t="shared" si="86"/>
        <v>75</v>
      </c>
      <c r="M462" s="96"/>
      <c r="N462" s="96" t="e">
        <f>VLOOKUP(C462,#REF!,5,0)</f>
        <v>#REF!</v>
      </c>
      <c r="O462" s="76">
        <f t="shared" si="87"/>
        <v>0.04</v>
      </c>
      <c r="P462" s="76">
        <f t="shared" si="83"/>
        <v>164.1</v>
      </c>
      <c r="Q462" s="76" t="e">
        <f>ROUND(VLOOKUP(V462,#REF!,7,0),2)</f>
        <v>#REF!</v>
      </c>
      <c r="R462" s="76" t="e">
        <f t="shared" si="84"/>
        <v>#REF!</v>
      </c>
      <c r="S462" s="94" t="e">
        <f t="shared" si="88"/>
        <v>#REF!</v>
      </c>
      <c r="T462" s="94"/>
      <c r="U462" s="94"/>
      <c r="V462" s="106" t="str">
        <f>数据源表!S410</f>
        <v>CSB16</v>
      </c>
      <c r="W462" s="76" t="str">
        <f>数据源表!M410</f>
        <v>*专项化学用品*太古油</v>
      </c>
      <c r="X462" s="76" t="str">
        <f>数据源表!N410</f>
        <v>JH-3</v>
      </c>
      <c r="Y462" s="76">
        <f>数据源表!O410</f>
        <v>16</v>
      </c>
      <c r="Z462" s="76" t="str">
        <f>数据源表!P410</f>
        <v>桶</v>
      </c>
      <c r="AA462" s="76">
        <f>数据源表!Q410</f>
        <v>300</v>
      </c>
      <c r="AB462" s="76">
        <f>数据源表!R410</f>
        <v>4800</v>
      </c>
      <c r="AC462" s="118">
        <f>数据源表!U410</f>
        <v>240</v>
      </c>
      <c r="AD462" s="118">
        <f>数据源表!T410</f>
        <v>15</v>
      </c>
      <c r="AE462" s="66" t="str">
        <f t="shared" si="85"/>
        <v>指导价+Y4*30</v>
      </c>
      <c r="AF462" s="73" t="str">
        <f>数据源表!V410</f>
        <v>XOUT18030148</v>
      </c>
      <c r="AG462" s="119">
        <f>数据源表!W410</f>
        <v>43169</v>
      </c>
      <c r="AH462" s="73">
        <f>数据源表!X410</f>
        <v>0</v>
      </c>
      <c r="AI462" s="122"/>
      <c r="AJ462" s="124">
        <f>数据源表!Y410</f>
        <v>0.17</v>
      </c>
      <c r="AK462" s="53" t="e">
        <f>VLOOKUP(V462,#REF!,12,0)</f>
        <v>#REF!</v>
      </c>
    </row>
    <row r="463" spans="1:37" s="185" customFormat="1" ht="12" customHeight="1">
      <c r="A463" s="76" t="str">
        <f>数据源表!A411</f>
        <v>赵忠</v>
      </c>
      <c r="B463" s="75">
        <f>数据源表!B411</f>
        <v>43188</v>
      </c>
      <c r="C463" s="76" t="str">
        <f>数据源表!C411</f>
        <v>a0090</v>
      </c>
      <c r="D463" s="76" t="str">
        <f>数据源表!D411</f>
        <v>立隆电子（苏州）有限公司</v>
      </c>
      <c r="E463" s="77">
        <f>数据源表!E411</f>
        <v>1430</v>
      </c>
      <c r="F463" s="76" t="str">
        <f>数据源表!F411</f>
        <v>15222308</v>
      </c>
      <c r="G463" s="78">
        <f>数据源表!G411</f>
        <v>43248</v>
      </c>
      <c r="H463" s="76">
        <f>数据源表!H411</f>
        <v>60</v>
      </c>
      <c r="I463" s="78">
        <v>43263</v>
      </c>
      <c r="J463" s="94">
        <f>数据源表!J411</f>
        <v>1430</v>
      </c>
      <c r="K463" s="94">
        <f t="shared" si="82"/>
        <v>1222.22</v>
      </c>
      <c r="L463" s="95">
        <f t="shared" si="86"/>
        <v>75</v>
      </c>
      <c r="M463" s="96"/>
      <c r="N463" s="96" t="e">
        <f>VLOOKUP(C463,#REF!,5,0)</f>
        <v>#REF!</v>
      </c>
      <c r="O463" s="76">
        <f t="shared" si="87"/>
        <v>0.04</v>
      </c>
      <c r="P463" s="76">
        <f t="shared" si="83"/>
        <v>48.89</v>
      </c>
      <c r="Q463" s="76" t="e">
        <f>ROUND(VLOOKUP(V463,#REF!,7,0),2)</f>
        <v>#REF!</v>
      </c>
      <c r="R463" s="76" t="e">
        <f t="shared" si="84"/>
        <v>#REF!</v>
      </c>
      <c r="S463" s="94" t="e">
        <f t="shared" si="88"/>
        <v>#REF!</v>
      </c>
      <c r="T463" s="94"/>
      <c r="U463" s="94"/>
      <c r="V463" s="106" t="str">
        <f>数据源表!S411</f>
        <v>CSX34</v>
      </c>
      <c r="W463" s="76" t="str">
        <f>数据源表!M411</f>
        <v>*专项化学用品*脱脂剂</v>
      </c>
      <c r="X463" s="76" t="str">
        <f>数据源表!N411</f>
        <v>QJ1360A</v>
      </c>
      <c r="Y463" s="76">
        <f>数据源表!O411</f>
        <v>5</v>
      </c>
      <c r="Z463" s="76" t="str">
        <f>数据源表!P411</f>
        <v>桶</v>
      </c>
      <c r="AA463" s="76">
        <f>数据源表!Q411</f>
        <v>286</v>
      </c>
      <c r="AB463" s="76">
        <f>数据源表!R411</f>
        <v>1430</v>
      </c>
      <c r="AC463" s="118">
        <f>数据源表!U411</f>
        <v>100</v>
      </c>
      <c r="AD463" s="118">
        <f>数据源表!T411</f>
        <v>20</v>
      </c>
      <c r="AE463" s="225" t="s">
        <v>6612</v>
      </c>
      <c r="AF463" s="73" t="str">
        <f>数据源表!V411</f>
        <v>XOUT18030272</v>
      </c>
      <c r="AG463" s="119">
        <f>数据源表!W411</f>
        <v>43176</v>
      </c>
      <c r="AH463" s="73">
        <f>数据源表!X411</f>
        <v>0</v>
      </c>
      <c r="AI463" s="122"/>
      <c r="AJ463" s="124">
        <f>数据源表!Y411</f>
        <v>0.17</v>
      </c>
      <c r="AK463" s="53" t="e">
        <f>VLOOKUP(V463,#REF!,12,0)</f>
        <v>#REF!</v>
      </c>
    </row>
    <row r="464" spans="1:37" s="185" customFormat="1" ht="12" customHeight="1">
      <c r="A464" s="76" t="str">
        <f>数据源表!A412</f>
        <v>赵忠</v>
      </c>
      <c r="B464" s="75">
        <f>数据源表!B412</f>
        <v>43188</v>
      </c>
      <c r="C464" s="76" t="str">
        <f>数据源表!C412</f>
        <v>a0090</v>
      </c>
      <c r="D464" s="76" t="str">
        <f>数据源表!D412</f>
        <v>立隆电子（苏州）有限公司</v>
      </c>
      <c r="E464" s="77">
        <f>数据源表!E412</f>
        <v>15730</v>
      </c>
      <c r="F464" s="76" t="str">
        <f>数据源表!F412</f>
        <v>15222308</v>
      </c>
      <c r="G464" s="78">
        <f>数据源表!G412</f>
        <v>43248</v>
      </c>
      <c r="H464" s="76">
        <f>数据源表!H412</f>
        <v>60</v>
      </c>
      <c r="I464" s="78">
        <v>43263</v>
      </c>
      <c r="J464" s="94">
        <f>数据源表!J412</f>
        <v>15730</v>
      </c>
      <c r="K464" s="94">
        <f t="shared" si="82"/>
        <v>13444.44</v>
      </c>
      <c r="L464" s="95">
        <f t="shared" si="86"/>
        <v>75</v>
      </c>
      <c r="M464" s="96"/>
      <c r="N464" s="96" t="e">
        <f>VLOOKUP(C464,#REF!,5,0)</f>
        <v>#REF!</v>
      </c>
      <c r="O464" s="76">
        <f t="shared" si="87"/>
        <v>0.04</v>
      </c>
      <c r="P464" s="76">
        <f t="shared" si="83"/>
        <v>537.78</v>
      </c>
      <c r="Q464" s="76" t="e">
        <f>ROUND(VLOOKUP(V464,#REF!,7,0),2)</f>
        <v>#REF!</v>
      </c>
      <c r="R464" s="76" t="e">
        <f t="shared" si="84"/>
        <v>#REF!</v>
      </c>
      <c r="S464" s="94" t="e">
        <f t="shared" si="88"/>
        <v>#REF!</v>
      </c>
      <c r="T464" s="94"/>
      <c r="U464" s="94"/>
      <c r="V464" s="106" t="str">
        <f>数据源表!S412</f>
        <v>CSX34</v>
      </c>
      <c r="W464" s="76" t="str">
        <f>数据源表!M412</f>
        <v>*专项化学用品*脱脂剂</v>
      </c>
      <c r="X464" s="76" t="str">
        <f>数据源表!N412</f>
        <v>QJ1360A</v>
      </c>
      <c r="Y464" s="76">
        <f>数据源表!O412</f>
        <v>55</v>
      </c>
      <c r="Z464" s="76" t="str">
        <f>数据源表!P412</f>
        <v>桶</v>
      </c>
      <c r="AA464" s="76">
        <f>数据源表!Q412</f>
        <v>286</v>
      </c>
      <c r="AB464" s="76">
        <f>数据源表!R412</f>
        <v>15730</v>
      </c>
      <c r="AC464" s="118">
        <f>数据源表!U412</f>
        <v>1100</v>
      </c>
      <c r="AD464" s="118">
        <f>数据源表!T412</f>
        <v>20</v>
      </c>
      <c r="AE464" s="225" t="s">
        <v>6612</v>
      </c>
      <c r="AF464" s="73" t="str">
        <f>数据源表!V412</f>
        <v>XOUT18030273</v>
      </c>
      <c r="AG464" s="119">
        <f>数据源表!W412</f>
        <v>43178</v>
      </c>
      <c r="AH464" s="73">
        <f>数据源表!X412</f>
        <v>0</v>
      </c>
      <c r="AI464" s="122"/>
      <c r="AJ464" s="124">
        <f>数据源表!Y412</f>
        <v>0.17</v>
      </c>
      <c r="AK464" s="53" t="e">
        <f>VLOOKUP(V464,#REF!,12,0)</f>
        <v>#REF!</v>
      </c>
    </row>
    <row r="465" spans="1:37" s="185" customFormat="1" ht="12" customHeight="1">
      <c r="A465" s="76" t="str">
        <f>数据源表!A413</f>
        <v>赵忠</v>
      </c>
      <c r="B465" s="75">
        <f>数据源表!B413</f>
        <v>43188</v>
      </c>
      <c r="C465" s="76" t="str">
        <f>数据源表!C413</f>
        <v>a0090</v>
      </c>
      <c r="D465" s="76" t="str">
        <f>数据源表!D413</f>
        <v>立隆电子（苏州）有限公司</v>
      </c>
      <c r="E465" s="77">
        <f>数据源表!E413</f>
        <v>4800</v>
      </c>
      <c r="F465" s="76" t="str">
        <f>数据源表!F413</f>
        <v>15222308</v>
      </c>
      <c r="G465" s="78">
        <f>数据源表!G413</f>
        <v>43248</v>
      </c>
      <c r="H465" s="76">
        <f>数据源表!H413</f>
        <v>60</v>
      </c>
      <c r="I465" s="78">
        <v>43263</v>
      </c>
      <c r="J465" s="94">
        <f>数据源表!J413</f>
        <v>4800</v>
      </c>
      <c r="K465" s="94">
        <f t="shared" si="82"/>
        <v>4102.5600000000004</v>
      </c>
      <c r="L465" s="95">
        <f t="shared" si="86"/>
        <v>75</v>
      </c>
      <c r="M465" s="96"/>
      <c r="N465" s="96" t="e">
        <f>VLOOKUP(C465,#REF!,5,0)</f>
        <v>#REF!</v>
      </c>
      <c r="O465" s="76">
        <f t="shared" si="87"/>
        <v>0.04</v>
      </c>
      <c r="P465" s="76">
        <f t="shared" si="83"/>
        <v>164.1</v>
      </c>
      <c r="Q465" s="76" t="e">
        <f>ROUND(VLOOKUP(V465,#REF!,7,0),2)</f>
        <v>#REF!</v>
      </c>
      <c r="R465" s="76" t="e">
        <f t="shared" si="84"/>
        <v>#REF!</v>
      </c>
      <c r="S465" s="94" t="e">
        <f t="shared" si="88"/>
        <v>#REF!</v>
      </c>
      <c r="T465" s="94"/>
      <c r="U465" s="94"/>
      <c r="V465" s="106" t="str">
        <f>数据源表!S413</f>
        <v>CSB16</v>
      </c>
      <c r="W465" s="76" t="str">
        <f>数据源表!M413</f>
        <v>*专项化学用品*太古油</v>
      </c>
      <c r="X465" s="76" t="str">
        <f>数据源表!N413</f>
        <v>JH-3</v>
      </c>
      <c r="Y465" s="76">
        <f>数据源表!O413</f>
        <v>16</v>
      </c>
      <c r="Z465" s="76" t="str">
        <f>数据源表!P413</f>
        <v>桶</v>
      </c>
      <c r="AA465" s="76">
        <f>数据源表!Q413</f>
        <v>300</v>
      </c>
      <c r="AB465" s="76">
        <f>数据源表!R413</f>
        <v>4800</v>
      </c>
      <c r="AC465" s="118">
        <f>数据源表!U413</f>
        <v>240</v>
      </c>
      <c r="AD465" s="118">
        <f>数据源表!T413</f>
        <v>15</v>
      </c>
      <c r="AE465" s="66" t="str">
        <f t="shared" si="85"/>
        <v>指导价+Y4*30</v>
      </c>
      <c r="AF465" s="73" t="str">
        <f>数据源表!V413</f>
        <v>XOUT18030355</v>
      </c>
      <c r="AG465" s="119">
        <f>数据源表!W413</f>
        <v>43182</v>
      </c>
      <c r="AH465" s="73">
        <f>数据源表!X413</f>
        <v>0</v>
      </c>
      <c r="AI465" s="122"/>
      <c r="AJ465" s="124">
        <f>数据源表!Y413</f>
        <v>0.17</v>
      </c>
      <c r="AK465" s="53" t="e">
        <f>VLOOKUP(V465,#REF!,12,0)</f>
        <v>#REF!</v>
      </c>
    </row>
    <row r="466" spans="1:37" s="185" customFormat="1" ht="12" customHeight="1">
      <c r="A466" s="76" t="str">
        <f>数据源表!A414</f>
        <v>赵忠</v>
      </c>
      <c r="B466" s="75">
        <f>数据源表!B414</f>
        <v>43172</v>
      </c>
      <c r="C466" s="76" t="str">
        <f>数据源表!C414</f>
        <v>a0238</v>
      </c>
      <c r="D466" s="76" t="str">
        <f>数据源表!D414</f>
        <v>富曜精密组件(昆山)有限公司</v>
      </c>
      <c r="E466" s="77">
        <f>数据源表!E414</f>
        <v>13499.99</v>
      </c>
      <c r="F466" s="76" t="str">
        <f>数据源表!F414</f>
        <v>02839412</v>
      </c>
      <c r="G466" s="78">
        <f>数据源表!G414</f>
        <v>43262</v>
      </c>
      <c r="H466" s="76">
        <f>数据源表!H414</f>
        <v>90</v>
      </c>
      <c r="I466" s="78">
        <v>43276</v>
      </c>
      <c r="J466" s="94">
        <f>数据源表!J414</f>
        <v>13499.99</v>
      </c>
      <c r="K466" s="94">
        <f t="shared" si="82"/>
        <v>11538.45</v>
      </c>
      <c r="L466" s="95">
        <f t="shared" si="86"/>
        <v>104</v>
      </c>
      <c r="M466" s="96"/>
      <c r="N466" s="96" t="e">
        <f>VLOOKUP(C466,#REF!,5,0)</f>
        <v>#REF!</v>
      </c>
      <c r="O466" s="76">
        <v>0.01</v>
      </c>
      <c r="P466" s="76">
        <f t="shared" si="83"/>
        <v>115.38</v>
      </c>
      <c r="Q466" s="76" t="e">
        <f>ROUND(VLOOKUP(V466,#REF!,7,0),2)</f>
        <v>#REF!</v>
      </c>
      <c r="R466" s="76"/>
      <c r="S466" s="94"/>
      <c r="T466" s="94"/>
      <c r="U466" s="94"/>
      <c r="V466" s="106" t="str">
        <f>数据源表!S414</f>
        <v>CYT11</v>
      </c>
      <c r="W466" s="76" t="str">
        <f>数据源表!M414</f>
        <v>*专项化学用品*机床导轨油</v>
      </c>
      <c r="X466" s="76" t="str">
        <f>数据源表!N414</f>
        <v>68#</v>
      </c>
      <c r="Y466" s="76">
        <f>数据源表!O414</f>
        <v>5</v>
      </c>
      <c r="Z466" s="76" t="str">
        <f>数据源表!P414</f>
        <v>桶</v>
      </c>
      <c r="AA466" s="76">
        <f>数据源表!Q414</f>
        <v>2699.998</v>
      </c>
      <c r="AB466" s="76">
        <f>数据源表!R414</f>
        <v>13499.99</v>
      </c>
      <c r="AC466" s="118">
        <f>数据源表!U414</f>
        <v>850</v>
      </c>
      <c r="AD466" s="118">
        <f>数据源表!T414</f>
        <v>170</v>
      </c>
      <c r="AE466" s="66" t="str">
        <f t="shared" si="85"/>
        <v xml:space="preserve">     指导价</v>
      </c>
      <c r="AF466" s="73" t="str">
        <f>数据源表!V414</f>
        <v>XOUT18030037</v>
      </c>
      <c r="AG466" s="119">
        <f>数据源表!W414</f>
        <v>43162</v>
      </c>
      <c r="AH466" s="73">
        <f>数据源表!X414</f>
        <v>0</v>
      </c>
      <c r="AI466" s="122"/>
      <c r="AJ466" s="124">
        <f>数据源表!Y414</f>
        <v>0.17</v>
      </c>
      <c r="AK466" s="53" t="e">
        <f>VLOOKUP(V466,#REF!,12,0)</f>
        <v>#REF!</v>
      </c>
    </row>
    <row r="467" spans="1:37" s="185" customFormat="1" ht="12" customHeight="1">
      <c r="A467" s="76" t="str">
        <f>数据源表!A415</f>
        <v>赵忠</v>
      </c>
      <c r="B467" s="75">
        <f>数据源表!B415</f>
        <v>43172</v>
      </c>
      <c r="C467" s="76" t="str">
        <f>数据源表!C415</f>
        <v>a0238</v>
      </c>
      <c r="D467" s="76" t="str">
        <f>数据源表!D415</f>
        <v>富曜精密组件(昆山)有限公司</v>
      </c>
      <c r="E467" s="77">
        <f>数据源表!E415</f>
        <v>12972.96</v>
      </c>
      <c r="F467" s="76" t="str">
        <f>数据源表!F415</f>
        <v>02839412</v>
      </c>
      <c r="G467" s="78">
        <f>数据源表!G415</f>
        <v>43262</v>
      </c>
      <c r="H467" s="76">
        <f>数据源表!H415</f>
        <v>90</v>
      </c>
      <c r="I467" s="78">
        <v>43276</v>
      </c>
      <c r="J467" s="94">
        <f>数据源表!J415</f>
        <v>12972.96</v>
      </c>
      <c r="K467" s="94">
        <f t="shared" si="82"/>
        <v>11088</v>
      </c>
      <c r="L467" s="95">
        <f t="shared" si="86"/>
        <v>104</v>
      </c>
      <c r="M467" s="96"/>
      <c r="N467" s="96" t="e">
        <f>VLOOKUP(C467,#REF!,5,0)</f>
        <v>#REF!</v>
      </c>
      <c r="O467" s="76">
        <v>0.01</v>
      </c>
      <c r="P467" s="76">
        <f t="shared" si="83"/>
        <v>110.88</v>
      </c>
      <c r="Q467" s="76" t="e">
        <f>ROUND(VLOOKUP(V467,#REF!,7,0),2)</f>
        <v>#REF!</v>
      </c>
      <c r="R467" s="76"/>
      <c r="S467" s="94"/>
      <c r="T467" s="94"/>
      <c r="U467" s="94"/>
      <c r="V467" s="106" t="str">
        <f>数据源表!S415</f>
        <v>CYQ05</v>
      </c>
      <c r="W467" s="76" t="str">
        <f>数据源表!M415</f>
        <v>*专项化学用品*不锈钢切削油</v>
      </c>
      <c r="X467" s="76" t="str">
        <f>数据源表!N415</f>
        <v>CH-105TN</v>
      </c>
      <c r="Y467" s="76">
        <f>数据源表!O415</f>
        <v>4</v>
      </c>
      <c r="Z467" s="76" t="str">
        <f>数据源表!P415</f>
        <v>桶</v>
      </c>
      <c r="AA467" s="76">
        <f>数据源表!Q415</f>
        <v>3243.24</v>
      </c>
      <c r="AB467" s="76">
        <f>数据源表!R415</f>
        <v>12972.96</v>
      </c>
      <c r="AC467" s="118">
        <f>数据源表!U415</f>
        <v>720</v>
      </c>
      <c r="AD467" s="118">
        <f>数据源表!T415</f>
        <v>180</v>
      </c>
      <c r="AE467" s="66" t="str">
        <f t="shared" si="85"/>
        <v xml:space="preserve">     指导价</v>
      </c>
      <c r="AF467" s="73" t="str">
        <f>数据源表!V415</f>
        <v>XOUT18030037</v>
      </c>
      <c r="AG467" s="119">
        <f>数据源表!W415</f>
        <v>43162</v>
      </c>
      <c r="AH467" s="73">
        <f>数据源表!X415</f>
        <v>0</v>
      </c>
      <c r="AI467" s="122"/>
      <c r="AJ467" s="124">
        <f>数据源表!Y415</f>
        <v>0.17</v>
      </c>
      <c r="AK467" s="53" t="e">
        <f>VLOOKUP(V467,#REF!,12,0)</f>
        <v>#REF!</v>
      </c>
    </row>
    <row r="468" spans="1:37" s="185" customFormat="1" ht="12" customHeight="1">
      <c r="A468" s="76" t="str">
        <f>数据源表!A416</f>
        <v>赵忠</v>
      </c>
      <c r="B468" s="75">
        <f>数据源表!B416</f>
        <v>43175</v>
      </c>
      <c r="C468" s="76" t="str">
        <f>数据源表!C416</f>
        <v>a0356</v>
      </c>
      <c r="D468" s="76" t="str">
        <f>数据源表!D416</f>
        <v>中茂电子科技（昆山）有限公司</v>
      </c>
      <c r="E468" s="77">
        <f>数据源表!E416</f>
        <v>420</v>
      </c>
      <c r="F468" s="76" t="str">
        <f>数据源表!F416</f>
        <v>02839594</v>
      </c>
      <c r="G468" s="78">
        <f>数据源表!G416</f>
        <v>43265</v>
      </c>
      <c r="H468" s="76">
        <f>数据源表!H416</f>
        <v>90</v>
      </c>
      <c r="I468" s="78">
        <v>43266</v>
      </c>
      <c r="J468" s="94">
        <f>数据源表!J416</f>
        <v>420</v>
      </c>
      <c r="K468" s="94">
        <f t="shared" si="82"/>
        <v>358.97</v>
      </c>
      <c r="L468" s="95">
        <f t="shared" si="86"/>
        <v>91</v>
      </c>
      <c r="M468" s="96"/>
      <c r="N468" s="96" t="e">
        <f>VLOOKUP(C468,#REF!,5,0)</f>
        <v>#REF!</v>
      </c>
      <c r="O468" s="76">
        <f t="shared" si="87"/>
        <v>0.04</v>
      </c>
      <c r="P468" s="76">
        <f t="shared" si="83"/>
        <v>14.36</v>
      </c>
      <c r="Q468" s="76" t="e">
        <f>ROUND(VLOOKUP(V468,#REF!,7,0),2)</f>
        <v>#REF!</v>
      </c>
      <c r="R468" s="76" t="e">
        <f t="shared" si="84"/>
        <v>#REF!</v>
      </c>
      <c r="S468" s="94" t="e">
        <f>ROUND(IF(F468="未税",J468-M468-R468,J468/1.17-M468-R468),2)</f>
        <v>#REF!</v>
      </c>
      <c r="T468" s="94"/>
      <c r="U468" s="94"/>
      <c r="V468" s="106" t="str">
        <f>数据源表!S416</f>
        <v>CSQ02</v>
      </c>
      <c r="W468" s="76" t="str">
        <f>数据源表!M416</f>
        <v>*专项化学用品*钨钢研磨液</v>
      </c>
      <c r="X468" s="76" t="str">
        <f>数据源表!N416</f>
        <v>9930C</v>
      </c>
      <c r="Y468" s="76">
        <f>数据源表!O416</f>
        <v>1</v>
      </c>
      <c r="Z468" s="76" t="str">
        <f>数据源表!P416</f>
        <v>桶</v>
      </c>
      <c r="AA468" s="76">
        <f>数据源表!Q416</f>
        <v>420</v>
      </c>
      <c r="AB468" s="76">
        <f>数据源表!R416</f>
        <v>420</v>
      </c>
      <c r="AC468" s="118">
        <f>数据源表!U416</f>
        <v>18</v>
      </c>
      <c r="AD468" s="118">
        <f>数据源表!T416</f>
        <v>18</v>
      </c>
      <c r="AE468" s="66" t="str">
        <f t="shared" si="85"/>
        <v>指导价+Y4*30</v>
      </c>
      <c r="AF468" s="73" t="str">
        <f>数据源表!V416</f>
        <v>XOUT18030262</v>
      </c>
      <c r="AG468" s="119">
        <f>数据源表!W416</f>
        <v>43176</v>
      </c>
      <c r="AH468" s="73">
        <f>数据源表!X416</f>
        <v>0</v>
      </c>
      <c r="AI468" s="122"/>
      <c r="AJ468" s="124">
        <f>数据源表!Y416</f>
        <v>0.17</v>
      </c>
      <c r="AK468" s="53" t="e">
        <f>VLOOKUP(V468,#REF!,12,0)</f>
        <v>#REF!</v>
      </c>
    </row>
    <row r="469" spans="1:37" s="185" customFormat="1" ht="12" customHeight="1">
      <c r="A469" s="76" t="str">
        <f>数据源表!A417</f>
        <v>赵忠</v>
      </c>
      <c r="B469" s="75">
        <f>数据源表!B417</f>
        <v>43181</v>
      </c>
      <c r="C469" s="76" t="str">
        <f>数据源表!C417</f>
        <v>a0550</v>
      </c>
      <c r="D469" s="76" t="str">
        <f>数据源表!D417</f>
        <v>吴江蒙恩达精密五金有限公司</v>
      </c>
      <c r="E469" s="77">
        <f>数据源表!E417</f>
        <v>5000</v>
      </c>
      <c r="F469" s="76" t="str">
        <f>数据源表!F417</f>
        <v>02839675</v>
      </c>
      <c r="G469" s="78">
        <f>数据源表!G417</f>
        <v>43241</v>
      </c>
      <c r="H469" s="76">
        <f>数据源表!H417</f>
        <v>60</v>
      </c>
      <c r="I469" s="78">
        <v>43264</v>
      </c>
      <c r="J469" s="94">
        <f>数据源表!J417</f>
        <v>5000</v>
      </c>
      <c r="K469" s="94">
        <f t="shared" si="82"/>
        <v>4273.5</v>
      </c>
      <c r="L469" s="95">
        <f t="shared" si="86"/>
        <v>83</v>
      </c>
      <c r="M469" s="96"/>
      <c r="N469" s="96" t="e">
        <f>VLOOKUP(C469,#REF!,5,0)</f>
        <v>#REF!</v>
      </c>
      <c r="O469" s="76">
        <f t="shared" si="87"/>
        <v>0.04</v>
      </c>
      <c r="P469" s="76">
        <f t="shared" si="83"/>
        <v>170.94</v>
      </c>
      <c r="Q469" s="76" t="e">
        <f>ROUND(VLOOKUP(V469,#REF!,7,0),2)</f>
        <v>#REF!</v>
      </c>
      <c r="R469" s="76" t="e">
        <f t="shared" si="84"/>
        <v>#REF!</v>
      </c>
      <c r="S469" s="94" t="e">
        <f>ROUND(IF(F469="未税",J469-M469-R469,J469/1.17-M469-R469),2)</f>
        <v>#REF!</v>
      </c>
      <c r="T469" s="94"/>
      <c r="U469" s="94"/>
      <c r="V469" s="106" t="str">
        <f>数据源表!S417</f>
        <v>CYQ74</v>
      </c>
      <c r="W469" s="76" t="str">
        <f>数据源表!M417</f>
        <v>*专项化学用品*不锈钢切削油</v>
      </c>
      <c r="X469" s="76" t="str">
        <f>数据源表!N417</f>
        <v>CH-105</v>
      </c>
      <c r="Y469" s="76">
        <f>数据源表!O417</f>
        <v>2</v>
      </c>
      <c r="Z469" s="76" t="str">
        <f>数据源表!P417</f>
        <v>桶</v>
      </c>
      <c r="AA469" s="76">
        <f>数据源表!Q417</f>
        <v>2500</v>
      </c>
      <c r="AB469" s="76">
        <f>数据源表!R417</f>
        <v>5000</v>
      </c>
      <c r="AC469" s="118">
        <f>数据源表!U417</f>
        <v>340</v>
      </c>
      <c r="AD469" s="118">
        <f>数据源表!T417</f>
        <v>170</v>
      </c>
      <c r="AE469" s="66" t="str">
        <f t="shared" si="85"/>
        <v xml:space="preserve">     指导价</v>
      </c>
      <c r="AF469" s="73" t="str">
        <f>数据源表!V417</f>
        <v>XOUT18030048</v>
      </c>
      <c r="AG469" s="119">
        <f>数据源表!W417</f>
        <v>43164</v>
      </c>
      <c r="AH469" s="73">
        <f>数据源表!X417</f>
        <v>0</v>
      </c>
      <c r="AI469" s="122"/>
      <c r="AJ469" s="124">
        <f>数据源表!Y417</f>
        <v>0.17</v>
      </c>
      <c r="AK469" s="53" t="e">
        <f>VLOOKUP(V469,#REF!,12,0)</f>
        <v>#REF!</v>
      </c>
    </row>
    <row r="470" spans="1:37" s="185" customFormat="1" ht="12" customHeight="1">
      <c r="A470" s="76" t="str">
        <f>数据源表!A418</f>
        <v>赵忠</v>
      </c>
      <c r="B470" s="75">
        <f>数据源表!B418</f>
        <v>43123</v>
      </c>
      <c r="C470" s="76" t="str">
        <f>数据源表!C418</f>
        <v>a0683</v>
      </c>
      <c r="D470" s="76" t="str">
        <f>数据源表!D418</f>
        <v>苏州恒尚精密五金有限公司</v>
      </c>
      <c r="E470" s="77">
        <f>数据源表!E418</f>
        <v>5000</v>
      </c>
      <c r="F470" s="76" t="str">
        <f>数据源表!F418</f>
        <v>28120537</v>
      </c>
      <c r="G470" s="78">
        <f>数据源表!G418</f>
        <v>43123</v>
      </c>
      <c r="H470" s="76" t="str">
        <f>数据源表!H418</f>
        <v>开票现金</v>
      </c>
      <c r="I470" s="78">
        <v>43259</v>
      </c>
      <c r="J470" s="94">
        <f>数据源表!J418</f>
        <v>5000</v>
      </c>
      <c r="K470" s="94">
        <f t="shared" si="82"/>
        <v>4273.5</v>
      </c>
      <c r="L470" s="95">
        <f t="shared" si="86"/>
        <v>136</v>
      </c>
      <c r="M470" s="96"/>
      <c r="N470" s="96" t="e">
        <f>VLOOKUP(C470,#REF!,5,0)</f>
        <v>#REF!</v>
      </c>
      <c r="O470" s="76">
        <f t="shared" si="87"/>
        <v>0.02</v>
      </c>
      <c r="P470" s="76">
        <f t="shared" si="83"/>
        <v>85.47</v>
      </c>
      <c r="Q470" s="76" t="e">
        <f>ROUND(VLOOKUP(V470,#REF!,7,0),2)</f>
        <v>#REF!</v>
      </c>
      <c r="R470" s="76" t="e">
        <f t="shared" si="84"/>
        <v>#REF!</v>
      </c>
      <c r="S470" s="94" t="e">
        <f>ROUND(IF(F470="未税",J470-M470-R470,J470/1.17-M470-R470),2)</f>
        <v>#REF!</v>
      </c>
      <c r="T470" s="94"/>
      <c r="U470" s="94"/>
      <c r="V470" s="106" t="str">
        <f>数据源表!S418</f>
        <v>CYQ19</v>
      </c>
      <c r="W470" s="76" t="str">
        <f>数据源表!M418</f>
        <v>*石油制品*不锈钢切削油</v>
      </c>
      <c r="X470" s="76" t="str">
        <f>数据源表!N418</f>
        <v>DH-30A</v>
      </c>
      <c r="Y470" s="76">
        <f>数据源表!O418</f>
        <v>2</v>
      </c>
      <c r="Z470" s="76" t="str">
        <f>数据源表!P418</f>
        <v>桶</v>
      </c>
      <c r="AA470" s="76">
        <f>数据源表!Q418</f>
        <v>2500</v>
      </c>
      <c r="AB470" s="76">
        <f>数据源表!R418</f>
        <v>5000</v>
      </c>
      <c r="AC470" s="118">
        <f>数据源表!U418</f>
        <v>340</v>
      </c>
      <c r="AD470" s="118">
        <f>数据源表!T418</f>
        <v>170</v>
      </c>
      <c r="AE470" s="66" t="str">
        <f t="shared" si="85"/>
        <v xml:space="preserve">     指导价</v>
      </c>
      <c r="AF470" s="73" t="str">
        <f>数据源表!V418</f>
        <v>XOUT18010220</v>
      </c>
      <c r="AG470" s="119">
        <f>数据源表!W418</f>
        <v>43112</v>
      </c>
      <c r="AH470" s="73">
        <f>数据源表!X418</f>
        <v>0</v>
      </c>
      <c r="AI470" s="122"/>
      <c r="AJ470" s="124">
        <f>数据源表!Y418</f>
        <v>0.17</v>
      </c>
      <c r="AK470" s="53" t="e">
        <f>VLOOKUP(V470,#REF!,12,0)</f>
        <v>#REF!</v>
      </c>
    </row>
    <row r="471" spans="1:37" s="185" customFormat="1" ht="12" customHeight="1">
      <c r="A471" s="76" t="str">
        <f>数据源表!A419</f>
        <v>赵忠</v>
      </c>
      <c r="B471" s="75">
        <f>数据源表!B419</f>
        <v>43243</v>
      </c>
      <c r="C471" s="76" t="str">
        <f>数据源表!C419</f>
        <v>a0684</v>
      </c>
      <c r="D471" s="76" t="str">
        <f>数据源表!D419</f>
        <v>昆山九五焊管有限公司</v>
      </c>
      <c r="E471" s="77">
        <f>数据源表!E419</f>
        <v>6600</v>
      </c>
      <c r="F471" s="76" t="str">
        <f>数据源表!F419</f>
        <v>55874581</v>
      </c>
      <c r="G471" s="78">
        <f>数据源表!G419</f>
        <v>43273</v>
      </c>
      <c r="H471" s="76">
        <f>数据源表!H419</f>
        <v>30</v>
      </c>
      <c r="I471" s="78">
        <v>43281</v>
      </c>
      <c r="J471" s="94">
        <f>数据源表!J419</f>
        <v>6600</v>
      </c>
      <c r="K471" s="94">
        <f t="shared" si="82"/>
        <v>5689.66</v>
      </c>
      <c r="L471" s="95">
        <f t="shared" si="86"/>
        <v>38</v>
      </c>
      <c r="M471" s="96"/>
      <c r="N471" s="96" t="e">
        <f>VLOOKUP(C471,#REF!,5,0)</f>
        <v>#REF!</v>
      </c>
      <c r="O471" s="76">
        <f t="shared" si="87"/>
        <v>0.05</v>
      </c>
      <c r="P471" s="76">
        <f t="shared" si="83"/>
        <v>284.48</v>
      </c>
      <c r="Q471" s="76" t="e">
        <f>ROUND(VLOOKUP(V471,#REF!,7,0),2)</f>
        <v>#REF!</v>
      </c>
      <c r="R471" s="76" t="e">
        <f t="shared" si="84"/>
        <v>#REF!</v>
      </c>
      <c r="S471" s="94" t="e">
        <f>ROUND(IF(F471="未税",J471-M471-R471,J471/(1+AJ471)-M471-R471),2)</f>
        <v>#REF!</v>
      </c>
      <c r="T471" s="94"/>
      <c r="U471" s="94"/>
      <c r="V471" s="106" t="str">
        <f>数据源表!S419</f>
        <v>CSQ12</v>
      </c>
      <c r="W471" s="76" t="str">
        <f>数据源表!M419</f>
        <v>*其他化学制品*高级全合成切削液</v>
      </c>
      <c r="X471" s="76" t="str">
        <f>数据源表!N419</f>
        <v>SC-601</v>
      </c>
      <c r="Y471" s="76">
        <f>数据源表!O419</f>
        <v>3</v>
      </c>
      <c r="Z471" s="76" t="str">
        <f>数据源表!P419</f>
        <v>桶</v>
      </c>
      <c r="AA471" s="76">
        <f>数据源表!Q419</f>
        <v>2200</v>
      </c>
      <c r="AB471" s="76">
        <f>数据源表!R419</f>
        <v>6600</v>
      </c>
      <c r="AC471" s="118">
        <f>数据源表!U419</f>
        <v>540</v>
      </c>
      <c r="AD471" s="118">
        <f>数据源表!T419</f>
        <v>180</v>
      </c>
      <c r="AE471" s="66" t="str">
        <f t="shared" si="85"/>
        <v xml:space="preserve">     指导价</v>
      </c>
      <c r="AF471" s="73" t="str">
        <f>数据源表!V419</f>
        <v>XOUT18050127</v>
      </c>
      <c r="AG471" s="119">
        <f>数据源表!W419</f>
        <v>43229</v>
      </c>
      <c r="AH471" s="73">
        <f>数据源表!X419</f>
        <v>0</v>
      </c>
      <c r="AI471" s="122"/>
      <c r="AJ471" s="124">
        <f>数据源表!Y419</f>
        <v>0.159999015758411</v>
      </c>
      <c r="AK471" s="53" t="e">
        <f>VLOOKUP(V471,#REF!,12,0)</f>
        <v>#REF!</v>
      </c>
    </row>
    <row r="472" spans="1:37" s="185" customFormat="1" ht="12" customHeight="1">
      <c r="A472" s="76" t="str">
        <f>数据源表!A420</f>
        <v>赵忠</v>
      </c>
      <c r="B472" s="75">
        <f>数据源表!B420</f>
        <v>43130</v>
      </c>
      <c r="C472" s="76" t="str">
        <f>数据源表!C420</f>
        <v>a0711</v>
      </c>
      <c r="D472" s="76" t="str">
        <f>数据源表!D420</f>
        <v>吴江力泰精工科技有限公司</v>
      </c>
      <c r="E472" s="77">
        <f>数据源表!E420</f>
        <v>2650</v>
      </c>
      <c r="F472" s="76" t="str">
        <f>数据源表!F420</f>
        <v>28120646</v>
      </c>
      <c r="G472" s="78">
        <f>数据源表!G420</f>
        <v>43160</v>
      </c>
      <c r="H472" s="76">
        <f>数据源表!H420</f>
        <v>30</v>
      </c>
      <c r="I472" s="78">
        <v>43255</v>
      </c>
      <c r="J472" s="94">
        <f>数据源表!J420</f>
        <v>2650</v>
      </c>
      <c r="K472" s="94">
        <f t="shared" si="82"/>
        <v>2264.96</v>
      </c>
      <c r="L472" s="95">
        <f t="shared" si="86"/>
        <v>125</v>
      </c>
      <c r="M472" s="96"/>
      <c r="N472" s="96" t="e">
        <f>VLOOKUP(C472,#REF!,5,0)</f>
        <v>#REF!</v>
      </c>
      <c r="O472" s="76">
        <f t="shared" si="87"/>
        <v>0.02</v>
      </c>
      <c r="P472" s="76">
        <f t="shared" si="83"/>
        <v>45.3</v>
      </c>
      <c r="Q472" s="76" t="e">
        <f>ROUND(VLOOKUP(V472,#REF!,7,0),2)</f>
        <v>#REF!</v>
      </c>
      <c r="R472" s="76" t="e">
        <f t="shared" si="84"/>
        <v>#REF!</v>
      </c>
      <c r="S472" s="94" t="e">
        <f>ROUND(IF(F472="未税",J472-M472-R472,J472/1.17-M472-R472),2)</f>
        <v>#REF!</v>
      </c>
      <c r="T472" s="94"/>
      <c r="U472" s="94"/>
      <c r="V472" s="106" t="str">
        <f>数据源表!S420</f>
        <v>CSB09</v>
      </c>
      <c r="W472" s="76" t="str">
        <f>数据源表!M420</f>
        <v>*石油制品*半合成极压切削液</v>
      </c>
      <c r="X472" s="76" t="str">
        <f>数据源表!N420</f>
        <v>LP-3030K</v>
      </c>
      <c r="Y472" s="76">
        <f>数据源表!O420</f>
        <v>1</v>
      </c>
      <c r="Z472" s="76" t="str">
        <f>数据源表!P420</f>
        <v>桶</v>
      </c>
      <c r="AA472" s="76">
        <f>数据源表!Q420</f>
        <v>2650</v>
      </c>
      <c r="AB472" s="76">
        <f>数据源表!R420</f>
        <v>2650</v>
      </c>
      <c r="AC472" s="118">
        <f>数据源表!U420</f>
        <v>170</v>
      </c>
      <c r="AD472" s="118">
        <f>数据源表!T420</f>
        <v>170</v>
      </c>
      <c r="AE472" s="66" t="str">
        <f t="shared" si="85"/>
        <v xml:space="preserve">     指导价</v>
      </c>
      <c r="AF472" s="73" t="str">
        <f>数据源表!V420</f>
        <v>XOUT18010543</v>
      </c>
      <c r="AG472" s="119">
        <f>数据源表!W420</f>
        <v>43131</v>
      </c>
      <c r="AH472" s="73">
        <f>数据源表!X420</f>
        <v>0</v>
      </c>
      <c r="AI472" s="122"/>
      <c r="AJ472" s="124">
        <f>数据源表!Y420</f>
        <v>0.17</v>
      </c>
      <c r="AK472" s="53" t="e">
        <f>VLOOKUP(V472,#REF!,12,0)</f>
        <v>#REF!</v>
      </c>
    </row>
    <row r="473" spans="1:37" s="185" customFormat="1" ht="12" customHeight="1">
      <c r="A473" s="76" t="str">
        <f>数据源表!A421</f>
        <v>赵忠</v>
      </c>
      <c r="B473" s="75">
        <f>数据源表!B421</f>
        <v>43112</v>
      </c>
      <c r="C473" s="76" t="str">
        <f>数据源表!C421</f>
        <v>a0735</v>
      </c>
      <c r="D473" s="76" t="str">
        <f>数据源表!D421</f>
        <v>昆山市张浦镇卞可欣机械厂</v>
      </c>
      <c r="E473" s="77">
        <f>数据源表!E421</f>
        <v>2500</v>
      </c>
      <c r="F473" s="76" t="str">
        <f>数据源表!F421</f>
        <v>28120301</v>
      </c>
      <c r="G473" s="78">
        <f>数据源表!G421</f>
        <v>43172</v>
      </c>
      <c r="H473" s="76">
        <f>数据源表!H421</f>
        <v>60</v>
      </c>
      <c r="I473" s="78">
        <v>43273</v>
      </c>
      <c r="J473" s="94">
        <f>数据源表!J421</f>
        <v>2500</v>
      </c>
      <c r="K473" s="94">
        <f t="shared" si="82"/>
        <v>2136.75</v>
      </c>
      <c r="L473" s="95">
        <f t="shared" si="86"/>
        <v>161</v>
      </c>
      <c r="M473" s="96"/>
      <c r="N473" s="96" t="e">
        <f>VLOOKUP(C473,#REF!,5,0)</f>
        <v>#REF!</v>
      </c>
      <c r="O473" s="76">
        <f t="shared" si="87"/>
        <v>0.01</v>
      </c>
      <c r="P473" s="76">
        <f t="shared" si="83"/>
        <v>21.37</v>
      </c>
      <c r="Q473" s="76" t="e">
        <f>ROUND(VLOOKUP(V473,#REF!,7,0),2)</f>
        <v>#REF!</v>
      </c>
      <c r="R473" s="76" t="e">
        <f t="shared" si="84"/>
        <v>#REF!</v>
      </c>
      <c r="S473" s="94" t="e">
        <f>ROUND(IF(F473="未税",J473-M473-R473,J473/1.17-M473-R473),2)</f>
        <v>#REF!</v>
      </c>
      <c r="T473" s="94"/>
      <c r="U473" s="94"/>
      <c r="V473" s="106" t="str">
        <f>数据源表!S421</f>
        <v>CSB10</v>
      </c>
      <c r="W473" s="76" t="str">
        <f>数据源表!M421</f>
        <v>*石油制品*半合成切削液</v>
      </c>
      <c r="X473" s="76" t="str">
        <f>数据源表!N421</f>
        <v>LP-3030XS</v>
      </c>
      <c r="Y473" s="76">
        <f>数据源表!O421</f>
        <v>1</v>
      </c>
      <c r="Z473" s="76" t="str">
        <f>数据源表!P421</f>
        <v>桶</v>
      </c>
      <c r="AA473" s="76">
        <f>数据源表!Q421</f>
        <v>2500</v>
      </c>
      <c r="AB473" s="76">
        <f>数据源表!R421</f>
        <v>2500</v>
      </c>
      <c r="AC473" s="118">
        <f>数据源表!U421</f>
        <v>170</v>
      </c>
      <c r="AD473" s="118">
        <f>数据源表!T421</f>
        <v>170</v>
      </c>
      <c r="AE473" s="66" t="str">
        <f t="shared" si="85"/>
        <v xml:space="preserve">     指导价</v>
      </c>
      <c r="AF473" s="73" t="str">
        <f>数据源表!V421</f>
        <v>XOUT18010239</v>
      </c>
      <c r="AG473" s="119">
        <f>数据源表!W421</f>
        <v>43113</v>
      </c>
      <c r="AH473" s="73">
        <f>数据源表!X421</f>
        <v>0</v>
      </c>
      <c r="AI473" s="122"/>
      <c r="AJ473" s="124">
        <f>数据源表!Y421</f>
        <v>0.17</v>
      </c>
      <c r="AK473" s="53" t="e">
        <f>VLOOKUP(V473,#REF!,12,0)</f>
        <v>#REF!</v>
      </c>
    </row>
    <row r="474" spans="1:37" s="185" customFormat="1" ht="12" customHeight="1">
      <c r="A474" s="76" t="str">
        <f>数据源表!A422</f>
        <v>赵忠</v>
      </c>
      <c r="B474" s="75">
        <f>数据源表!B422</f>
        <v>43235</v>
      </c>
      <c r="C474" s="76" t="str">
        <f>数据源表!C422</f>
        <v>a0863</v>
      </c>
      <c r="D474" s="76" t="str">
        <f>数据源表!D422</f>
        <v>昆山科翔意电子科技有限公司</v>
      </c>
      <c r="E474" s="77">
        <f>数据源表!E422</f>
        <v>2750</v>
      </c>
      <c r="F474" s="76" t="str">
        <f>数据源表!F422</f>
        <v>27754520</v>
      </c>
      <c r="G474" s="78">
        <f>数据源表!G422</f>
        <v>43355</v>
      </c>
      <c r="H474" s="76">
        <f>数据源表!H422</f>
        <v>120</v>
      </c>
      <c r="I474" s="78">
        <v>43280</v>
      </c>
      <c r="J474" s="94">
        <f>数据源表!J422</f>
        <v>2750</v>
      </c>
      <c r="K474" s="94">
        <f t="shared" si="82"/>
        <v>2370.69</v>
      </c>
      <c r="L474" s="95">
        <f t="shared" si="86"/>
        <v>45</v>
      </c>
      <c r="M474" s="96"/>
      <c r="N474" s="96" t="e">
        <f>VLOOKUP(C474,#REF!,5,0)</f>
        <v>#REF!</v>
      </c>
      <c r="O474" s="76">
        <f t="shared" si="87"/>
        <v>0.05</v>
      </c>
      <c r="P474" s="76">
        <f t="shared" si="83"/>
        <v>118.53</v>
      </c>
      <c r="Q474" s="76" t="e">
        <f>ROUND(VLOOKUP(V474,#REF!,7,0),2)</f>
        <v>#REF!</v>
      </c>
      <c r="R474" s="76" t="e">
        <f t="shared" si="84"/>
        <v>#REF!</v>
      </c>
      <c r="S474" s="94" t="e">
        <f>ROUND(IF(F474="未税",J474-M474-R474,J474/(1+AJ474)-M474-R474),2)</f>
        <v>#REF!</v>
      </c>
      <c r="T474" s="94"/>
      <c r="U474" s="94"/>
      <c r="V474" s="106" t="str">
        <f>数据源表!S422</f>
        <v>CSB03</v>
      </c>
      <c r="W474" s="76" t="str">
        <f>数据源表!M422</f>
        <v>*化学试剂助剂*半合成切削液</v>
      </c>
      <c r="X474" s="76" t="str">
        <f>数据源表!N422</f>
        <v>JH-3010</v>
      </c>
      <c r="Y474" s="76">
        <f>数据源表!O422</f>
        <v>1</v>
      </c>
      <c r="Z474" s="76" t="str">
        <f>数据源表!P422</f>
        <v>桶</v>
      </c>
      <c r="AA474" s="76">
        <f>数据源表!Q422</f>
        <v>2750</v>
      </c>
      <c r="AB474" s="76">
        <f>数据源表!R422</f>
        <v>2750</v>
      </c>
      <c r="AC474" s="118">
        <f>数据源表!U422</f>
        <v>170</v>
      </c>
      <c r="AD474" s="118">
        <f>数据源表!T422</f>
        <v>170</v>
      </c>
      <c r="AE474" s="66" t="str">
        <f t="shared" si="85"/>
        <v xml:space="preserve">     指导价</v>
      </c>
      <c r="AF474" s="73" t="str">
        <f>数据源表!V422</f>
        <v>XOUT18050264</v>
      </c>
      <c r="AG474" s="119">
        <f>数据源表!W422</f>
        <v>43236</v>
      </c>
      <c r="AH474" s="73">
        <f>数据源表!X422</f>
        <v>0</v>
      </c>
      <c r="AI474" s="122"/>
      <c r="AJ474" s="124">
        <f>数据源表!Y422</f>
        <v>0.159999831272752</v>
      </c>
      <c r="AK474" s="53" t="e">
        <f>VLOOKUP(V474,#REF!,12,0)</f>
        <v>#REF!</v>
      </c>
    </row>
    <row r="475" spans="1:37" s="185" customFormat="1" ht="12" customHeight="1">
      <c r="A475" s="76" t="str">
        <f>数据源表!A423</f>
        <v>赵忠</v>
      </c>
      <c r="B475" s="75">
        <f>数据源表!B423</f>
        <v>43235</v>
      </c>
      <c r="C475" s="76" t="str">
        <f>数据源表!C423</f>
        <v>a0863</v>
      </c>
      <c r="D475" s="76" t="str">
        <f>数据源表!D423</f>
        <v>昆山科翔意电子科技有限公司</v>
      </c>
      <c r="E475" s="77">
        <f>数据源表!E423</f>
        <v>2860</v>
      </c>
      <c r="F475" s="76" t="str">
        <f>数据源表!F423</f>
        <v>27754524</v>
      </c>
      <c r="G475" s="78">
        <f>数据源表!G423</f>
        <v>43355</v>
      </c>
      <c r="H475" s="76">
        <f>数据源表!H423</f>
        <v>120</v>
      </c>
      <c r="I475" s="78">
        <v>43280</v>
      </c>
      <c r="J475" s="94">
        <f>数据源表!J423</f>
        <v>2860</v>
      </c>
      <c r="K475" s="94">
        <f t="shared" si="82"/>
        <v>2465.52</v>
      </c>
      <c r="L475" s="95">
        <f t="shared" si="86"/>
        <v>45</v>
      </c>
      <c r="M475" s="96"/>
      <c r="N475" s="96" t="e">
        <f>VLOOKUP(C475,#REF!,5,0)</f>
        <v>#REF!</v>
      </c>
      <c r="O475" s="76">
        <f t="shared" si="87"/>
        <v>0.05</v>
      </c>
      <c r="P475" s="76">
        <f t="shared" si="83"/>
        <v>123.28</v>
      </c>
      <c r="Q475" s="76" t="e">
        <f>ROUND(VLOOKUP(V475,#REF!,7,0),2)</f>
        <v>#REF!</v>
      </c>
      <c r="R475" s="76" t="e">
        <f t="shared" si="84"/>
        <v>#REF!</v>
      </c>
      <c r="S475" s="94" t="e">
        <f>ROUND(IF(F475="未税",J475-M475-R475,J475/(1+AJ475)-M475-R475),2)</f>
        <v>#REF!</v>
      </c>
      <c r="T475" s="94"/>
      <c r="U475" s="94"/>
      <c r="V475" s="106" t="str">
        <f>数据源表!S423</f>
        <v>CYQ54</v>
      </c>
      <c r="W475" s="76" t="str">
        <f>数据源表!M423</f>
        <v>*化学试剂助剂*不锈钢冷却剂</v>
      </c>
      <c r="X475" s="76" t="str">
        <f>数据源表!N423</f>
        <v>CH-204A</v>
      </c>
      <c r="Y475" s="76">
        <f>数据源表!O423</f>
        <v>1</v>
      </c>
      <c r="Z475" s="76" t="str">
        <f>数据源表!P423</f>
        <v>桶</v>
      </c>
      <c r="AA475" s="76">
        <f>数据源表!Q423</f>
        <v>2860</v>
      </c>
      <c r="AB475" s="76">
        <f>数据源表!R423</f>
        <v>2860</v>
      </c>
      <c r="AC475" s="118">
        <f>数据源表!U423</f>
        <v>170</v>
      </c>
      <c r="AD475" s="118">
        <f>数据源表!T423</f>
        <v>170</v>
      </c>
      <c r="AE475" s="66" t="str">
        <f t="shared" si="85"/>
        <v xml:space="preserve">     指导价</v>
      </c>
      <c r="AF475" s="73" t="str">
        <f>数据源表!V423</f>
        <v>XOUT18050279</v>
      </c>
      <c r="AG475" s="119">
        <f>数据源表!W423</f>
        <v>43236</v>
      </c>
      <c r="AH475" s="73">
        <f>数据源表!X423</f>
        <v>0</v>
      </c>
      <c r="AI475" s="122"/>
      <c r="AJ475" s="124">
        <f>数据源表!Y423</f>
        <v>0.15999870209935399</v>
      </c>
      <c r="AK475" s="53" t="e">
        <f>VLOOKUP(V475,#REF!,12,0)</f>
        <v>#REF!</v>
      </c>
    </row>
    <row r="476" spans="1:37" s="185" customFormat="1" ht="12" customHeight="1">
      <c r="A476" s="76" t="str">
        <f>数据源表!A424</f>
        <v>赵忠</v>
      </c>
      <c r="B476" s="75">
        <f>数据源表!B424</f>
        <v>43138</v>
      </c>
      <c r="C476" s="76" t="str">
        <f>数据源表!C424</f>
        <v>a0909</v>
      </c>
      <c r="D476" s="76" t="str">
        <f>数据源表!D424</f>
        <v>昆山隆微精密电子有限公司</v>
      </c>
      <c r="E476" s="77">
        <f>数据源表!E424</f>
        <v>2450</v>
      </c>
      <c r="F476" s="76" t="str">
        <f>数据源表!F424</f>
        <v>02839238</v>
      </c>
      <c r="G476" s="78">
        <f>数据源表!G424</f>
        <v>43228</v>
      </c>
      <c r="H476" s="76">
        <f>数据源表!H424</f>
        <v>90</v>
      </c>
      <c r="I476" s="78">
        <v>43273</v>
      </c>
      <c r="J476" s="94">
        <f>数据源表!J424</f>
        <v>2450</v>
      </c>
      <c r="K476" s="94">
        <f t="shared" si="82"/>
        <v>2094.02</v>
      </c>
      <c r="L476" s="95">
        <f t="shared" si="86"/>
        <v>135</v>
      </c>
      <c r="M476" s="96"/>
      <c r="N476" s="96" t="e">
        <f>VLOOKUP(C476,#REF!,5,0)</f>
        <v>#REF!</v>
      </c>
      <c r="O476" s="76">
        <f t="shared" si="87"/>
        <v>0.02</v>
      </c>
      <c r="P476" s="76">
        <f t="shared" si="83"/>
        <v>41.88</v>
      </c>
      <c r="Q476" s="76" t="e">
        <f>ROUND(VLOOKUP(V476,#REF!,7,0),2)</f>
        <v>#REF!</v>
      </c>
      <c r="R476" s="76" t="e">
        <f t="shared" si="84"/>
        <v>#REF!</v>
      </c>
      <c r="S476" s="94" t="e">
        <f>ROUND(IF(F476="未税",J476-M476-R476,J476/1.17-M476-R476),2)</f>
        <v>#REF!</v>
      </c>
      <c r="T476" s="94"/>
      <c r="U476" s="94"/>
      <c r="V476" s="106" t="str">
        <f>数据源表!S424</f>
        <v>CYQ74</v>
      </c>
      <c r="W476" s="76" t="str">
        <f>数据源表!M424</f>
        <v>*石油制品*不锈钢切削油</v>
      </c>
      <c r="X476" s="76" t="str">
        <f>数据源表!N424</f>
        <v>CH-105</v>
      </c>
      <c r="Y476" s="76">
        <f>数据源表!O424</f>
        <v>1</v>
      </c>
      <c r="Z476" s="76" t="str">
        <f>数据源表!P424</f>
        <v>桶</v>
      </c>
      <c r="AA476" s="76">
        <f>数据源表!Q424</f>
        <v>2450</v>
      </c>
      <c r="AB476" s="76">
        <f>数据源表!R424</f>
        <v>2450</v>
      </c>
      <c r="AC476" s="118">
        <f>数据源表!U424</f>
        <v>170</v>
      </c>
      <c r="AD476" s="118">
        <f>数据源表!T424</f>
        <v>170</v>
      </c>
      <c r="AE476" s="66" t="str">
        <f t="shared" si="85"/>
        <v xml:space="preserve">     指导价</v>
      </c>
      <c r="AF476" s="73" t="str">
        <f>数据源表!V424</f>
        <v>XOUT18010456</v>
      </c>
      <c r="AG476" s="119">
        <f>数据源表!W424</f>
        <v>43125</v>
      </c>
      <c r="AH476" s="73">
        <f>数据源表!X424</f>
        <v>0</v>
      </c>
      <c r="AI476" s="122"/>
      <c r="AJ476" s="124">
        <f>数据源表!Y424</f>
        <v>0.17</v>
      </c>
      <c r="AK476" s="53" t="e">
        <f>VLOOKUP(V476,#REF!,12,0)</f>
        <v>#REF!</v>
      </c>
    </row>
    <row r="477" spans="1:37" s="185" customFormat="1" ht="12" customHeight="1">
      <c r="A477" s="76" t="str">
        <f>数据源表!A425</f>
        <v>赵忠</v>
      </c>
      <c r="B477" s="75">
        <f>数据源表!B425</f>
        <v>43234</v>
      </c>
      <c r="C477" s="76" t="str">
        <f>数据源表!C425</f>
        <v>a1000</v>
      </c>
      <c r="D477" s="76" t="str">
        <f>数据源表!D425</f>
        <v>昆山全力欣金属制品有限公司</v>
      </c>
      <c r="E477" s="77">
        <f>数据源表!E425</f>
        <v>300</v>
      </c>
      <c r="F477" s="76" t="str">
        <f>数据源表!F425</f>
        <v>27754501</v>
      </c>
      <c r="G477" s="78">
        <f>数据源表!G425</f>
        <v>43264</v>
      </c>
      <c r="H477" s="76">
        <f>数据源表!H425</f>
        <v>30</v>
      </c>
      <c r="I477" s="78">
        <v>43277</v>
      </c>
      <c r="J477" s="94">
        <f>数据源表!J425</f>
        <v>300</v>
      </c>
      <c r="K477" s="94">
        <f t="shared" si="82"/>
        <v>258.62</v>
      </c>
      <c r="L477" s="95">
        <f t="shared" si="86"/>
        <v>43</v>
      </c>
      <c r="M477" s="96"/>
      <c r="N477" s="96" t="e">
        <f>VLOOKUP(C477,#REF!,5,0)</f>
        <v>#REF!</v>
      </c>
      <c r="O477" s="76">
        <f t="shared" si="87"/>
        <v>0.05</v>
      </c>
      <c r="P477" s="76">
        <f t="shared" si="83"/>
        <v>12.93</v>
      </c>
      <c r="Q477" s="76" t="e">
        <f>ROUND(VLOOKUP(V477,#REF!,7,0),2)</f>
        <v>#REF!</v>
      </c>
      <c r="R477" s="76" t="e">
        <f t="shared" si="84"/>
        <v>#REF!</v>
      </c>
      <c r="S477" s="94" t="e">
        <f>ROUND(IF(F477="未税",J477-M477-R477,J477/(1+AJ477)-M477-R477),2)</f>
        <v>#REF!</v>
      </c>
      <c r="T477" s="94"/>
      <c r="U477" s="94"/>
      <c r="V477" s="106" t="str">
        <f>数据源表!S425</f>
        <v>CYT07</v>
      </c>
      <c r="W477" s="76" t="str">
        <f>数据源表!M425</f>
        <v>*化学试剂助剂*主轴保护剂</v>
      </c>
      <c r="X477" s="76" t="str">
        <f>数据源表!N425</f>
        <v>10#</v>
      </c>
      <c r="Y477" s="76">
        <f>数据源表!O425</f>
        <v>1</v>
      </c>
      <c r="Z477" s="76" t="str">
        <f>数据源表!P425</f>
        <v>桶</v>
      </c>
      <c r="AA477" s="76">
        <f>数据源表!Q425</f>
        <v>300</v>
      </c>
      <c r="AB477" s="76">
        <f>数据源表!R425</f>
        <v>300</v>
      </c>
      <c r="AC477" s="118">
        <f>数据源表!U425</f>
        <v>17</v>
      </c>
      <c r="AD477" s="118">
        <f>数据源表!T425</f>
        <v>17</v>
      </c>
      <c r="AE477" s="66" t="str">
        <f t="shared" si="85"/>
        <v>指导价+Y4*30</v>
      </c>
      <c r="AF477" s="73" t="str">
        <f>数据源表!V425</f>
        <v>XOUT18050244</v>
      </c>
      <c r="AG477" s="119">
        <f>数据源表!W425</f>
        <v>43234</v>
      </c>
      <c r="AH477" s="73">
        <f>数据源表!X425</f>
        <v>0</v>
      </c>
      <c r="AI477" s="122"/>
      <c r="AJ477" s="124">
        <f>数据源表!Y425</f>
        <v>0.160003093341582</v>
      </c>
      <c r="AK477" s="53" t="e">
        <f>VLOOKUP(V477,#REF!,12,0)</f>
        <v>#REF!</v>
      </c>
    </row>
    <row r="478" spans="1:37" s="185" customFormat="1" ht="12" customHeight="1">
      <c r="A478" s="76" t="str">
        <f>数据源表!A426</f>
        <v>赵忠</v>
      </c>
      <c r="B478" s="75">
        <f>数据源表!B426</f>
        <v>43242</v>
      </c>
      <c r="C478" s="76" t="str">
        <f>数据源表!C426</f>
        <v>a1000</v>
      </c>
      <c r="D478" s="76" t="str">
        <f>数据源表!D426</f>
        <v>昆山全力欣金属制品有限公司</v>
      </c>
      <c r="E478" s="77">
        <f>数据源表!E426</f>
        <v>300</v>
      </c>
      <c r="F478" s="76" t="str">
        <f>数据源表!F426</f>
        <v>55874569</v>
      </c>
      <c r="G478" s="78">
        <f>数据源表!G426</f>
        <v>43272</v>
      </c>
      <c r="H478" s="76">
        <f>数据源表!H426</f>
        <v>30</v>
      </c>
      <c r="I478" s="78">
        <v>43277</v>
      </c>
      <c r="J478" s="94">
        <f>数据源表!J426</f>
        <v>300</v>
      </c>
      <c r="K478" s="94">
        <f t="shared" si="82"/>
        <v>258.62</v>
      </c>
      <c r="L478" s="95">
        <f t="shared" si="86"/>
        <v>35</v>
      </c>
      <c r="M478" s="96"/>
      <c r="N478" s="96" t="e">
        <f>VLOOKUP(C478,#REF!,5,0)</f>
        <v>#REF!</v>
      </c>
      <c r="O478" s="76">
        <f t="shared" si="87"/>
        <v>0.05</v>
      </c>
      <c r="P478" s="76">
        <f t="shared" si="83"/>
        <v>12.93</v>
      </c>
      <c r="Q478" s="76" t="e">
        <f>ROUND(VLOOKUP(V478,#REF!,7,0),2)</f>
        <v>#REF!</v>
      </c>
      <c r="R478" s="76" t="e">
        <f t="shared" si="84"/>
        <v>#REF!</v>
      </c>
      <c r="S478" s="94" t="e">
        <f>ROUND(IF(F478="未税",J478-M478-R478,J478/(1+AJ478)-M478-R478),2)</f>
        <v>#REF!</v>
      </c>
      <c r="T478" s="94"/>
      <c r="U478" s="94"/>
      <c r="V478" s="106" t="str">
        <f>数据源表!S426</f>
        <v>CYT07</v>
      </c>
      <c r="W478" s="76" t="str">
        <f>数据源表!M426</f>
        <v>*化学试剂助剂*主轴保护剂</v>
      </c>
      <c r="X478" s="76" t="str">
        <f>数据源表!N426</f>
        <v>10#</v>
      </c>
      <c r="Y478" s="76">
        <f>数据源表!O426</f>
        <v>1</v>
      </c>
      <c r="Z478" s="76" t="str">
        <f>数据源表!P426</f>
        <v>桶</v>
      </c>
      <c r="AA478" s="76">
        <f>数据源表!Q426</f>
        <v>300</v>
      </c>
      <c r="AB478" s="76">
        <f>数据源表!R426</f>
        <v>300</v>
      </c>
      <c r="AC478" s="118">
        <f>数据源表!U426</f>
        <v>17</v>
      </c>
      <c r="AD478" s="118">
        <f>数据源表!T426</f>
        <v>17</v>
      </c>
      <c r="AE478" s="66" t="str">
        <f t="shared" si="85"/>
        <v>指导价+Y4*30</v>
      </c>
      <c r="AF478" s="73" t="str">
        <f>数据源表!V426</f>
        <v>XOUT18050350</v>
      </c>
      <c r="AG478" s="119">
        <f>数据源表!W426</f>
        <v>43242</v>
      </c>
      <c r="AH478" s="73">
        <f>数据源表!X426</f>
        <v>0</v>
      </c>
      <c r="AI478" s="122"/>
      <c r="AJ478" s="124">
        <f>数据源表!Y426</f>
        <v>0.160003093341582</v>
      </c>
      <c r="AK478" s="53" t="e">
        <f>VLOOKUP(V478,#REF!,12,0)</f>
        <v>#REF!</v>
      </c>
    </row>
    <row r="479" spans="1:37" s="185" customFormat="1" ht="12" customHeight="1">
      <c r="A479" s="76" t="str">
        <f>数据源表!A427</f>
        <v>赵忠</v>
      </c>
      <c r="B479" s="75">
        <f>数据源表!B427</f>
        <v>43243</v>
      </c>
      <c r="C479" s="76" t="str">
        <f>数据源表!C427</f>
        <v>a1007</v>
      </c>
      <c r="D479" s="76" t="str">
        <f>数据源表!D427</f>
        <v>苏州欧尔诺精密五金有限公司</v>
      </c>
      <c r="E479" s="77">
        <f>数据源表!E427</f>
        <v>5000</v>
      </c>
      <c r="F479" s="76" t="str">
        <f>数据源表!F427</f>
        <v>55874588</v>
      </c>
      <c r="G479" s="78">
        <f>数据源表!G427</f>
        <v>43273</v>
      </c>
      <c r="H479" s="76">
        <f>数据源表!H427</f>
        <v>30</v>
      </c>
      <c r="I479" s="78">
        <v>43279</v>
      </c>
      <c r="J479" s="94">
        <f>数据源表!J427</f>
        <v>5000</v>
      </c>
      <c r="K479" s="94">
        <f t="shared" si="82"/>
        <v>4310.34</v>
      </c>
      <c r="L479" s="95">
        <f t="shared" si="86"/>
        <v>36</v>
      </c>
      <c r="M479" s="96"/>
      <c r="N479" s="96" t="e">
        <f>VLOOKUP(C479,#REF!,5,0)</f>
        <v>#REF!</v>
      </c>
      <c r="O479" s="76">
        <f t="shared" si="87"/>
        <v>0.05</v>
      </c>
      <c r="P479" s="76">
        <f t="shared" si="83"/>
        <v>215.52</v>
      </c>
      <c r="Q479" s="76" t="e">
        <f>ROUND(VLOOKUP(V479,#REF!,7,0),2)</f>
        <v>#REF!</v>
      </c>
      <c r="R479" s="76" t="e">
        <f t="shared" si="84"/>
        <v>#REF!</v>
      </c>
      <c r="S479" s="94" t="e">
        <f>ROUND(IF(F479="未税",J479-M479-R479,J479/(1+AJ479)-M479-R479),2)</f>
        <v>#REF!</v>
      </c>
      <c r="T479" s="94"/>
      <c r="U479" s="94"/>
      <c r="V479" s="106" t="str">
        <f>数据源表!S427</f>
        <v>CYQ74</v>
      </c>
      <c r="W479" s="76" t="str">
        <f>数据源表!M427</f>
        <v>*化学试剂助剂*不锈钢冷却剂</v>
      </c>
      <c r="X479" s="76" t="str">
        <f>数据源表!N427</f>
        <v>CH-105</v>
      </c>
      <c r="Y479" s="76">
        <f>数据源表!O427</f>
        <v>2</v>
      </c>
      <c r="Z479" s="76" t="str">
        <f>数据源表!P427</f>
        <v>桶</v>
      </c>
      <c r="AA479" s="76">
        <f>数据源表!Q427</f>
        <v>2500</v>
      </c>
      <c r="AB479" s="76">
        <f>数据源表!R427</f>
        <v>5000</v>
      </c>
      <c r="AC479" s="118">
        <f>数据源表!U427</f>
        <v>340</v>
      </c>
      <c r="AD479" s="118">
        <f>数据源表!T427</f>
        <v>170</v>
      </c>
      <c r="AE479" s="66" t="str">
        <f t="shared" si="85"/>
        <v xml:space="preserve">     指导价</v>
      </c>
      <c r="AF479" s="73" t="str">
        <f>数据源表!V427</f>
        <v>XOUT18050256</v>
      </c>
      <c r="AG479" s="119">
        <f>数据源表!W427</f>
        <v>43236</v>
      </c>
      <c r="AH479" s="73">
        <f>数据源表!X427</f>
        <v>0</v>
      </c>
      <c r="AI479" s="122"/>
      <c r="AJ479" s="124">
        <f>数据源表!Y427</f>
        <v>0.16000129920145501</v>
      </c>
      <c r="AK479" s="53" t="e">
        <f>VLOOKUP(V479,#REF!,12,0)</f>
        <v>#REF!</v>
      </c>
    </row>
    <row r="480" spans="1:37" s="185" customFormat="1" ht="12" customHeight="1">
      <c r="A480" s="76" t="str">
        <f>数据源表!A428</f>
        <v>赵忠</v>
      </c>
      <c r="B480" s="75">
        <f>数据源表!B428</f>
        <v>43243</v>
      </c>
      <c r="C480" s="76" t="str">
        <f>数据源表!C428</f>
        <v>a1007</v>
      </c>
      <c r="D480" s="76" t="str">
        <f>数据源表!D428</f>
        <v>苏州欧尔诺精密五金有限公司</v>
      </c>
      <c r="E480" s="77">
        <f>数据源表!E428</f>
        <v>3200</v>
      </c>
      <c r="F480" s="76" t="str">
        <f>数据源表!F428</f>
        <v>55874588</v>
      </c>
      <c r="G480" s="78">
        <f>数据源表!G428</f>
        <v>43273</v>
      </c>
      <c r="H480" s="76">
        <f>数据源表!H428</f>
        <v>30</v>
      </c>
      <c r="I480" s="78">
        <v>43279</v>
      </c>
      <c r="J480" s="94">
        <f>数据源表!J428</f>
        <v>3200</v>
      </c>
      <c r="K480" s="94">
        <f t="shared" si="82"/>
        <v>2758.62</v>
      </c>
      <c r="L480" s="95">
        <f t="shared" si="86"/>
        <v>36</v>
      </c>
      <c r="M480" s="96"/>
      <c r="N480" s="96" t="e">
        <f>VLOOKUP(C480,#REF!,5,0)</f>
        <v>#REF!</v>
      </c>
      <c r="O480" s="76">
        <f t="shared" si="87"/>
        <v>0.05</v>
      </c>
      <c r="P480" s="76">
        <f t="shared" si="83"/>
        <v>137.93</v>
      </c>
      <c r="Q480" s="76" t="e">
        <f>ROUND(VLOOKUP(V480,#REF!,7,0),2)</f>
        <v>#REF!</v>
      </c>
      <c r="R480" s="76" t="e">
        <f t="shared" si="84"/>
        <v>#REF!</v>
      </c>
      <c r="S480" s="94" t="e">
        <f>ROUND(IF(F480="未税",J480-M480-R480,J480/(1+AJ480)-M480-R480),2)</f>
        <v>#REF!</v>
      </c>
      <c r="T480" s="94"/>
      <c r="U480" s="94"/>
      <c r="V480" s="106" t="str">
        <f>数据源表!S428</f>
        <v>CSB15</v>
      </c>
      <c r="W480" s="76" t="str">
        <f>数据源表!M428</f>
        <v>*化学试剂助剂*半合成切削液</v>
      </c>
      <c r="X480" s="76" t="str">
        <f>数据源表!N428</f>
        <v>LP-3030AL</v>
      </c>
      <c r="Y480" s="76">
        <f>数据源表!O428</f>
        <v>1</v>
      </c>
      <c r="Z480" s="76" t="str">
        <f>数据源表!P428</f>
        <v>桶</v>
      </c>
      <c r="AA480" s="76">
        <f>数据源表!Q428</f>
        <v>3200</v>
      </c>
      <c r="AB480" s="76">
        <f>数据源表!R428</f>
        <v>3200</v>
      </c>
      <c r="AC480" s="118">
        <f>数据源表!U428</f>
        <v>170</v>
      </c>
      <c r="AD480" s="118">
        <f>数据源表!T428</f>
        <v>170</v>
      </c>
      <c r="AE480" s="66" t="str">
        <f t="shared" si="85"/>
        <v xml:space="preserve">     指导价</v>
      </c>
      <c r="AF480" s="73" t="str">
        <f>数据源表!V428</f>
        <v>XOUT18050386</v>
      </c>
      <c r="AG480" s="119">
        <f>数据源表!W428</f>
        <v>43242</v>
      </c>
      <c r="AH480" s="73">
        <f>数据源表!X428</f>
        <v>0</v>
      </c>
      <c r="AI480" s="122"/>
      <c r="AJ480" s="124">
        <f>数据源表!Y428</f>
        <v>0.16000129920145501</v>
      </c>
      <c r="AK480" s="53" t="e">
        <f>VLOOKUP(V480,#REF!,12,0)</f>
        <v>#REF!</v>
      </c>
    </row>
    <row r="481" spans="1:37" s="185" customFormat="1" ht="12" customHeight="1">
      <c r="A481" s="76" t="str">
        <f>数据源表!A429</f>
        <v>赵忠</v>
      </c>
      <c r="B481" s="75">
        <f>数据源表!B429</f>
        <v>43244</v>
      </c>
      <c r="C481" s="76" t="str">
        <f>数据源表!C429</f>
        <v>a1007</v>
      </c>
      <c r="D481" s="76" t="str">
        <f>数据源表!D429</f>
        <v>苏州欧尔诺精密五金有限公司</v>
      </c>
      <c r="E481" s="77">
        <f>数据源表!E429</f>
        <v>2260</v>
      </c>
      <c r="F481" s="76" t="str">
        <f>数据源表!F429</f>
        <v>55874622</v>
      </c>
      <c r="G481" s="78">
        <f>数据源表!G429</f>
        <v>43274</v>
      </c>
      <c r="H481" s="76">
        <f>数据源表!H429</f>
        <v>30</v>
      </c>
      <c r="I481" s="78">
        <v>43279</v>
      </c>
      <c r="J481" s="94">
        <f>数据源表!J429</f>
        <v>2260</v>
      </c>
      <c r="K481" s="94">
        <f t="shared" si="82"/>
        <v>1948.28</v>
      </c>
      <c r="L481" s="95">
        <f t="shared" si="86"/>
        <v>35</v>
      </c>
      <c r="M481" s="96"/>
      <c r="N481" s="96" t="e">
        <f>VLOOKUP(C481,#REF!,5,0)</f>
        <v>#REF!</v>
      </c>
      <c r="O481" s="76">
        <f t="shared" si="87"/>
        <v>0.05</v>
      </c>
      <c r="P481" s="76">
        <f t="shared" si="83"/>
        <v>97.41</v>
      </c>
      <c r="Q481" s="76" t="e">
        <f>ROUND(VLOOKUP(V481,#REF!,7,0),2)</f>
        <v>#REF!</v>
      </c>
      <c r="R481" s="76" t="e">
        <f t="shared" si="84"/>
        <v>#REF!</v>
      </c>
      <c r="S481" s="94" t="e">
        <f>ROUND(IF(F481="未税",J481-M481-R481,J481/(1+AJ481)-M481-R481),2)</f>
        <v>#REF!</v>
      </c>
      <c r="T481" s="94"/>
      <c r="U481" s="94"/>
      <c r="V481" s="106" t="str">
        <f>数据源表!S429</f>
        <v>CYT12</v>
      </c>
      <c r="W481" s="76" t="str">
        <f>数据源表!M429</f>
        <v>*润滑油*抗磨液压油</v>
      </c>
      <c r="X481" s="76" t="str">
        <f>数据源表!N429</f>
        <v>68#</v>
      </c>
      <c r="Y481" s="76">
        <f>数据源表!O429</f>
        <v>0.17</v>
      </c>
      <c r="Z481" s="76" t="str">
        <f>数据源表!P429</f>
        <v>吨</v>
      </c>
      <c r="AA481" s="76">
        <f>数据源表!Q429</f>
        <v>13294.1176470588</v>
      </c>
      <c r="AB481" s="76">
        <f>数据源表!R429</f>
        <v>2260</v>
      </c>
      <c r="AC481" s="118">
        <f>数据源表!U429</f>
        <v>170</v>
      </c>
      <c r="AD481" s="118">
        <f>数据源表!T429</f>
        <v>170</v>
      </c>
      <c r="AE481" s="66" t="str">
        <f t="shared" si="85"/>
        <v xml:space="preserve">     指导价</v>
      </c>
      <c r="AF481" s="73" t="str">
        <f>数据源表!V429</f>
        <v>XOUT18050442</v>
      </c>
      <c r="AG481" s="119">
        <f>数据源表!W429</f>
        <v>43244</v>
      </c>
      <c r="AH481" s="73">
        <f>数据源表!X429</f>
        <v>0</v>
      </c>
      <c r="AI481" s="122"/>
      <c r="AJ481" s="124">
        <f>数据源表!Y429</f>
        <v>0.15999753628841901</v>
      </c>
      <c r="AK481" s="53" t="e">
        <f>VLOOKUP(V481,#REF!,12,0)</f>
        <v>#REF!</v>
      </c>
    </row>
    <row r="482" spans="1:37" s="185" customFormat="1" ht="12" customHeight="1">
      <c r="A482" s="76" t="str">
        <f>数据源表!A430</f>
        <v>赵忠</v>
      </c>
      <c r="B482" s="75">
        <f>数据源表!B430</f>
        <v>43180</v>
      </c>
      <c r="C482" s="76" t="str">
        <f>数据源表!C430</f>
        <v>a1008</v>
      </c>
      <c r="D482" s="76" t="str">
        <f>数据源表!D430</f>
        <v>苏州易固特精密五金有限公司</v>
      </c>
      <c r="E482" s="77">
        <f>数据源表!E430</f>
        <v>12500</v>
      </c>
      <c r="F482" s="76" t="str">
        <f>数据源表!F430</f>
        <v>02839662</v>
      </c>
      <c r="G482" s="78">
        <f>数据源表!G430</f>
        <v>43240</v>
      </c>
      <c r="H482" s="76">
        <f>数据源表!H430</f>
        <v>60</v>
      </c>
      <c r="I482" s="78">
        <v>43273</v>
      </c>
      <c r="J482" s="94">
        <f>数据源表!J430</f>
        <v>12500</v>
      </c>
      <c r="K482" s="94">
        <f t="shared" si="82"/>
        <v>10683.76</v>
      </c>
      <c r="L482" s="95">
        <f t="shared" si="86"/>
        <v>93</v>
      </c>
      <c r="M482" s="96"/>
      <c r="N482" s="96" t="e">
        <f>VLOOKUP(C482,#REF!,5,0)</f>
        <v>#REF!</v>
      </c>
      <c r="O482" s="76">
        <f t="shared" si="87"/>
        <v>0.04</v>
      </c>
      <c r="P482" s="76">
        <f t="shared" si="83"/>
        <v>427.35</v>
      </c>
      <c r="Q482" s="76" t="e">
        <f>ROUND(VLOOKUP(V482,#REF!,7,0),2)</f>
        <v>#REF!</v>
      </c>
      <c r="R482" s="76" t="e">
        <f t="shared" si="84"/>
        <v>#REF!</v>
      </c>
      <c r="S482" s="94" t="e">
        <f>ROUND(IF(F482="未税",J482-M482-R482,J482/1.17-M482-R482),2)</f>
        <v>#REF!</v>
      </c>
      <c r="T482" s="94"/>
      <c r="U482" s="94"/>
      <c r="V482" s="106" t="str">
        <f>数据源表!S430</f>
        <v>CYQ19</v>
      </c>
      <c r="W482" s="76" t="str">
        <f>数据源表!M430</f>
        <v>*专项化学用品*不锈钢切削油</v>
      </c>
      <c r="X482" s="76" t="str">
        <f>数据源表!N430</f>
        <v>DH-30A</v>
      </c>
      <c r="Y482" s="76">
        <f>数据源表!O430</f>
        <v>5</v>
      </c>
      <c r="Z482" s="76" t="str">
        <f>数据源表!P430</f>
        <v>桶</v>
      </c>
      <c r="AA482" s="76">
        <f>数据源表!Q430</f>
        <v>2500</v>
      </c>
      <c r="AB482" s="76">
        <f>数据源表!R430</f>
        <v>12500</v>
      </c>
      <c r="AC482" s="118">
        <f>数据源表!U430</f>
        <v>850</v>
      </c>
      <c r="AD482" s="118">
        <f>数据源表!T430</f>
        <v>170</v>
      </c>
      <c r="AE482" s="66" t="str">
        <f t="shared" si="85"/>
        <v xml:space="preserve">     指导价</v>
      </c>
      <c r="AF482" s="73" t="str">
        <f>数据源表!V430</f>
        <v>XOUT18020205</v>
      </c>
      <c r="AG482" s="119">
        <f>数据源表!W430</f>
        <v>43159</v>
      </c>
      <c r="AH482" s="73">
        <f>数据源表!X430</f>
        <v>0</v>
      </c>
      <c r="AI482" s="122"/>
      <c r="AJ482" s="124">
        <f>数据源表!Y430</f>
        <v>0.17</v>
      </c>
      <c r="AK482" s="53" t="e">
        <f>VLOOKUP(V482,#REF!,12,0)</f>
        <v>#REF!</v>
      </c>
    </row>
    <row r="483" spans="1:37" s="185" customFormat="1" ht="12" customHeight="1">
      <c r="A483" s="76" t="str">
        <f>数据源表!A431</f>
        <v>赵忠</v>
      </c>
      <c r="B483" s="75">
        <f>数据源表!B431</f>
        <v>43074</v>
      </c>
      <c r="C483" s="76" t="str">
        <f>数据源表!C431</f>
        <v>a1011</v>
      </c>
      <c r="D483" s="76" t="str">
        <f>数据源表!D431</f>
        <v>昆山思茂特精密五金有限公司</v>
      </c>
      <c r="E483" s="77">
        <f>数据源表!E431</f>
        <v>3320</v>
      </c>
      <c r="F483" s="76" t="str">
        <f>数据源表!F431</f>
        <v>26629699</v>
      </c>
      <c r="G483" s="78">
        <f>数据源表!G431</f>
        <v>43194</v>
      </c>
      <c r="H483" s="76">
        <f>数据源表!H431</f>
        <v>120</v>
      </c>
      <c r="I483" s="78">
        <v>43257</v>
      </c>
      <c r="J483" s="94">
        <f>数据源表!J431</f>
        <v>3320</v>
      </c>
      <c r="K483" s="94">
        <f t="shared" si="82"/>
        <v>2837.61</v>
      </c>
      <c r="L483" s="95">
        <f t="shared" si="86"/>
        <v>183</v>
      </c>
      <c r="M483" s="96"/>
      <c r="N483" s="96" t="e">
        <f>VLOOKUP(C483,#REF!,5,0)</f>
        <v>#REF!</v>
      </c>
      <c r="O483" s="200">
        <f t="shared" si="87"/>
        <v>0</v>
      </c>
      <c r="P483" s="200">
        <f t="shared" si="83"/>
        <v>0</v>
      </c>
      <c r="Q483" s="76" t="e">
        <f>ROUND(VLOOKUP(V483,#REF!,7,0),2)</f>
        <v>#REF!</v>
      </c>
      <c r="R483" s="200"/>
      <c r="S483" s="203"/>
      <c r="T483" s="94"/>
      <c r="U483" s="94"/>
      <c r="V483" s="106" t="str">
        <f>数据源表!S431</f>
        <v>CYQ51</v>
      </c>
      <c r="W483" s="76" t="str">
        <f>数据源表!M431</f>
        <v>高光不锈钢切削油</v>
      </c>
      <c r="X483" s="76" t="str">
        <f>数据源表!N431</f>
        <v>CH-188</v>
      </c>
      <c r="Y483" s="76">
        <f>数据源表!O431</f>
        <v>1</v>
      </c>
      <c r="Z483" s="76" t="str">
        <f>数据源表!P431</f>
        <v>桶</v>
      </c>
      <c r="AA483" s="76">
        <f>数据源表!Q431</f>
        <v>3320</v>
      </c>
      <c r="AB483" s="76">
        <f>数据源表!R431</f>
        <v>3320</v>
      </c>
      <c r="AC483" s="118">
        <f>数据源表!U431</f>
        <v>170</v>
      </c>
      <c r="AD483" s="118">
        <f>数据源表!T431</f>
        <v>170</v>
      </c>
      <c r="AE483" s="66" t="str">
        <f t="shared" si="85"/>
        <v xml:space="preserve">     指导价</v>
      </c>
      <c r="AF483" s="73" t="str">
        <f>数据源表!V431</f>
        <v>XOUT17120089</v>
      </c>
      <c r="AG483" s="119">
        <f>数据源表!W431</f>
        <v>43075</v>
      </c>
      <c r="AH483" s="73">
        <f>数据源表!X431</f>
        <v>0</v>
      </c>
      <c r="AI483" s="122"/>
      <c r="AJ483" s="124">
        <f>数据源表!Y431</f>
        <v>0.17</v>
      </c>
      <c r="AK483" s="53" t="e">
        <f>VLOOKUP(V483,#REF!,12,0)</f>
        <v>#REF!</v>
      </c>
    </row>
    <row r="484" spans="1:37" s="185" customFormat="1" ht="12" customHeight="1">
      <c r="A484" s="76" t="str">
        <f>数据源表!A432</f>
        <v>赵忠</v>
      </c>
      <c r="B484" s="75">
        <f>数据源表!B432</f>
        <v>43172</v>
      </c>
      <c r="C484" s="76" t="str">
        <f>数据源表!C432</f>
        <v>a1011</v>
      </c>
      <c r="D484" s="76" t="str">
        <f>数据源表!D432</f>
        <v>昆山思茂特精密五金有限公司</v>
      </c>
      <c r="E484" s="77">
        <f>数据源表!E432</f>
        <v>3320</v>
      </c>
      <c r="F484" s="76" t="str">
        <f>数据源表!F432</f>
        <v>02839408</v>
      </c>
      <c r="G484" s="78">
        <f>数据源表!G432</f>
        <v>43292</v>
      </c>
      <c r="H484" s="76">
        <f>数据源表!H432</f>
        <v>120</v>
      </c>
      <c r="I484" s="78">
        <v>43257</v>
      </c>
      <c r="J484" s="94">
        <f>数据源表!J432</f>
        <v>3320</v>
      </c>
      <c r="K484" s="94">
        <f t="shared" si="82"/>
        <v>2837.61</v>
      </c>
      <c r="L484" s="95">
        <f t="shared" si="86"/>
        <v>85</v>
      </c>
      <c r="M484" s="96"/>
      <c r="N484" s="96" t="e">
        <f>VLOOKUP(C484,#REF!,5,0)</f>
        <v>#REF!</v>
      </c>
      <c r="O484" s="76">
        <f t="shared" si="87"/>
        <v>0.04</v>
      </c>
      <c r="P484" s="76">
        <f t="shared" si="83"/>
        <v>113.5</v>
      </c>
      <c r="Q484" s="76" t="e">
        <f>ROUND(VLOOKUP(V484,#REF!,7,0),2)</f>
        <v>#REF!</v>
      </c>
      <c r="R484" s="76" t="e">
        <f t="shared" si="84"/>
        <v>#REF!</v>
      </c>
      <c r="S484" s="94" t="e">
        <f t="shared" ref="S484:S493" si="89">ROUND(IF(F484="未税",J484-M484-R484,J484/1.17-M484-R484),2)</f>
        <v>#REF!</v>
      </c>
      <c r="T484" s="94"/>
      <c r="U484" s="94"/>
      <c r="V484" s="106" t="str">
        <f>数据源表!S432</f>
        <v>CYQ51</v>
      </c>
      <c r="W484" s="76" t="str">
        <f>数据源表!M432</f>
        <v>*专项化学用品*高光不锈钢切削油</v>
      </c>
      <c r="X484" s="76" t="str">
        <f>数据源表!N432</f>
        <v>CH-188</v>
      </c>
      <c r="Y484" s="76">
        <f>数据源表!O432</f>
        <v>1</v>
      </c>
      <c r="Z484" s="76" t="str">
        <f>数据源表!P432</f>
        <v>桶</v>
      </c>
      <c r="AA484" s="76">
        <f>数据源表!Q432</f>
        <v>3320</v>
      </c>
      <c r="AB484" s="76">
        <f>数据源表!R432</f>
        <v>3320</v>
      </c>
      <c r="AC484" s="118">
        <f>数据源表!U432</f>
        <v>170</v>
      </c>
      <c r="AD484" s="118">
        <f>数据源表!T432</f>
        <v>170</v>
      </c>
      <c r="AE484" s="66" t="str">
        <f t="shared" si="85"/>
        <v xml:space="preserve">     指导价</v>
      </c>
      <c r="AF484" s="73" t="str">
        <f>数据源表!V432</f>
        <v>XOUT18030035</v>
      </c>
      <c r="AG484" s="119">
        <f>数据源表!W432</f>
        <v>43162</v>
      </c>
      <c r="AH484" s="73">
        <f>数据源表!X432</f>
        <v>0</v>
      </c>
      <c r="AI484" s="122"/>
      <c r="AJ484" s="124">
        <f>数据源表!Y432</f>
        <v>0.17</v>
      </c>
      <c r="AK484" s="53" t="e">
        <f>VLOOKUP(V484,#REF!,12,0)</f>
        <v>#REF!</v>
      </c>
    </row>
    <row r="485" spans="1:37" s="185" customFormat="1" ht="12" customHeight="1">
      <c r="A485" s="76" t="str">
        <f>数据源表!A433</f>
        <v>赵忠</v>
      </c>
      <c r="B485" s="75">
        <f>数据源表!B433</f>
        <v>43206</v>
      </c>
      <c r="C485" s="76" t="str">
        <f>数据源表!C433</f>
        <v>a1110</v>
      </c>
      <c r="D485" s="76" t="str">
        <f>数据源表!D433</f>
        <v>苏州亚迪美欧精密金属科技有限公司</v>
      </c>
      <c r="E485" s="77">
        <f>数据源表!E433</f>
        <v>2950</v>
      </c>
      <c r="F485" s="76" t="str">
        <f>数据源表!F433</f>
        <v>15222615</v>
      </c>
      <c r="G485" s="78">
        <f>数据源表!G433</f>
        <v>43266</v>
      </c>
      <c r="H485" s="76">
        <f>数据源表!H433</f>
        <v>60</v>
      </c>
      <c r="I485" s="78">
        <v>43281</v>
      </c>
      <c r="J485" s="94">
        <f>数据源表!J433</f>
        <v>2950</v>
      </c>
      <c r="K485" s="94">
        <f t="shared" si="82"/>
        <v>2521.37</v>
      </c>
      <c r="L485" s="95">
        <f t="shared" si="86"/>
        <v>75</v>
      </c>
      <c r="M485" s="96"/>
      <c r="N485" s="96" t="e">
        <f>VLOOKUP(C485,#REF!,5,0)</f>
        <v>#REF!</v>
      </c>
      <c r="O485" s="76">
        <f t="shared" si="87"/>
        <v>0.04</v>
      </c>
      <c r="P485" s="76">
        <f t="shared" si="83"/>
        <v>100.85</v>
      </c>
      <c r="Q485" s="224">
        <v>15.083</v>
      </c>
      <c r="R485" s="76">
        <f t="shared" si="84"/>
        <v>2564.11</v>
      </c>
      <c r="S485" s="94">
        <f t="shared" si="89"/>
        <v>-42.74</v>
      </c>
      <c r="T485" s="94"/>
      <c r="U485" s="94"/>
      <c r="V485" s="106" t="str">
        <f>数据源表!S433</f>
        <v>CSR24</v>
      </c>
      <c r="W485" s="76" t="str">
        <f>数据源表!M433</f>
        <v>*专项化学用品*铝合金加工液</v>
      </c>
      <c r="X485" s="76" t="str">
        <f>数据源表!N433</f>
        <v>ZM-3080Z</v>
      </c>
      <c r="Y485" s="76">
        <f>数据源表!O433</f>
        <v>1</v>
      </c>
      <c r="Z485" s="76" t="str">
        <f>数据源表!P433</f>
        <v>桶</v>
      </c>
      <c r="AA485" s="76">
        <f>数据源表!Q433</f>
        <v>2950</v>
      </c>
      <c r="AB485" s="76">
        <f>数据源表!R433</f>
        <v>2950</v>
      </c>
      <c r="AC485" s="118">
        <f>数据源表!U433</f>
        <v>170</v>
      </c>
      <c r="AD485" s="118">
        <f>数据源表!T433</f>
        <v>170</v>
      </c>
      <c r="AE485" s="66" t="str">
        <f t="shared" si="85"/>
        <v xml:space="preserve">     指导价</v>
      </c>
      <c r="AF485" s="73" t="str">
        <f>数据源表!V433</f>
        <v>XOUT18040263</v>
      </c>
      <c r="AG485" s="119">
        <f>数据源表!W433</f>
        <v>43207</v>
      </c>
      <c r="AH485" s="73">
        <f>数据源表!X433</f>
        <v>0</v>
      </c>
      <c r="AI485" s="122"/>
      <c r="AJ485" s="124">
        <f>数据源表!Y433</f>
        <v>0.17</v>
      </c>
      <c r="AK485" s="53" t="e">
        <f>VLOOKUP(V485,#REF!,12,0)</f>
        <v>#REF!</v>
      </c>
    </row>
    <row r="486" spans="1:37" s="185" customFormat="1" ht="12" customHeight="1">
      <c r="A486" s="76" t="str">
        <f>数据源表!A434</f>
        <v>赵忠</v>
      </c>
      <c r="B486" s="75">
        <f>数据源表!B434</f>
        <v>43159</v>
      </c>
      <c r="C486" s="76" t="str">
        <f>数据源表!C434</f>
        <v>a1151</v>
      </c>
      <c r="D486" s="76" t="str">
        <f>数据源表!D434</f>
        <v>苏州匠准精密组件有限公司</v>
      </c>
      <c r="E486" s="77">
        <f>数据源表!E434</f>
        <v>3250</v>
      </c>
      <c r="F486" s="76" t="str">
        <f>数据源表!F434</f>
        <v>02839369</v>
      </c>
      <c r="G486" s="78">
        <f>数据源表!G434</f>
        <v>43219</v>
      </c>
      <c r="H486" s="76">
        <f>数据源表!H434</f>
        <v>60</v>
      </c>
      <c r="I486" s="78">
        <v>43252</v>
      </c>
      <c r="J486" s="94">
        <f>数据源表!J434</f>
        <v>3250</v>
      </c>
      <c r="K486" s="94">
        <f t="shared" si="82"/>
        <v>2777.78</v>
      </c>
      <c r="L486" s="95">
        <f t="shared" si="86"/>
        <v>93</v>
      </c>
      <c r="M486" s="96"/>
      <c r="N486" s="96" t="e">
        <f>VLOOKUP(C486,#REF!,5,0)</f>
        <v>#REF!</v>
      </c>
      <c r="O486" s="76">
        <f t="shared" si="87"/>
        <v>0.04</v>
      </c>
      <c r="P486" s="76">
        <f t="shared" si="83"/>
        <v>111.11</v>
      </c>
      <c r="Q486" s="76" t="e">
        <f>ROUND(VLOOKUP(V486,#REF!,7,0),2)</f>
        <v>#REF!</v>
      </c>
      <c r="R486" s="76" t="e">
        <f t="shared" si="84"/>
        <v>#REF!</v>
      </c>
      <c r="S486" s="94" t="e">
        <f t="shared" si="89"/>
        <v>#REF!</v>
      </c>
      <c r="T486" s="94"/>
      <c r="U486" s="94"/>
      <c r="V486" s="106" t="str">
        <f>数据源表!S434</f>
        <v>CYQ74</v>
      </c>
      <c r="W486" s="76" t="str">
        <f>数据源表!M434</f>
        <v>*润滑油*不锈钢切削油</v>
      </c>
      <c r="X486" s="76" t="str">
        <f>数据源表!N434</f>
        <v>CH-105</v>
      </c>
      <c r="Y486" s="76">
        <f>数据源表!O434</f>
        <v>1</v>
      </c>
      <c r="Z486" s="76" t="str">
        <f>数据源表!P434</f>
        <v>桶</v>
      </c>
      <c r="AA486" s="76">
        <f>数据源表!Q434</f>
        <v>3250</v>
      </c>
      <c r="AB486" s="76">
        <f>数据源表!R434</f>
        <v>3250</v>
      </c>
      <c r="AC486" s="118">
        <f>数据源表!U434</f>
        <v>170</v>
      </c>
      <c r="AD486" s="118">
        <f>数据源表!T434</f>
        <v>170</v>
      </c>
      <c r="AE486" s="66" t="str">
        <f t="shared" si="85"/>
        <v xml:space="preserve">     指导价</v>
      </c>
      <c r="AF486" s="73" t="str">
        <f>数据源表!V434</f>
        <v>XOUT18020082</v>
      </c>
      <c r="AG486" s="119">
        <f>数据源表!W434</f>
        <v>43136</v>
      </c>
      <c r="AH486" s="73">
        <f>数据源表!X434</f>
        <v>0</v>
      </c>
      <c r="AI486" s="122"/>
      <c r="AJ486" s="124">
        <f>数据源表!Y434</f>
        <v>0.17</v>
      </c>
      <c r="AK486" s="53" t="e">
        <f>VLOOKUP(V486,#REF!,12,0)</f>
        <v>#REF!</v>
      </c>
    </row>
    <row r="487" spans="1:37" s="185" customFormat="1" ht="12" customHeight="1">
      <c r="A487" s="76" t="str">
        <f>数据源表!A435</f>
        <v>赵忠</v>
      </c>
      <c r="B487" s="75">
        <f>数据源表!B435</f>
        <v>43159</v>
      </c>
      <c r="C487" s="76" t="str">
        <f>数据源表!C435</f>
        <v>a1151</v>
      </c>
      <c r="D487" s="76" t="str">
        <f>数据源表!D435</f>
        <v>苏州匠准精密组件有限公司</v>
      </c>
      <c r="E487" s="77">
        <f>数据源表!E435</f>
        <v>3250</v>
      </c>
      <c r="F487" s="76" t="str">
        <f>数据源表!F435</f>
        <v>02839369</v>
      </c>
      <c r="G487" s="78">
        <f>数据源表!G435</f>
        <v>43219</v>
      </c>
      <c r="H487" s="76">
        <f>数据源表!H435</f>
        <v>60</v>
      </c>
      <c r="I487" s="78">
        <v>43252</v>
      </c>
      <c r="J487" s="94">
        <f>数据源表!J435</f>
        <v>3250</v>
      </c>
      <c r="K487" s="94">
        <f t="shared" si="82"/>
        <v>2777.78</v>
      </c>
      <c r="L487" s="95">
        <f t="shared" si="86"/>
        <v>93</v>
      </c>
      <c r="M487" s="96"/>
      <c r="N487" s="96" t="e">
        <f>VLOOKUP(C487,#REF!,5,0)</f>
        <v>#REF!</v>
      </c>
      <c r="O487" s="76">
        <f t="shared" si="87"/>
        <v>0.04</v>
      </c>
      <c r="P487" s="76">
        <f t="shared" si="83"/>
        <v>111.11</v>
      </c>
      <c r="Q487" s="76" t="e">
        <f>ROUND(VLOOKUP(V487,#REF!,7,0),2)</f>
        <v>#REF!</v>
      </c>
      <c r="R487" s="76" t="e">
        <f t="shared" si="84"/>
        <v>#REF!</v>
      </c>
      <c r="S487" s="94" t="e">
        <f t="shared" si="89"/>
        <v>#REF!</v>
      </c>
      <c r="T487" s="94"/>
      <c r="U487" s="94"/>
      <c r="V487" s="106" t="str">
        <f>数据源表!S435</f>
        <v>CYQ74</v>
      </c>
      <c r="W487" s="76" t="str">
        <f>数据源表!M435</f>
        <v>*润滑油*不锈钢切削油</v>
      </c>
      <c r="X487" s="76" t="str">
        <f>数据源表!N435</f>
        <v>CH-105</v>
      </c>
      <c r="Y487" s="76">
        <f>数据源表!O435</f>
        <v>1</v>
      </c>
      <c r="Z487" s="76" t="str">
        <f>数据源表!P435</f>
        <v>桶</v>
      </c>
      <c r="AA487" s="76">
        <f>数据源表!Q435</f>
        <v>3250</v>
      </c>
      <c r="AB487" s="76">
        <f>数据源表!R435</f>
        <v>3250</v>
      </c>
      <c r="AC487" s="118">
        <f>数据源表!U435</f>
        <v>170</v>
      </c>
      <c r="AD487" s="118">
        <f>数据源表!T435</f>
        <v>170</v>
      </c>
      <c r="AE487" s="66" t="str">
        <f t="shared" si="85"/>
        <v xml:space="preserve">     指导价</v>
      </c>
      <c r="AF487" s="73" t="str">
        <f>数据源表!V435</f>
        <v>XOUT18020117</v>
      </c>
      <c r="AG487" s="119">
        <f>数据源表!W435</f>
        <v>43138</v>
      </c>
      <c r="AH487" s="73">
        <f>数据源表!X435</f>
        <v>0</v>
      </c>
      <c r="AI487" s="122"/>
      <c r="AJ487" s="124">
        <f>数据源表!Y435</f>
        <v>0.17</v>
      </c>
      <c r="AK487" s="53" t="e">
        <f>VLOOKUP(V487,#REF!,12,0)</f>
        <v>#REF!</v>
      </c>
    </row>
    <row r="488" spans="1:37" s="185" customFormat="1" ht="12" customHeight="1">
      <c r="A488" s="76" t="str">
        <f>数据源表!A436</f>
        <v>赵忠</v>
      </c>
      <c r="B488" s="75">
        <f>数据源表!B436</f>
        <v>43188</v>
      </c>
      <c r="C488" s="76" t="str">
        <f>数据源表!C436</f>
        <v>a1151</v>
      </c>
      <c r="D488" s="76" t="str">
        <f>数据源表!D436</f>
        <v>苏州匠准精密组件有限公司</v>
      </c>
      <c r="E488" s="77">
        <f>数据源表!E436</f>
        <v>26000</v>
      </c>
      <c r="F488" s="76" t="str">
        <f>数据源表!F436</f>
        <v>15222327</v>
      </c>
      <c r="G488" s="78">
        <f>数据源表!G436</f>
        <v>43248</v>
      </c>
      <c r="H488" s="76">
        <f>数据源表!H436</f>
        <v>60</v>
      </c>
      <c r="I488" s="78">
        <v>43277</v>
      </c>
      <c r="J488" s="94">
        <f>数据源表!J436</f>
        <v>26000</v>
      </c>
      <c r="K488" s="94">
        <f t="shared" si="82"/>
        <v>22222.22</v>
      </c>
      <c r="L488" s="95">
        <f t="shared" si="86"/>
        <v>89</v>
      </c>
      <c r="M488" s="96"/>
      <c r="N488" s="96" t="e">
        <f>VLOOKUP(C488,#REF!,5,0)</f>
        <v>#REF!</v>
      </c>
      <c r="O488" s="76">
        <f t="shared" si="87"/>
        <v>0.04</v>
      </c>
      <c r="P488" s="76">
        <f t="shared" si="83"/>
        <v>888.89</v>
      </c>
      <c r="Q488" s="76" t="e">
        <f>ROUND(VLOOKUP(V488,#REF!,7,0),2)</f>
        <v>#REF!</v>
      </c>
      <c r="R488" s="76" t="e">
        <f t="shared" si="84"/>
        <v>#REF!</v>
      </c>
      <c r="S488" s="94" t="e">
        <f t="shared" si="89"/>
        <v>#REF!</v>
      </c>
      <c r="T488" s="94"/>
      <c r="U488" s="94"/>
      <c r="V488" s="106" t="str">
        <f>数据源表!S436</f>
        <v>CYQ74</v>
      </c>
      <c r="W488" s="76" t="str">
        <f>数据源表!M436</f>
        <v>*专项化学用品*不锈钢切削油</v>
      </c>
      <c r="X488" s="76" t="str">
        <f>数据源表!N436</f>
        <v>CH-105</v>
      </c>
      <c r="Y488" s="76">
        <f>数据源表!O436</f>
        <v>8</v>
      </c>
      <c r="Z488" s="76" t="str">
        <f>数据源表!P436</f>
        <v>桶</v>
      </c>
      <c r="AA488" s="76">
        <f>数据源表!Q436</f>
        <v>3250</v>
      </c>
      <c r="AB488" s="76">
        <f>数据源表!R436</f>
        <v>26000</v>
      </c>
      <c r="AC488" s="118">
        <f>数据源表!U436</f>
        <v>1360</v>
      </c>
      <c r="AD488" s="118">
        <f>数据源表!T436</f>
        <v>170</v>
      </c>
      <c r="AE488" s="66" t="str">
        <f t="shared" si="85"/>
        <v xml:space="preserve">     指导价</v>
      </c>
      <c r="AF488" s="73" t="str">
        <f>数据源表!V436</f>
        <v>XOUT18020207</v>
      </c>
      <c r="AG488" s="119">
        <f>数据源表!W436</f>
        <v>43159</v>
      </c>
      <c r="AH488" s="73">
        <f>数据源表!X436</f>
        <v>0</v>
      </c>
      <c r="AI488" s="122"/>
      <c r="AJ488" s="124">
        <f>数据源表!Y436</f>
        <v>0.17</v>
      </c>
      <c r="AK488" s="53" t="e">
        <f>VLOOKUP(V488,#REF!,12,0)</f>
        <v>#REF!</v>
      </c>
    </row>
    <row r="489" spans="1:37" s="185" customFormat="1" ht="12" customHeight="1">
      <c r="A489" s="76" t="str">
        <f>数据源表!A437</f>
        <v>赵忠</v>
      </c>
      <c r="B489" s="75">
        <f>数据源表!B437</f>
        <v>43218</v>
      </c>
      <c r="C489" s="76" t="str">
        <f>数据源表!C437</f>
        <v>a1151</v>
      </c>
      <c r="D489" s="76" t="str">
        <f>数据源表!D437</f>
        <v>苏州匠准精密组件有限公司</v>
      </c>
      <c r="E489" s="77">
        <f>数据源表!E437</f>
        <v>5900</v>
      </c>
      <c r="F489" s="76" t="str">
        <f>数据源表!F437</f>
        <v>27754305</v>
      </c>
      <c r="G489" s="78">
        <f>数据源表!G437</f>
        <v>43278</v>
      </c>
      <c r="H489" s="76">
        <f>数据源表!H437</f>
        <v>60</v>
      </c>
      <c r="I489" s="78">
        <v>43277</v>
      </c>
      <c r="J489" s="94">
        <f>数据源表!J437</f>
        <v>5900</v>
      </c>
      <c r="K489" s="94">
        <f t="shared" si="82"/>
        <v>5042.74</v>
      </c>
      <c r="L489" s="95">
        <f t="shared" si="86"/>
        <v>59</v>
      </c>
      <c r="M489" s="96"/>
      <c r="N489" s="96" t="e">
        <f>VLOOKUP(C489,#REF!,5,0)</f>
        <v>#REF!</v>
      </c>
      <c r="O489" s="76">
        <f t="shared" si="87"/>
        <v>0.05</v>
      </c>
      <c r="P489" s="76">
        <f t="shared" si="83"/>
        <v>252.14</v>
      </c>
      <c r="Q489" s="76" t="e">
        <f>ROUND(VLOOKUP(V489,#REF!,7,0),2)</f>
        <v>#REF!</v>
      </c>
      <c r="R489" s="76" t="e">
        <f t="shared" si="84"/>
        <v>#REF!</v>
      </c>
      <c r="S489" s="94" t="e">
        <f t="shared" si="89"/>
        <v>#REF!</v>
      </c>
      <c r="T489" s="94"/>
      <c r="U489" s="94"/>
      <c r="V489" s="106" t="str">
        <f>数据源表!S437</f>
        <v>CSB15</v>
      </c>
      <c r="W489" s="76" t="str">
        <f>数据源表!M437</f>
        <v>*化学试剂助剂*半合成切削液</v>
      </c>
      <c r="X489" s="76" t="str">
        <f>数据源表!N437</f>
        <v>LP-3030AL</v>
      </c>
      <c r="Y489" s="76">
        <f>数据源表!O437</f>
        <v>2</v>
      </c>
      <c r="Z489" s="76" t="str">
        <f>数据源表!P437</f>
        <v>桶</v>
      </c>
      <c r="AA489" s="76">
        <f>数据源表!Q437</f>
        <v>2950</v>
      </c>
      <c r="AB489" s="76">
        <f>数据源表!R437</f>
        <v>5900</v>
      </c>
      <c r="AC489" s="118">
        <f>数据源表!U437</f>
        <v>340</v>
      </c>
      <c r="AD489" s="118">
        <f>数据源表!T437</f>
        <v>170</v>
      </c>
      <c r="AE489" s="66" t="str">
        <f t="shared" si="85"/>
        <v xml:space="preserve">     指导价</v>
      </c>
      <c r="AF489" s="73" t="str">
        <f>数据源表!V437</f>
        <v>XOUT18030505</v>
      </c>
      <c r="AG489" s="119">
        <f>数据源表!W437</f>
        <v>43190</v>
      </c>
      <c r="AH489" s="73">
        <f>数据源表!X437</f>
        <v>0</v>
      </c>
      <c r="AI489" s="122"/>
      <c r="AJ489" s="124">
        <f>数据源表!Y437</f>
        <v>0.17</v>
      </c>
      <c r="AK489" s="53" t="e">
        <f>VLOOKUP(V489,#REF!,12,0)</f>
        <v>#REF!</v>
      </c>
    </row>
    <row r="490" spans="1:37" s="185" customFormat="1" ht="12" customHeight="1">
      <c r="A490" s="76" t="str">
        <f>数据源表!A438</f>
        <v>赵忠</v>
      </c>
      <c r="B490" s="75">
        <f>数据源表!B438</f>
        <v>43218</v>
      </c>
      <c r="C490" s="76" t="str">
        <f>数据源表!C438</f>
        <v>a1151</v>
      </c>
      <c r="D490" s="76" t="str">
        <f>数据源表!D438</f>
        <v>苏州匠准精密组件有限公司</v>
      </c>
      <c r="E490" s="77">
        <f>数据源表!E438</f>
        <v>6500</v>
      </c>
      <c r="F490" s="76" t="str">
        <f>数据源表!F438</f>
        <v>27754305</v>
      </c>
      <c r="G490" s="78">
        <f>数据源表!G438</f>
        <v>43278</v>
      </c>
      <c r="H490" s="76">
        <f>数据源表!H438</f>
        <v>60</v>
      </c>
      <c r="I490" s="78">
        <v>43277</v>
      </c>
      <c r="J490" s="94">
        <f>数据源表!J438</f>
        <v>6500</v>
      </c>
      <c r="K490" s="94">
        <f t="shared" si="82"/>
        <v>5555.56</v>
      </c>
      <c r="L490" s="95">
        <f t="shared" si="86"/>
        <v>59</v>
      </c>
      <c r="M490" s="96"/>
      <c r="N490" s="96" t="e">
        <f>VLOOKUP(C490,#REF!,5,0)</f>
        <v>#REF!</v>
      </c>
      <c r="O490" s="76">
        <f t="shared" si="87"/>
        <v>0.05</v>
      </c>
      <c r="P490" s="76">
        <f t="shared" si="83"/>
        <v>277.77999999999997</v>
      </c>
      <c r="Q490" s="76" t="e">
        <f>ROUND(VLOOKUP(V490,#REF!,7,0),2)</f>
        <v>#REF!</v>
      </c>
      <c r="R490" s="76" t="e">
        <f t="shared" si="84"/>
        <v>#REF!</v>
      </c>
      <c r="S490" s="94" t="e">
        <f t="shared" si="89"/>
        <v>#REF!</v>
      </c>
      <c r="T490" s="94"/>
      <c r="U490" s="94"/>
      <c r="V490" s="106" t="str">
        <f>数据源表!S438</f>
        <v>CYQ74</v>
      </c>
      <c r="W490" s="76" t="str">
        <f>数据源表!M438</f>
        <v>*化学试剂助剂*不锈钢冷却剂</v>
      </c>
      <c r="X490" s="76" t="str">
        <f>数据源表!N438</f>
        <v>CH-105</v>
      </c>
      <c r="Y490" s="76">
        <f>数据源表!O438</f>
        <v>2</v>
      </c>
      <c r="Z490" s="76" t="str">
        <f>数据源表!P438</f>
        <v>桶</v>
      </c>
      <c r="AA490" s="76">
        <f>数据源表!Q438</f>
        <v>3250</v>
      </c>
      <c r="AB490" s="76">
        <f>数据源表!R438</f>
        <v>6500</v>
      </c>
      <c r="AC490" s="118">
        <f>数据源表!U438</f>
        <v>340</v>
      </c>
      <c r="AD490" s="118">
        <f>数据源表!T438</f>
        <v>170</v>
      </c>
      <c r="AE490" s="66" t="str">
        <f t="shared" si="85"/>
        <v xml:space="preserve">     指导价</v>
      </c>
      <c r="AF490" s="73" t="str">
        <f>数据源表!V438</f>
        <v>XOUT18040075</v>
      </c>
      <c r="AG490" s="119">
        <f>数据源表!W438</f>
        <v>43198</v>
      </c>
      <c r="AH490" s="73">
        <f>数据源表!X438</f>
        <v>0</v>
      </c>
      <c r="AI490" s="122"/>
      <c r="AJ490" s="124">
        <f>数据源表!Y438</f>
        <v>0.17</v>
      </c>
      <c r="AK490" s="53" t="e">
        <f>VLOOKUP(V490,#REF!,12,0)</f>
        <v>#REF!</v>
      </c>
    </row>
    <row r="491" spans="1:37" s="185" customFormat="1" ht="12" customHeight="1">
      <c r="A491" s="76" t="str">
        <f>数据源表!A439</f>
        <v>赵忠</v>
      </c>
      <c r="B491" s="75">
        <f>数据源表!B439</f>
        <v>43218</v>
      </c>
      <c r="C491" s="76" t="str">
        <f>数据源表!C439</f>
        <v>a1151</v>
      </c>
      <c r="D491" s="76" t="str">
        <f>数据源表!D439</f>
        <v>苏州匠准精密组件有限公司</v>
      </c>
      <c r="E491" s="77">
        <f>数据源表!E439</f>
        <v>6500</v>
      </c>
      <c r="F491" s="76" t="str">
        <f>数据源表!F439</f>
        <v>27754305</v>
      </c>
      <c r="G491" s="78">
        <f>数据源表!G439</f>
        <v>43278</v>
      </c>
      <c r="H491" s="76">
        <f>数据源表!H439</f>
        <v>60</v>
      </c>
      <c r="I491" s="78">
        <v>43277</v>
      </c>
      <c r="J491" s="94">
        <f>数据源表!J439</f>
        <v>6500</v>
      </c>
      <c r="K491" s="94">
        <f t="shared" si="82"/>
        <v>5555.56</v>
      </c>
      <c r="L491" s="95">
        <f t="shared" si="86"/>
        <v>59</v>
      </c>
      <c r="M491" s="96"/>
      <c r="N491" s="96" t="e">
        <f>VLOOKUP(C491,#REF!,5,0)</f>
        <v>#REF!</v>
      </c>
      <c r="O491" s="76">
        <f t="shared" si="87"/>
        <v>0.05</v>
      </c>
      <c r="P491" s="76">
        <f t="shared" si="83"/>
        <v>277.77999999999997</v>
      </c>
      <c r="Q491" s="76" t="e">
        <f>ROUND(VLOOKUP(V491,#REF!,7,0),2)</f>
        <v>#REF!</v>
      </c>
      <c r="R491" s="76" t="e">
        <f t="shared" si="84"/>
        <v>#REF!</v>
      </c>
      <c r="S491" s="94" t="e">
        <f t="shared" si="89"/>
        <v>#REF!</v>
      </c>
      <c r="T491" s="94"/>
      <c r="U491" s="94"/>
      <c r="V491" s="106" t="str">
        <f>数据源表!S439</f>
        <v>CYQ74</v>
      </c>
      <c r="W491" s="76" t="str">
        <f>数据源表!M439</f>
        <v>*化学试剂助剂*不锈钢冷却剂</v>
      </c>
      <c r="X491" s="76" t="str">
        <f>数据源表!N439</f>
        <v>CH-105</v>
      </c>
      <c r="Y491" s="76">
        <f>数据源表!O439</f>
        <v>2</v>
      </c>
      <c r="Z491" s="76" t="str">
        <f>数据源表!P439</f>
        <v>桶</v>
      </c>
      <c r="AA491" s="76">
        <f>数据源表!Q439</f>
        <v>3250</v>
      </c>
      <c r="AB491" s="76">
        <f>数据源表!R439</f>
        <v>6500</v>
      </c>
      <c r="AC491" s="118">
        <f>数据源表!U439</f>
        <v>340</v>
      </c>
      <c r="AD491" s="118">
        <f>数据源表!T439</f>
        <v>170</v>
      </c>
      <c r="AE491" s="66" t="str">
        <f t="shared" si="85"/>
        <v xml:space="preserve">     指导价</v>
      </c>
      <c r="AF491" s="73" t="str">
        <f>数据源表!V439</f>
        <v>XOUT18040388</v>
      </c>
      <c r="AG491" s="119">
        <f>数据源表!W439</f>
        <v>43211</v>
      </c>
      <c r="AH491" s="73">
        <f>数据源表!X439</f>
        <v>0</v>
      </c>
      <c r="AI491" s="122"/>
      <c r="AJ491" s="124">
        <f>数据源表!Y439</f>
        <v>0.17</v>
      </c>
      <c r="AK491" s="53" t="e">
        <f>VLOOKUP(V491,#REF!,12,0)</f>
        <v>#REF!</v>
      </c>
    </row>
    <row r="492" spans="1:37" s="185" customFormat="1" ht="12" customHeight="1">
      <c r="A492" s="76" t="str">
        <f>数据源表!A440</f>
        <v>赵忠</v>
      </c>
      <c r="B492" s="75">
        <f>数据源表!B440</f>
        <v>43218</v>
      </c>
      <c r="C492" s="76" t="str">
        <f>数据源表!C440</f>
        <v>a1151</v>
      </c>
      <c r="D492" s="76" t="str">
        <f>数据源表!D440</f>
        <v>苏州匠准精密组件有限公司</v>
      </c>
      <c r="E492" s="77">
        <f>数据源表!E440</f>
        <v>9750</v>
      </c>
      <c r="F492" s="76" t="str">
        <f>数据源表!F440</f>
        <v>27754305</v>
      </c>
      <c r="G492" s="78">
        <f>数据源表!G440</f>
        <v>43278</v>
      </c>
      <c r="H492" s="76">
        <f>数据源表!H440</f>
        <v>60</v>
      </c>
      <c r="I492" s="78">
        <v>43277</v>
      </c>
      <c r="J492" s="94">
        <f>数据源表!J440</f>
        <v>9750</v>
      </c>
      <c r="K492" s="94">
        <f t="shared" si="82"/>
        <v>8333.33</v>
      </c>
      <c r="L492" s="95">
        <f t="shared" si="86"/>
        <v>59</v>
      </c>
      <c r="M492" s="96"/>
      <c r="N492" s="96" t="e">
        <f>VLOOKUP(C492,#REF!,5,0)</f>
        <v>#REF!</v>
      </c>
      <c r="O492" s="76">
        <f t="shared" si="87"/>
        <v>0.05</v>
      </c>
      <c r="P492" s="76">
        <f t="shared" si="83"/>
        <v>416.67</v>
      </c>
      <c r="Q492" s="76" t="e">
        <f>ROUND(VLOOKUP(V492,#REF!,7,0),2)</f>
        <v>#REF!</v>
      </c>
      <c r="R492" s="76" t="e">
        <f t="shared" si="84"/>
        <v>#REF!</v>
      </c>
      <c r="S492" s="94" t="e">
        <f t="shared" si="89"/>
        <v>#REF!</v>
      </c>
      <c r="T492" s="94"/>
      <c r="U492" s="94"/>
      <c r="V492" s="106" t="str">
        <f>数据源表!S440</f>
        <v>CYQ74</v>
      </c>
      <c r="W492" s="76" t="str">
        <f>数据源表!M440</f>
        <v>*化学试剂助剂*不锈钢冷却剂</v>
      </c>
      <c r="X492" s="76" t="str">
        <f>数据源表!N440</f>
        <v>CH-105</v>
      </c>
      <c r="Y492" s="76">
        <f>数据源表!O440</f>
        <v>3</v>
      </c>
      <c r="Z492" s="76" t="str">
        <f>数据源表!P440</f>
        <v>桶</v>
      </c>
      <c r="AA492" s="76">
        <f>数据源表!Q440</f>
        <v>3250</v>
      </c>
      <c r="AB492" s="76">
        <f>数据源表!R440</f>
        <v>9750</v>
      </c>
      <c r="AC492" s="118">
        <f>数据源表!U440</f>
        <v>510</v>
      </c>
      <c r="AD492" s="118">
        <f>数据源表!T440</f>
        <v>170</v>
      </c>
      <c r="AE492" s="66" t="str">
        <f t="shared" si="85"/>
        <v xml:space="preserve">     指导价</v>
      </c>
      <c r="AF492" s="73" t="str">
        <f>数据源表!V440</f>
        <v>XOUT18040448</v>
      </c>
      <c r="AG492" s="119">
        <f>数据源表!W440</f>
        <v>43216</v>
      </c>
      <c r="AH492" s="73">
        <f>数据源表!X440</f>
        <v>0</v>
      </c>
      <c r="AI492" s="122"/>
      <c r="AJ492" s="124">
        <f>数据源表!Y440</f>
        <v>0.17</v>
      </c>
      <c r="AK492" s="53" t="e">
        <f>VLOOKUP(V492,#REF!,12,0)</f>
        <v>#REF!</v>
      </c>
    </row>
    <row r="493" spans="1:37" s="185" customFormat="1" ht="12" customHeight="1">
      <c r="A493" s="76" t="str">
        <f>数据源表!A441</f>
        <v>赵忠</v>
      </c>
      <c r="B493" s="75">
        <f>数据源表!B441</f>
        <v>43218</v>
      </c>
      <c r="C493" s="76" t="str">
        <f>数据源表!C441</f>
        <v>a1151</v>
      </c>
      <c r="D493" s="76" t="str">
        <f>数据源表!D441</f>
        <v>苏州匠准精密组件有限公司</v>
      </c>
      <c r="E493" s="77">
        <f>数据源表!E441</f>
        <v>3250</v>
      </c>
      <c r="F493" s="76" t="str">
        <f>数据源表!F441</f>
        <v>27754305</v>
      </c>
      <c r="G493" s="78">
        <f>数据源表!G441</f>
        <v>43278</v>
      </c>
      <c r="H493" s="76">
        <f>数据源表!H441</f>
        <v>60</v>
      </c>
      <c r="I493" s="78">
        <v>43277</v>
      </c>
      <c r="J493" s="94">
        <f>数据源表!J441</f>
        <v>3250</v>
      </c>
      <c r="K493" s="94">
        <f t="shared" si="82"/>
        <v>2777.78</v>
      </c>
      <c r="L493" s="95">
        <f t="shared" si="86"/>
        <v>59</v>
      </c>
      <c r="M493" s="96"/>
      <c r="N493" s="96" t="e">
        <f>VLOOKUP(C493,#REF!,5,0)</f>
        <v>#REF!</v>
      </c>
      <c r="O493" s="76">
        <f t="shared" si="87"/>
        <v>0.05</v>
      </c>
      <c r="P493" s="76">
        <f t="shared" si="83"/>
        <v>138.88999999999999</v>
      </c>
      <c r="Q493" s="76" t="e">
        <f>ROUND(VLOOKUP(V493,#REF!,7,0),2)</f>
        <v>#REF!</v>
      </c>
      <c r="R493" s="76" t="e">
        <f t="shared" si="84"/>
        <v>#REF!</v>
      </c>
      <c r="S493" s="94" t="e">
        <f t="shared" si="89"/>
        <v>#REF!</v>
      </c>
      <c r="T493" s="94"/>
      <c r="U493" s="94"/>
      <c r="V493" s="106" t="str">
        <f>数据源表!S441</f>
        <v>CYQ74</v>
      </c>
      <c r="W493" s="76" t="str">
        <f>数据源表!M441</f>
        <v>*化学试剂助剂*不锈钢冷却剂</v>
      </c>
      <c r="X493" s="76" t="str">
        <f>数据源表!N441</f>
        <v>CH-105</v>
      </c>
      <c r="Y493" s="76">
        <f>数据源表!O441</f>
        <v>1</v>
      </c>
      <c r="Z493" s="76" t="str">
        <f>数据源表!P441</f>
        <v>桶</v>
      </c>
      <c r="AA493" s="76">
        <f>数据源表!Q441</f>
        <v>3250</v>
      </c>
      <c r="AB493" s="76">
        <f>数据源表!R441</f>
        <v>3250</v>
      </c>
      <c r="AC493" s="118">
        <f>数据源表!U441</f>
        <v>170</v>
      </c>
      <c r="AD493" s="118">
        <f>数据源表!T441</f>
        <v>170</v>
      </c>
      <c r="AE493" s="66" t="str">
        <f t="shared" si="85"/>
        <v xml:space="preserve">     指导价</v>
      </c>
      <c r="AF493" s="73" t="str">
        <f>数据源表!V441</f>
        <v>XOUT18040448</v>
      </c>
      <c r="AG493" s="119">
        <f>数据源表!W441</f>
        <v>43216</v>
      </c>
      <c r="AH493" s="73">
        <f>数据源表!X441</f>
        <v>0</v>
      </c>
      <c r="AI493" s="122"/>
      <c r="AJ493" s="124">
        <f>数据源表!Y441</f>
        <v>0.17</v>
      </c>
      <c r="AK493" s="53" t="e">
        <f>VLOOKUP(V493,#REF!,12,0)</f>
        <v>#REF!</v>
      </c>
    </row>
    <row r="494" spans="1:37" s="185" customFormat="1" ht="12" customHeight="1">
      <c r="A494" s="76" t="str">
        <f>数据源表!A442</f>
        <v>赵忠</v>
      </c>
      <c r="B494" s="75">
        <f>数据源表!B442</f>
        <v>43263</v>
      </c>
      <c r="C494" s="76" t="str">
        <f>数据源表!C442</f>
        <v>a1160</v>
      </c>
      <c r="D494" s="76" t="str">
        <f>数据源表!D442</f>
        <v>北京特谱康科技有限公司</v>
      </c>
      <c r="E494" s="77">
        <f>数据源表!E442</f>
        <v>7500</v>
      </c>
      <c r="F494" s="76" t="str">
        <f>数据源表!F442</f>
        <v>55874930</v>
      </c>
      <c r="G494" s="78">
        <f>数据源表!G442</f>
        <v>43263</v>
      </c>
      <c r="H494" s="76" t="str">
        <f>数据源表!H442</f>
        <v>款到发货</v>
      </c>
      <c r="I494" s="78">
        <v>43266</v>
      </c>
      <c r="J494" s="94">
        <f>数据源表!J442</f>
        <v>7500</v>
      </c>
      <c r="K494" s="94">
        <f t="shared" si="82"/>
        <v>6465.52</v>
      </c>
      <c r="L494" s="95">
        <f t="shared" si="86"/>
        <v>3</v>
      </c>
      <c r="M494" s="96"/>
      <c r="N494" s="96" t="e">
        <f>VLOOKUP(C494,#REF!,5,0)</f>
        <v>#REF!</v>
      </c>
      <c r="O494" s="76">
        <f t="shared" si="87"/>
        <v>0.05</v>
      </c>
      <c r="P494" s="76">
        <f t="shared" si="83"/>
        <v>323.27999999999997</v>
      </c>
      <c r="Q494" s="76" t="e">
        <f>ROUND(VLOOKUP(V494,#REF!,7,0),2)</f>
        <v>#REF!</v>
      </c>
      <c r="R494" s="76" t="e">
        <f t="shared" si="84"/>
        <v>#REF!</v>
      </c>
      <c r="S494" s="94" t="e">
        <f>ROUND(IF(F494="未税",J494-M494-R494,J494/(1+AJ494)-M494-R494),2)</f>
        <v>#REF!</v>
      </c>
      <c r="T494" s="94"/>
      <c r="U494" s="94"/>
      <c r="V494" s="106" t="str">
        <f>数据源表!S442</f>
        <v>CYQ10</v>
      </c>
      <c r="W494" s="76" t="str">
        <f>数据源表!M442</f>
        <v>*化学试剂助剂*钢冷却剂</v>
      </c>
      <c r="X494" s="76" t="str">
        <f>数据源表!N442</f>
        <v>CH-201</v>
      </c>
      <c r="Y494" s="76">
        <f>数据源表!O442</f>
        <v>3</v>
      </c>
      <c r="Z494" s="76" t="str">
        <f>数据源表!P442</f>
        <v>桶</v>
      </c>
      <c r="AA494" s="76">
        <f>数据源表!Q442</f>
        <v>2500</v>
      </c>
      <c r="AB494" s="76">
        <f>数据源表!R442</f>
        <v>7500</v>
      </c>
      <c r="AC494" s="118">
        <f>数据源表!U442</f>
        <v>510</v>
      </c>
      <c r="AD494" s="118">
        <f>数据源表!T442</f>
        <v>170</v>
      </c>
      <c r="AE494" s="66" t="str">
        <f t="shared" si="85"/>
        <v xml:space="preserve">     指导价</v>
      </c>
      <c r="AF494" s="73" t="str">
        <f>数据源表!V442</f>
        <v>XOUT18060169</v>
      </c>
      <c r="AG494" s="119">
        <f>数据源表!W442</f>
        <v>43260</v>
      </c>
      <c r="AH494" s="73">
        <f>数据源表!X442</f>
        <v>0</v>
      </c>
      <c r="AI494" s="122"/>
      <c r="AJ494" s="124">
        <f>数据源表!Y442</f>
        <v>0.15999950506687799</v>
      </c>
      <c r="AK494" s="53" t="e">
        <f>VLOOKUP(V494,#REF!,12,0)</f>
        <v>#REF!</v>
      </c>
    </row>
    <row r="495" spans="1:37" s="185" customFormat="1" ht="12" customHeight="1">
      <c r="A495" s="76" t="str">
        <f>数据源表!A443</f>
        <v>赵忠</v>
      </c>
      <c r="B495" s="75">
        <f>数据源表!B443</f>
        <v>43210</v>
      </c>
      <c r="C495" s="76" t="str">
        <f>数据源表!C443</f>
        <v>a1181</v>
      </c>
      <c r="D495" s="76" t="str">
        <f>数据源表!D443</f>
        <v>昆山日月兴机械科技有限公司</v>
      </c>
      <c r="E495" s="77">
        <f>数据源表!E443</f>
        <v>2500</v>
      </c>
      <c r="F495" s="76" t="str">
        <f>数据源表!F443</f>
        <v>27754148</v>
      </c>
      <c r="G495" s="78">
        <f>数据源表!G443</f>
        <v>43270</v>
      </c>
      <c r="H495" s="76">
        <f>数据源表!H443</f>
        <v>60</v>
      </c>
      <c r="I495" s="78">
        <v>43280</v>
      </c>
      <c r="J495" s="94">
        <f>数据源表!J443</f>
        <v>2500</v>
      </c>
      <c r="K495" s="94">
        <f t="shared" si="82"/>
        <v>2136.75</v>
      </c>
      <c r="L495" s="95">
        <f t="shared" si="86"/>
        <v>70</v>
      </c>
      <c r="M495" s="96"/>
      <c r="N495" s="96" t="e">
        <f>VLOOKUP(C495,#REF!,5,0)</f>
        <v>#REF!</v>
      </c>
      <c r="O495" s="76">
        <f t="shared" si="87"/>
        <v>0.04</v>
      </c>
      <c r="P495" s="76">
        <f t="shared" si="83"/>
        <v>85.47</v>
      </c>
      <c r="Q495" s="76" t="e">
        <f>ROUND(VLOOKUP(V495,#REF!,7,0),2)</f>
        <v>#REF!</v>
      </c>
      <c r="R495" s="76" t="e">
        <f t="shared" si="84"/>
        <v>#REF!</v>
      </c>
      <c r="S495" s="94" t="e">
        <f>ROUND(IF(F495="未税",J495-M495-R495,J495/1.17-M495-R495),2)</f>
        <v>#REF!</v>
      </c>
      <c r="T495" s="94"/>
      <c r="U495" s="94"/>
      <c r="V495" s="106" t="str">
        <f>数据源表!S443</f>
        <v>CYT11</v>
      </c>
      <c r="W495" s="76" t="str">
        <f>数据源表!M443</f>
        <v>*润滑油*机床导轨油</v>
      </c>
      <c r="X495" s="76" t="str">
        <f>数据源表!N443</f>
        <v>68#</v>
      </c>
      <c r="Y495" s="76">
        <f>数据源表!O443</f>
        <v>0.17</v>
      </c>
      <c r="Z495" s="76" t="str">
        <f>数据源表!P443</f>
        <v>吨</v>
      </c>
      <c r="AA495" s="76">
        <f>数据源表!Q443</f>
        <v>14705.8823529412</v>
      </c>
      <c r="AB495" s="76">
        <f>数据源表!R443</f>
        <v>2500</v>
      </c>
      <c r="AC495" s="118">
        <f>数据源表!U443</f>
        <v>170</v>
      </c>
      <c r="AD495" s="118">
        <f>数据源表!T443</f>
        <v>170</v>
      </c>
      <c r="AE495" s="66" t="str">
        <f t="shared" si="85"/>
        <v xml:space="preserve">     指导价</v>
      </c>
      <c r="AF495" s="73" t="str">
        <f>数据源表!V443</f>
        <v>XOUT18040276</v>
      </c>
      <c r="AG495" s="119">
        <f>数据源表!W443</f>
        <v>43207</v>
      </c>
      <c r="AH495" s="73">
        <f>数据源表!X443</f>
        <v>0</v>
      </c>
      <c r="AI495" s="122"/>
      <c r="AJ495" s="124">
        <f>数据源表!Y443</f>
        <v>0.17</v>
      </c>
      <c r="AK495" s="53" t="e">
        <f>VLOOKUP(V495,#REF!,12,0)</f>
        <v>#REF!</v>
      </c>
    </row>
    <row r="496" spans="1:37" s="185" customFormat="1" ht="12" customHeight="1">
      <c r="A496" s="76" t="str">
        <f>数据源表!A444</f>
        <v>赵忠</v>
      </c>
      <c r="B496" s="75">
        <f>数据源表!B444</f>
        <v>43210</v>
      </c>
      <c r="C496" s="76" t="str">
        <f>数据源表!C444</f>
        <v>a1181</v>
      </c>
      <c r="D496" s="76" t="str">
        <f>数据源表!D444</f>
        <v>昆山日月兴机械科技有限公司</v>
      </c>
      <c r="E496" s="77">
        <f>数据源表!E444</f>
        <v>3100</v>
      </c>
      <c r="F496" s="76" t="str">
        <f>数据源表!F444</f>
        <v>27754149</v>
      </c>
      <c r="G496" s="78">
        <f>数据源表!G444</f>
        <v>43270</v>
      </c>
      <c r="H496" s="76">
        <f>数据源表!H444</f>
        <v>60</v>
      </c>
      <c r="I496" s="78">
        <v>43280</v>
      </c>
      <c r="J496" s="94">
        <f>数据源表!J444</f>
        <v>3100</v>
      </c>
      <c r="K496" s="94">
        <f t="shared" si="82"/>
        <v>2649.57</v>
      </c>
      <c r="L496" s="95">
        <f t="shared" si="86"/>
        <v>70</v>
      </c>
      <c r="M496" s="96"/>
      <c r="N496" s="96" t="e">
        <f>VLOOKUP(C496,#REF!,5,0)</f>
        <v>#REF!</v>
      </c>
      <c r="O496" s="76">
        <f t="shared" si="87"/>
        <v>0.04</v>
      </c>
      <c r="P496" s="76">
        <f t="shared" si="83"/>
        <v>105.98</v>
      </c>
      <c r="Q496" s="224">
        <v>15.083</v>
      </c>
      <c r="R496" s="76">
        <f t="shared" si="84"/>
        <v>2564.11</v>
      </c>
      <c r="S496" s="94">
        <f>ROUND(IF(F496="未税",J496-M496-R496,J496/1.17-M496-R496),2)</f>
        <v>85.46</v>
      </c>
      <c r="T496" s="94"/>
      <c r="U496" s="94"/>
      <c r="V496" s="106" t="str">
        <f>数据源表!S444</f>
        <v>CSR24</v>
      </c>
      <c r="W496" s="76" t="str">
        <f>数据源表!M444</f>
        <v>*专项化学用品*铝合金加工液</v>
      </c>
      <c r="X496" s="76" t="str">
        <f>数据源表!N444</f>
        <v>ZM-3080</v>
      </c>
      <c r="Y496" s="76">
        <f>数据源表!O444</f>
        <v>1</v>
      </c>
      <c r="Z496" s="76" t="str">
        <f>数据源表!P444</f>
        <v>桶</v>
      </c>
      <c r="AA496" s="76">
        <f>数据源表!Q444</f>
        <v>3100</v>
      </c>
      <c r="AB496" s="76">
        <f>数据源表!R444</f>
        <v>3100</v>
      </c>
      <c r="AC496" s="118">
        <f>数据源表!U444</f>
        <v>170</v>
      </c>
      <c r="AD496" s="118">
        <f>数据源表!T444</f>
        <v>170</v>
      </c>
      <c r="AE496" s="66" t="str">
        <f t="shared" si="85"/>
        <v xml:space="preserve">     指导价</v>
      </c>
      <c r="AF496" s="73" t="str">
        <f>数据源表!V444</f>
        <v>XOUT18040276</v>
      </c>
      <c r="AG496" s="119">
        <f>数据源表!W444</f>
        <v>43207</v>
      </c>
      <c r="AH496" s="73">
        <f>数据源表!X444</f>
        <v>0</v>
      </c>
      <c r="AI496" s="122"/>
      <c r="AJ496" s="124">
        <f>数据源表!Y444</f>
        <v>0.17</v>
      </c>
      <c r="AK496" s="53" t="e">
        <f>VLOOKUP(V496,#REF!,12,0)</f>
        <v>#REF!</v>
      </c>
    </row>
    <row r="497" spans="1:37" s="185" customFormat="1" ht="12" customHeight="1">
      <c r="A497" s="76" t="str">
        <f>数据源表!A445</f>
        <v>赵忠</v>
      </c>
      <c r="B497" s="75">
        <f>数据源表!B445</f>
        <v>43199</v>
      </c>
      <c r="C497" s="76" t="str">
        <f>数据源表!C445</f>
        <v>a1191</v>
      </c>
      <c r="D497" s="76" t="str">
        <f>数据源表!D445</f>
        <v>苏州盱之诚精密五金制品有限公司</v>
      </c>
      <c r="E497" s="77">
        <f>数据源表!E445</f>
        <v>4600</v>
      </c>
      <c r="F497" s="76" t="str">
        <f>数据源表!F445</f>
        <v>15222451</v>
      </c>
      <c r="G497" s="78">
        <f>数据源表!G445</f>
        <v>43229</v>
      </c>
      <c r="H497" s="76">
        <f>数据源表!H445</f>
        <v>30</v>
      </c>
      <c r="I497" s="78">
        <v>43256</v>
      </c>
      <c r="J497" s="94">
        <f>数据源表!J445</f>
        <v>4600</v>
      </c>
      <c r="K497" s="94">
        <f t="shared" si="82"/>
        <v>3931.62</v>
      </c>
      <c r="L497" s="95">
        <f t="shared" si="86"/>
        <v>57</v>
      </c>
      <c r="M497" s="96"/>
      <c r="N497" s="96" t="e">
        <f>VLOOKUP(C497,#REF!,5,0)</f>
        <v>#REF!</v>
      </c>
      <c r="O497" s="76">
        <f t="shared" si="87"/>
        <v>0.05</v>
      </c>
      <c r="P497" s="76">
        <f t="shared" si="83"/>
        <v>196.58</v>
      </c>
      <c r="Q497" s="76" t="e">
        <f>ROUND(VLOOKUP(V497,#REF!,7,0),2)</f>
        <v>#REF!</v>
      </c>
      <c r="R497" s="76" t="e">
        <f t="shared" si="84"/>
        <v>#REF!</v>
      </c>
      <c r="S497" s="94" t="e">
        <f>ROUND(IF(F497="未税",J497-M497-R497,J497/1.17-M497-R497),2)</f>
        <v>#REF!</v>
      </c>
      <c r="T497" s="94"/>
      <c r="U497" s="94"/>
      <c r="V497" s="106" t="str">
        <f>数据源表!S445</f>
        <v>CYQ10</v>
      </c>
      <c r="W497" s="76" t="str">
        <f>数据源表!M445</f>
        <v>*化学试剂助剂*钢用极压冷却剂</v>
      </c>
      <c r="X497" s="76" t="str">
        <f>数据源表!N445</f>
        <v>CH-201</v>
      </c>
      <c r="Y497" s="76">
        <f>数据源表!O445</f>
        <v>2</v>
      </c>
      <c r="Z497" s="76" t="str">
        <f>数据源表!P445</f>
        <v>桶</v>
      </c>
      <c r="AA497" s="76">
        <f>数据源表!Q445</f>
        <v>2300</v>
      </c>
      <c r="AB497" s="76">
        <f>数据源表!R445</f>
        <v>4600</v>
      </c>
      <c r="AC497" s="118">
        <f>数据源表!U445</f>
        <v>340</v>
      </c>
      <c r="AD497" s="118">
        <f>数据源表!T445</f>
        <v>170</v>
      </c>
      <c r="AE497" s="66" t="str">
        <f t="shared" si="85"/>
        <v xml:space="preserve">     指导价</v>
      </c>
      <c r="AF497" s="73" t="str">
        <f>数据源表!V445</f>
        <v>XOUT18040126</v>
      </c>
      <c r="AG497" s="119">
        <f>数据源表!W445</f>
        <v>43200</v>
      </c>
      <c r="AH497" s="73">
        <f>数据源表!X445</f>
        <v>0</v>
      </c>
      <c r="AI497" s="122"/>
      <c r="AJ497" s="124">
        <f>数据源表!Y445</f>
        <v>0.17</v>
      </c>
      <c r="AK497" s="53" t="e">
        <f>VLOOKUP(V497,#REF!,12,0)</f>
        <v>#REF!</v>
      </c>
    </row>
    <row r="498" spans="1:37" s="185" customFormat="1" ht="12" customHeight="1">
      <c r="A498" s="76" t="str">
        <f>数据源表!A446</f>
        <v>赵忠</v>
      </c>
      <c r="B498" s="75">
        <f>数据源表!B446</f>
        <v>43245</v>
      </c>
      <c r="C498" s="76" t="str">
        <f>数据源表!C446</f>
        <v>a1339</v>
      </c>
      <c r="D498" s="76" t="str">
        <f>数据源表!D446</f>
        <v>昆山典顿模具科技有限公司</v>
      </c>
      <c r="E498" s="77">
        <f>数据源表!E446</f>
        <v>560</v>
      </c>
      <c r="F498" s="76" t="str">
        <f>数据源表!F446</f>
        <v>55874649</v>
      </c>
      <c r="G498" s="78">
        <f>数据源表!G446</f>
        <v>43245</v>
      </c>
      <c r="H498" s="76" t="str">
        <f>数据源表!H446</f>
        <v>开票现金</v>
      </c>
      <c r="I498" s="78">
        <v>43262</v>
      </c>
      <c r="J498" s="94">
        <f>数据源表!J446</f>
        <v>560</v>
      </c>
      <c r="K498" s="94">
        <f t="shared" si="82"/>
        <v>482.76</v>
      </c>
      <c r="L498" s="95">
        <f t="shared" si="86"/>
        <v>17</v>
      </c>
      <c r="M498" s="96"/>
      <c r="N498" s="96" t="e">
        <f>VLOOKUP(C498,#REF!,5,0)</f>
        <v>#REF!</v>
      </c>
      <c r="O498" s="76">
        <f t="shared" si="87"/>
        <v>0.05</v>
      </c>
      <c r="P498" s="76">
        <f t="shared" si="83"/>
        <v>24.14</v>
      </c>
      <c r="Q498" s="76" t="e">
        <f>ROUND(VLOOKUP(V498,#REF!,7,0),2)</f>
        <v>#REF!</v>
      </c>
      <c r="R498" s="76" t="e">
        <f t="shared" si="84"/>
        <v>#REF!</v>
      </c>
      <c r="S498" s="94" t="e">
        <f>ROUND(IF(F498="未税",J498-M498-R498,J498/(1+AJ498)-M498-R498),2)</f>
        <v>#REF!</v>
      </c>
      <c r="T498" s="94"/>
      <c r="U498" s="94"/>
      <c r="V498" s="106" t="str">
        <f>数据源表!S446</f>
        <v>CYT11</v>
      </c>
      <c r="W498" s="76" t="str">
        <f>数据源表!M446</f>
        <v>*润滑油*机床导轨油</v>
      </c>
      <c r="X498" s="76" t="str">
        <f>数据源表!N446</f>
        <v>68#</v>
      </c>
      <c r="Y498" s="76">
        <f>数据源表!O446</f>
        <v>3.4000000000000002E-2</v>
      </c>
      <c r="Z498" s="76" t="str">
        <f>数据源表!P446</f>
        <v>吨</v>
      </c>
      <c r="AA498" s="76">
        <f>数据源表!Q446</f>
        <v>16470.588235294101</v>
      </c>
      <c r="AB498" s="76">
        <f>数据源表!R446</f>
        <v>560</v>
      </c>
      <c r="AC498" s="118">
        <f>数据源表!U446</f>
        <v>34</v>
      </c>
      <c r="AD498" s="118">
        <f>数据源表!T446</f>
        <v>17</v>
      </c>
      <c r="AE498" s="66" t="str">
        <f t="shared" si="85"/>
        <v>指导价+Y4*30</v>
      </c>
      <c r="AF498" s="73" t="str">
        <f>数据源表!V446</f>
        <v>XOUT18050462</v>
      </c>
      <c r="AG498" s="119">
        <f>数据源表!W446</f>
        <v>43246</v>
      </c>
      <c r="AH498" s="73">
        <f>数据源表!X446</f>
        <v>0</v>
      </c>
      <c r="AI498" s="122"/>
      <c r="AJ498" s="124">
        <f>数据源表!Y446</f>
        <v>0.159996685723755</v>
      </c>
      <c r="AK498" s="53" t="e">
        <f>VLOOKUP(V498,#REF!,12,0)</f>
        <v>#REF!</v>
      </c>
    </row>
    <row r="499" spans="1:37" s="185" customFormat="1" ht="12" customHeight="1">
      <c r="A499" s="76" t="str">
        <f>数据源表!A447</f>
        <v>赵忠</v>
      </c>
      <c r="B499" s="75">
        <f>数据源表!B447</f>
        <v>43248</v>
      </c>
      <c r="C499" s="76" t="str">
        <f>数据源表!C447</f>
        <v>a1434</v>
      </c>
      <c r="D499" s="76" t="str">
        <f>数据源表!D447</f>
        <v>昆山润德昌精密模具有限公司</v>
      </c>
      <c r="E499" s="77">
        <f>数据源表!E447</f>
        <v>600</v>
      </c>
      <c r="F499" s="76" t="str">
        <f>数据源表!F447</f>
        <v>55874723</v>
      </c>
      <c r="G499" s="78">
        <f>数据源表!G447</f>
        <v>43248</v>
      </c>
      <c r="H499" s="76" t="str">
        <f>数据源表!H447</f>
        <v>现金开票</v>
      </c>
      <c r="I499" s="78">
        <v>43280</v>
      </c>
      <c r="J499" s="94">
        <f>数据源表!J447</f>
        <v>600</v>
      </c>
      <c r="K499" s="94">
        <f t="shared" si="82"/>
        <v>517.24</v>
      </c>
      <c r="L499" s="95">
        <f t="shared" si="86"/>
        <v>32</v>
      </c>
      <c r="M499" s="96"/>
      <c r="N499" s="96" t="e">
        <f>VLOOKUP(C499,#REF!,5,0)</f>
        <v>#REF!</v>
      </c>
      <c r="O499" s="76">
        <f t="shared" si="87"/>
        <v>0.05</v>
      </c>
      <c r="P499" s="76">
        <f t="shared" si="83"/>
        <v>25.86</v>
      </c>
      <c r="Q499" s="76" t="e">
        <f>ROUND(VLOOKUP(V499,#REF!,7,0),2)</f>
        <v>#REF!</v>
      </c>
      <c r="R499" s="76" t="e">
        <f t="shared" si="84"/>
        <v>#REF!</v>
      </c>
      <c r="S499" s="94" t="e">
        <f>ROUND(IF(F499="未税",J499-M499-R499,J499/(1+AJ499)-M499-R499),2)</f>
        <v>#REF!</v>
      </c>
      <c r="T499" s="94"/>
      <c r="U499" s="94"/>
      <c r="V499" s="106" t="str">
        <f>数据源表!S447</f>
        <v>CSQ64</v>
      </c>
      <c r="W499" s="76" t="str">
        <f>数据源表!M447</f>
        <v>*化学试剂助剂*全合成切削液</v>
      </c>
      <c r="X499" s="76" t="str">
        <f>数据源表!N447</f>
        <v>JH-803SY</v>
      </c>
      <c r="Y499" s="76">
        <f>数据源表!O447</f>
        <v>2</v>
      </c>
      <c r="Z499" s="76" t="str">
        <f>数据源表!P447</f>
        <v>桶</v>
      </c>
      <c r="AA499" s="76">
        <f>数据源表!Q447</f>
        <v>300</v>
      </c>
      <c r="AB499" s="76">
        <f>数据源表!R447</f>
        <v>600</v>
      </c>
      <c r="AC499" s="118">
        <f>数据源表!U447</f>
        <v>36</v>
      </c>
      <c r="AD499" s="118">
        <f>数据源表!T447</f>
        <v>18</v>
      </c>
      <c r="AE499" s="66" t="str">
        <f t="shared" si="85"/>
        <v>指导价+Y4*30</v>
      </c>
      <c r="AF499" s="73" t="str">
        <f>数据源表!V447</f>
        <v>XOUT18050516</v>
      </c>
      <c r="AG499" s="119">
        <f>数据源表!W447</f>
        <v>43249</v>
      </c>
      <c r="AH499" s="73">
        <f>数据源表!X447</f>
        <v>0</v>
      </c>
      <c r="AI499" s="122"/>
      <c r="AJ499" s="124">
        <f>数据源表!Y447</f>
        <v>0.160003093341582</v>
      </c>
      <c r="AK499" s="53" t="e">
        <f>VLOOKUP(V499,#REF!,12,0)</f>
        <v>#REF!</v>
      </c>
    </row>
    <row r="500" spans="1:37" s="185" customFormat="1" ht="12" customHeight="1">
      <c r="A500" s="76" t="str">
        <f>数据源表!A448</f>
        <v>赵忠</v>
      </c>
      <c r="B500" s="75">
        <f>数据源表!B448</f>
        <v>43277</v>
      </c>
      <c r="C500" s="76" t="str">
        <f>数据源表!C448</f>
        <v>a1454</v>
      </c>
      <c r="D500" s="76" t="str">
        <f>数据源表!D448</f>
        <v>昆山明梅精密机械有限公司</v>
      </c>
      <c r="E500" s="77">
        <f>数据源表!E448</f>
        <v>2500</v>
      </c>
      <c r="F500" s="76" t="str">
        <f>数据源表!F448</f>
        <v>16644021</v>
      </c>
      <c r="G500" s="78">
        <f>数据源表!G448</f>
        <v>43277</v>
      </c>
      <c r="H500" s="76" t="str">
        <f>数据源表!H448</f>
        <v>货到付款</v>
      </c>
      <c r="I500" s="78">
        <v>43279</v>
      </c>
      <c r="J500" s="94">
        <f>数据源表!J448</f>
        <v>2500</v>
      </c>
      <c r="K500" s="94">
        <f t="shared" si="82"/>
        <v>2155.17</v>
      </c>
      <c r="L500" s="95">
        <f t="shared" si="86"/>
        <v>2</v>
      </c>
      <c r="M500" s="96"/>
      <c r="N500" s="96" t="e">
        <f>VLOOKUP(C500,#REF!,5,0)</f>
        <v>#REF!</v>
      </c>
      <c r="O500" s="76">
        <f t="shared" si="87"/>
        <v>0.05</v>
      </c>
      <c r="P500" s="76">
        <f t="shared" si="83"/>
        <v>107.76</v>
      </c>
      <c r="Q500" s="76" t="e">
        <f>ROUND(VLOOKUP(V500,#REF!,7,0),2)</f>
        <v>#REF!</v>
      </c>
      <c r="R500" s="76" t="e">
        <f t="shared" si="84"/>
        <v>#REF!</v>
      </c>
      <c r="S500" s="94" t="e">
        <f>ROUND(IF(F500="未税",J500-M500-R500,J500/(1+AJ500)-M500-R500),2)</f>
        <v>#REF!</v>
      </c>
      <c r="T500" s="94"/>
      <c r="U500" s="94"/>
      <c r="V500" s="106" t="str">
        <f>数据源表!S448</f>
        <v>CYQ19</v>
      </c>
      <c r="W500" s="76" t="str">
        <f>数据源表!M448</f>
        <v>*化学试剂助剂*不锈钢冷却剂</v>
      </c>
      <c r="X500" s="76" t="str">
        <f>数据源表!N448</f>
        <v>DH-30A</v>
      </c>
      <c r="Y500" s="76">
        <f>数据源表!O448</f>
        <v>1</v>
      </c>
      <c r="Z500" s="76" t="str">
        <f>数据源表!P448</f>
        <v>桶</v>
      </c>
      <c r="AA500" s="76">
        <f>数据源表!Q448</f>
        <v>2500</v>
      </c>
      <c r="AB500" s="76">
        <f>数据源表!R448</f>
        <v>2500</v>
      </c>
      <c r="AC500" s="118">
        <f>数据源表!U448</f>
        <v>170</v>
      </c>
      <c r="AD500" s="118">
        <f>数据源表!T448</f>
        <v>170</v>
      </c>
      <c r="AE500" s="66" t="str">
        <f t="shared" si="85"/>
        <v xml:space="preserve">     指导价</v>
      </c>
      <c r="AF500" s="73" t="str">
        <f>数据源表!V448</f>
        <v>XOUT18060452</v>
      </c>
      <c r="AG500" s="119">
        <f>数据源表!W448</f>
        <v>43276</v>
      </c>
      <c r="AH500" s="73">
        <f>数据源表!X448</f>
        <v>0</v>
      </c>
      <c r="AI500" s="122"/>
      <c r="AJ500" s="124">
        <f>数据源表!Y448</f>
        <v>0.16000129920145501</v>
      </c>
      <c r="AK500" s="53" t="e">
        <f>VLOOKUP(V500,#REF!,12,0)</f>
        <v>#REF!</v>
      </c>
    </row>
    <row r="501" spans="1:37" s="185" customFormat="1" ht="12" customHeight="1">
      <c r="A501" s="76" t="str">
        <f>数据源表!A449</f>
        <v>赵忠</v>
      </c>
      <c r="B501" s="75">
        <f>数据源表!B449</f>
        <v>43277</v>
      </c>
      <c r="C501" s="76" t="str">
        <f>数据源表!C449</f>
        <v>a1454</v>
      </c>
      <c r="D501" s="76" t="str">
        <f>数据源表!D449</f>
        <v>昆山明梅精密机械有限公司</v>
      </c>
      <c r="E501" s="77">
        <f>数据源表!E449</f>
        <v>300</v>
      </c>
      <c r="F501" s="76" t="str">
        <f>数据源表!F449</f>
        <v>16644022</v>
      </c>
      <c r="G501" s="78">
        <f>数据源表!G449</f>
        <v>43277</v>
      </c>
      <c r="H501" s="76" t="str">
        <f>数据源表!H449</f>
        <v>货到付款</v>
      </c>
      <c r="I501" s="78">
        <v>43279</v>
      </c>
      <c r="J501" s="94">
        <f>数据源表!J449</f>
        <v>300</v>
      </c>
      <c r="K501" s="94">
        <f t="shared" si="82"/>
        <v>258.62</v>
      </c>
      <c r="L501" s="95">
        <f t="shared" si="86"/>
        <v>2</v>
      </c>
      <c r="M501" s="96"/>
      <c r="N501" s="96" t="e">
        <f>VLOOKUP(C501,#REF!,5,0)</f>
        <v>#REF!</v>
      </c>
      <c r="O501" s="76">
        <f t="shared" si="87"/>
        <v>0.05</v>
      </c>
      <c r="P501" s="76">
        <f t="shared" si="83"/>
        <v>12.93</v>
      </c>
      <c r="Q501" s="76" t="e">
        <f>ROUND(VLOOKUP(V501,#REF!,7,0),2)</f>
        <v>#REF!</v>
      </c>
      <c r="R501" s="76" t="e">
        <f t="shared" si="84"/>
        <v>#REF!</v>
      </c>
      <c r="S501" s="94" t="e">
        <f>ROUND(IF(F501="未税",J501-M501-R501,J501/(1+AJ501)-M501-R501),2)</f>
        <v>#REF!</v>
      </c>
      <c r="T501" s="94"/>
      <c r="U501" s="94"/>
      <c r="V501" s="106" t="str">
        <f>数据源表!S449</f>
        <v>CYT11</v>
      </c>
      <c r="W501" s="76" t="str">
        <f>数据源表!M449</f>
        <v>*润滑油*机床导轨油</v>
      </c>
      <c r="X501" s="76" t="str">
        <f>数据源表!N449</f>
        <v>68#</v>
      </c>
      <c r="Y501" s="76">
        <f>数据源表!O449</f>
        <v>1.7000000000000001E-2</v>
      </c>
      <c r="Z501" s="76" t="str">
        <f>数据源表!P449</f>
        <v>吨</v>
      </c>
      <c r="AA501" s="76">
        <f>数据源表!Q449</f>
        <v>17647.058823529402</v>
      </c>
      <c r="AB501" s="76">
        <f>数据源表!R449</f>
        <v>300</v>
      </c>
      <c r="AC501" s="118">
        <f>数据源表!U449</f>
        <v>17</v>
      </c>
      <c r="AD501" s="118">
        <f>数据源表!T449</f>
        <v>17</v>
      </c>
      <c r="AE501" s="66" t="str">
        <f t="shared" si="85"/>
        <v>指导价+Y4*30</v>
      </c>
      <c r="AF501" s="73" t="str">
        <f>数据源表!V449</f>
        <v>XOUT18060452</v>
      </c>
      <c r="AG501" s="119">
        <f>数据源表!W449</f>
        <v>43276</v>
      </c>
      <c r="AH501" s="73">
        <f>数据源表!X449</f>
        <v>0</v>
      </c>
      <c r="AI501" s="122"/>
      <c r="AJ501" s="124">
        <f>数据源表!Y449</f>
        <v>0.160003093341582</v>
      </c>
      <c r="AK501" s="53" t="e">
        <f>VLOOKUP(V501,#REF!,12,0)</f>
        <v>#REF!</v>
      </c>
    </row>
    <row r="502" spans="1:37" s="185" customFormat="1" ht="12" customHeight="1">
      <c r="A502" s="76" t="str">
        <f>数据源表!A450</f>
        <v>赵忠</v>
      </c>
      <c r="B502" s="75">
        <f>数据源表!B450</f>
        <v>43172</v>
      </c>
      <c r="C502" s="76" t="str">
        <f>数据源表!C450</f>
        <v>a1468</v>
      </c>
      <c r="D502" s="76" t="str">
        <f>数据源表!D450</f>
        <v>昆山市勋祥工贸有限公司</v>
      </c>
      <c r="E502" s="77">
        <f>数据源表!E450</f>
        <v>2650</v>
      </c>
      <c r="F502" s="76" t="str">
        <f>数据源表!F450</f>
        <v>02839455</v>
      </c>
      <c r="G502" s="78">
        <f>数据源表!G450</f>
        <v>43232</v>
      </c>
      <c r="H502" s="76">
        <f>数据源表!H450</f>
        <v>60</v>
      </c>
      <c r="I502" s="78" t="s">
        <v>1362</v>
      </c>
      <c r="J502" s="94">
        <f>数据源表!J450</f>
        <v>2221</v>
      </c>
      <c r="K502" s="94">
        <f t="shared" si="82"/>
        <v>1898.29</v>
      </c>
      <c r="L502" s="200">
        <v>85</v>
      </c>
      <c r="M502" s="96"/>
      <c r="N502" s="96" t="e">
        <f>VLOOKUP(C502,#REF!,5,0)</f>
        <v>#REF!</v>
      </c>
      <c r="O502" s="76">
        <f t="shared" si="87"/>
        <v>0.04</v>
      </c>
      <c r="P502" s="76">
        <f t="shared" si="83"/>
        <v>75.930000000000007</v>
      </c>
      <c r="Q502" s="76" t="e">
        <f>ROUND(VLOOKUP(V502,#REF!,7,0),2)</f>
        <v>#REF!</v>
      </c>
      <c r="R502" s="76" t="e">
        <f t="shared" si="84"/>
        <v>#REF!</v>
      </c>
      <c r="S502" s="94" t="e">
        <f>ROUND(IF(F502="未税",J502-M502-R502,J502/1.17-M502-R502),2)</f>
        <v>#REF!</v>
      </c>
      <c r="T502" s="94"/>
      <c r="U502" s="94"/>
      <c r="V502" s="106" t="str">
        <f>数据源表!S450</f>
        <v>CSB09</v>
      </c>
      <c r="W502" s="76" t="str">
        <f>数据源表!M450</f>
        <v>*专项化学用品*半合成极压切削液</v>
      </c>
      <c r="X502" s="76" t="str">
        <f>数据源表!N450</f>
        <v>LP-3030K</v>
      </c>
      <c r="Y502" s="76">
        <f>数据源表!O450</f>
        <v>0.84</v>
      </c>
      <c r="Z502" s="76" t="str">
        <f>数据源表!P450</f>
        <v>桶</v>
      </c>
      <c r="AA502" s="76">
        <f>数据源表!Q450</f>
        <v>2650</v>
      </c>
      <c r="AB502" s="76">
        <f>数据源表!R450</f>
        <v>2650</v>
      </c>
      <c r="AC502" s="118">
        <f>数据源表!U450</f>
        <v>142.47999999999999</v>
      </c>
      <c r="AD502" s="118">
        <f>数据源表!T450</f>
        <v>170</v>
      </c>
      <c r="AE502" s="66" t="str">
        <f t="shared" si="85"/>
        <v xml:space="preserve">     指导价</v>
      </c>
      <c r="AF502" s="73" t="str">
        <f>数据源表!V450</f>
        <v>XOUT18030190</v>
      </c>
      <c r="AG502" s="119">
        <f>数据源表!W450</f>
        <v>43172</v>
      </c>
      <c r="AH502" s="73" t="str">
        <f>数据源表!X450</f>
        <v>拆分付款</v>
      </c>
      <c r="AI502" s="122"/>
      <c r="AJ502" s="124">
        <f>数据源表!Y450</f>
        <v>0.17</v>
      </c>
      <c r="AK502" s="53" t="e">
        <f>VLOOKUP(V502,#REF!,12,0)</f>
        <v>#REF!</v>
      </c>
    </row>
    <row r="503" spans="1:37" s="185" customFormat="1" ht="12" customHeight="1">
      <c r="A503" s="76" t="str">
        <f>数据源表!A451</f>
        <v>赵忠</v>
      </c>
      <c r="B503" s="75">
        <f>数据源表!B451</f>
        <v>43188</v>
      </c>
      <c r="C503" s="76" t="str">
        <f>数据源表!C451</f>
        <v>a1468</v>
      </c>
      <c r="D503" s="76" t="str">
        <f>数据源表!D451</f>
        <v>昆山市勋祥工贸有限公司</v>
      </c>
      <c r="E503" s="77">
        <f>数据源表!E451</f>
        <v>2650</v>
      </c>
      <c r="F503" s="76" t="str">
        <f>数据源表!F451</f>
        <v>15222326</v>
      </c>
      <c r="G503" s="78">
        <f>数据源表!G451</f>
        <v>43248</v>
      </c>
      <c r="H503" s="76">
        <f>数据源表!H451</f>
        <v>60</v>
      </c>
      <c r="I503" s="78">
        <v>43257</v>
      </c>
      <c r="J503" s="94">
        <f>数据源表!J451</f>
        <v>2650</v>
      </c>
      <c r="K503" s="94">
        <f t="shared" si="82"/>
        <v>2264.96</v>
      </c>
      <c r="L503" s="95">
        <f t="shared" si="86"/>
        <v>69</v>
      </c>
      <c r="M503" s="96"/>
      <c r="N503" s="96" t="e">
        <f>VLOOKUP(C503,#REF!,5,0)</f>
        <v>#REF!</v>
      </c>
      <c r="O503" s="76">
        <f t="shared" si="87"/>
        <v>0.04</v>
      </c>
      <c r="P503" s="76">
        <f t="shared" si="83"/>
        <v>90.6</v>
      </c>
      <c r="Q503" s="76" t="e">
        <f>ROUND(VLOOKUP(V503,#REF!,7,0),2)</f>
        <v>#REF!</v>
      </c>
      <c r="R503" s="76" t="e">
        <f t="shared" si="84"/>
        <v>#REF!</v>
      </c>
      <c r="S503" s="94" t="e">
        <f>ROUND(IF(F503="未税",J503-M503-R503,J503/1.17-M503-R503),2)</f>
        <v>#REF!</v>
      </c>
      <c r="T503" s="94"/>
      <c r="U503" s="94"/>
      <c r="V503" s="106" t="str">
        <f>数据源表!S451</f>
        <v>CSB09</v>
      </c>
      <c r="W503" s="76" t="str">
        <f>数据源表!M451</f>
        <v>*专项化学用品*半合成极压切削液</v>
      </c>
      <c r="X503" s="76" t="str">
        <f>数据源表!N451</f>
        <v>LP-3030K</v>
      </c>
      <c r="Y503" s="76">
        <f>数据源表!O451</f>
        <v>1</v>
      </c>
      <c r="Z503" s="76" t="str">
        <f>数据源表!P451</f>
        <v>桶</v>
      </c>
      <c r="AA503" s="76">
        <f>数据源表!Q451</f>
        <v>2650</v>
      </c>
      <c r="AB503" s="76">
        <f>数据源表!R451</f>
        <v>2650</v>
      </c>
      <c r="AC503" s="118">
        <f>数据源表!U451</f>
        <v>170</v>
      </c>
      <c r="AD503" s="118">
        <f>数据源表!T451</f>
        <v>170</v>
      </c>
      <c r="AE503" s="66" t="str">
        <f t="shared" si="85"/>
        <v xml:space="preserve">     指导价</v>
      </c>
      <c r="AF503" s="73" t="str">
        <f>数据源表!V451</f>
        <v>XOUT18030484</v>
      </c>
      <c r="AG503" s="119">
        <f>数据源表!W451</f>
        <v>43189</v>
      </c>
      <c r="AH503" s="73">
        <f>数据源表!X451</f>
        <v>0</v>
      </c>
      <c r="AI503" s="122"/>
      <c r="AJ503" s="124">
        <f>数据源表!Y451</f>
        <v>0.17</v>
      </c>
      <c r="AK503" s="53" t="e">
        <f>VLOOKUP(V503,#REF!,12,0)</f>
        <v>#REF!</v>
      </c>
    </row>
    <row r="504" spans="1:37" s="185" customFormat="1" ht="12" customHeight="1">
      <c r="A504" s="76" t="str">
        <f>数据源表!A452</f>
        <v>赵忠</v>
      </c>
      <c r="B504" s="75">
        <f>数据源表!B452</f>
        <v>43213</v>
      </c>
      <c r="C504" s="76" t="str">
        <f>数据源表!C452</f>
        <v>a1502</v>
      </c>
      <c r="D504" s="76" t="str">
        <f>数据源表!D452</f>
        <v>昆山正工模具有限公司</v>
      </c>
      <c r="E504" s="77">
        <f>数据源表!E452</f>
        <v>3200</v>
      </c>
      <c r="F504" s="76" t="str">
        <f>数据源表!F452</f>
        <v>27754163</v>
      </c>
      <c r="G504" s="78">
        <f>数据源表!G452</f>
        <v>43243</v>
      </c>
      <c r="H504" s="76">
        <f>数据源表!H452</f>
        <v>30</v>
      </c>
      <c r="I504" s="78">
        <v>43279</v>
      </c>
      <c r="J504" s="94">
        <f>数据源表!J452</f>
        <v>3200</v>
      </c>
      <c r="K504" s="94">
        <f t="shared" si="82"/>
        <v>2735.04</v>
      </c>
      <c r="L504" s="95">
        <f t="shared" si="86"/>
        <v>66</v>
      </c>
      <c r="M504" s="96"/>
      <c r="N504" s="96" t="e">
        <f>VLOOKUP(C504,#REF!,5,0)</f>
        <v>#REF!</v>
      </c>
      <c r="O504" s="76">
        <f t="shared" si="87"/>
        <v>0.04</v>
      </c>
      <c r="P504" s="76">
        <f t="shared" si="83"/>
        <v>109.4</v>
      </c>
      <c r="Q504" s="76" t="e">
        <f>ROUND(VLOOKUP(V504,#REF!,7,0),2)</f>
        <v>#REF!</v>
      </c>
      <c r="R504" s="76" t="e">
        <f t="shared" si="84"/>
        <v>#REF!</v>
      </c>
      <c r="S504" s="94" t="e">
        <f>ROUND(IF(F504="未税",J504-M504-R504,J504/1.17-M504-R504),2)</f>
        <v>#REF!</v>
      </c>
      <c r="T504" s="94"/>
      <c r="U504" s="94"/>
      <c r="V504" s="106" t="str">
        <f>数据源表!S452</f>
        <v>CSR65</v>
      </c>
      <c r="W504" s="76" t="str">
        <f>数据源表!M452</f>
        <v>*化学试剂助剂*乳化冷却剂</v>
      </c>
      <c r="X504" s="76" t="str">
        <f>数据源表!N452</f>
        <v>JH-600CW</v>
      </c>
      <c r="Y504" s="76">
        <f>数据源表!O452</f>
        <v>1</v>
      </c>
      <c r="Z504" s="76" t="str">
        <f>数据源表!P452</f>
        <v>桶</v>
      </c>
      <c r="AA504" s="76">
        <f>数据源表!Q452</f>
        <v>3200</v>
      </c>
      <c r="AB504" s="76">
        <f>数据源表!R452</f>
        <v>3200</v>
      </c>
      <c r="AC504" s="118">
        <f>数据源表!U452</f>
        <v>170</v>
      </c>
      <c r="AD504" s="118">
        <f>数据源表!T452</f>
        <v>170</v>
      </c>
      <c r="AE504" s="66" t="str">
        <f t="shared" si="85"/>
        <v xml:space="preserve">     指导价</v>
      </c>
      <c r="AF504" s="73" t="str">
        <f>数据源表!V452</f>
        <v>XOUT18040023</v>
      </c>
      <c r="AG504" s="119">
        <f>数据源表!W452</f>
        <v>43193</v>
      </c>
      <c r="AH504" s="73">
        <f>数据源表!X452</f>
        <v>0</v>
      </c>
      <c r="AI504" s="122"/>
      <c r="AJ504" s="124">
        <f>数据源表!Y452</f>
        <v>0.17</v>
      </c>
      <c r="AK504" s="53" t="e">
        <f>VLOOKUP(V504,#REF!,12,0)</f>
        <v>#REF!</v>
      </c>
    </row>
    <row r="505" spans="1:37" s="185" customFormat="1" ht="12" customHeight="1">
      <c r="A505" s="76" t="str">
        <f>数据源表!A453</f>
        <v>赵忠</v>
      </c>
      <c r="B505" s="75">
        <f>数据源表!B453</f>
        <v>43091</v>
      </c>
      <c r="C505" s="76" t="str">
        <f>数据源表!C453</f>
        <v>a1590</v>
      </c>
      <c r="D505" s="76" t="str">
        <f>数据源表!D453</f>
        <v>苏州麦克洛威汽车部件有限公司</v>
      </c>
      <c r="E505" s="77">
        <f>数据源表!E453</f>
        <v>6000</v>
      </c>
      <c r="F505" s="76" t="str">
        <f>数据源表!F453</f>
        <v>09926838</v>
      </c>
      <c r="G505" s="78">
        <f>数据源表!G453</f>
        <v>43151</v>
      </c>
      <c r="H505" s="76">
        <f>数据源表!H453</f>
        <v>60</v>
      </c>
      <c r="I505" s="78">
        <v>43256</v>
      </c>
      <c r="J505" s="94">
        <f>数据源表!J453</f>
        <v>6000</v>
      </c>
      <c r="K505" s="94">
        <f t="shared" si="82"/>
        <v>5128.21</v>
      </c>
      <c r="L505" s="95">
        <f t="shared" si="86"/>
        <v>165</v>
      </c>
      <c r="M505" s="96"/>
      <c r="N505" s="96" t="e">
        <f>VLOOKUP(C505,#REF!,5,0)</f>
        <v>#REF!</v>
      </c>
      <c r="O505" s="76">
        <f t="shared" ref="O505:O568" si="90">IF(L505&lt;=60,0.05,IF(L505&lt;=120,0.04,IF(L505&lt;=150,0.02,IF(L505&lt;=180,0.01,0))))</f>
        <v>0.01</v>
      </c>
      <c r="P505" s="76">
        <f t="shared" si="83"/>
        <v>51.28</v>
      </c>
      <c r="Q505" s="224">
        <v>15.083</v>
      </c>
      <c r="R505" s="76">
        <f t="shared" ref="R505:R576" si="91">ROUND(IF(AE505="指导价+Y4*30",AC505*Q505+Y505*30,AC505*Q505),2)</f>
        <v>5128.22</v>
      </c>
      <c r="S505" s="94">
        <f>ROUND(IF(F505="未税",J505-M505-R505,J505/1.17-M505-R505),2)</f>
        <v>-0.01</v>
      </c>
      <c r="T505" s="94"/>
      <c r="U505" s="94"/>
      <c r="V505" s="106" t="str">
        <f>数据源表!S453</f>
        <v>CSR24</v>
      </c>
      <c r="W505" s="76" t="str">
        <f>数据源表!M453</f>
        <v>铝合金加工液</v>
      </c>
      <c r="X505" s="76" t="str">
        <f>数据源表!N453</f>
        <v>ZM-3080Z</v>
      </c>
      <c r="Y505" s="76">
        <f>数据源表!O453</f>
        <v>2</v>
      </c>
      <c r="Z505" s="76" t="str">
        <f>数据源表!P453</f>
        <v>桶</v>
      </c>
      <c r="AA505" s="76">
        <f>数据源表!Q453</f>
        <v>3000</v>
      </c>
      <c r="AB505" s="76">
        <f>数据源表!R453</f>
        <v>6000</v>
      </c>
      <c r="AC505" s="118">
        <f>数据源表!U453</f>
        <v>340</v>
      </c>
      <c r="AD505" s="118">
        <f>数据源表!T453</f>
        <v>170</v>
      </c>
      <c r="AE505" s="66" t="str">
        <f t="shared" ref="AE505:AE568" si="92">IF(AD505&lt;50,"指导价+Y4*30",IF(AD505="固体","     指导价","     指导价"))</f>
        <v xml:space="preserve">     指导价</v>
      </c>
      <c r="AF505" s="73" t="str">
        <f>数据源表!V453</f>
        <v>XOUT17120439</v>
      </c>
      <c r="AG505" s="119">
        <f>数据源表!W453</f>
        <v>43092</v>
      </c>
      <c r="AH505" s="73">
        <f>数据源表!X453</f>
        <v>0</v>
      </c>
      <c r="AI505" s="122"/>
      <c r="AJ505" s="124">
        <f>数据源表!Y453</f>
        <v>0.17</v>
      </c>
      <c r="AK505" s="53" t="e">
        <f>VLOOKUP(V505,#REF!,12,0)</f>
        <v>#REF!</v>
      </c>
    </row>
    <row r="506" spans="1:37" s="185" customFormat="1" ht="12" customHeight="1">
      <c r="A506" s="76" t="str">
        <f>数据源表!A454</f>
        <v>赵忠</v>
      </c>
      <c r="B506" s="75">
        <f>数据源表!B454</f>
        <v>43091</v>
      </c>
      <c r="C506" s="76" t="str">
        <f>数据源表!C454</f>
        <v>a1590</v>
      </c>
      <c r="D506" s="76" t="str">
        <f>数据源表!D454</f>
        <v>苏州麦克洛威汽车部件有限公司</v>
      </c>
      <c r="E506" s="77">
        <f>数据源表!E454</f>
        <v>7800</v>
      </c>
      <c r="F506" s="76" t="str">
        <f>数据源表!F454</f>
        <v>09926838</v>
      </c>
      <c r="G506" s="78">
        <f>数据源表!G454</f>
        <v>43151</v>
      </c>
      <c r="H506" s="76">
        <f>数据源表!H454</f>
        <v>60</v>
      </c>
      <c r="I506" s="78">
        <v>43256</v>
      </c>
      <c r="J506" s="94">
        <f>数据源表!J454</f>
        <v>7800</v>
      </c>
      <c r="K506" s="94">
        <f t="shared" si="82"/>
        <v>6666.67</v>
      </c>
      <c r="L506" s="95">
        <f t="shared" si="86"/>
        <v>165</v>
      </c>
      <c r="M506" s="96"/>
      <c r="N506" s="96" t="e">
        <f>VLOOKUP(C506,#REF!,5,0)</f>
        <v>#REF!</v>
      </c>
      <c r="O506" s="76">
        <f t="shared" si="90"/>
        <v>0.01</v>
      </c>
      <c r="P506" s="76">
        <f t="shared" si="83"/>
        <v>66.67</v>
      </c>
      <c r="Q506" s="76" t="e">
        <f>ROUND(VLOOKUP(V506,#REF!,7,0),2)</f>
        <v>#REF!</v>
      </c>
      <c r="R506" s="76" t="e">
        <f t="shared" si="91"/>
        <v>#REF!</v>
      </c>
      <c r="S506" s="94" t="e">
        <f>ROUND(IF(F506="未税",J506-M506-R506,J506/1.17-M506-R506),2)</f>
        <v>#REF!</v>
      </c>
      <c r="T506" s="94"/>
      <c r="U506" s="94"/>
      <c r="V506" s="106" t="str">
        <f>数据源表!S454</f>
        <v>CYT11</v>
      </c>
      <c r="W506" s="76" t="str">
        <f>数据源表!M454</f>
        <v>机床导轨油</v>
      </c>
      <c r="X506" s="76" t="str">
        <f>数据源表!N454</f>
        <v>68#</v>
      </c>
      <c r="Y506" s="76">
        <f>数据源表!O454</f>
        <v>3</v>
      </c>
      <c r="Z506" s="76" t="str">
        <f>数据源表!P454</f>
        <v>桶</v>
      </c>
      <c r="AA506" s="76">
        <f>数据源表!Q454</f>
        <v>2600</v>
      </c>
      <c r="AB506" s="76">
        <f>数据源表!R454</f>
        <v>7800</v>
      </c>
      <c r="AC506" s="118">
        <f>数据源表!U454</f>
        <v>510</v>
      </c>
      <c r="AD506" s="118">
        <f>数据源表!T454</f>
        <v>170</v>
      </c>
      <c r="AE506" s="66" t="str">
        <f t="shared" si="92"/>
        <v xml:space="preserve">     指导价</v>
      </c>
      <c r="AF506" s="73" t="str">
        <f>数据源表!V454</f>
        <v>XOUT17120439</v>
      </c>
      <c r="AG506" s="119">
        <f>数据源表!W454</f>
        <v>43092</v>
      </c>
      <c r="AH506" s="73">
        <f>数据源表!X454</f>
        <v>0</v>
      </c>
      <c r="AI506" s="122"/>
      <c r="AJ506" s="124">
        <f>数据源表!Y454</f>
        <v>0.17</v>
      </c>
      <c r="AK506" s="53" t="e">
        <f>VLOOKUP(V506,#REF!,12,0)</f>
        <v>#REF!</v>
      </c>
    </row>
    <row r="507" spans="1:37" s="185" customFormat="1" ht="12" customHeight="1">
      <c r="A507" s="76" t="str">
        <f>数据源表!A455</f>
        <v>赵忠</v>
      </c>
      <c r="B507" s="75">
        <f>数据源表!B455</f>
        <v>43241</v>
      </c>
      <c r="C507" s="76" t="str">
        <f>数据源表!C455</f>
        <v>a1600</v>
      </c>
      <c r="D507" s="76" t="str">
        <f>数据源表!D455</f>
        <v>吴江广旭精密机械有限公司</v>
      </c>
      <c r="E507" s="77">
        <f>数据源表!E455</f>
        <v>6200</v>
      </c>
      <c r="F507" s="76" t="str">
        <f>数据源表!F455</f>
        <v>27754538</v>
      </c>
      <c r="G507" s="78">
        <f>数据源表!G455</f>
        <v>43241</v>
      </c>
      <c r="H507" s="76" t="str">
        <f>数据源表!H455</f>
        <v>现金</v>
      </c>
      <c r="I507" s="78">
        <v>43263</v>
      </c>
      <c r="J507" s="94">
        <f>数据源表!J455</f>
        <v>6200</v>
      </c>
      <c r="K507" s="94">
        <f t="shared" si="82"/>
        <v>5344.83</v>
      </c>
      <c r="L507" s="95">
        <f t="shared" ref="L507:L577" si="93">I507-B507</f>
        <v>22</v>
      </c>
      <c r="M507" s="96"/>
      <c r="N507" s="96" t="e">
        <f>VLOOKUP(C507,#REF!,5,0)</f>
        <v>#REF!</v>
      </c>
      <c r="O507" s="76">
        <f t="shared" si="90"/>
        <v>0.05</v>
      </c>
      <c r="P507" s="76">
        <f t="shared" ref="P507:P570" si="94">ROUND((K507-M507)*O507,2)</f>
        <v>267.24</v>
      </c>
      <c r="Q507" s="76" t="e">
        <f>ROUND(VLOOKUP(V507,#REF!,7,0),2)</f>
        <v>#REF!</v>
      </c>
      <c r="R507" s="76" t="e">
        <f t="shared" si="91"/>
        <v>#REF!</v>
      </c>
      <c r="S507" s="94" t="e">
        <f>ROUND(IF(F507="未税",J507-M507-R507,J507/(1+AJ507)-M507-R507),2)</f>
        <v>#REF!</v>
      </c>
      <c r="T507" s="94"/>
      <c r="U507" s="94"/>
      <c r="V507" s="106" t="str">
        <f>数据源表!S455</f>
        <v>CSB02</v>
      </c>
      <c r="W507" s="76" t="str">
        <f>数据源表!M455</f>
        <v>*化学试剂助剂*半合成切削液</v>
      </c>
      <c r="X507" s="76" t="str">
        <f>数据源表!N455</f>
        <v>EP-3020</v>
      </c>
      <c r="Y507" s="76">
        <f>数据源表!O455</f>
        <v>2</v>
      </c>
      <c r="Z507" s="76" t="str">
        <f>数据源表!P455</f>
        <v>桶</v>
      </c>
      <c r="AA507" s="76">
        <f>数据源表!Q455</f>
        <v>3100</v>
      </c>
      <c r="AB507" s="76">
        <f>数据源表!R455</f>
        <v>6200</v>
      </c>
      <c r="AC507" s="118">
        <f>数据源表!U455</f>
        <v>340</v>
      </c>
      <c r="AD507" s="118">
        <f>数据源表!T455</f>
        <v>170</v>
      </c>
      <c r="AE507" s="66" t="str">
        <f t="shared" si="92"/>
        <v xml:space="preserve">     指导价</v>
      </c>
      <c r="AF507" s="73" t="str">
        <f>数据源表!V455</f>
        <v>XOUT18050327</v>
      </c>
      <c r="AG507" s="119">
        <f>数据源表!W455</f>
        <v>43241</v>
      </c>
      <c r="AH507" s="73">
        <f>数据源表!X455</f>
        <v>0</v>
      </c>
      <c r="AI507" s="122"/>
      <c r="AJ507" s="124">
        <f>数据源表!Y455</f>
        <v>0.15999947612926901</v>
      </c>
      <c r="AK507" s="53" t="e">
        <f>VLOOKUP(V507,#REF!,12,0)</f>
        <v>#REF!</v>
      </c>
    </row>
    <row r="508" spans="1:37" s="185" customFormat="1" ht="12" customHeight="1">
      <c r="A508" s="76" t="str">
        <f>数据源表!A456</f>
        <v>赵忠</v>
      </c>
      <c r="B508" s="75">
        <f>数据源表!B456</f>
        <v>43066</v>
      </c>
      <c r="C508" s="76" t="str">
        <f>数据源表!C456</f>
        <v>a1616</v>
      </c>
      <c r="D508" s="76" t="str">
        <f>数据源表!D456</f>
        <v>昆山信辉杰自动化科技有限公司</v>
      </c>
      <c r="E508" s="77">
        <f>数据源表!E456</f>
        <v>2900</v>
      </c>
      <c r="F508" s="76" t="str">
        <f>数据源表!F456</f>
        <v>26629581</v>
      </c>
      <c r="G508" s="78">
        <f>数据源表!G456</f>
        <v>43066</v>
      </c>
      <c r="H508" s="76" t="str">
        <f>数据源表!H456</f>
        <v>现金</v>
      </c>
      <c r="I508" s="78" t="s">
        <v>1382</v>
      </c>
      <c r="J508" s="94">
        <f>数据源表!J456</f>
        <v>650</v>
      </c>
      <c r="K508" s="94">
        <f t="shared" si="82"/>
        <v>555.55999999999995</v>
      </c>
      <c r="L508" s="200">
        <v>210</v>
      </c>
      <c r="M508" s="96"/>
      <c r="N508" s="96" t="e">
        <f>VLOOKUP(C508,#REF!,5,0)</f>
        <v>#REF!</v>
      </c>
      <c r="O508" s="200">
        <f t="shared" si="90"/>
        <v>0</v>
      </c>
      <c r="P508" s="200">
        <f t="shared" si="94"/>
        <v>0</v>
      </c>
      <c r="Q508" s="76" t="e">
        <f>ROUND(VLOOKUP(V508,#REF!,7,0),2)</f>
        <v>#REF!</v>
      </c>
      <c r="R508" s="200"/>
      <c r="S508" s="203"/>
      <c r="T508" s="94"/>
      <c r="U508" s="94"/>
      <c r="V508" s="106" t="str">
        <f>数据源表!S456</f>
        <v>CSB15</v>
      </c>
      <c r="W508" s="76" t="str">
        <f>数据源表!M456</f>
        <v>半合成切削液</v>
      </c>
      <c r="X508" s="76" t="str">
        <f>数据源表!N456</f>
        <v>LP-3030AL</v>
      </c>
      <c r="Y508" s="76">
        <f>数据源表!O456</f>
        <v>0.22</v>
      </c>
      <c r="Z508" s="76" t="str">
        <f>数据源表!P456</f>
        <v>桶</v>
      </c>
      <c r="AA508" s="76">
        <f>数据源表!Q456</f>
        <v>2900</v>
      </c>
      <c r="AB508" s="76">
        <f>数据源表!R456</f>
        <v>2900</v>
      </c>
      <c r="AC508" s="118">
        <f>数据源表!U456</f>
        <v>38.1</v>
      </c>
      <c r="AD508" s="118">
        <f>数据源表!T456</f>
        <v>170</v>
      </c>
      <c r="AE508" s="66" t="str">
        <f t="shared" si="92"/>
        <v xml:space="preserve">     指导价</v>
      </c>
      <c r="AF508" s="73" t="str">
        <f>数据源表!V456</f>
        <v>XOUT17110596</v>
      </c>
      <c r="AG508" s="119">
        <f>数据源表!W456</f>
        <v>43067</v>
      </c>
      <c r="AH508" s="73" t="str">
        <f>数据源表!X456</f>
        <v>拆分付款</v>
      </c>
      <c r="AI508" s="122"/>
      <c r="AJ508" s="124">
        <f>数据源表!Y456</f>
        <v>0.17</v>
      </c>
      <c r="AK508" s="53" t="e">
        <f>VLOOKUP(V508,#REF!,12,0)</f>
        <v>#REF!</v>
      </c>
    </row>
    <row r="509" spans="1:37" s="185" customFormat="1" ht="12" customHeight="1">
      <c r="A509" s="76" t="str">
        <f>数据源表!A457</f>
        <v>赵忠</v>
      </c>
      <c r="B509" s="75">
        <f>数据源表!B457</f>
        <v>43111</v>
      </c>
      <c r="C509" s="76" t="str">
        <f>数据源表!C457</f>
        <v>a1616</v>
      </c>
      <c r="D509" s="76" t="str">
        <f>数据源表!D457</f>
        <v>昆山信辉杰自动化科技有限公司</v>
      </c>
      <c r="E509" s="77">
        <f>数据源表!E457</f>
        <v>2250</v>
      </c>
      <c r="F509" s="76" t="str">
        <f>数据源表!F457</f>
        <v>28120233</v>
      </c>
      <c r="G509" s="78">
        <f>数据源表!G457</f>
        <v>43111</v>
      </c>
      <c r="H509" s="76" t="str">
        <f>数据源表!H457</f>
        <v>现金</v>
      </c>
      <c r="I509" s="78">
        <v>43276</v>
      </c>
      <c r="J509" s="94">
        <f>数据源表!J457</f>
        <v>1600</v>
      </c>
      <c r="K509" s="94">
        <f t="shared" si="82"/>
        <v>1367.52</v>
      </c>
      <c r="L509" s="95">
        <f t="shared" si="93"/>
        <v>165</v>
      </c>
      <c r="M509" s="96"/>
      <c r="N509" s="96" t="e">
        <f>VLOOKUP(C509,#REF!,5,0)</f>
        <v>#REF!</v>
      </c>
      <c r="O509" s="76">
        <f t="shared" si="90"/>
        <v>0.01</v>
      </c>
      <c r="P509" s="76">
        <f t="shared" si="94"/>
        <v>13.68</v>
      </c>
      <c r="Q509" s="76" t="e">
        <f>ROUND(VLOOKUP(V509,#REF!,7,0),2)</f>
        <v>#REF!</v>
      </c>
      <c r="R509" s="76" t="e">
        <f t="shared" si="91"/>
        <v>#REF!</v>
      </c>
      <c r="S509" s="94" t="e">
        <f>ROUND(IF(F509="未税",J509-M509-R509,J509/1.17-M509-R509),2)</f>
        <v>#REF!</v>
      </c>
      <c r="T509" s="94"/>
      <c r="U509" s="94"/>
      <c r="V509" s="106" t="str">
        <f>数据源表!S457</f>
        <v>CYQ10</v>
      </c>
      <c r="W509" s="76" t="str">
        <f>数据源表!M457</f>
        <v>*石油制品*极压切削油</v>
      </c>
      <c r="X509" s="76" t="str">
        <f>数据源表!N457</f>
        <v>CH-201</v>
      </c>
      <c r="Y509" s="76">
        <f>数据源表!O457</f>
        <v>0.71</v>
      </c>
      <c r="Z509" s="76" t="str">
        <f>数据源表!P457</f>
        <v>桶</v>
      </c>
      <c r="AA509" s="76">
        <f>数据源表!Q457</f>
        <v>2250</v>
      </c>
      <c r="AB509" s="76">
        <f>数据源表!R457</f>
        <v>2250</v>
      </c>
      <c r="AC509" s="118">
        <f>数据源表!U457</f>
        <v>120.89</v>
      </c>
      <c r="AD509" s="118">
        <f>数据源表!T457</f>
        <v>170</v>
      </c>
      <c r="AE509" s="66" t="str">
        <f t="shared" si="92"/>
        <v xml:space="preserve">     指导价</v>
      </c>
      <c r="AF509" s="73" t="str">
        <f>数据源表!V457</f>
        <v>XOUT18010123</v>
      </c>
      <c r="AG509" s="119">
        <f>数据源表!W457</f>
        <v>43109</v>
      </c>
      <c r="AH509" s="73" t="str">
        <f>数据源表!X457</f>
        <v>拆分付款</v>
      </c>
      <c r="AI509" s="122"/>
      <c r="AJ509" s="124">
        <f>数据源表!Y457</f>
        <v>0.17</v>
      </c>
      <c r="AK509" s="53" t="e">
        <f>VLOOKUP(V509,#REF!,12,0)</f>
        <v>#REF!</v>
      </c>
    </row>
    <row r="510" spans="1:37" s="185" customFormat="1" ht="12" customHeight="1">
      <c r="A510" s="76" t="str">
        <f>数据源表!A458</f>
        <v>赵忠</v>
      </c>
      <c r="B510" s="75">
        <f>数据源表!B458</f>
        <v>43066</v>
      </c>
      <c r="C510" s="76" t="str">
        <f>数据源表!C458</f>
        <v>a1616</v>
      </c>
      <c r="D510" s="76" t="str">
        <f>数据源表!D458</f>
        <v>昆山信辉杰自动化科技有限公司</v>
      </c>
      <c r="E510" s="77">
        <f>数据源表!E458</f>
        <v>2250</v>
      </c>
      <c r="F510" s="76" t="str">
        <f>数据源表!F458</f>
        <v>26629581</v>
      </c>
      <c r="G510" s="78">
        <f>数据源表!G458</f>
        <v>43066</v>
      </c>
      <c r="H510" s="76" t="str">
        <f>数据源表!H458</f>
        <v>现金</v>
      </c>
      <c r="I510" s="78">
        <v>43276</v>
      </c>
      <c r="J510" s="94">
        <f>数据源表!J458</f>
        <v>2250</v>
      </c>
      <c r="K510" s="94">
        <f t="shared" si="82"/>
        <v>1923.08</v>
      </c>
      <c r="L510" s="95">
        <f t="shared" si="93"/>
        <v>210</v>
      </c>
      <c r="M510" s="96"/>
      <c r="N510" s="96" t="e">
        <f>VLOOKUP(C510,#REF!,5,0)</f>
        <v>#REF!</v>
      </c>
      <c r="O510" s="200">
        <f t="shared" si="90"/>
        <v>0</v>
      </c>
      <c r="P510" s="200">
        <f t="shared" si="94"/>
        <v>0</v>
      </c>
      <c r="Q510" s="76" t="e">
        <f>ROUND(VLOOKUP(V510,#REF!,7,0),2)</f>
        <v>#REF!</v>
      </c>
      <c r="R510" s="200"/>
      <c r="S510" s="203"/>
      <c r="T510" s="94"/>
      <c r="U510" s="94"/>
      <c r="V510" s="106" t="str">
        <f>数据源表!S458</f>
        <v>CYQ10</v>
      </c>
      <c r="W510" s="76" t="str">
        <f>数据源表!M458</f>
        <v>极压切削油</v>
      </c>
      <c r="X510" s="76" t="str">
        <f>数据源表!N458</f>
        <v>CH-201</v>
      </c>
      <c r="Y510" s="76">
        <f>数据源表!O458</f>
        <v>1</v>
      </c>
      <c r="Z510" s="76" t="str">
        <f>数据源表!P458</f>
        <v>桶</v>
      </c>
      <c r="AA510" s="76">
        <f>数据源表!Q458</f>
        <v>2250</v>
      </c>
      <c r="AB510" s="76">
        <f>数据源表!R458</f>
        <v>2250</v>
      </c>
      <c r="AC510" s="118">
        <f>数据源表!U458</f>
        <v>170</v>
      </c>
      <c r="AD510" s="118">
        <f>数据源表!T458</f>
        <v>170</v>
      </c>
      <c r="AE510" s="66" t="str">
        <f t="shared" si="92"/>
        <v xml:space="preserve">     指导价</v>
      </c>
      <c r="AF510" s="73" t="str">
        <f>数据源表!V458</f>
        <v>XOUT17110596</v>
      </c>
      <c r="AG510" s="119">
        <f>数据源表!W458</f>
        <v>43067</v>
      </c>
      <c r="AH510" s="73">
        <f>数据源表!X458</f>
        <v>0</v>
      </c>
      <c r="AI510" s="122"/>
      <c r="AJ510" s="124">
        <f>数据源表!Y458</f>
        <v>0.17</v>
      </c>
      <c r="AK510" s="53" t="e">
        <f>VLOOKUP(V510,#REF!,12,0)</f>
        <v>#REF!</v>
      </c>
    </row>
    <row r="511" spans="1:37" s="185" customFormat="1" ht="12" customHeight="1">
      <c r="A511" s="76" t="str">
        <f>数据源表!A459</f>
        <v>赵忠</v>
      </c>
      <c r="B511" s="75">
        <f>数据源表!B459</f>
        <v>43227</v>
      </c>
      <c r="C511" s="76" t="str">
        <f>数据源表!C459</f>
        <v>a1665</v>
      </c>
      <c r="D511" s="76" t="str">
        <f>数据源表!D459</f>
        <v>昆山市张浦镇勤鑫城五金加工厂</v>
      </c>
      <c r="E511" s="77">
        <f>数据源表!E459</f>
        <v>4800</v>
      </c>
      <c r="F511" s="76" t="str">
        <f>数据源表!F459</f>
        <v>27754390</v>
      </c>
      <c r="G511" s="78">
        <f>数据源表!G459</f>
        <v>43257</v>
      </c>
      <c r="H511" s="76">
        <f>数据源表!H459</f>
        <v>30</v>
      </c>
      <c r="I511" s="78">
        <v>43276</v>
      </c>
      <c r="J511" s="94">
        <f>数据源表!J459</f>
        <v>4800</v>
      </c>
      <c r="K511" s="94">
        <f t="shared" si="82"/>
        <v>4137.93</v>
      </c>
      <c r="L511" s="95">
        <f t="shared" si="93"/>
        <v>49</v>
      </c>
      <c r="M511" s="96"/>
      <c r="N511" s="96" t="e">
        <f>VLOOKUP(C511,#REF!,5,0)</f>
        <v>#REF!</v>
      </c>
      <c r="O511" s="76">
        <f t="shared" si="90"/>
        <v>0.05</v>
      </c>
      <c r="P511" s="76">
        <f t="shared" si="94"/>
        <v>206.9</v>
      </c>
      <c r="Q511" s="76" t="e">
        <f>ROUND(VLOOKUP(V511,#REF!,7,0),2)</f>
        <v>#REF!</v>
      </c>
      <c r="R511" s="76" t="e">
        <f t="shared" si="91"/>
        <v>#REF!</v>
      </c>
      <c r="S511" s="94" t="e">
        <f>ROUND(IF(F511="未税",J511-M511-R511,J511/(1+AJ511)-M511-R511),2)</f>
        <v>#REF!</v>
      </c>
      <c r="T511" s="94"/>
      <c r="U511" s="94"/>
      <c r="V511" s="106" t="str">
        <f>数据源表!S459</f>
        <v>CYQ74</v>
      </c>
      <c r="W511" s="76" t="str">
        <f>数据源表!M459</f>
        <v>*化学试剂助剂*不锈钢冷却剂</v>
      </c>
      <c r="X511" s="76" t="str">
        <f>数据源表!N459</f>
        <v>CH-105</v>
      </c>
      <c r="Y511" s="76">
        <f>数据源表!O459</f>
        <v>2</v>
      </c>
      <c r="Z511" s="76" t="str">
        <f>数据源表!P459</f>
        <v>桶</v>
      </c>
      <c r="AA511" s="76">
        <f>数据源表!Q459</f>
        <v>2400</v>
      </c>
      <c r="AB511" s="76">
        <f>数据源表!R459</f>
        <v>4800</v>
      </c>
      <c r="AC511" s="118">
        <f>数据源表!U459</f>
        <v>340</v>
      </c>
      <c r="AD511" s="118">
        <f>数据源表!T459</f>
        <v>170</v>
      </c>
      <c r="AE511" s="66" t="str">
        <f t="shared" si="92"/>
        <v xml:space="preserve">     指导价</v>
      </c>
      <c r="AF511" s="73" t="str">
        <f>数据源表!V459</f>
        <v>XOUT18050099</v>
      </c>
      <c r="AG511" s="119">
        <f>数据源表!W459</f>
        <v>43228</v>
      </c>
      <c r="AH511" s="73">
        <f>数据源表!X459</f>
        <v>0</v>
      </c>
      <c r="AI511" s="122"/>
      <c r="AJ511" s="124">
        <f>数据源表!Y459</f>
        <v>0.16000029000007199</v>
      </c>
      <c r="AK511" s="53" t="e">
        <f>VLOOKUP(V511,#REF!,12,0)</f>
        <v>#REF!</v>
      </c>
    </row>
    <row r="512" spans="1:37" s="185" customFormat="1" ht="12" customHeight="1">
      <c r="A512" s="76" t="str">
        <f>数据源表!A460</f>
        <v>赵忠</v>
      </c>
      <c r="B512" s="75">
        <f>数据源表!B460</f>
        <v>43207</v>
      </c>
      <c r="C512" s="76" t="str">
        <f>数据源表!C460</f>
        <v>a1686</v>
      </c>
      <c r="D512" s="76" t="str">
        <f>数据源表!D460</f>
        <v>昆山麦普恩精密组件有限公司</v>
      </c>
      <c r="E512" s="77">
        <f>数据源表!E460</f>
        <v>2400</v>
      </c>
      <c r="F512" s="76" t="str">
        <f>数据源表!F460</f>
        <v>15222640</v>
      </c>
      <c r="G512" s="78">
        <f>数据源表!G460</f>
        <v>43267</v>
      </c>
      <c r="H512" s="76">
        <f>数据源表!H460</f>
        <v>60</v>
      </c>
      <c r="I512" s="78">
        <v>43277</v>
      </c>
      <c r="J512" s="94">
        <f>数据源表!J460</f>
        <v>2400</v>
      </c>
      <c r="K512" s="94">
        <f t="shared" si="82"/>
        <v>2051.2800000000002</v>
      </c>
      <c r="L512" s="95">
        <f t="shared" si="93"/>
        <v>70</v>
      </c>
      <c r="M512" s="96"/>
      <c r="N512" s="96" t="e">
        <f>VLOOKUP(C512,#REF!,5,0)</f>
        <v>#REF!</v>
      </c>
      <c r="O512" s="76">
        <f t="shared" si="90"/>
        <v>0.04</v>
      </c>
      <c r="P512" s="76">
        <f t="shared" si="94"/>
        <v>82.05</v>
      </c>
      <c r="Q512" s="76" t="e">
        <f>ROUND(VLOOKUP(V512,#REF!,7,0),2)</f>
        <v>#REF!</v>
      </c>
      <c r="R512" s="76" t="e">
        <f t="shared" si="91"/>
        <v>#REF!</v>
      </c>
      <c r="S512" s="94" t="e">
        <f>ROUND(IF(F512="未税",J512-M512-R512,J512/1.17-M512-R512),2)</f>
        <v>#REF!</v>
      </c>
      <c r="T512" s="94"/>
      <c r="U512" s="94"/>
      <c r="V512" s="106" t="str">
        <f>数据源表!S460</f>
        <v>CYT11</v>
      </c>
      <c r="W512" s="76" t="str">
        <f>数据源表!M460</f>
        <v>*润滑油*机床导轨油</v>
      </c>
      <c r="X512" s="76" t="str">
        <f>数据源表!N460</f>
        <v>68#</v>
      </c>
      <c r="Y512" s="76">
        <f>数据源表!O460</f>
        <v>0.17</v>
      </c>
      <c r="Z512" s="76" t="str">
        <f>数据源表!P460</f>
        <v>吨</v>
      </c>
      <c r="AA512" s="76">
        <f>数据源表!Q460</f>
        <v>14117.647058823501</v>
      </c>
      <c r="AB512" s="76">
        <f>数据源表!R460</f>
        <v>2400</v>
      </c>
      <c r="AC512" s="118">
        <f>数据源表!U460</f>
        <v>170</v>
      </c>
      <c r="AD512" s="118">
        <f>数据源表!T460</f>
        <v>170</v>
      </c>
      <c r="AE512" s="66" t="str">
        <f t="shared" si="92"/>
        <v xml:space="preserve">     指导价</v>
      </c>
      <c r="AF512" s="73" t="str">
        <f>数据源表!V460</f>
        <v>XOUT18040286</v>
      </c>
      <c r="AG512" s="119">
        <f>数据源表!W460</f>
        <v>43208</v>
      </c>
      <c r="AH512" s="73">
        <f>数据源表!X460</f>
        <v>0</v>
      </c>
      <c r="AI512" s="122"/>
      <c r="AJ512" s="124">
        <f>数据源表!Y460</f>
        <v>0.17</v>
      </c>
      <c r="AK512" s="53" t="e">
        <f>VLOOKUP(V512,#REF!,12,0)</f>
        <v>#REF!</v>
      </c>
    </row>
    <row r="513" spans="1:37" s="185" customFormat="1" ht="12" customHeight="1">
      <c r="A513" s="76" t="str">
        <f>数据源表!A461</f>
        <v>赵忠</v>
      </c>
      <c r="B513" s="75">
        <f>数据源表!B461</f>
        <v>43207</v>
      </c>
      <c r="C513" s="76" t="str">
        <f>数据源表!C461</f>
        <v>a1686</v>
      </c>
      <c r="D513" s="76" t="str">
        <f>数据源表!D461</f>
        <v>昆山麦普恩精密组件有限公司</v>
      </c>
      <c r="E513" s="77">
        <f>数据源表!E461</f>
        <v>270</v>
      </c>
      <c r="F513" s="76" t="str">
        <f>数据源表!F461</f>
        <v>15222640</v>
      </c>
      <c r="G513" s="78">
        <f>数据源表!G461</f>
        <v>43267</v>
      </c>
      <c r="H513" s="76">
        <f>数据源表!H461</f>
        <v>60</v>
      </c>
      <c r="I513" s="78">
        <v>43277</v>
      </c>
      <c r="J513" s="94">
        <f>数据源表!J461</f>
        <v>270</v>
      </c>
      <c r="K513" s="94">
        <f t="shared" si="82"/>
        <v>230.77</v>
      </c>
      <c r="L513" s="95">
        <f t="shared" si="93"/>
        <v>70</v>
      </c>
      <c r="M513" s="96"/>
      <c r="N513" s="96" t="e">
        <f>VLOOKUP(C513,#REF!,5,0)</f>
        <v>#REF!</v>
      </c>
      <c r="O513" s="76">
        <f t="shared" si="90"/>
        <v>0.04</v>
      </c>
      <c r="P513" s="76">
        <f t="shared" si="94"/>
        <v>9.23</v>
      </c>
      <c r="Q513" s="76" t="e">
        <f>ROUND(VLOOKUP(V513,#REF!,7,0),2)</f>
        <v>#REF!</v>
      </c>
      <c r="R513" s="76" t="e">
        <f t="shared" si="91"/>
        <v>#REF!</v>
      </c>
      <c r="S513" s="94" t="e">
        <f>ROUND(IF(F513="未税",J513-M513-R513,J513/1.17-M513-R513),2)</f>
        <v>#REF!</v>
      </c>
      <c r="T513" s="94"/>
      <c r="U513" s="94"/>
      <c r="V513" s="106" t="str">
        <f>数据源表!S461</f>
        <v>CYT11</v>
      </c>
      <c r="W513" s="76" t="str">
        <f>数据源表!M461</f>
        <v>*润滑油*机床导轨油</v>
      </c>
      <c r="X513" s="76" t="str">
        <f>数据源表!N461</f>
        <v>68#</v>
      </c>
      <c r="Y513" s="76">
        <f>数据源表!O461</f>
        <v>1.7000000000000001E-2</v>
      </c>
      <c r="Z513" s="76" t="str">
        <f>数据源表!P461</f>
        <v>吨</v>
      </c>
      <c r="AA513" s="76">
        <f>数据源表!Q461</f>
        <v>15882.352941176499</v>
      </c>
      <c r="AB513" s="76">
        <f>数据源表!R461</f>
        <v>270</v>
      </c>
      <c r="AC513" s="118">
        <f>数据源表!U461</f>
        <v>17</v>
      </c>
      <c r="AD513" s="118">
        <f>数据源表!T461</f>
        <v>17</v>
      </c>
      <c r="AE513" s="66" t="str">
        <f t="shared" si="92"/>
        <v>指导价+Y4*30</v>
      </c>
      <c r="AF513" s="73" t="str">
        <f>数据源表!V461</f>
        <v>XOUT18040286</v>
      </c>
      <c r="AG513" s="119">
        <f>数据源表!W461</f>
        <v>43208</v>
      </c>
      <c r="AH513" s="73">
        <f>数据源表!X461</f>
        <v>0</v>
      </c>
      <c r="AI513" s="122"/>
      <c r="AJ513" s="124">
        <f>数据源表!Y461</f>
        <v>0.17</v>
      </c>
      <c r="AK513" s="53" t="e">
        <f>VLOOKUP(V513,#REF!,12,0)</f>
        <v>#REF!</v>
      </c>
    </row>
    <row r="514" spans="1:37" s="185" customFormat="1" ht="12" customHeight="1">
      <c r="A514" s="76" t="str">
        <f>数据源表!A462</f>
        <v>赵忠</v>
      </c>
      <c r="B514" s="75">
        <f>数据源表!B462</f>
        <v>43207</v>
      </c>
      <c r="C514" s="76" t="str">
        <f>数据源表!C462</f>
        <v>a1686</v>
      </c>
      <c r="D514" s="76" t="str">
        <f>数据源表!D462</f>
        <v>昆山麦普恩精密组件有限公司</v>
      </c>
      <c r="E514" s="77">
        <f>数据源表!E462</f>
        <v>1300</v>
      </c>
      <c r="F514" s="76" t="str">
        <f>数据源表!F462</f>
        <v>15222641</v>
      </c>
      <c r="G514" s="78">
        <f>数据源表!G462</f>
        <v>43267</v>
      </c>
      <c r="H514" s="76">
        <f>数据源表!H462</f>
        <v>60</v>
      </c>
      <c r="I514" s="78">
        <v>43277</v>
      </c>
      <c r="J514" s="94">
        <f>数据源表!J462</f>
        <v>1300</v>
      </c>
      <c r="K514" s="94">
        <f t="shared" si="82"/>
        <v>1111.1099999999999</v>
      </c>
      <c r="L514" s="95">
        <f t="shared" si="93"/>
        <v>70</v>
      </c>
      <c r="M514" s="96"/>
      <c r="N514" s="96" t="e">
        <f>VLOOKUP(C514,#REF!,5,0)</f>
        <v>#REF!</v>
      </c>
      <c r="O514" s="76">
        <f t="shared" si="90"/>
        <v>0.04</v>
      </c>
      <c r="P514" s="76">
        <f t="shared" si="94"/>
        <v>44.44</v>
      </c>
      <c r="Q514" s="76" t="e">
        <f>ROUND(VLOOKUP(V514,#REF!,7,0),2)</f>
        <v>#REF!</v>
      </c>
      <c r="R514" s="76" t="e">
        <f t="shared" si="91"/>
        <v>#REF!</v>
      </c>
      <c r="S514" s="94" t="e">
        <f>ROUND(IF(F514="未税",J514-M514-R514,J514/1.17-M514-R514),2)</f>
        <v>#REF!</v>
      </c>
      <c r="T514" s="94"/>
      <c r="U514" s="94"/>
      <c r="V514" s="106" t="str">
        <f>数据源表!S462</f>
        <v>CYT10</v>
      </c>
      <c r="W514" s="76" t="str">
        <f>数据源表!M462</f>
        <v>*润滑油*抗磨液压油</v>
      </c>
      <c r="X514" s="76" t="str">
        <f>数据源表!N462</f>
        <v>46#</v>
      </c>
      <c r="Y514" s="76">
        <f>数据源表!O462</f>
        <v>8.5000000000000006E-2</v>
      </c>
      <c r="Z514" s="76" t="str">
        <f>数据源表!P462</f>
        <v>吨</v>
      </c>
      <c r="AA514" s="76">
        <f>数据源表!Q462</f>
        <v>15294.1176470588</v>
      </c>
      <c r="AB514" s="76">
        <f>数据源表!R462</f>
        <v>1300</v>
      </c>
      <c r="AC514" s="118">
        <f>数据源表!U462</f>
        <v>85</v>
      </c>
      <c r="AD514" s="118">
        <f>数据源表!T462</f>
        <v>17</v>
      </c>
      <c r="AE514" s="66" t="str">
        <f t="shared" si="92"/>
        <v>指导价+Y4*30</v>
      </c>
      <c r="AF514" s="73" t="str">
        <f>数据源表!V462</f>
        <v>XOUT18040286</v>
      </c>
      <c r="AG514" s="119">
        <f>数据源表!W462</f>
        <v>43208</v>
      </c>
      <c r="AH514" s="73">
        <f>数据源表!X462</f>
        <v>0</v>
      </c>
      <c r="AI514" s="122"/>
      <c r="AJ514" s="124">
        <f>数据源表!Y462</f>
        <v>0.17</v>
      </c>
      <c r="AK514" s="53" t="e">
        <f>VLOOKUP(V514,#REF!,12,0)</f>
        <v>#REF!</v>
      </c>
    </row>
    <row r="515" spans="1:37" s="185" customFormat="1" ht="12" customHeight="1">
      <c r="A515" s="76" t="str">
        <f>数据源表!A463</f>
        <v>赵忠</v>
      </c>
      <c r="B515" s="75">
        <f>数据源表!B463</f>
        <v>43243</v>
      </c>
      <c r="C515" s="76" t="str">
        <f>数据源表!C463</f>
        <v>a1702</v>
      </c>
      <c r="D515" s="76" t="str">
        <f>数据源表!D463</f>
        <v>常州市腾利汽车配件有限公司</v>
      </c>
      <c r="E515" s="77">
        <f>数据源表!E463</f>
        <v>5700</v>
      </c>
      <c r="F515" s="76" t="str">
        <f>数据源表!F463</f>
        <v>55874596</v>
      </c>
      <c r="G515" s="78">
        <f>数据源表!G463</f>
        <v>43303</v>
      </c>
      <c r="H515" s="76">
        <f>数据源表!H463</f>
        <v>60</v>
      </c>
      <c r="I515" s="78">
        <v>43272</v>
      </c>
      <c r="J515" s="94">
        <f>数据源表!J463</f>
        <v>5700</v>
      </c>
      <c r="K515" s="94">
        <f t="shared" si="82"/>
        <v>4913.79</v>
      </c>
      <c r="L515" s="95">
        <f t="shared" si="93"/>
        <v>29</v>
      </c>
      <c r="M515" s="96"/>
      <c r="N515" s="96" t="e">
        <f>VLOOKUP(C515,#REF!,5,0)</f>
        <v>#REF!</v>
      </c>
      <c r="O515" s="76">
        <f t="shared" si="90"/>
        <v>0.05</v>
      </c>
      <c r="P515" s="76">
        <f t="shared" si="94"/>
        <v>245.69</v>
      </c>
      <c r="Q515" s="76" t="e">
        <f>ROUND(VLOOKUP(V515,#REF!,7,0),2)</f>
        <v>#REF!</v>
      </c>
      <c r="R515" s="76" t="e">
        <f t="shared" si="91"/>
        <v>#REF!</v>
      </c>
      <c r="S515" s="94" t="e">
        <f>ROUND(IF(F515="未税",J515-M515-R515,J515/(1+AJ515)-M515-R515),2)</f>
        <v>#REF!</v>
      </c>
      <c r="T515" s="94"/>
      <c r="U515" s="94"/>
      <c r="V515" s="106" t="str">
        <f>数据源表!S463</f>
        <v>CYT11</v>
      </c>
      <c r="W515" s="76" t="str">
        <f>数据源表!M463</f>
        <v>*润滑油*机床导轨油</v>
      </c>
      <c r="X515" s="76" t="str">
        <f>数据源表!N463</f>
        <v>68#</v>
      </c>
      <c r="Y515" s="76">
        <f>数据源表!O463</f>
        <v>0.34</v>
      </c>
      <c r="Z515" s="76" t="str">
        <f>数据源表!P463</f>
        <v>吨</v>
      </c>
      <c r="AA515" s="76">
        <f>数据源表!Q463</f>
        <v>16764.705882352901</v>
      </c>
      <c r="AB515" s="76">
        <f>数据源表!R463</f>
        <v>5700</v>
      </c>
      <c r="AC515" s="118">
        <f>数据源表!U463</f>
        <v>340</v>
      </c>
      <c r="AD515" s="118">
        <f>数据源表!T463</f>
        <v>170</v>
      </c>
      <c r="AE515" s="66" t="str">
        <f t="shared" si="92"/>
        <v xml:space="preserve">     指导价</v>
      </c>
      <c r="AF515" s="73" t="str">
        <f>数据源表!V463</f>
        <v>XOUT18050343</v>
      </c>
      <c r="AG515" s="119">
        <f>数据源表!W463</f>
        <v>43242</v>
      </c>
      <c r="AH515" s="73">
        <f>数据源表!X463</f>
        <v>0</v>
      </c>
      <c r="AI515" s="122"/>
      <c r="AJ515" s="124">
        <f>数据源表!Y463</f>
        <v>0.16000073263204201</v>
      </c>
      <c r="AK515" s="53" t="e">
        <f>VLOOKUP(V515,#REF!,12,0)</f>
        <v>#REF!</v>
      </c>
    </row>
    <row r="516" spans="1:37" s="185" customFormat="1" ht="12" customHeight="1">
      <c r="A516" s="76" t="str">
        <f>数据源表!A464</f>
        <v>赵忠</v>
      </c>
      <c r="B516" s="75">
        <f>数据源表!B464</f>
        <v>43192</v>
      </c>
      <c r="C516" s="76" t="str">
        <f>数据源表!C464</f>
        <v>a1761</v>
      </c>
      <c r="D516" s="76" t="str">
        <f>数据源表!D464</f>
        <v>昆山思佳达金属制品有限公司</v>
      </c>
      <c r="E516" s="77">
        <f>数据源表!E464</f>
        <v>2900</v>
      </c>
      <c r="F516" s="76" t="str">
        <f>数据源表!F464</f>
        <v>15222339</v>
      </c>
      <c r="G516" s="78">
        <f>数据源表!G464</f>
        <v>43222</v>
      </c>
      <c r="H516" s="76">
        <f>数据源表!H464</f>
        <v>30</v>
      </c>
      <c r="I516" s="78">
        <v>43252</v>
      </c>
      <c r="J516" s="94">
        <f>数据源表!J464</f>
        <v>2900</v>
      </c>
      <c r="K516" s="94">
        <f t="shared" si="82"/>
        <v>2478.63</v>
      </c>
      <c r="L516" s="95">
        <f t="shared" si="93"/>
        <v>60</v>
      </c>
      <c r="M516" s="96"/>
      <c r="N516" s="96" t="e">
        <f>VLOOKUP(C516,#REF!,5,0)</f>
        <v>#REF!</v>
      </c>
      <c r="O516" s="76">
        <f t="shared" si="90"/>
        <v>0.05</v>
      </c>
      <c r="P516" s="76">
        <f t="shared" si="94"/>
        <v>123.93</v>
      </c>
      <c r="Q516" s="76" t="e">
        <f>ROUND(VLOOKUP(V516,#REF!,7,0),2)</f>
        <v>#REF!</v>
      </c>
      <c r="R516" s="76" t="e">
        <f t="shared" si="91"/>
        <v>#REF!</v>
      </c>
      <c r="S516" s="94" t="e">
        <f>ROUND(IF(F516="未税",J516-M516-R516,J516/1.17-M516-R516),2)</f>
        <v>#REF!</v>
      </c>
      <c r="T516" s="94"/>
      <c r="U516" s="94"/>
      <c r="V516" s="106" t="str">
        <f>数据源表!S464</f>
        <v>CSB06</v>
      </c>
      <c r="W516" s="76" t="str">
        <f>数据源表!M464</f>
        <v>*化学试剂助剂*半合成切削液</v>
      </c>
      <c r="X516" s="76" t="str">
        <f>数据源表!N464</f>
        <v>LP-3030</v>
      </c>
      <c r="Y516" s="76">
        <f>数据源表!O464</f>
        <v>1</v>
      </c>
      <c r="Z516" s="76" t="str">
        <f>数据源表!P464</f>
        <v>桶</v>
      </c>
      <c r="AA516" s="76">
        <f>数据源表!Q464</f>
        <v>2900</v>
      </c>
      <c r="AB516" s="76">
        <f>数据源表!R464</f>
        <v>2900</v>
      </c>
      <c r="AC516" s="118">
        <f>数据源表!U464</f>
        <v>170</v>
      </c>
      <c r="AD516" s="118">
        <f>数据源表!T464</f>
        <v>170</v>
      </c>
      <c r="AE516" s="66" t="str">
        <f t="shared" si="92"/>
        <v xml:space="preserve">     指导价</v>
      </c>
      <c r="AF516" s="73" t="str">
        <f>数据源表!V464</f>
        <v>XOUT18030517</v>
      </c>
      <c r="AG516" s="119">
        <f>数据源表!W464</f>
        <v>43192</v>
      </c>
      <c r="AH516" s="73">
        <f>数据源表!X464</f>
        <v>0</v>
      </c>
      <c r="AI516" s="122"/>
      <c r="AJ516" s="124">
        <f>数据源表!Y464</f>
        <v>0.17</v>
      </c>
      <c r="AK516" s="53" t="e">
        <f>VLOOKUP(V516,#REF!,12,0)</f>
        <v>#REF!</v>
      </c>
    </row>
    <row r="517" spans="1:37" s="185" customFormat="1" ht="12" customHeight="1">
      <c r="A517" s="76" t="str">
        <f>数据源表!A465</f>
        <v>赵忠</v>
      </c>
      <c r="B517" s="75">
        <f>数据源表!B465</f>
        <v>43250</v>
      </c>
      <c r="C517" s="76" t="str">
        <f>数据源表!C465</f>
        <v>a1765</v>
      </c>
      <c r="D517" s="76" t="str">
        <f>数据源表!D465</f>
        <v>罗恩研磨技术（苏州）有限公司</v>
      </c>
      <c r="E517" s="77">
        <f>数据源表!E465</f>
        <v>2200</v>
      </c>
      <c r="F517" s="76" t="str">
        <f>数据源表!F465</f>
        <v>55874759</v>
      </c>
      <c r="G517" s="78">
        <f>数据源表!G465</f>
        <v>43250</v>
      </c>
      <c r="H517" s="76" t="str">
        <f>数据源表!H465</f>
        <v>现金</v>
      </c>
      <c r="I517" s="78">
        <v>43280</v>
      </c>
      <c r="J517" s="94">
        <f>数据源表!J465</f>
        <v>2200</v>
      </c>
      <c r="K517" s="94">
        <f t="shared" ref="K517:K580" si="95">ROUND(IF(F517="未税",J517,J517/(1+AJ517)),2)</f>
        <v>1896.55</v>
      </c>
      <c r="L517" s="95">
        <f t="shared" si="93"/>
        <v>30</v>
      </c>
      <c r="M517" s="96"/>
      <c r="N517" s="96" t="e">
        <f>VLOOKUP(C517,#REF!,5,0)</f>
        <v>#REF!</v>
      </c>
      <c r="O517" s="76">
        <f t="shared" si="90"/>
        <v>0.05</v>
      </c>
      <c r="P517" s="76">
        <f t="shared" si="94"/>
        <v>94.83</v>
      </c>
      <c r="Q517" s="76" t="e">
        <f>ROUND(VLOOKUP(V517,#REF!,7,0),2)</f>
        <v>#REF!</v>
      </c>
      <c r="R517" s="76" t="e">
        <f t="shared" si="91"/>
        <v>#REF!</v>
      </c>
      <c r="S517" s="94" t="e">
        <f t="shared" ref="S517:S523" si="96">ROUND(IF(F517="未税",J517-M517-R517,J517/(1+AJ517)-M517-R517),2)</f>
        <v>#REF!</v>
      </c>
      <c r="T517" s="94"/>
      <c r="U517" s="94"/>
      <c r="V517" s="106" t="str">
        <f>数据源表!S465</f>
        <v>CYT10</v>
      </c>
      <c r="W517" s="76" t="str">
        <f>数据源表!M465</f>
        <v>*润滑油*抗磨液压油</v>
      </c>
      <c r="X517" s="76" t="str">
        <f>数据源表!N465</f>
        <v>46#</v>
      </c>
      <c r="Y517" s="76">
        <f>数据源表!O465</f>
        <v>1</v>
      </c>
      <c r="Z517" s="76" t="str">
        <f>数据源表!P465</f>
        <v>吨</v>
      </c>
      <c r="AA517" s="76">
        <f>数据源表!Q465</f>
        <v>2200</v>
      </c>
      <c r="AB517" s="76">
        <f>数据源表!R465</f>
        <v>2200</v>
      </c>
      <c r="AC517" s="118">
        <f>数据源表!U465</f>
        <v>170</v>
      </c>
      <c r="AD517" s="118">
        <f>数据源表!T465</f>
        <v>170</v>
      </c>
      <c r="AE517" s="66" t="str">
        <f t="shared" si="92"/>
        <v xml:space="preserve">     指导价</v>
      </c>
      <c r="AF517" s="73" t="str">
        <f>数据源表!V465</f>
        <v>XOUT18050567</v>
      </c>
      <c r="AG517" s="119">
        <f>数据源表!W465</f>
        <v>43250</v>
      </c>
      <c r="AH517" s="73">
        <f>数据源表!X465</f>
        <v>0</v>
      </c>
      <c r="AI517" s="122"/>
      <c r="AJ517" s="124">
        <f>数据源表!Y465</f>
        <v>0.160001054546413</v>
      </c>
      <c r="AK517" s="53" t="e">
        <f>VLOOKUP(V517,#REF!,12,0)</f>
        <v>#REF!</v>
      </c>
    </row>
    <row r="518" spans="1:37" s="185" customFormat="1" ht="12" customHeight="1">
      <c r="A518" s="76" t="str">
        <f>数据源表!A466</f>
        <v>赵忠</v>
      </c>
      <c r="B518" s="75">
        <f>数据源表!B466</f>
        <v>43253</v>
      </c>
      <c r="C518" s="76" t="str">
        <f>数据源表!C466</f>
        <v>a1776</v>
      </c>
      <c r="D518" s="76" t="str">
        <f>数据源表!D466</f>
        <v>苏州海立达模型科技有限公司</v>
      </c>
      <c r="E518" s="77">
        <f>数据源表!E466</f>
        <v>1200</v>
      </c>
      <c r="F518" s="76" t="str">
        <f>数据源表!F466</f>
        <v>55874805</v>
      </c>
      <c r="G518" s="78">
        <f>数据源表!G466</f>
        <v>43313</v>
      </c>
      <c r="H518" s="76">
        <f>数据源表!H466</f>
        <v>60</v>
      </c>
      <c r="I518" s="78">
        <v>43278</v>
      </c>
      <c r="J518" s="94">
        <f>数据源表!J466</f>
        <v>1200</v>
      </c>
      <c r="K518" s="94">
        <f t="shared" si="95"/>
        <v>1034.48</v>
      </c>
      <c r="L518" s="95">
        <f t="shared" si="93"/>
        <v>25</v>
      </c>
      <c r="M518" s="96"/>
      <c r="N518" s="96" t="e">
        <f>VLOOKUP(C518,#REF!,5,0)</f>
        <v>#REF!</v>
      </c>
      <c r="O518" s="76">
        <f t="shared" si="90"/>
        <v>0.05</v>
      </c>
      <c r="P518" s="76">
        <f t="shared" si="94"/>
        <v>51.72</v>
      </c>
      <c r="Q518" s="76" t="e">
        <f>ROUND(VLOOKUP(V518,#REF!,7,0),2)</f>
        <v>#REF!</v>
      </c>
      <c r="R518" s="76" t="e">
        <f t="shared" si="91"/>
        <v>#REF!</v>
      </c>
      <c r="S518" s="94" t="e">
        <f t="shared" si="96"/>
        <v>#REF!</v>
      </c>
      <c r="T518" s="94"/>
      <c r="U518" s="94"/>
      <c r="V518" s="106" t="str">
        <f>数据源表!S466</f>
        <v>CYT11</v>
      </c>
      <c r="W518" s="76" t="str">
        <f>数据源表!M466</f>
        <v>*润滑油*机床导轨油</v>
      </c>
      <c r="X518" s="76" t="str">
        <f>数据源表!N466</f>
        <v>68#</v>
      </c>
      <c r="Y518" s="76">
        <f>数据源表!O466</f>
        <v>6.8000000000000005E-2</v>
      </c>
      <c r="Z518" s="76" t="str">
        <f>数据源表!P466</f>
        <v>吨</v>
      </c>
      <c r="AA518" s="76">
        <f>数据源表!Q466</f>
        <v>17647.058823529402</v>
      </c>
      <c r="AB518" s="76">
        <f>数据源表!R466</f>
        <v>1200</v>
      </c>
      <c r="AC518" s="118">
        <f>数据源表!U466</f>
        <v>68</v>
      </c>
      <c r="AD518" s="118">
        <f>数据源表!T466</f>
        <v>17</v>
      </c>
      <c r="AE518" s="66" t="str">
        <f t="shared" si="92"/>
        <v>指导价+Y4*30</v>
      </c>
      <c r="AF518" s="73" t="str">
        <f>数据源表!V466</f>
        <v>XOUT18060043</v>
      </c>
      <c r="AG518" s="119">
        <f>数据源表!W466</f>
        <v>43255</v>
      </c>
      <c r="AH518" s="73">
        <f>数据源表!X466</f>
        <v>0</v>
      </c>
      <c r="AI518" s="122"/>
      <c r="AJ518" s="124">
        <f>数据源表!Y466</f>
        <v>0.160003093341582</v>
      </c>
      <c r="AK518" s="53" t="e">
        <f>VLOOKUP(V518,#REF!,12,0)</f>
        <v>#REF!</v>
      </c>
    </row>
    <row r="519" spans="1:37" s="185" customFormat="1" ht="12" customHeight="1">
      <c r="A519" s="76" t="str">
        <f>数据源表!A467</f>
        <v>赵忠</v>
      </c>
      <c r="B519" s="75">
        <f>数据源表!B467</f>
        <v>43277</v>
      </c>
      <c r="C519" s="76" t="str">
        <f>数据源表!C467</f>
        <v>a1877</v>
      </c>
      <c r="D519" s="76" t="str">
        <f>数据源表!D467</f>
        <v>徐州星迈睿智能科技有限公司</v>
      </c>
      <c r="E519" s="77">
        <f>数据源表!E467</f>
        <v>2300</v>
      </c>
      <c r="F519" s="76" t="str">
        <f>数据源表!F467</f>
        <v>16644070</v>
      </c>
      <c r="G519" s="78">
        <f>数据源表!G467</f>
        <v>43277</v>
      </c>
      <c r="H519" s="76" t="str">
        <f>数据源表!H467</f>
        <v>款到发货</v>
      </c>
      <c r="I519" s="78">
        <v>43278</v>
      </c>
      <c r="J519" s="94">
        <f>数据源表!J467</f>
        <v>2300</v>
      </c>
      <c r="K519" s="94">
        <f t="shared" si="95"/>
        <v>1982.76</v>
      </c>
      <c r="L519" s="95">
        <f t="shared" si="93"/>
        <v>1</v>
      </c>
      <c r="M519" s="96"/>
      <c r="N519" s="96" t="e">
        <f>VLOOKUP(C519,#REF!,5,0)</f>
        <v>#REF!</v>
      </c>
      <c r="O519" s="76">
        <f t="shared" si="90"/>
        <v>0.05</v>
      </c>
      <c r="P519" s="76">
        <f t="shared" si="94"/>
        <v>99.14</v>
      </c>
      <c r="Q519" s="76" t="e">
        <f>ROUND(VLOOKUP(V519,#REF!,7,0),2)</f>
        <v>#REF!</v>
      </c>
      <c r="R519" s="76" t="e">
        <f t="shared" si="91"/>
        <v>#REF!</v>
      </c>
      <c r="S519" s="94" t="e">
        <f t="shared" si="96"/>
        <v>#REF!</v>
      </c>
      <c r="T519" s="94"/>
      <c r="U519" s="94"/>
      <c r="V519" s="106" t="str">
        <f>数据源表!S467</f>
        <v>CSQ64</v>
      </c>
      <c r="W519" s="76" t="str">
        <f>数据源表!M467</f>
        <v>*化学试剂助剂*全合成切削液</v>
      </c>
      <c r="X519" s="76" t="str">
        <f>数据源表!N467</f>
        <v>JH-803SY</v>
      </c>
      <c r="Y519" s="76">
        <f>数据源表!O467</f>
        <v>1</v>
      </c>
      <c r="Z519" s="76" t="str">
        <f>数据源表!P467</f>
        <v>桶</v>
      </c>
      <c r="AA519" s="76">
        <f>数据源表!Q467</f>
        <v>2300</v>
      </c>
      <c r="AB519" s="76">
        <f>数据源表!R467</f>
        <v>2300</v>
      </c>
      <c r="AC519" s="118">
        <f>数据源表!U467</f>
        <v>180</v>
      </c>
      <c r="AD519" s="118">
        <f>数据源表!T467</f>
        <v>180</v>
      </c>
      <c r="AE519" s="66" t="str">
        <f t="shared" si="92"/>
        <v xml:space="preserve">     指导价</v>
      </c>
      <c r="AF519" s="73" t="str">
        <f>数据源表!V467</f>
        <v>XOUT18060470</v>
      </c>
      <c r="AG519" s="119">
        <f>数据源表!W467</f>
        <v>43277</v>
      </c>
      <c r="AH519" s="73">
        <f>数据源表!X467</f>
        <v>0</v>
      </c>
      <c r="AI519" s="122"/>
      <c r="AJ519" s="124">
        <f>数据源表!Y467</f>
        <v>0.15999919304404001</v>
      </c>
      <c r="AK519" s="53" t="e">
        <f>VLOOKUP(V519,#REF!,12,0)</f>
        <v>#REF!</v>
      </c>
    </row>
    <row r="520" spans="1:37" s="185" customFormat="1" ht="12" customHeight="1">
      <c r="A520" s="76" t="str">
        <f>数据源表!A468</f>
        <v>赵忠</v>
      </c>
      <c r="B520" s="75">
        <f>数据源表!B468</f>
        <v>43274</v>
      </c>
      <c r="C520" s="76" t="str">
        <f>数据源表!C468</f>
        <v>a1888</v>
      </c>
      <c r="D520" s="76" t="str">
        <f>数据源表!D468</f>
        <v>张家港保税区迈凯恩贸易有限公司</v>
      </c>
      <c r="E520" s="77">
        <f>数据源表!E468</f>
        <v>4800</v>
      </c>
      <c r="F520" s="76" t="str">
        <f>数据源表!F468</f>
        <v>16643997</v>
      </c>
      <c r="G520" s="78">
        <f>数据源表!G468</f>
        <v>43304</v>
      </c>
      <c r="H520" s="76">
        <f>数据源表!H468</f>
        <v>30</v>
      </c>
      <c r="I520" s="78">
        <v>43281</v>
      </c>
      <c r="J520" s="94">
        <f>数据源表!J468</f>
        <v>2400</v>
      </c>
      <c r="K520" s="94">
        <f t="shared" si="95"/>
        <v>2068.9699999999998</v>
      </c>
      <c r="L520" s="95">
        <f t="shared" si="93"/>
        <v>7</v>
      </c>
      <c r="M520" s="96"/>
      <c r="N520" s="96" t="e">
        <f>VLOOKUP(C520,#REF!,5,0)</f>
        <v>#REF!</v>
      </c>
      <c r="O520" s="76">
        <f t="shared" si="90"/>
        <v>0.05</v>
      </c>
      <c r="P520" s="76">
        <f t="shared" si="94"/>
        <v>103.45</v>
      </c>
      <c r="Q520" s="76" t="e">
        <f>ROUND(VLOOKUP(V520,#REF!,7,0),2)</f>
        <v>#REF!</v>
      </c>
      <c r="R520" s="76" t="e">
        <f t="shared" si="91"/>
        <v>#REF!</v>
      </c>
      <c r="S520" s="94" t="e">
        <f t="shared" si="96"/>
        <v>#REF!</v>
      </c>
      <c r="T520" s="94"/>
      <c r="U520" s="94"/>
      <c r="V520" s="106" t="str">
        <f>数据源表!S468</f>
        <v>CYT11</v>
      </c>
      <c r="W520" s="76" t="str">
        <f>数据源表!M468</f>
        <v>*润滑油*机床导轨油</v>
      </c>
      <c r="X520" s="76" t="str">
        <f>数据源表!N468</f>
        <v>68#</v>
      </c>
      <c r="Y520" s="76">
        <f>数据源表!O468</f>
        <v>0.17</v>
      </c>
      <c r="Z520" s="76" t="str">
        <f>数据源表!P468</f>
        <v>吨</v>
      </c>
      <c r="AA520" s="76">
        <f>数据源表!Q468</f>
        <v>14117.647058823501</v>
      </c>
      <c r="AB520" s="76">
        <f>数据源表!R468</f>
        <v>4800</v>
      </c>
      <c r="AC520" s="118">
        <f>数据源表!U468</f>
        <v>170</v>
      </c>
      <c r="AD520" s="118">
        <f>数据源表!T468</f>
        <v>170</v>
      </c>
      <c r="AE520" s="66" t="str">
        <f t="shared" si="92"/>
        <v xml:space="preserve">     指导价</v>
      </c>
      <c r="AF520" s="73" t="str">
        <f>数据源表!V468</f>
        <v>XOUT18060027</v>
      </c>
      <c r="AG520" s="119">
        <f>数据源表!W468</f>
        <v>43253</v>
      </c>
      <c r="AH520" s="73" t="str">
        <f>数据源表!X468</f>
        <v>拆分付款</v>
      </c>
      <c r="AI520" s="122"/>
      <c r="AJ520" s="124">
        <f>数据源表!Y468</f>
        <v>0.16000029000007199</v>
      </c>
      <c r="AK520" s="53" t="e">
        <f>VLOOKUP(V520,#REF!,12,0)</f>
        <v>#REF!</v>
      </c>
    </row>
    <row r="521" spans="1:37" s="185" customFormat="1" ht="12" customHeight="1">
      <c r="A521" s="76" t="str">
        <f>数据源表!A469</f>
        <v>赵忠</v>
      </c>
      <c r="B521" s="75">
        <f>数据源表!B469</f>
        <v>43257</v>
      </c>
      <c r="C521" s="76" t="str">
        <f>数据源表!C469</f>
        <v>a1895</v>
      </c>
      <c r="D521" s="76" t="str">
        <f>数据源表!D469</f>
        <v>菏泽市牡丹区美微精密电子有限公司</v>
      </c>
      <c r="E521" s="77">
        <f>数据源表!E469</f>
        <v>2250</v>
      </c>
      <c r="F521" s="76" t="str">
        <f>数据源表!F469</f>
        <v>55874858</v>
      </c>
      <c r="G521" s="78">
        <f>数据源表!G469</f>
        <v>43257</v>
      </c>
      <c r="H521" s="76" t="str">
        <f>数据源表!H469</f>
        <v>货到付款</v>
      </c>
      <c r="I521" s="78">
        <v>43257</v>
      </c>
      <c r="J521" s="94">
        <f>数据源表!J469</f>
        <v>2250</v>
      </c>
      <c r="K521" s="94">
        <f t="shared" si="95"/>
        <v>1939.66</v>
      </c>
      <c r="L521" s="95">
        <f t="shared" si="93"/>
        <v>0</v>
      </c>
      <c r="M521" s="96"/>
      <c r="N521" s="96" t="e">
        <f>VLOOKUP(C521,#REF!,5,0)</f>
        <v>#REF!</v>
      </c>
      <c r="O521" s="76">
        <f t="shared" si="90"/>
        <v>0.05</v>
      </c>
      <c r="P521" s="76">
        <f t="shared" si="94"/>
        <v>96.98</v>
      </c>
      <c r="Q521" s="76" t="e">
        <f>ROUND(VLOOKUP(V521,#REF!,7,0),2)</f>
        <v>#REF!</v>
      </c>
      <c r="R521" s="76" t="e">
        <f t="shared" si="91"/>
        <v>#REF!</v>
      </c>
      <c r="S521" s="94" t="e">
        <f t="shared" si="96"/>
        <v>#REF!</v>
      </c>
      <c r="T521" s="94"/>
      <c r="U521" s="94"/>
      <c r="V521" s="106" t="str">
        <f>数据源表!S469</f>
        <v>CYQ10</v>
      </c>
      <c r="W521" s="76" t="str">
        <f>数据源表!M469</f>
        <v>*化学试剂助剂*钢冷却剂</v>
      </c>
      <c r="X521" s="76" t="str">
        <f>数据源表!N469</f>
        <v>CH-201</v>
      </c>
      <c r="Y521" s="76">
        <f>数据源表!O469</f>
        <v>1</v>
      </c>
      <c r="Z521" s="76" t="str">
        <f>数据源表!P469</f>
        <v>桶</v>
      </c>
      <c r="AA521" s="76">
        <f>数据源表!Q469</f>
        <v>2250</v>
      </c>
      <c r="AB521" s="76">
        <f>数据源表!R469</f>
        <v>2250</v>
      </c>
      <c r="AC521" s="118">
        <f>数据源表!U469</f>
        <v>170</v>
      </c>
      <c r="AD521" s="118">
        <f>数据源表!T469</f>
        <v>170</v>
      </c>
      <c r="AE521" s="66" t="str">
        <f t="shared" si="92"/>
        <v xml:space="preserve">     指导价</v>
      </c>
      <c r="AF521" s="73" t="str">
        <f>数据源表!V469</f>
        <v>XOUT18060107</v>
      </c>
      <c r="AG521" s="119">
        <f>数据源表!W469</f>
        <v>43257</v>
      </c>
      <c r="AH521" s="73">
        <f>数据源表!X469</f>
        <v>0</v>
      </c>
      <c r="AI521" s="122"/>
      <c r="AJ521" s="124">
        <f>数据源表!Y469</f>
        <v>0.15999711289607499</v>
      </c>
      <c r="AK521" s="53" t="e">
        <f>VLOOKUP(V521,#REF!,12,0)</f>
        <v>#REF!</v>
      </c>
    </row>
    <row r="522" spans="1:37" s="185" customFormat="1" ht="12" customHeight="1">
      <c r="A522" s="76" t="str">
        <f>数据源表!A470</f>
        <v>赵忠</v>
      </c>
      <c r="B522" s="75">
        <f>数据源表!B470</f>
        <v>43257</v>
      </c>
      <c r="C522" s="76" t="str">
        <f>数据源表!C470</f>
        <v>a1895</v>
      </c>
      <c r="D522" s="76" t="str">
        <f>数据源表!D470</f>
        <v>菏泽市牡丹区美微精密电子有限公司</v>
      </c>
      <c r="E522" s="77">
        <f>数据源表!E470</f>
        <v>780</v>
      </c>
      <c r="F522" s="76" t="str">
        <f>数据源表!F470</f>
        <v>55874859</v>
      </c>
      <c r="G522" s="78">
        <f>数据源表!G470</f>
        <v>43257</v>
      </c>
      <c r="H522" s="76" t="str">
        <f>数据源表!H470</f>
        <v>货到付款</v>
      </c>
      <c r="I522" s="78">
        <v>43257</v>
      </c>
      <c r="J522" s="94">
        <f>数据源表!J470</f>
        <v>780</v>
      </c>
      <c r="K522" s="94">
        <f t="shared" si="95"/>
        <v>672.41</v>
      </c>
      <c r="L522" s="95">
        <f t="shared" si="93"/>
        <v>0</v>
      </c>
      <c r="M522" s="96"/>
      <c r="N522" s="96" t="e">
        <f>VLOOKUP(C522,#REF!,5,0)</f>
        <v>#REF!</v>
      </c>
      <c r="O522" s="76">
        <f t="shared" si="90"/>
        <v>0.05</v>
      </c>
      <c r="P522" s="76">
        <f t="shared" si="94"/>
        <v>33.619999999999997</v>
      </c>
      <c r="Q522" s="76" t="e">
        <f>ROUND(VLOOKUP(V522,#REF!,7,0),2)</f>
        <v>#REF!</v>
      </c>
      <c r="R522" s="76" t="e">
        <f t="shared" si="91"/>
        <v>#REF!</v>
      </c>
      <c r="S522" s="94" t="e">
        <f t="shared" si="96"/>
        <v>#REF!</v>
      </c>
      <c r="T522" s="94"/>
      <c r="U522" s="94"/>
      <c r="V522" s="106" t="str">
        <f>数据源表!S470</f>
        <v>CYT12</v>
      </c>
      <c r="W522" s="76" t="str">
        <f>数据源表!M470</f>
        <v>*润滑油*抗磨液压油</v>
      </c>
      <c r="X522" s="76" t="str">
        <f>数据源表!N470</f>
        <v>68#</v>
      </c>
      <c r="Y522" s="76">
        <f>数据源表!O470</f>
        <v>5.0999999999999997E-2</v>
      </c>
      <c r="Z522" s="76" t="str">
        <f>数据源表!P470</f>
        <v>吨</v>
      </c>
      <c r="AA522" s="76">
        <f>数据源表!Q470</f>
        <v>15294.1176470588</v>
      </c>
      <c r="AB522" s="76">
        <f>数据源表!R470</f>
        <v>780</v>
      </c>
      <c r="AC522" s="118">
        <f>数据源表!U470</f>
        <v>51</v>
      </c>
      <c r="AD522" s="118">
        <f>数据源表!T470</f>
        <v>17</v>
      </c>
      <c r="AE522" s="66" t="str">
        <f t="shared" si="92"/>
        <v>指导价+Y4*30</v>
      </c>
      <c r="AF522" s="73" t="str">
        <f>数据源表!V470</f>
        <v>XOUT18060107</v>
      </c>
      <c r="AG522" s="119">
        <f>数据源表!W470</f>
        <v>43257</v>
      </c>
      <c r="AH522" s="73">
        <f>数据源表!X470</f>
        <v>0</v>
      </c>
      <c r="AI522" s="122"/>
      <c r="AJ522" s="124">
        <f>数据源表!Y470</f>
        <v>0.16000654362665601</v>
      </c>
      <c r="AK522" s="53" t="e">
        <f>VLOOKUP(V522,#REF!,12,0)</f>
        <v>#REF!</v>
      </c>
    </row>
    <row r="523" spans="1:37" s="185" customFormat="1" ht="12" customHeight="1">
      <c r="A523" s="76" t="str">
        <f>数据源表!A471</f>
        <v>赵忠</v>
      </c>
      <c r="B523" s="75">
        <f>数据源表!B471</f>
        <v>43258</v>
      </c>
      <c r="C523" s="76" t="str">
        <f>数据源表!C471</f>
        <v>a1899</v>
      </c>
      <c r="D523" s="76" t="str">
        <f>数据源表!D471</f>
        <v>诸暨市翔佳机械有限公司</v>
      </c>
      <c r="E523" s="77">
        <f>数据源表!E471</f>
        <v>350</v>
      </c>
      <c r="F523" s="76" t="str">
        <f>数据源表!F471</f>
        <v>55874872</v>
      </c>
      <c r="G523" s="78">
        <f>数据源表!G471</f>
        <v>43258</v>
      </c>
      <c r="H523" s="76" t="str">
        <f>数据源表!H471</f>
        <v>货到付款</v>
      </c>
      <c r="I523" s="78">
        <v>43260</v>
      </c>
      <c r="J523" s="94">
        <f>数据源表!J471</f>
        <v>350</v>
      </c>
      <c r="K523" s="94">
        <f t="shared" si="95"/>
        <v>301.72000000000003</v>
      </c>
      <c r="L523" s="95">
        <f t="shared" si="93"/>
        <v>2</v>
      </c>
      <c r="M523" s="96"/>
      <c r="N523" s="96" t="e">
        <f>VLOOKUP(C523,#REF!,5,0)</f>
        <v>#REF!</v>
      </c>
      <c r="O523" s="76">
        <f t="shared" si="90"/>
        <v>0.05</v>
      </c>
      <c r="P523" s="76">
        <f t="shared" si="94"/>
        <v>15.09</v>
      </c>
      <c r="Q523" s="76" t="e">
        <f>ROUND(VLOOKUP(V523,#REF!,7,0),2)</f>
        <v>#REF!</v>
      </c>
      <c r="R523" s="76" t="e">
        <f t="shared" si="91"/>
        <v>#REF!</v>
      </c>
      <c r="S523" s="94" t="e">
        <f t="shared" si="96"/>
        <v>#REF!</v>
      </c>
      <c r="T523" s="94"/>
      <c r="U523" s="94"/>
      <c r="V523" s="106" t="str">
        <f>数据源表!S471</f>
        <v>CYT05</v>
      </c>
      <c r="W523" s="76" t="str">
        <f>数据源表!M471</f>
        <v>*化学试剂助剂*主轴保护剂</v>
      </c>
      <c r="X523" s="76" t="str">
        <f>数据源表!N471</f>
        <v>3#</v>
      </c>
      <c r="Y523" s="76">
        <f>数据源表!O471</f>
        <v>1</v>
      </c>
      <c r="Z523" s="76" t="str">
        <f>数据源表!P471</f>
        <v>桶</v>
      </c>
      <c r="AA523" s="76">
        <f>数据源表!Q471</f>
        <v>350</v>
      </c>
      <c r="AB523" s="76">
        <f>数据源表!R471</f>
        <v>350</v>
      </c>
      <c r="AC523" s="118">
        <f>数据源表!U471</f>
        <v>17</v>
      </c>
      <c r="AD523" s="118">
        <f>数据源表!T471</f>
        <v>17</v>
      </c>
      <c r="AE523" s="66" t="str">
        <f t="shared" si="92"/>
        <v>指导价+Y4*30</v>
      </c>
      <c r="AF523" s="73" t="str">
        <f>数据源表!V471</f>
        <v>XOUT18060127</v>
      </c>
      <c r="AG523" s="119">
        <f>数据源表!W471</f>
        <v>43258</v>
      </c>
      <c r="AH523" s="73">
        <f>数据源表!X471</f>
        <v>0</v>
      </c>
      <c r="AI523" s="122"/>
      <c r="AJ523" s="124">
        <f>数据源表!Y471</f>
        <v>0.160015908789606</v>
      </c>
      <c r="AK523" s="53" t="e">
        <f>VLOOKUP(V523,#REF!,12,0)</f>
        <v>#REF!</v>
      </c>
    </row>
    <row r="524" spans="1:37" s="185" customFormat="1" ht="12" customHeight="1">
      <c r="A524" s="76" t="str">
        <f>数据源表!A472</f>
        <v>赵忠</v>
      </c>
      <c r="B524" s="75">
        <f>数据源表!B472</f>
        <v>43243</v>
      </c>
      <c r="C524" s="76" t="str">
        <f>数据源表!C472</f>
        <v>b223</v>
      </c>
      <c r="D524" s="76" t="str">
        <f>数据源表!D472</f>
        <v>吴江胡老板</v>
      </c>
      <c r="E524" s="77">
        <f>数据源表!E472</f>
        <v>5500</v>
      </c>
      <c r="F524" s="76" t="str">
        <f>数据源表!F472</f>
        <v>未税</v>
      </c>
      <c r="G524" s="78">
        <f>数据源表!G472</f>
        <v>0</v>
      </c>
      <c r="H524" s="76">
        <f>数据源表!H472</f>
        <v>0</v>
      </c>
      <c r="I524" s="78" t="s">
        <v>1433</v>
      </c>
      <c r="J524" s="94">
        <f>数据源表!J472</f>
        <v>2500</v>
      </c>
      <c r="K524" s="94">
        <f t="shared" si="95"/>
        <v>2500</v>
      </c>
      <c r="L524" s="200">
        <v>21</v>
      </c>
      <c r="M524" s="96"/>
      <c r="N524" s="96" t="e">
        <f>VLOOKUP(C524,#REF!,5,0)</f>
        <v>#REF!</v>
      </c>
      <c r="O524" s="76">
        <f t="shared" si="90"/>
        <v>0.05</v>
      </c>
      <c r="P524" s="76">
        <f t="shared" si="94"/>
        <v>125</v>
      </c>
      <c r="Q524" s="76" t="e">
        <f>ROUND(VLOOKUP(V524,#REF!,7,0),2)</f>
        <v>#REF!</v>
      </c>
      <c r="R524" s="76" t="e">
        <f t="shared" si="91"/>
        <v>#REF!</v>
      </c>
      <c r="S524" s="94" t="e">
        <f>ROUND(IF(F524="未税",J524-M524-R524,J524/1.17-M524-R524),2)</f>
        <v>#REF!</v>
      </c>
      <c r="T524" s="94"/>
      <c r="U524" s="94"/>
      <c r="V524" s="106" t="str">
        <f>数据源表!S472</f>
        <v>CSB02</v>
      </c>
      <c r="W524" s="76" t="str">
        <f>数据源表!M472</f>
        <v>半合成切削液</v>
      </c>
      <c r="X524" s="76" t="str">
        <f>数据源表!N472</f>
        <v>EP-3020</v>
      </c>
      <c r="Y524" s="76">
        <f>数据源表!O472</f>
        <v>0.91</v>
      </c>
      <c r="Z524" s="76" t="str">
        <f>数据源表!P472</f>
        <v>桶</v>
      </c>
      <c r="AA524" s="76">
        <f>数据源表!Q472</f>
        <v>0</v>
      </c>
      <c r="AB524" s="76">
        <f>数据源表!R472</f>
        <v>0</v>
      </c>
      <c r="AC524" s="118">
        <f>数据源表!U472</f>
        <v>154.55000000000001</v>
      </c>
      <c r="AD524" s="118">
        <f>数据源表!T472</f>
        <v>170</v>
      </c>
      <c r="AE524" s="66" t="str">
        <f t="shared" si="92"/>
        <v xml:space="preserve">     指导价</v>
      </c>
      <c r="AF524" s="73" t="str">
        <f>数据源表!V472</f>
        <v>R18050013</v>
      </c>
      <c r="AG524" s="119">
        <f>数据源表!W472</f>
        <v>43243</v>
      </c>
      <c r="AH524" s="73" t="str">
        <f>数据源表!X472</f>
        <v>拆分付款</v>
      </c>
      <c r="AI524" s="122"/>
      <c r="AJ524" s="124"/>
      <c r="AK524" s="53" t="e">
        <f>VLOOKUP(V524,#REF!,12,0)</f>
        <v>#REF!</v>
      </c>
    </row>
    <row r="525" spans="1:37" s="185" customFormat="1" ht="12" customHeight="1">
      <c r="A525" s="76" t="str">
        <f>数据源表!A473</f>
        <v>赵忠</v>
      </c>
      <c r="B525" s="75">
        <f>数据源表!B473</f>
        <v>43263</v>
      </c>
      <c r="C525" s="76" t="str">
        <f>数据源表!C473</f>
        <v>b235</v>
      </c>
      <c r="D525" s="76" t="str">
        <f>数据源表!D473</f>
        <v>千灯天空</v>
      </c>
      <c r="E525" s="77">
        <f>数据源表!E473</f>
        <v>750</v>
      </c>
      <c r="F525" s="76" t="str">
        <f>数据源表!F473</f>
        <v>未税</v>
      </c>
      <c r="G525" s="78">
        <f>数据源表!G473</f>
        <v>0</v>
      </c>
      <c r="H525" s="76">
        <f>数据源表!H473</f>
        <v>0</v>
      </c>
      <c r="I525" s="78">
        <v>43281</v>
      </c>
      <c r="J525" s="94">
        <f>数据源表!J473</f>
        <v>750</v>
      </c>
      <c r="K525" s="94">
        <f t="shared" si="95"/>
        <v>750</v>
      </c>
      <c r="L525" s="95">
        <f t="shared" si="93"/>
        <v>18</v>
      </c>
      <c r="M525" s="96"/>
      <c r="N525" s="96" t="e">
        <f>VLOOKUP(C525,#REF!,5,0)</f>
        <v>#REF!</v>
      </c>
      <c r="O525" s="76">
        <f t="shared" si="90"/>
        <v>0.05</v>
      </c>
      <c r="P525" s="76">
        <f t="shared" si="94"/>
        <v>37.5</v>
      </c>
      <c r="Q525" s="76" t="e">
        <f>ROUND(VLOOKUP(V525,#REF!,7,0),2)</f>
        <v>#REF!</v>
      </c>
      <c r="R525" s="76" t="e">
        <f t="shared" si="91"/>
        <v>#REF!</v>
      </c>
      <c r="S525" s="94" t="e">
        <f>ROUND(IF(F525="未税",J525-M525-R525,J525/1.17-M525-R525),2)</f>
        <v>#REF!</v>
      </c>
      <c r="T525" s="94"/>
      <c r="U525" s="94"/>
      <c r="V525" s="106" t="str">
        <f>数据源表!S473</f>
        <v>CSB06</v>
      </c>
      <c r="W525" s="76" t="str">
        <f>数据源表!M473</f>
        <v>半合成切削液</v>
      </c>
      <c r="X525" s="76" t="str">
        <f>数据源表!N473</f>
        <v>LP-3030</v>
      </c>
      <c r="Y525" s="76">
        <f>数据源表!O473</f>
        <v>3</v>
      </c>
      <c r="Z525" s="76" t="str">
        <f>数据源表!P473</f>
        <v>桶</v>
      </c>
      <c r="AA525" s="76">
        <f>数据源表!Q473</f>
        <v>0</v>
      </c>
      <c r="AB525" s="76">
        <f>数据源表!R473</f>
        <v>0</v>
      </c>
      <c r="AC525" s="118">
        <f>数据源表!U473</f>
        <v>51</v>
      </c>
      <c r="AD525" s="118">
        <f>数据源表!T473</f>
        <v>17</v>
      </c>
      <c r="AE525" s="66" t="str">
        <f t="shared" si="92"/>
        <v>指导价+Y4*30</v>
      </c>
      <c r="AF525" s="73" t="str">
        <f>数据源表!V473</f>
        <v>R18060009</v>
      </c>
      <c r="AG525" s="119">
        <f>数据源表!W473</f>
        <v>43263</v>
      </c>
      <c r="AH525" s="73">
        <f>数据源表!X473</f>
        <v>0</v>
      </c>
      <c r="AI525" s="122"/>
      <c r="AJ525" s="124"/>
      <c r="AK525" s="53" t="e">
        <f>VLOOKUP(V525,#REF!,12,0)</f>
        <v>#REF!</v>
      </c>
    </row>
    <row r="526" spans="1:37" s="185" customFormat="1" ht="12" customHeight="1">
      <c r="A526" s="76" t="str">
        <f>数据源表!A475</f>
        <v>周小帅</v>
      </c>
      <c r="B526" s="75">
        <f>数据源表!B475</f>
        <v>43265</v>
      </c>
      <c r="C526" s="76" t="str">
        <f>数据源表!C475</f>
        <v>a0016</v>
      </c>
      <c r="D526" s="76" t="str">
        <f>数据源表!D475</f>
        <v>常州市伟业特种油品有限公司</v>
      </c>
      <c r="E526" s="77">
        <f>数据源表!E475</f>
        <v>28000</v>
      </c>
      <c r="F526" s="76" t="str">
        <f>数据源表!F475</f>
        <v>16643855</v>
      </c>
      <c r="G526" s="78">
        <f>数据源表!G475</f>
        <v>43355</v>
      </c>
      <c r="H526" s="76">
        <f>数据源表!H475</f>
        <v>90</v>
      </c>
      <c r="I526" s="78">
        <v>43281</v>
      </c>
      <c r="J526" s="94">
        <f>数据源表!J475</f>
        <v>5000</v>
      </c>
      <c r="K526" s="94">
        <f t="shared" si="95"/>
        <v>4310.34</v>
      </c>
      <c r="L526" s="95">
        <f t="shared" si="93"/>
        <v>16</v>
      </c>
      <c r="M526" s="96">
        <f>23131/1.17</f>
        <v>19770.085470085472</v>
      </c>
      <c r="N526" s="96" t="e">
        <f>VLOOKUP(C526,#REF!,5,0)</f>
        <v>#REF!</v>
      </c>
      <c r="O526" s="76">
        <f t="shared" si="90"/>
        <v>0.05</v>
      </c>
      <c r="P526" s="76">
        <f t="shared" si="94"/>
        <v>-772.99</v>
      </c>
      <c r="Q526" s="76" t="e">
        <f>ROUND(VLOOKUP(V526,#REF!,7,0),2)</f>
        <v>#REF!</v>
      </c>
      <c r="R526" s="76" t="e">
        <f t="shared" si="91"/>
        <v>#REF!</v>
      </c>
      <c r="S526" s="94" t="e">
        <f>ROUND(IF(F526="未税",J526-M526-R526,J526/(1+AJ526)-M526-R526),2)</f>
        <v>#REF!</v>
      </c>
      <c r="T526" s="94"/>
      <c r="U526" s="94"/>
      <c r="V526" s="106" t="str">
        <f>数据源表!S475</f>
        <v>CSB06</v>
      </c>
      <c r="W526" s="76" t="str">
        <f>数据源表!M475</f>
        <v>*化学试剂助剂*半合成切削液</v>
      </c>
      <c r="X526" s="76" t="str">
        <f>数据源表!N475</f>
        <v>LP-3030</v>
      </c>
      <c r="Y526" s="76">
        <f>数据源表!O475</f>
        <v>1.79</v>
      </c>
      <c r="Z526" s="76" t="str">
        <f>数据源表!P475</f>
        <v>桶</v>
      </c>
      <c r="AA526" s="76">
        <f>数据源表!Q475</f>
        <v>2800</v>
      </c>
      <c r="AB526" s="76">
        <f>数据源表!R475</f>
        <v>28000</v>
      </c>
      <c r="AC526" s="118">
        <f>数据源表!U475</f>
        <v>303.57</v>
      </c>
      <c r="AD526" s="118">
        <f>数据源表!T475</f>
        <v>170</v>
      </c>
      <c r="AE526" s="66" t="str">
        <f t="shared" si="92"/>
        <v xml:space="preserve">     指导价</v>
      </c>
      <c r="AF526" s="73" t="str">
        <f>数据源表!V475</f>
        <v>XOUT18060281</v>
      </c>
      <c r="AG526" s="119">
        <f>数据源表!W475</f>
        <v>43266</v>
      </c>
      <c r="AH526" s="73" t="str">
        <f>数据源表!X475</f>
        <v>拆分付款</v>
      </c>
      <c r="AI526" s="122"/>
      <c r="AJ526" s="124">
        <f>数据源表!Y475</f>
        <v>0.160000049714288</v>
      </c>
      <c r="AK526" s="53" t="e">
        <f>VLOOKUP(V526,#REF!,12,0)</f>
        <v>#REF!</v>
      </c>
    </row>
    <row r="527" spans="1:37" s="185" customFormat="1" ht="12" customHeight="1">
      <c r="A527" s="76" t="str">
        <f>数据源表!A474</f>
        <v>周小帅</v>
      </c>
      <c r="B527" s="75">
        <f>数据源表!B474</f>
        <v>43138</v>
      </c>
      <c r="C527" s="76" t="str">
        <f>数据源表!C474</f>
        <v>a0016</v>
      </c>
      <c r="D527" s="76" t="str">
        <f>数据源表!D474</f>
        <v>常州市伟业特种油品有限公司</v>
      </c>
      <c r="E527" s="77">
        <f>数据源表!E474</f>
        <v>14000</v>
      </c>
      <c r="F527" s="76" t="str">
        <f>数据源表!F474</f>
        <v>02839278</v>
      </c>
      <c r="G527" s="78">
        <f>数据源表!G474</f>
        <v>43228</v>
      </c>
      <c r="H527" s="76">
        <f>数据源表!H474</f>
        <v>90</v>
      </c>
      <c r="I527" s="78" t="s">
        <v>1442</v>
      </c>
      <c r="J527" s="94">
        <f>数据源表!J474</f>
        <v>9000</v>
      </c>
      <c r="K527" s="94">
        <f t="shared" si="95"/>
        <v>7692.31</v>
      </c>
      <c r="L527" s="200">
        <v>143</v>
      </c>
      <c r="M527" s="96"/>
      <c r="N527" s="96" t="e">
        <f>VLOOKUP(C527,#REF!,5,0)</f>
        <v>#REF!</v>
      </c>
      <c r="O527" s="76">
        <f t="shared" si="90"/>
        <v>0.02</v>
      </c>
      <c r="P527" s="76">
        <f t="shared" si="94"/>
        <v>153.85</v>
      </c>
      <c r="Q527" s="76" t="e">
        <f>ROUND(VLOOKUP(V527,#REF!,7,0),2)</f>
        <v>#REF!</v>
      </c>
      <c r="R527" s="76" t="e">
        <f t="shared" si="91"/>
        <v>#REF!</v>
      </c>
      <c r="S527" s="94" t="e">
        <f>ROUND(IF(F527="未税",J527-M527-R527,J527/1.17-M527-R527),2)</f>
        <v>#REF!</v>
      </c>
      <c r="T527" s="94"/>
      <c r="U527" s="94"/>
      <c r="V527" s="106" t="str">
        <f>数据源表!S474</f>
        <v>CSB06</v>
      </c>
      <c r="W527" s="76" t="str">
        <f>数据源表!M474</f>
        <v>*石油制品*半合成切削液</v>
      </c>
      <c r="X527" s="76" t="str">
        <f>数据源表!N474</f>
        <v>LP-3030</v>
      </c>
      <c r="Y527" s="76">
        <f>数据源表!O474</f>
        <v>3.21</v>
      </c>
      <c r="Z527" s="76" t="str">
        <f>数据源表!P474</f>
        <v>桶</v>
      </c>
      <c r="AA527" s="76">
        <f>数据源表!Q474</f>
        <v>2800</v>
      </c>
      <c r="AB527" s="76">
        <f>数据源表!R474</f>
        <v>14000</v>
      </c>
      <c r="AC527" s="118">
        <f>数据源表!U474</f>
        <v>546.42999999999995</v>
      </c>
      <c r="AD527" s="118">
        <f>数据源表!T474</f>
        <v>170</v>
      </c>
      <c r="AE527" s="66" t="str">
        <f t="shared" si="92"/>
        <v xml:space="preserve">     指导价</v>
      </c>
      <c r="AF527" s="73" t="str">
        <f>数据源表!V474</f>
        <v>XOUT18020113</v>
      </c>
      <c r="AG527" s="119">
        <f>数据源表!W474</f>
        <v>43139</v>
      </c>
      <c r="AH527" s="73" t="str">
        <f>数据源表!X474</f>
        <v>拆分付款</v>
      </c>
      <c r="AI527" s="122"/>
      <c r="AJ527" s="124">
        <f>数据源表!Y474</f>
        <v>0.17</v>
      </c>
      <c r="AK527" s="53" t="e">
        <f>VLOOKUP(V527,#REF!,12,0)</f>
        <v>#REF!</v>
      </c>
    </row>
    <row r="528" spans="1:37" s="185" customFormat="1" ht="12" customHeight="1">
      <c r="A528" s="76" t="str">
        <f>数据源表!A476</f>
        <v>周小帅</v>
      </c>
      <c r="B528" s="75">
        <f>数据源表!B476</f>
        <v>43187</v>
      </c>
      <c r="C528" s="76" t="str">
        <f>数据源表!C476</f>
        <v>a0016</v>
      </c>
      <c r="D528" s="76" t="str">
        <f>数据源表!D476</f>
        <v>常州市伟业特种油品有限公司</v>
      </c>
      <c r="E528" s="77">
        <f>数据源表!E476</f>
        <v>28000</v>
      </c>
      <c r="F528" s="76" t="str">
        <f>数据源表!F476</f>
        <v>15222294</v>
      </c>
      <c r="G528" s="78">
        <f>数据源表!G476</f>
        <v>43277</v>
      </c>
      <c r="H528" s="76">
        <f>数据源表!H476</f>
        <v>90</v>
      </c>
      <c r="I528" s="78">
        <v>43281</v>
      </c>
      <c r="J528" s="94">
        <f>数据源表!J476</f>
        <v>28000</v>
      </c>
      <c r="K528" s="94">
        <f t="shared" si="95"/>
        <v>23931.62</v>
      </c>
      <c r="L528" s="95">
        <f t="shared" si="93"/>
        <v>94</v>
      </c>
      <c r="M528" s="96"/>
      <c r="N528" s="96" t="e">
        <f>VLOOKUP(C528,#REF!,5,0)</f>
        <v>#REF!</v>
      </c>
      <c r="O528" s="76">
        <f t="shared" si="90"/>
        <v>0.04</v>
      </c>
      <c r="P528" s="76">
        <f t="shared" si="94"/>
        <v>957.26</v>
      </c>
      <c r="Q528" s="76" t="e">
        <f>ROUND(VLOOKUP(V528,#REF!,7,0),2)</f>
        <v>#REF!</v>
      </c>
      <c r="R528" s="76" t="e">
        <f t="shared" si="91"/>
        <v>#REF!</v>
      </c>
      <c r="S528" s="94" t="e">
        <f>ROUND(IF(F528="未税",J528-M528-R528,J528/1.17-M528-R528),2)</f>
        <v>#REF!</v>
      </c>
      <c r="T528" s="94"/>
      <c r="U528" s="94"/>
      <c r="V528" s="106" t="str">
        <f>数据源表!S476</f>
        <v>CSB06</v>
      </c>
      <c r="W528" s="76" t="str">
        <f>数据源表!M476</f>
        <v>*专项化学用品*半合成切削液</v>
      </c>
      <c r="X528" s="76" t="str">
        <f>数据源表!N476</f>
        <v>LP-3030</v>
      </c>
      <c r="Y528" s="76">
        <f>数据源表!O476</f>
        <v>10</v>
      </c>
      <c r="Z528" s="76" t="str">
        <f>数据源表!P476</f>
        <v>桶</v>
      </c>
      <c r="AA528" s="76">
        <f>数据源表!Q476</f>
        <v>2800</v>
      </c>
      <c r="AB528" s="76">
        <f>数据源表!R476</f>
        <v>28000</v>
      </c>
      <c r="AC528" s="118">
        <f>数据源表!U476</f>
        <v>1700</v>
      </c>
      <c r="AD528" s="118">
        <f>数据源表!T476</f>
        <v>170</v>
      </c>
      <c r="AE528" s="66" t="str">
        <f t="shared" si="92"/>
        <v xml:space="preserve">     指导价</v>
      </c>
      <c r="AF528" s="73" t="str">
        <f>数据源表!V476</f>
        <v>XOUT18030434</v>
      </c>
      <c r="AG528" s="119">
        <f>数据源表!W476</f>
        <v>43187</v>
      </c>
      <c r="AH528" s="73">
        <f>数据源表!X476</f>
        <v>0</v>
      </c>
      <c r="AI528" s="122"/>
      <c r="AJ528" s="124">
        <f>数据源表!Y476</f>
        <v>0.17</v>
      </c>
      <c r="AK528" s="53" t="e">
        <f>VLOOKUP(V528,#REF!,12,0)</f>
        <v>#REF!</v>
      </c>
    </row>
    <row r="529" spans="1:37" s="185" customFormat="1" ht="12" customHeight="1">
      <c r="A529" s="76" t="str">
        <f>数据源表!A477</f>
        <v>周小帅</v>
      </c>
      <c r="B529" s="75">
        <f>数据源表!B477</f>
        <v>43223</v>
      </c>
      <c r="C529" s="76" t="str">
        <f>数据源表!C477</f>
        <v>a0016</v>
      </c>
      <c r="D529" s="76" t="str">
        <f>数据源表!D477</f>
        <v>常州市伟业特种油品有限公司</v>
      </c>
      <c r="E529" s="77">
        <f>数据源表!E477</f>
        <v>28000</v>
      </c>
      <c r="F529" s="76" t="str">
        <f>数据源表!F477</f>
        <v>27754355</v>
      </c>
      <c r="G529" s="78">
        <f>数据源表!G477</f>
        <v>43313</v>
      </c>
      <c r="H529" s="76">
        <f>数据源表!H477</f>
        <v>90</v>
      </c>
      <c r="I529" s="78">
        <v>43281</v>
      </c>
      <c r="J529" s="94">
        <f>数据源表!J477</f>
        <v>28000</v>
      </c>
      <c r="K529" s="94">
        <f t="shared" si="95"/>
        <v>24137.93</v>
      </c>
      <c r="L529" s="95">
        <f t="shared" si="93"/>
        <v>58</v>
      </c>
      <c r="M529" s="96"/>
      <c r="N529" s="96" t="e">
        <f>VLOOKUP(C529,#REF!,5,0)</f>
        <v>#REF!</v>
      </c>
      <c r="O529" s="76">
        <f t="shared" si="90"/>
        <v>0.05</v>
      </c>
      <c r="P529" s="76">
        <f t="shared" si="94"/>
        <v>1206.9000000000001</v>
      </c>
      <c r="Q529" s="76" t="e">
        <f>ROUND(VLOOKUP(V529,#REF!,7,0),2)</f>
        <v>#REF!</v>
      </c>
      <c r="R529" s="76" t="e">
        <f t="shared" si="91"/>
        <v>#REF!</v>
      </c>
      <c r="S529" s="94" t="e">
        <f>ROUND(IF(F529="未税",J529-M529-R529,J529/(1+AJ529)-M529-R529),2)</f>
        <v>#REF!</v>
      </c>
      <c r="T529" s="94"/>
      <c r="U529" s="94"/>
      <c r="V529" s="106" t="str">
        <f>数据源表!S477</f>
        <v>CSB06</v>
      </c>
      <c r="W529" s="76" t="str">
        <f>数据源表!M477</f>
        <v>*化学试剂助剂*半合成切削液</v>
      </c>
      <c r="X529" s="76" t="str">
        <f>数据源表!N477</f>
        <v>LP-3030</v>
      </c>
      <c r="Y529" s="76">
        <f>数据源表!O477</f>
        <v>1.7</v>
      </c>
      <c r="Z529" s="76" t="str">
        <f>数据源表!P477</f>
        <v>吨</v>
      </c>
      <c r="AA529" s="76">
        <f>数据源表!Q477</f>
        <v>16470.588235294101</v>
      </c>
      <c r="AB529" s="76">
        <f>数据源表!R477</f>
        <v>28000</v>
      </c>
      <c r="AC529" s="118">
        <f>数据源表!U477</f>
        <v>1700</v>
      </c>
      <c r="AD529" s="118">
        <f>数据源表!T477</f>
        <v>170</v>
      </c>
      <c r="AE529" s="66" t="str">
        <f t="shared" si="92"/>
        <v xml:space="preserve">     指导价</v>
      </c>
      <c r="AF529" s="73" t="str">
        <f>数据源表!V477</f>
        <v>XOUT18050037</v>
      </c>
      <c r="AG529" s="119">
        <f>数据源表!W477</f>
        <v>43224</v>
      </c>
      <c r="AH529" s="73">
        <f>数据源表!X477</f>
        <v>0</v>
      </c>
      <c r="AI529" s="122"/>
      <c r="AJ529" s="124">
        <f>数据源表!Y477</f>
        <v>0.160000049714288</v>
      </c>
      <c r="AK529" s="53" t="e">
        <f>VLOOKUP(V529,#REF!,12,0)</f>
        <v>#REF!</v>
      </c>
    </row>
    <row r="530" spans="1:37" s="185" customFormat="1" ht="12" customHeight="1">
      <c r="A530" s="76" t="str">
        <f>数据源表!A478</f>
        <v>周小帅</v>
      </c>
      <c r="B530" s="75">
        <f>数据源表!B478</f>
        <v>43213</v>
      </c>
      <c r="C530" s="76" t="str">
        <f>数据源表!C478</f>
        <v>a0032</v>
      </c>
      <c r="D530" s="76" t="str">
        <f>数据源表!D478</f>
        <v>晃大(无锡)精密机械有限公司</v>
      </c>
      <c r="E530" s="77">
        <f>数据源表!E478</f>
        <v>4800</v>
      </c>
      <c r="F530" s="76" t="str">
        <f>数据源表!F478</f>
        <v>27754189</v>
      </c>
      <c r="G530" s="78">
        <f>数据源表!G478</f>
        <v>43273</v>
      </c>
      <c r="H530" s="76">
        <f>数据源表!H478</f>
        <v>60</v>
      </c>
      <c r="I530" s="78">
        <v>43280</v>
      </c>
      <c r="J530" s="94">
        <f>数据源表!J478</f>
        <v>4800</v>
      </c>
      <c r="K530" s="94">
        <f t="shared" si="95"/>
        <v>4102.5600000000004</v>
      </c>
      <c r="L530" s="95">
        <f t="shared" si="93"/>
        <v>67</v>
      </c>
      <c r="M530" s="96"/>
      <c r="N530" s="96" t="e">
        <f>VLOOKUP(C530,#REF!,5,0)</f>
        <v>#REF!</v>
      </c>
      <c r="O530" s="76">
        <f t="shared" si="90"/>
        <v>0.04</v>
      </c>
      <c r="P530" s="76">
        <f t="shared" si="94"/>
        <v>164.1</v>
      </c>
      <c r="Q530" s="76" t="e">
        <f>ROUND(VLOOKUP(V530,#REF!,7,0),2)</f>
        <v>#REF!</v>
      </c>
      <c r="R530" s="76" t="e">
        <f t="shared" si="91"/>
        <v>#REF!</v>
      </c>
      <c r="S530" s="94" t="e">
        <f>ROUND(IF(F530="未税",J530-M530-R530,J530/1.17-M530-R530),2)</f>
        <v>#REF!</v>
      </c>
      <c r="T530" s="94"/>
      <c r="U530" s="94"/>
      <c r="V530" s="106" t="str">
        <f>数据源表!S478</f>
        <v>CSQ35</v>
      </c>
      <c r="W530" s="76" t="str">
        <f>数据源表!M478</f>
        <v>*化学试剂助剂*全合成切削液</v>
      </c>
      <c r="X530" s="76" t="str">
        <f>数据源表!N478</f>
        <v>JH-805</v>
      </c>
      <c r="Y530" s="76">
        <f>数据源表!O478</f>
        <v>1</v>
      </c>
      <c r="Z530" s="76" t="str">
        <f>数据源表!P478</f>
        <v>桶</v>
      </c>
      <c r="AA530" s="76">
        <f>数据源表!Q478</f>
        <v>4800</v>
      </c>
      <c r="AB530" s="76">
        <f>数据源表!R478</f>
        <v>4800</v>
      </c>
      <c r="AC530" s="118">
        <f>数据源表!U478</f>
        <v>180</v>
      </c>
      <c r="AD530" s="118">
        <f>数据源表!T478</f>
        <v>180</v>
      </c>
      <c r="AE530" s="66" t="str">
        <f t="shared" si="92"/>
        <v xml:space="preserve">     指导价</v>
      </c>
      <c r="AF530" s="73" t="str">
        <f>数据源表!V478</f>
        <v>XOUT18040410</v>
      </c>
      <c r="AG530" s="119">
        <f>数据源表!W478</f>
        <v>43214</v>
      </c>
      <c r="AH530" s="73">
        <f>数据源表!X478</f>
        <v>0</v>
      </c>
      <c r="AI530" s="122"/>
      <c r="AJ530" s="124">
        <f>数据源表!Y478</f>
        <v>0.17</v>
      </c>
      <c r="AK530" s="53" t="e">
        <f>VLOOKUP(V530,#REF!,12,0)</f>
        <v>#REF!</v>
      </c>
    </row>
    <row r="531" spans="1:37" s="185" customFormat="1" ht="12" customHeight="1">
      <c r="A531" s="76" t="str">
        <f>数据源表!A479</f>
        <v>周小帅</v>
      </c>
      <c r="B531" s="75">
        <f>数据源表!B479</f>
        <v>43158</v>
      </c>
      <c r="C531" s="76" t="str">
        <f>数据源表!C479</f>
        <v>a0044</v>
      </c>
      <c r="D531" s="76" t="str">
        <f>数据源表!D479</f>
        <v>江阴市和润精密钢管有限公司</v>
      </c>
      <c r="E531" s="77">
        <f>数据源表!E479</f>
        <v>5500</v>
      </c>
      <c r="F531" s="76" t="str">
        <f>数据源表!F479</f>
        <v>02839348</v>
      </c>
      <c r="G531" s="78">
        <f>数据源表!G479</f>
        <v>43218</v>
      </c>
      <c r="H531" s="76">
        <f>数据源表!H479</f>
        <v>60</v>
      </c>
      <c r="I531" s="78">
        <v>43262</v>
      </c>
      <c r="J531" s="94">
        <f>数据源表!J479</f>
        <v>5500</v>
      </c>
      <c r="K531" s="94">
        <f t="shared" si="95"/>
        <v>4700.8500000000004</v>
      </c>
      <c r="L531" s="95">
        <f t="shared" si="93"/>
        <v>104</v>
      </c>
      <c r="M531" s="96"/>
      <c r="N531" s="96" t="e">
        <f>VLOOKUP(C531,#REF!,5,0)</f>
        <v>#REF!</v>
      </c>
      <c r="O531" s="76">
        <f t="shared" si="90"/>
        <v>0.04</v>
      </c>
      <c r="P531" s="76">
        <f t="shared" si="94"/>
        <v>188.03</v>
      </c>
      <c r="Q531" s="76" t="e">
        <f>ROUND(VLOOKUP(V531,#REF!,7,0),2)</f>
        <v>#REF!</v>
      </c>
      <c r="R531" s="76" t="e">
        <f t="shared" si="91"/>
        <v>#REF!</v>
      </c>
      <c r="S531" s="94" t="e">
        <f>ROUND(IF(F531="未税",J531-M531-R531,J531/1.17-M531-R531),2)</f>
        <v>#REF!</v>
      </c>
      <c r="T531" s="94"/>
      <c r="U531" s="94"/>
      <c r="V531" s="106" t="str">
        <f>数据源表!S479</f>
        <v>CYT33</v>
      </c>
      <c r="W531" s="76" t="str">
        <f>数据源表!M479</f>
        <v>*润滑油*不锈钢拉伸油</v>
      </c>
      <c r="X531" s="76" t="str">
        <f>数据源表!N479</f>
        <v>EF-307H</v>
      </c>
      <c r="Y531" s="76">
        <f>数据源表!O479</f>
        <v>1</v>
      </c>
      <c r="Z531" s="76" t="str">
        <f>数据源表!P479</f>
        <v>桶</v>
      </c>
      <c r="AA531" s="76">
        <f>数据源表!Q479</f>
        <v>5500</v>
      </c>
      <c r="AB531" s="76">
        <f>数据源表!R479</f>
        <v>5500</v>
      </c>
      <c r="AC531" s="118">
        <f>数据源表!U479</f>
        <v>170</v>
      </c>
      <c r="AD531" s="118">
        <f>数据源表!T479</f>
        <v>170</v>
      </c>
      <c r="AE531" s="66" t="str">
        <f t="shared" si="92"/>
        <v xml:space="preserve">     指导价</v>
      </c>
      <c r="AF531" s="73" t="str">
        <f>数据源表!V479</f>
        <v>XOUT18020170</v>
      </c>
      <c r="AG531" s="119">
        <f>数据源表!W479</f>
        <v>43157</v>
      </c>
      <c r="AH531" s="73">
        <f>数据源表!X479</f>
        <v>0</v>
      </c>
      <c r="AI531" s="122"/>
      <c r="AJ531" s="124">
        <f>数据源表!Y479</f>
        <v>0.17</v>
      </c>
      <c r="AK531" s="53" t="e">
        <f>VLOOKUP(V531,#REF!,12,0)</f>
        <v>#REF!</v>
      </c>
    </row>
    <row r="532" spans="1:37" s="185" customFormat="1" ht="12" customHeight="1">
      <c r="A532" s="76" t="str">
        <f>数据源表!A480</f>
        <v>周小帅</v>
      </c>
      <c r="B532" s="75">
        <f>数据源表!B480</f>
        <v>43210</v>
      </c>
      <c r="C532" s="76" t="str">
        <f>数据源表!C480</f>
        <v>a0177</v>
      </c>
      <c r="D532" s="76" t="str">
        <f>数据源表!D480</f>
        <v>无锡泰科勒精密机械有限公司</v>
      </c>
      <c r="E532" s="77">
        <f>数据源表!E480</f>
        <v>2800</v>
      </c>
      <c r="F532" s="76" t="str">
        <f>数据源表!F480</f>
        <v>27754144</v>
      </c>
      <c r="G532" s="78">
        <f>数据源表!G480</f>
        <v>43240</v>
      </c>
      <c r="H532" s="76">
        <f>数据源表!H480</f>
        <v>30</v>
      </c>
      <c r="I532" s="78">
        <v>43264</v>
      </c>
      <c r="J532" s="94">
        <f>数据源表!J480</f>
        <v>2800</v>
      </c>
      <c r="K532" s="94">
        <f t="shared" si="95"/>
        <v>2393.16</v>
      </c>
      <c r="L532" s="95">
        <f t="shared" si="93"/>
        <v>54</v>
      </c>
      <c r="M532" s="96"/>
      <c r="N532" s="96" t="e">
        <f>VLOOKUP(C532,#REF!,5,0)</f>
        <v>#REF!</v>
      </c>
      <c r="O532" s="76">
        <f t="shared" si="90"/>
        <v>0.05</v>
      </c>
      <c r="P532" s="76">
        <f t="shared" si="94"/>
        <v>119.66</v>
      </c>
      <c r="Q532" s="76" t="e">
        <f>ROUND(VLOOKUP(V532,#REF!,7,0),2)</f>
        <v>#REF!</v>
      </c>
      <c r="R532" s="76" t="e">
        <f t="shared" si="91"/>
        <v>#REF!</v>
      </c>
      <c r="S532" s="94" t="e">
        <f>ROUND(IF(F532="未税",J532-M532-R532,J532/1.17-M532-R532),2)</f>
        <v>#REF!</v>
      </c>
      <c r="T532" s="94"/>
      <c r="U532" s="94"/>
      <c r="V532" s="106" t="str">
        <f>数据源表!S480</f>
        <v>CYT11</v>
      </c>
      <c r="W532" s="76" t="str">
        <f>数据源表!M480</f>
        <v>*润滑油*机床导轨油</v>
      </c>
      <c r="X532" s="76" t="str">
        <f>数据源表!N480</f>
        <v>68#</v>
      </c>
      <c r="Y532" s="76">
        <f>数据源表!O480</f>
        <v>0.17</v>
      </c>
      <c r="Z532" s="76" t="str">
        <f>数据源表!P480</f>
        <v>吨</v>
      </c>
      <c r="AA532" s="76">
        <f>数据源表!Q480</f>
        <v>16470.588235294101</v>
      </c>
      <c r="AB532" s="76">
        <f>数据源表!R480</f>
        <v>2800</v>
      </c>
      <c r="AC532" s="118">
        <f>数据源表!U480</f>
        <v>170</v>
      </c>
      <c r="AD532" s="118">
        <f>数据源表!T480</f>
        <v>170</v>
      </c>
      <c r="AE532" s="66" t="str">
        <f t="shared" si="92"/>
        <v xml:space="preserve">     指导价</v>
      </c>
      <c r="AF532" s="73" t="str">
        <f>数据源表!V480</f>
        <v>XOUT18040356</v>
      </c>
      <c r="AG532" s="119">
        <f>数据源表!W480</f>
        <v>43211</v>
      </c>
      <c r="AH532" s="73">
        <f>数据源表!X480</f>
        <v>0</v>
      </c>
      <c r="AI532" s="122"/>
      <c r="AJ532" s="124">
        <f>数据源表!Y480</f>
        <v>0.17</v>
      </c>
      <c r="AK532" s="53" t="e">
        <f>VLOOKUP(V532,#REF!,12,0)</f>
        <v>#REF!</v>
      </c>
    </row>
    <row r="533" spans="1:37" s="185" customFormat="1" ht="12" customHeight="1">
      <c r="A533" s="76" t="str">
        <f>数据源表!A481</f>
        <v>周小帅</v>
      </c>
      <c r="B533" s="75">
        <f>数据源表!B481</f>
        <v>43179</v>
      </c>
      <c r="C533" s="76" t="str">
        <f>数据源表!C481</f>
        <v>a0186</v>
      </c>
      <c r="D533" s="76" t="str">
        <f>数据源表!D481</f>
        <v>无锡晶心精密机械有限公司</v>
      </c>
      <c r="E533" s="77">
        <f>数据源表!E481</f>
        <v>500</v>
      </c>
      <c r="F533" s="76" t="str">
        <f>数据源表!F481</f>
        <v>02839626</v>
      </c>
      <c r="G533" s="78">
        <f>数据源表!G481</f>
        <v>43239</v>
      </c>
      <c r="H533" s="76">
        <f>数据源表!H481</f>
        <v>60</v>
      </c>
      <c r="I533" s="78">
        <v>43259</v>
      </c>
      <c r="J533" s="94">
        <f>数据源表!J481</f>
        <v>500</v>
      </c>
      <c r="K533" s="94">
        <f t="shared" si="95"/>
        <v>427.35</v>
      </c>
      <c r="L533" s="95">
        <f t="shared" si="93"/>
        <v>80</v>
      </c>
      <c r="M533" s="96"/>
      <c r="N533" s="96" t="e">
        <f>VLOOKUP(C533,#REF!,5,0)</f>
        <v>#REF!</v>
      </c>
      <c r="O533" s="76">
        <f t="shared" si="90"/>
        <v>0.04</v>
      </c>
      <c r="P533" s="76">
        <f t="shared" si="94"/>
        <v>17.09</v>
      </c>
      <c r="Q533" s="76" t="e">
        <f>ROUND(VLOOKUP(V533,#REF!,7,0),2)</f>
        <v>#REF!</v>
      </c>
      <c r="R533" s="76" t="e">
        <f t="shared" si="91"/>
        <v>#REF!</v>
      </c>
      <c r="S533" s="94" t="e">
        <f>ROUND(IF(F533="未税",J533-M533-R533,J533/1.17-M533-R533),2)</f>
        <v>#REF!</v>
      </c>
      <c r="T533" s="94"/>
      <c r="U533" s="94"/>
      <c r="V533" s="106" t="str">
        <f>数据源表!S481</f>
        <v>CSB06</v>
      </c>
      <c r="W533" s="76" t="str">
        <f>数据源表!M481</f>
        <v>*专项化学用品*半合成切削液</v>
      </c>
      <c r="X533" s="76" t="str">
        <f>数据源表!N481</f>
        <v>JH-3010</v>
      </c>
      <c r="Y533" s="76">
        <f>数据源表!O481</f>
        <v>1</v>
      </c>
      <c r="Z533" s="76" t="str">
        <f>数据源表!P481</f>
        <v>桶</v>
      </c>
      <c r="AA533" s="76">
        <f>数据源表!Q481</f>
        <v>500</v>
      </c>
      <c r="AB533" s="76">
        <f>数据源表!R481</f>
        <v>500</v>
      </c>
      <c r="AC533" s="118">
        <f>数据源表!U481</f>
        <v>17</v>
      </c>
      <c r="AD533" s="118">
        <f>数据源表!T481</f>
        <v>17</v>
      </c>
      <c r="AE533" s="66" t="str">
        <f t="shared" si="92"/>
        <v>指导价+Y4*30</v>
      </c>
      <c r="AF533" s="73" t="str">
        <f>数据源表!V481</f>
        <v>XOUT18030197</v>
      </c>
      <c r="AG533" s="119">
        <f>数据源表!W481</f>
        <v>43172</v>
      </c>
      <c r="AH533" s="73">
        <f>数据源表!X481</f>
        <v>0</v>
      </c>
      <c r="AI533" s="122"/>
      <c r="AJ533" s="124">
        <f>数据源表!Y481</f>
        <v>0.17</v>
      </c>
      <c r="AK533" s="53" t="e">
        <f>VLOOKUP(V533,#REF!,12,0)</f>
        <v>#REF!</v>
      </c>
    </row>
    <row r="534" spans="1:37" s="185" customFormat="1" ht="12" customHeight="1">
      <c r="A534" s="76" t="str">
        <f>数据源表!A482</f>
        <v>周小帅</v>
      </c>
      <c r="B534" s="75">
        <f>数据源表!B482</f>
        <v>43179</v>
      </c>
      <c r="C534" s="76" t="str">
        <f>数据源表!C482</f>
        <v>a0186</v>
      </c>
      <c r="D534" s="76" t="str">
        <f>数据源表!D482</f>
        <v>无锡晶心精密机械有限公司</v>
      </c>
      <c r="E534" s="77">
        <f>数据源表!E482</f>
        <v>4350</v>
      </c>
      <c r="F534" s="76" t="str">
        <f>数据源表!F482</f>
        <v>02839626</v>
      </c>
      <c r="G534" s="78">
        <f>数据源表!G482</f>
        <v>43239</v>
      </c>
      <c r="H534" s="76">
        <f>数据源表!H482</f>
        <v>60</v>
      </c>
      <c r="I534" s="78">
        <v>43259</v>
      </c>
      <c r="J534" s="94">
        <f>数据源表!J482</f>
        <v>4350</v>
      </c>
      <c r="K534" s="94">
        <f t="shared" si="95"/>
        <v>3717.95</v>
      </c>
      <c r="L534" s="95">
        <f t="shared" si="93"/>
        <v>80</v>
      </c>
      <c r="M534" s="96"/>
      <c r="N534" s="96" t="e">
        <f>VLOOKUP(C534,#REF!,5,0)</f>
        <v>#REF!</v>
      </c>
      <c r="O534" s="76">
        <f t="shared" si="90"/>
        <v>0.04</v>
      </c>
      <c r="P534" s="76">
        <f t="shared" si="94"/>
        <v>148.72</v>
      </c>
      <c r="Q534" s="76" t="e">
        <f>ROUND(VLOOKUP(V534,#REF!,7,0),2)</f>
        <v>#REF!</v>
      </c>
      <c r="R534" s="76" t="e">
        <f t="shared" si="91"/>
        <v>#REF!</v>
      </c>
      <c r="S534" s="94" t="e">
        <f>ROUND(IF(F534="未税",J534-M534-R534,J534/1.17-M534-R534),2)</f>
        <v>#REF!</v>
      </c>
      <c r="T534" s="94"/>
      <c r="U534" s="94"/>
      <c r="V534" s="106" t="str">
        <f>数据源表!S482</f>
        <v>CYQ59</v>
      </c>
      <c r="W534" s="76" t="str">
        <f>数据源表!M482</f>
        <v>*专项化学用品*精冲油</v>
      </c>
      <c r="X534" s="76" t="str">
        <f>数据源表!N482</f>
        <v>530C</v>
      </c>
      <c r="Y534" s="76">
        <f>数据源表!O482</f>
        <v>1</v>
      </c>
      <c r="Z534" s="76" t="str">
        <f>数据源表!P482</f>
        <v>桶</v>
      </c>
      <c r="AA534" s="76">
        <f>数据源表!Q482</f>
        <v>4350</v>
      </c>
      <c r="AB534" s="76">
        <f>数据源表!R482</f>
        <v>4350</v>
      </c>
      <c r="AC534" s="118">
        <f>数据源表!U482</f>
        <v>170</v>
      </c>
      <c r="AD534" s="118">
        <f>数据源表!T482</f>
        <v>170</v>
      </c>
      <c r="AE534" s="66" t="str">
        <f t="shared" si="92"/>
        <v xml:space="preserve">     指导价</v>
      </c>
      <c r="AF534" s="73" t="str">
        <f>数据源表!V482</f>
        <v>XOUT18030197</v>
      </c>
      <c r="AG534" s="119">
        <f>数据源表!W482</f>
        <v>43172</v>
      </c>
      <c r="AH534" s="73">
        <f>数据源表!X482</f>
        <v>0</v>
      </c>
      <c r="AI534" s="122"/>
      <c r="AJ534" s="124">
        <f>数据源表!Y482</f>
        <v>0.17</v>
      </c>
      <c r="AK534" s="53" t="e">
        <f>VLOOKUP(V534,#REF!,12,0)</f>
        <v>#REF!</v>
      </c>
    </row>
    <row r="535" spans="1:37" s="185" customFormat="1" ht="12" customHeight="1">
      <c r="A535" s="76" t="str">
        <f>数据源表!A483</f>
        <v>周小帅</v>
      </c>
      <c r="B535" s="75">
        <f>数据源表!B483</f>
        <v>43018</v>
      </c>
      <c r="C535" s="76" t="str">
        <f>数据源表!C483</f>
        <v>a0193</v>
      </c>
      <c r="D535" s="76" t="str">
        <f>数据源表!D483</f>
        <v>无锡明宇机械有限公司</v>
      </c>
      <c r="E535" s="77">
        <f>数据源表!E483</f>
        <v>15500</v>
      </c>
      <c r="F535" s="76" t="str">
        <f>数据源表!F483</f>
        <v>30158525</v>
      </c>
      <c r="G535" s="78">
        <f>数据源表!G483</f>
        <v>43108</v>
      </c>
      <c r="H535" s="76">
        <f>数据源表!H483</f>
        <v>90</v>
      </c>
      <c r="I535" s="78" t="s">
        <v>1474</v>
      </c>
      <c r="J535" s="94">
        <f>数据源表!J483</f>
        <v>10000</v>
      </c>
      <c r="K535" s="94">
        <f t="shared" si="95"/>
        <v>8547.01</v>
      </c>
      <c r="L535" s="200">
        <v>244</v>
      </c>
      <c r="M535" s="96"/>
      <c r="N535" s="96" t="e">
        <f>VLOOKUP(C535,#REF!,5,0)</f>
        <v>#REF!</v>
      </c>
      <c r="O535" s="200">
        <f t="shared" si="90"/>
        <v>0</v>
      </c>
      <c r="P535" s="200">
        <f t="shared" si="94"/>
        <v>0</v>
      </c>
      <c r="Q535" s="76" t="e">
        <f>ROUND(VLOOKUP(V535,#REF!,7,0),2)</f>
        <v>#REF!</v>
      </c>
      <c r="R535" s="200"/>
      <c r="S535" s="203"/>
      <c r="T535" s="94"/>
      <c r="U535" s="94"/>
      <c r="V535" s="106" t="str">
        <f>数据源表!S483</f>
        <v>CSB06</v>
      </c>
      <c r="W535" s="76" t="str">
        <f>数据源表!M483</f>
        <v>半合成切削液</v>
      </c>
      <c r="X535" s="76" t="str">
        <f>数据源表!N483</f>
        <v>LP-3030</v>
      </c>
      <c r="Y535" s="76">
        <f>数据源表!O483</f>
        <v>3.23</v>
      </c>
      <c r="Z535" s="76" t="str">
        <f>数据源表!P483</f>
        <v>桶</v>
      </c>
      <c r="AA535" s="76">
        <f>数据源表!Q483</f>
        <v>3100</v>
      </c>
      <c r="AB535" s="76">
        <f>数据源表!R483</f>
        <v>15500</v>
      </c>
      <c r="AC535" s="118">
        <f>数据源表!U483</f>
        <v>548.39</v>
      </c>
      <c r="AD535" s="118">
        <f>数据源表!T483</f>
        <v>170</v>
      </c>
      <c r="AE535" s="66" t="str">
        <f t="shared" si="92"/>
        <v xml:space="preserve">     指导价</v>
      </c>
      <c r="AF535" s="73" t="str">
        <f>数据源表!V483</f>
        <v>XOUT17090679</v>
      </c>
      <c r="AG535" s="119">
        <f>数据源表!W483</f>
        <v>43008</v>
      </c>
      <c r="AH535" s="73" t="str">
        <f>数据源表!X483</f>
        <v>拆分付款</v>
      </c>
      <c r="AI535" s="122"/>
      <c r="AJ535" s="124">
        <f>数据源表!Y483</f>
        <v>0.17</v>
      </c>
      <c r="AK535" s="53" t="e">
        <f>VLOOKUP(V535,#REF!,12,0)</f>
        <v>#REF!</v>
      </c>
    </row>
    <row r="536" spans="1:37" s="185" customFormat="1" ht="12" customHeight="1">
      <c r="A536" s="76" t="str">
        <f>数据源表!A484</f>
        <v>周小帅</v>
      </c>
      <c r="B536" s="75">
        <f>数据源表!B484</f>
        <v>43241</v>
      </c>
      <c r="C536" s="76" t="str">
        <f>数据源表!C484</f>
        <v>a0209</v>
      </c>
      <c r="D536" s="76" t="str">
        <f>数据源表!D484</f>
        <v>无锡市申顺金属制品有限公司</v>
      </c>
      <c r="E536" s="77">
        <f>数据源表!E484</f>
        <v>3200</v>
      </c>
      <c r="F536" s="76" t="str">
        <f>数据源表!F484</f>
        <v>27754555</v>
      </c>
      <c r="G536" s="78">
        <f>数据源表!G484</f>
        <v>43301</v>
      </c>
      <c r="H536" s="76">
        <f>数据源表!H484</f>
        <v>60</v>
      </c>
      <c r="I536" s="78">
        <v>43252</v>
      </c>
      <c r="J536" s="94">
        <f>数据源表!J484</f>
        <v>3200</v>
      </c>
      <c r="K536" s="94">
        <f t="shared" si="95"/>
        <v>2758.62</v>
      </c>
      <c r="L536" s="95">
        <f t="shared" si="93"/>
        <v>11</v>
      </c>
      <c r="M536" s="96"/>
      <c r="N536" s="96" t="e">
        <f>VLOOKUP(C536,#REF!,5,0)</f>
        <v>#REF!</v>
      </c>
      <c r="O536" s="76">
        <f t="shared" si="90"/>
        <v>0.05</v>
      </c>
      <c r="P536" s="76">
        <f t="shared" si="94"/>
        <v>137.93</v>
      </c>
      <c r="Q536" s="76" t="e">
        <f>ROUND(VLOOKUP(V536,#REF!,7,0),2)</f>
        <v>#REF!</v>
      </c>
      <c r="R536" s="76" t="e">
        <f t="shared" si="91"/>
        <v>#REF!</v>
      </c>
      <c r="S536" s="94" t="e">
        <f>ROUND(IF(F536="未税",J536-M536-R536,J536/(1+AJ536)-M536-R536),2)</f>
        <v>#REF!</v>
      </c>
      <c r="T536" s="94"/>
      <c r="U536" s="94"/>
      <c r="V536" s="106" t="str">
        <f>数据源表!S484</f>
        <v>CSQ13</v>
      </c>
      <c r="W536" s="76" t="str">
        <f>数据源表!M484</f>
        <v>*其他化学制品*高级全合成切削液</v>
      </c>
      <c r="X536" s="76" t="str">
        <f>数据源表!N484</f>
        <v>SC-H801</v>
      </c>
      <c r="Y536" s="76">
        <f>数据源表!O484</f>
        <v>1</v>
      </c>
      <c r="Z536" s="76" t="str">
        <f>数据源表!P484</f>
        <v>桶</v>
      </c>
      <c r="AA536" s="76">
        <f>数据源表!Q484</f>
        <v>3200</v>
      </c>
      <c r="AB536" s="76">
        <f>数据源表!R484</f>
        <v>3200</v>
      </c>
      <c r="AC536" s="118">
        <f>数据源表!U484</f>
        <v>180</v>
      </c>
      <c r="AD536" s="118">
        <f>数据源表!T484</f>
        <v>180</v>
      </c>
      <c r="AE536" s="66" t="str">
        <f t="shared" si="92"/>
        <v xml:space="preserve">     指导价</v>
      </c>
      <c r="AF536" s="73" t="str">
        <f>数据源表!V484</f>
        <v>XOUT18050308</v>
      </c>
      <c r="AG536" s="119">
        <f>数据源表!W484</f>
        <v>43236</v>
      </c>
      <c r="AH536" s="73">
        <f>数据源表!X484</f>
        <v>0</v>
      </c>
      <c r="AI536" s="122"/>
      <c r="AJ536" s="124">
        <f>数据源表!Y484</f>
        <v>0.16000029000007299</v>
      </c>
      <c r="AK536" s="53" t="e">
        <f>VLOOKUP(V536,#REF!,12,0)</f>
        <v>#REF!</v>
      </c>
    </row>
    <row r="537" spans="1:37" s="185" customFormat="1" ht="12" customHeight="1">
      <c r="A537" s="76" t="str">
        <f>数据源表!A485</f>
        <v>周小帅</v>
      </c>
      <c r="B537" s="75">
        <f>数据源表!B485</f>
        <v>43234</v>
      </c>
      <c r="C537" s="76" t="str">
        <f>数据源表!C485</f>
        <v>a0210</v>
      </c>
      <c r="D537" s="76" t="str">
        <f>数据源表!D485</f>
        <v>无锡市圣汉斯气动阀门执行器制造有限公司</v>
      </c>
      <c r="E537" s="77">
        <f>数据源表!E485</f>
        <v>9600</v>
      </c>
      <c r="F537" s="76" t="str">
        <f>数据源表!F485</f>
        <v>27754493</v>
      </c>
      <c r="G537" s="78">
        <f>数据源表!G485</f>
        <v>43264</v>
      </c>
      <c r="H537" s="76">
        <f>数据源表!H485</f>
        <v>30</v>
      </c>
      <c r="I537" s="78">
        <v>43271</v>
      </c>
      <c r="J537" s="94">
        <f>数据源表!J485</f>
        <v>9600</v>
      </c>
      <c r="K537" s="94">
        <f t="shared" si="95"/>
        <v>8275.86</v>
      </c>
      <c r="L537" s="95">
        <f t="shared" si="93"/>
        <v>37</v>
      </c>
      <c r="M537" s="96"/>
      <c r="N537" s="96" t="e">
        <f>VLOOKUP(C537,#REF!,5,0)</f>
        <v>#REF!</v>
      </c>
      <c r="O537" s="76">
        <f t="shared" si="90"/>
        <v>0.05</v>
      </c>
      <c r="P537" s="76">
        <f t="shared" si="94"/>
        <v>413.79</v>
      </c>
      <c r="Q537" s="76" t="e">
        <f>ROUND(VLOOKUP(V537,#REF!,7,0),2)</f>
        <v>#REF!</v>
      </c>
      <c r="R537" s="76" t="e">
        <f t="shared" si="91"/>
        <v>#REF!</v>
      </c>
      <c r="S537" s="94" t="e">
        <f>ROUND(IF(F537="未税",J537-M537-R537,J537/(1+AJ537)-M537-R537),2)</f>
        <v>#REF!</v>
      </c>
      <c r="T537" s="94"/>
      <c r="U537" s="94"/>
      <c r="V537" s="106" t="str">
        <f>数据源表!S485</f>
        <v>CSB01</v>
      </c>
      <c r="W537" s="76" t="str">
        <f>数据源表!M485</f>
        <v>*化学试剂助剂*半合成切削液</v>
      </c>
      <c r="X537" s="76" t="str">
        <f>数据源表!N485</f>
        <v>AP-3040</v>
      </c>
      <c r="Y537" s="76">
        <f>数据源表!O485</f>
        <v>3</v>
      </c>
      <c r="Z537" s="76" t="str">
        <f>数据源表!P485</f>
        <v>桶</v>
      </c>
      <c r="AA537" s="76">
        <f>数据源表!Q485</f>
        <v>3200</v>
      </c>
      <c r="AB537" s="76">
        <f>数据源表!R485</f>
        <v>9600</v>
      </c>
      <c r="AC537" s="118">
        <f>数据源表!U485</f>
        <v>510</v>
      </c>
      <c r="AD537" s="118">
        <f>数据源表!T485</f>
        <v>170</v>
      </c>
      <c r="AE537" s="66" t="str">
        <f t="shared" si="92"/>
        <v xml:space="preserve">     指导价</v>
      </c>
      <c r="AF537" s="73" t="str">
        <f>数据源表!V485</f>
        <v>XOUT18050228</v>
      </c>
      <c r="AG537" s="119">
        <f>数据源表!W485</f>
        <v>43235</v>
      </c>
      <c r="AH537" s="73">
        <f>数据源表!X485</f>
        <v>0</v>
      </c>
      <c r="AI537" s="122"/>
      <c r="AJ537" s="124">
        <f>数据源表!Y485</f>
        <v>0.16000029000007199</v>
      </c>
      <c r="AK537" s="53" t="e">
        <f>VLOOKUP(V537,#REF!,12,0)</f>
        <v>#REF!</v>
      </c>
    </row>
    <row r="538" spans="1:37" s="185" customFormat="1" ht="12" customHeight="1">
      <c r="A538" s="76" t="str">
        <f>数据源表!A486</f>
        <v>周小帅</v>
      </c>
      <c r="B538" s="75">
        <f>数据源表!B486</f>
        <v>43204</v>
      </c>
      <c r="C538" s="76" t="str">
        <f>数据源表!C486</f>
        <v>a0223</v>
      </c>
      <c r="D538" s="76" t="str">
        <f>数据源表!D486</f>
        <v>西安众为科技发展有限公司</v>
      </c>
      <c r="E538" s="77">
        <f>数据源表!E486</f>
        <v>11600</v>
      </c>
      <c r="F538" s="76" t="str">
        <f>数据源表!F486</f>
        <v>15222543</v>
      </c>
      <c r="G538" s="78">
        <f>数据源表!G486</f>
        <v>43264</v>
      </c>
      <c r="H538" s="76">
        <f>数据源表!H486</f>
        <v>60</v>
      </c>
      <c r="I538" s="78">
        <v>43258</v>
      </c>
      <c r="J538" s="94">
        <f>数据源表!J486</f>
        <v>11600</v>
      </c>
      <c r="K538" s="94">
        <f t="shared" si="95"/>
        <v>9914.5300000000007</v>
      </c>
      <c r="L538" s="95">
        <f t="shared" si="93"/>
        <v>54</v>
      </c>
      <c r="M538" s="96"/>
      <c r="N538" s="96" t="e">
        <f>VLOOKUP(C538,#REF!,5,0)</f>
        <v>#REF!</v>
      </c>
      <c r="O538" s="76">
        <f t="shared" si="90"/>
        <v>0.05</v>
      </c>
      <c r="P538" s="76">
        <f t="shared" si="94"/>
        <v>495.73</v>
      </c>
      <c r="Q538" s="76" t="e">
        <f>ROUND(VLOOKUP(V538,#REF!,7,0),2)</f>
        <v>#REF!</v>
      </c>
      <c r="R538" s="76" t="e">
        <f t="shared" si="91"/>
        <v>#REF!</v>
      </c>
      <c r="S538" s="94" t="e">
        <f>ROUND(IF(F538="未税",J538-M538-R538,J538/1.17-M538-R538),2)</f>
        <v>#REF!</v>
      </c>
      <c r="T538" s="94"/>
      <c r="U538" s="94"/>
      <c r="V538" s="106" t="str">
        <f>数据源表!S486</f>
        <v>CYQ29</v>
      </c>
      <c r="W538" s="76" t="str">
        <f>数据源表!M486</f>
        <v>*化学试剂助剂*镁合金冷却剂</v>
      </c>
      <c r="X538" s="76" t="str">
        <f>数据源表!N486</f>
        <v>OH-303</v>
      </c>
      <c r="Y538" s="76">
        <f>数据源表!O486</f>
        <v>4</v>
      </c>
      <c r="Z538" s="76" t="str">
        <f>数据源表!P486</f>
        <v>桶</v>
      </c>
      <c r="AA538" s="76">
        <f>数据源表!Q486</f>
        <v>2900</v>
      </c>
      <c r="AB538" s="76">
        <f>数据源表!R486</f>
        <v>11600</v>
      </c>
      <c r="AC538" s="118">
        <f>数据源表!U486</f>
        <v>680</v>
      </c>
      <c r="AD538" s="118">
        <f>数据源表!T486</f>
        <v>170</v>
      </c>
      <c r="AE538" s="66" t="str">
        <f t="shared" si="92"/>
        <v xml:space="preserve">     指导价</v>
      </c>
      <c r="AF538" s="73" t="str">
        <f>数据源表!V486</f>
        <v>XOUT18040181</v>
      </c>
      <c r="AG538" s="119">
        <f>数据源表!W486</f>
        <v>43202</v>
      </c>
      <c r="AH538" s="73">
        <f>数据源表!X486</f>
        <v>0</v>
      </c>
      <c r="AI538" s="122"/>
      <c r="AJ538" s="124">
        <f>数据源表!Y486</f>
        <v>0.17</v>
      </c>
      <c r="AK538" s="53" t="e">
        <f>VLOOKUP(V538,#REF!,12,0)</f>
        <v>#REF!</v>
      </c>
    </row>
    <row r="539" spans="1:37" s="185" customFormat="1" ht="12" customHeight="1">
      <c r="A539" s="76" t="str">
        <f>数据源表!A487</f>
        <v>周小帅</v>
      </c>
      <c r="B539" s="75">
        <f>数据源表!B487</f>
        <v>43208</v>
      </c>
      <c r="C539" s="76" t="str">
        <f>数据源表!C487</f>
        <v>a0255</v>
      </c>
      <c r="D539" s="76" t="str">
        <f>数据源表!D487</f>
        <v>无锡锐溢机械科技有限公司</v>
      </c>
      <c r="E539" s="77">
        <f>数据源表!E487</f>
        <v>2800</v>
      </c>
      <c r="F539" s="76" t="str">
        <f>数据源表!F487</f>
        <v>15222655</v>
      </c>
      <c r="G539" s="78">
        <f>数据源表!G487</f>
        <v>43208</v>
      </c>
      <c r="H539" s="76" t="str">
        <f>数据源表!H487</f>
        <v>款到发货</v>
      </c>
      <c r="I539" s="78">
        <v>43273</v>
      </c>
      <c r="J539" s="94">
        <f>数据源表!J487</f>
        <v>2800</v>
      </c>
      <c r="K539" s="94">
        <f t="shared" si="95"/>
        <v>2393.16</v>
      </c>
      <c r="L539" s="95">
        <f t="shared" si="93"/>
        <v>65</v>
      </c>
      <c r="M539" s="96"/>
      <c r="N539" s="96" t="e">
        <f>VLOOKUP(C539,#REF!,5,0)</f>
        <v>#REF!</v>
      </c>
      <c r="O539" s="76">
        <f t="shared" si="90"/>
        <v>0.04</v>
      </c>
      <c r="P539" s="76">
        <f t="shared" si="94"/>
        <v>95.73</v>
      </c>
      <c r="Q539" s="76" t="e">
        <f>ROUND(VLOOKUP(V539,#REF!,7,0),2)</f>
        <v>#REF!</v>
      </c>
      <c r="R539" s="76" t="e">
        <f t="shared" si="91"/>
        <v>#REF!</v>
      </c>
      <c r="S539" s="94" t="e">
        <f>ROUND(IF(F539="未税",J539-M539-R539,J539/1.17-M539-R539),2)</f>
        <v>#REF!</v>
      </c>
      <c r="T539" s="94"/>
      <c r="U539" s="94"/>
      <c r="V539" s="106" t="str">
        <f>数据源表!S487</f>
        <v>CYT11</v>
      </c>
      <c r="W539" s="76" t="str">
        <f>数据源表!M487</f>
        <v>*润滑油*机床导轨油</v>
      </c>
      <c r="X539" s="76" t="str">
        <f>数据源表!N487</f>
        <v>68#</v>
      </c>
      <c r="Y539" s="76">
        <f>数据源表!O487</f>
        <v>0.17</v>
      </c>
      <c r="Z539" s="76" t="str">
        <f>数据源表!P487</f>
        <v>吨</v>
      </c>
      <c r="AA539" s="76">
        <f>数据源表!Q487</f>
        <v>16470.588235294101</v>
      </c>
      <c r="AB539" s="76">
        <f>数据源表!R487</f>
        <v>2800</v>
      </c>
      <c r="AC539" s="118">
        <f>数据源表!U487</f>
        <v>170</v>
      </c>
      <c r="AD539" s="118">
        <f>数据源表!T487</f>
        <v>170</v>
      </c>
      <c r="AE539" s="66" t="str">
        <f t="shared" si="92"/>
        <v xml:space="preserve">     指导价</v>
      </c>
      <c r="AF539" s="73" t="str">
        <f>数据源表!V487</f>
        <v>XOUT18040308</v>
      </c>
      <c r="AG539" s="119">
        <f>数据源表!W487</f>
        <v>43209</v>
      </c>
      <c r="AH539" s="73">
        <f>数据源表!X487</f>
        <v>0</v>
      </c>
      <c r="AI539" s="122"/>
      <c r="AJ539" s="124">
        <f>数据源表!Y487</f>
        <v>0.17</v>
      </c>
      <c r="AK539" s="53" t="e">
        <f>VLOOKUP(V539,#REF!,12,0)</f>
        <v>#REF!</v>
      </c>
    </row>
    <row r="540" spans="1:37" s="185" customFormat="1" ht="12" customHeight="1">
      <c r="A540" s="76" t="str">
        <f>数据源表!A488</f>
        <v>周小帅</v>
      </c>
      <c r="B540" s="75">
        <f>数据源表!B488</f>
        <v>43208</v>
      </c>
      <c r="C540" s="76" t="str">
        <f>数据源表!C488</f>
        <v>a0255</v>
      </c>
      <c r="D540" s="76" t="str">
        <f>数据源表!D488</f>
        <v>无锡锐溢机械科技有限公司</v>
      </c>
      <c r="E540" s="77">
        <f>数据源表!E488</f>
        <v>2900</v>
      </c>
      <c r="F540" s="76" t="str">
        <f>数据源表!F488</f>
        <v>15222656</v>
      </c>
      <c r="G540" s="78">
        <f>数据源表!G488</f>
        <v>43208</v>
      </c>
      <c r="H540" s="76" t="str">
        <f>数据源表!H488</f>
        <v>款到发货</v>
      </c>
      <c r="I540" s="78">
        <v>43273</v>
      </c>
      <c r="J540" s="94">
        <f>数据源表!J488</f>
        <v>2900</v>
      </c>
      <c r="K540" s="94">
        <f t="shared" si="95"/>
        <v>2478.63</v>
      </c>
      <c r="L540" s="95">
        <f t="shared" si="93"/>
        <v>65</v>
      </c>
      <c r="M540" s="96"/>
      <c r="N540" s="96" t="e">
        <f>VLOOKUP(C540,#REF!,5,0)</f>
        <v>#REF!</v>
      </c>
      <c r="O540" s="76">
        <f t="shared" si="90"/>
        <v>0.04</v>
      </c>
      <c r="P540" s="76">
        <f t="shared" si="94"/>
        <v>99.15</v>
      </c>
      <c r="Q540" s="76" t="e">
        <f>ROUND(VLOOKUP(V540,#REF!,7,0),2)</f>
        <v>#REF!</v>
      </c>
      <c r="R540" s="76" t="e">
        <f t="shared" si="91"/>
        <v>#REF!</v>
      </c>
      <c r="S540" s="94" t="e">
        <f>ROUND(IF(F540="未税",J540-M540-R540,J540/1.17-M540-R540),2)</f>
        <v>#REF!</v>
      </c>
      <c r="T540" s="94"/>
      <c r="U540" s="94"/>
      <c r="V540" s="106" t="str">
        <f>数据源表!S488</f>
        <v>CSB06</v>
      </c>
      <c r="W540" s="76" t="str">
        <f>数据源表!M488</f>
        <v>*化学试剂助剂*半合成切削液</v>
      </c>
      <c r="X540" s="76" t="str">
        <f>数据源表!N488</f>
        <v>LP-3030</v>
      </c>
      <c r="Y540" s="76">
        <f>数据源表!O488</f>
        <v>1</v>
      </c>
      <c r="Z540" s="76" t="str">
        <f>数据源表!P488</f>
        <v>桶</v>
      </c>
      <c r="AA540" s="76">
        <f>数据源表!Q488</f>
        <v>2900</v>
      </c>
      <c r="AB540" s="76">
        <f>数据源表!R488</f>
        <v>2900</v>
      </c>
      <c r="AC540" s="118">
        <f>数据源表!U488</f>
        <v>170</v>
      </c>
      <c r="AD540" s="118">
        <f>数据源表!T488</f>
        <v>170</v>
      </c>
      <c r="AE540" s="66" t="str">
        <f t="shared" si="92"/>
        <v xml:space="preserve">     指导价</v>
      </c>
      <c r="AF540" s="73" t="str">
        <f>数据源表!V488</f>
        <v>XOUT18040308</v>
      </c>
      <c r="AG540" s="119">
        <f>数据源表!W488</f>
        <v>43209</v>
      </c>
      <c r="AH540" s="73">
        <f>数据源表!X488</f>
        <v>0</v>
      </c>
      <c r="AI540" s="122"/>
      <c r="AJ540" s="124">
        <f>数据源表!Y488</f>
        <v>0.17</v>
      </c>
      <c r="AK540" s="53" t="e">
        <f>VLOOKUP(V540,#REF!,12,0)</f>
        <v>#REF!</v>
      </c>
    </row>
    <row r="541" spans="1:37" s="185" customFormat="1" ht="12" customHeight="1">
      <c r="A541" s="76" t="str">
        <f>数据源表!A489</f>
        <v>周小帅</v>
      </c>
      <c r="B541" s="75">
        <f>数据源表!B489</f>
        <v>43193</v>
      </c>
      <c r="C541" s="76" t="str">
        <f>数据源表!C489</f>
        <v>a0268</v>
      </c>
      <c r="D541" s="76" t="str">
        <f>数据源表!D489</f>
        <v>江阴全华丰精锻有限公司</v>
      </c>
      <c r="E541" s="77">
        <f>数据源表!E489</f>
        <v>7350</v>
      </c>
      <c r="F541" s="76" t="str">
        <f>数据源表!F489</f>
        <v>15222360</v>
      </c>
      <c r="G541" s="78">
        <f>数据源表!G489</f>
        <v>43223</v>
      </c>
      <c r="H541" s="76">
        <f>数据源表!H489</f>
        <v>30</v>
      </c>
      <c r="I541" s="78">
        <v>43276</v>
      </c>
      <c r="J541" s="94">
        <f>数据源表!J489</f>
        <v>7350</v>
      </c>
      <c r="K541" s="94">
        <f t="shared" si="95"/>
        <v>6282.05</v>
      </c>
      <c r="L541" s="95">
        <f t="shared" si="93"/>
        <v>83</v>
      </c>
      <c r="M541" s="96"/>
      <c r="N541" s="96" t="e">
        <f>VLOOKUP(C541,#REF!,5,0)</f>
        <v>#REF!</v>
      </c>
      <c r="O541" s="76">
        <f t="shared" si="90"/>
        <v>0.04</v>
      </c>
      <c r="P541" s="76">
        <f t="shared" si="94"/>
        <v>251.28</v>
      </c>
      <c r="Q541" s="76" t="e">
        <f>ROUND(VLOOKUP(V541,#REF!,7,0),2)</f>
        <v>#REF!</v>
      </c>
      <c r="R541" s="76" t="e">
        <f t="shared" si="91"/>
        <v>#REF!</v>
      </c>
      <c r="S541" s="94" t="e">
        <f>ROUND(IF(F541="未税",J541-M541-R541,J541/1.17-M541-R541),2)</f>
        <v>#REF!</v>
      </c>
      <c r="T541" s="94"/>
      <c r="U541" s="94"/>
      <c r="V541" s="106" t="str">
        <f>数据源表!S489</f>
        <v>CSX20</v>
      </c>
      <c r="W541" s="76" t="str">
        <f>数据源表!M489</f>
        <v>*其他化学制品*放电加工介质</v>
      </c>
      <c r="X541" s="76" t="str">
        <f>数据源表!N489</f>
        <v>EDM</v>
      </c>
      <c r="Y541" s="76">
        <f>数据源表!O489</f>
        <v>3</v>
      </c>
      <c r="Z541" s="76" t="str">
        <f>数据源表!P489</f>
        <v>桶</v>
      </c>
      <c r="AA541" s="76">
        <f>数据源表!Q489</f>
        <v>2450</v>
      </c>
      <c r="AB541" s="76">
        <f>数据源表!R489</f>
        <v>7350</v>
      </c>
      <c r="AC541" s="118">
        <f>数据源表!U489</f>
        <v>420</v>
      </c>
      <c r="AD541" s="118">
        <f>数据源表!T489</f>
        <v>140</v>
      </c>
      <c r="AE541" s="66" t="str">
        <f t="shared" si="92"/>
        <v xml:space="preserve">     指导价</v>
      </c>
      <c r="AF541" s="73" t="str">
        <f>数据源表!V489</f>
        <v>XOUT18040003</v>
      </c>
      <c r="AG541" s="119">
        <f>数据源表!W489</f>
        <v>43192</v>
      </c>
      <c r="AH541" s="73">
        <f>数据源表!X489</f>
        <v>0</v>
      </c>
      <c r="AI541" s="122"/>
      <c r="AJ541" s="124">
        <f>数据源表!Y489</f>
        <v>0.17</v>
      </c>
      <c r="AK541" s="53" t="e">
        <f>VLOOKUP(V541,#REF!,12,0)</f>
        <v>#REF!</v>
      </c>
    </row>
    <row r="542" spans="1:37" s="185" customFormat="1" ht="12" customHeight="1">
      <c r="A542" s="76" t="str">
        <f>数据源表!A490</f>
        <v>周小帅</v>
      </c>
      <c r="B542" s="75">
        <f>数据源表!B490</f>
        <v>43193</v>
      </c>
      <c r="C542" s="76" t="str">
        <f>数据源表!C490</f>
        <v>a0268</v>
      </c>
      <c r="D542" s="76" t="str">
        <f>数据源表!D490</f>
        <v>江阴全华丰精锻有限公司</v>
      </c>
      <c r="E542" s="77">
        <f>数据源表!E490</f>
        <v>7000</v>
      </c>
      <c r="F542" s="76" t="str">
        <f>数据源表!F490</f>
        <v>15222360</v>
      </c>
      <c r="G542" s="78">
        <f>数据源表!G490</f>
        <v>43223</v>
      </c>
      <c r="H542" s="76">
        <f>数据源表!H490</f>
        <v>30</v>
      </c>
      <c r="I542" s="78">
        <v>43276</v>
      </c>
      <c r="J542" s="94">
        <f>数据源表!J490</f>
        <v>7000</v>
      </c>
      <c r="K542" s="94">
        <f t="shared" si="95"/>
        <v>5982.91</v>
      </c>
      <c r="L542" s="95">
        <f t="shared" si="93"/>
        <v>83</v>
      </c>
      <c r="M542" s="96"/>
      <c r="N542" s="96" t="e">
        <f>VLOOKUP(C542,#REF!,5,0)</f>
        <v>#REF!</v>
      </c>
      <c r="O542" s="76">
        <f t="shared" si="90"/>
        <v>0.04</v>
      </c>
      <c r="P542" s="76">
        <f t="shared" si="94"/>
        <v>239.32</v>
      </c>
      <c r="Q542" s="76" t="e">
        <f>ROUND(VLOOKUP(V542,#REF!,7,0),2)</f>
        <v>#REF!</v>
      </c>
      <c r="R542" s="76" t="e">
        <f t="shared" si="91"/>
        <v>#REF!</v>
      </c>
      <c r="S542" s="94" t="e">
        <f>ROUND(IF(F542="未税",J542-M542-R542,J542/1.17-M542-R542),2)</f>
        <v>#REF!</v>
      </c>
      <c r="T542" s="94"/>
      <c r="U542" s="94"/>
      <c r="V542" s="106" t="str">
        <f>数据源表!S490</f>
        <v>CSB06</v>
      </c>
      <c r="W542" s="76" t="str">
        <f>数据源表!M490</f>
        <v>*化学试剂助剂*半合成切削液</v>
      </c>
      <c r="X542" s="76" t="str">
        <f>数据源表!N490</f>
        <v>LP-3030</v>
      </c>
      <c r="Y542" s="76">
        <f>数据源表!O490</f>
        <v>2</v>
      </c>
      <c r="Z542" s="76" t="str">
        <f>数据源表!P490</f>
        <v>桶</v>
      </c>
      <c r="AA542" s="76">
        <f>数据源表!Q490</f>
        <v>3500</v>
      </c>
      <c r="AB542" s="76">
        <f>数据源表!R490</f>
        <v>7000</v>
      </c>
      <c r="AC542" s="118">
        <f>数据源表!U490</f>
        <v>340</v>
      </c>
      <c r="AD542" s="118">
        <f>数据源表!T490</f>
        <v>170</v>
      </c>
      <c r="AE542" s="66" t="str">
        <f t="shared" si="92"/>
        <v xml:space="preserve">     指导价</v>
      </c>
      <c r="AF542" s="73" t="str">
        <f>数据源表!V490</f>
        <v>XOUT18040003</v>
      </c>
      <c r="AG542" s="119">
        <f>数据源表!W490</f>
        <v>43192</v>
      </c>
      <c r="AH542" s="73">
        <f>数据源表!X490</f>
        <v>0</v>
      </c>
      <c r="AI542" s="122"/>
      <c r="AJ542" s="124">
        <f>数据源表!Y490</f>
        <v>0.17</v>
      </c>
      <c r="AK542" s="53" t="e">
        <f>VLOOKUP(V542,#REF!,12,0)</f>
        <v>#REF!</v>
      </c>
    </row>
    <row r="543" spans="1:37" s="185" customFormat="1" ht="12" customHeight="1">
      <c r="A543" s="76" t="str">
        <f>数据源表!A491</f>
        <v>周小帅</v>
      </c>
      <c r="B543" s="75">
        <f>数据源表!B491</f>
        <v>43234</v>
      </c>
      <c r="C543" s="76" t="str">
        <f>数据源表!C491</f>
        <v>a0304</v>
      </c>
      <c r="D543" s="76" t="str">
        <f>数据源表!D491</f>
        <v>无锡宝昌金属制品有限公司</v>
      </c>
      <c r="E543" s="77">
        <f>数据源表!E491</f>
        <v>6600</v>
      </c>
      <c r="F543" s="76" t="str">
        <f>数据源表!F491</f>
        <v>27754490</v>
      </c>
      <c r="G543" s="78">
        <f>数据源表!G491</f>
        <v>43264</v>
      </c>
      <c r="H543" s="76">
        <f>数据源表!H491</f>
        <v>30</v>
      </c>
      <c r="I543" s="78">
        <v>43273</v>
      </c>
      <c r="J543" s="94">
        <f>数据源表!J491</f>
        <v>6600</v>
      </c>
      <c r="K543" s="94">
        <f t="shared" si="95"/>
        <v>5689.66</v>
      </c>
      <c r="L543" s="95">
        <f t="shared" si="93"/>
        <v>39</v>
      </c>
      <c r="M543" s="96"/>
      <c r="N543" s="96" t="e">
        <f>VLOOKUP(C543,#REF!,5,0)</f>
        <v>#REF!</v>
      </c>
      <c r="O543" s="76">
        <f t="shared" si="90"/>
        <v>0.05</v>
      </c>
      <c r="P543" s="76">
        <f t="shared" si="94"/>
        <v>284.48</v>
      </c>
      <c r="Q543" s="76" t="e">
        <f>ROUND(VLOOKUP(V543,#REF!,7,0),2)</f>
        <v>#REF!</v>
      </c>
      <c r="R543" s="76" t="e">
        <f t="shared" si="91"/>
        <v>#REF!</v>
      </c>
      <c r="S543" s="94" t="e">
        <f>ROUND(IF(F543="未税",J543-M543-R543,J543/(1+AJ543)-M543-R543),2)</f>
        <v>#REF!</v>
      </c>
      <c r="T543" s="94"/>
      <c r="U543" s="94"/>
      <c r="V543" s="106" t="str">
        <f>数据源表!S491</f>
        <v>CSQ07</v>
      </c>
      <c r="W543" s="76" t="str">
        <f>数据源表!M491</f>
        <v>*专项化学用品*不锈钢研磨液</v>
      </c>
      <c r="X543" s="76" t="str">
        <f>数据源表!N491</f>
        <v>SH-801AX</v>
      </c>
      <c r="Y543" s="76">
        <f>数据源表!O491</f>
        <v>2</v>
      </c>
      <c r="Z543" s="76" t="str">
        <f>数据源表!P491</f>
        <v>桶</v>
      </c>
      <c r="AA543" s="76">
        <f>数据源表!Q491</f>
        <v>3300</v>
      </c>
      <c r="AB543" s="76">
        <f>数据源表!R491</f>
        <v>6600</v>
      </c>
      <c r="AC543" s="118">
        <f>数据源表!U491</f>
        <v>360</v>
      </c>
      <c r="AD543" s="118">
        <f>数据源表!T491</f>
        <v>180</v>
      </c>
      <c r="AE543" s="66" t="str">
        <f t="shared" si="92"/>
        <v xml:space="preserve">     指导价</v>
      </c>
      <c r="AF543" s="73" t="str">
        <f>数据源表!V491</f>
        <v>XOUT18050234</v>
      </c>
      <c r="AG543" s="119">
        <f>数据源表!W491</f>
        <v>43234</v>
      </c>
      <c r="AH543" s="73">
        <f>数据源表!X491</f>
        <v>0</v>
      </c>
      <c r="AI543" s="122"/>
      <c r="AJ543" s="124">
        <f>数据源表!Y491</f>
        <v>0.159999015758411</v>
      </c>
      <c r="AK543" s="53" t="e">
        <f>VLOOKUP(V543,#REF!,12,0)</f>
        <v>#REF!</v>
      </c>
    </row>
    <row r="544" spans="1:37" s="185" customFormat="1" ht="12" customHeight="1">
      <c r="A544" s="76" t="str">
        <f>数据源表!A492</f>
        <v>周小帅</v>
      </c>
      <c r="B544" s="75">
        <f>数据源表!B492</f>
        <v>43234</v>
      </c>
      <c r="C544" s="76" t="str">
        <f>数据源表!C492</f>
        <v>a0304</v>
      </c>
      <c r="D544" s="76" t="str">
        <f>数据源表!D492</f>
        <v>无锡宝昌金属制品有限公司</v>
      </c>
      <c r="E544" s="77">
        <f>数据源表!E492</f>
        <v>2100</v>
      </c>
      <c r="F544" s="76" t="str">
        <f>数据源表!F492</f>
        <v>27754491</v>
      </c>
      <c r="G544" s="78">
        <f>数据源表!G492</f>
        <v>43264</v>
      </c>
      <c r="H544" s="76">
        <f>数据源表!H492</f>
        <v>30</v>
      </c>
      <c r="I544" s="78">
        <v>43273</v>
      </c>
      <c r="J544" s="94">
        <f>数据源表!J492</f>
        <v>2100</v>
      </c>
      <c r="K544" s="94">
        <f t="shared" si="95"/>
        <v>1810.34</v>
      </c>
      <c r="L544" s="95">
        <f t="shared" si="93"/>
        <v>39</v>
      </c>
      <c r="M544" s="96"/>
      <c r="N544" s="96" t="e">
        <f>VLOOKUP(C544,#REF!,5,0)</f>
        <v>#REF!</v>
      </c>
      <c r="O544" s="76">
        <f t="shared" si="90"/>
        <v>0.05</v>
      </c>
      <c r="P544" s="76">
        <f t="shared" si="94"/>
        <v>90.52</v>
      </c>
      <c r="Q544" s="76" t="e">
        <f>ROUND(VLOOKUP(V544,#REF!,7,0),2)</f>
        <v>#REF!</v>
      </c>
      <c r="R544" s="76" t="e">
        <f t="shared" si="91"/>
        <v>#REF!</v>
      </c>
      <c r="S544" s="94" t="e">
        <f>ROUND(IF(F544="未税",J544-M544-R544,J544/(1+AJ544)-M544-R544),2)</f>
        <v>#REF!</v>
      </c>
      <c r="T544" s="94"/>
      <c r="U544" s="94"/>
      <c r="V544" s="106" t="str">
        <f>数据源表!S492</f>
        <v>CYT10</v>
      </c>
      <c r="W544" s="76" t="str">
        <f>数据源表!M492</f>
        <v>*润滑油*高级抗磨液压油</v>
      </c>
      <c r="X544" s="76" t="str">
        <f>数据源表!N492</f>
        <v>46#</v>
      </c>
      <c r="Y544" s="76">
        <f>数据源表!O492</f>
        <v>0.17</v>
      </c>
      <c r="Z544" s="76" t="str">
        <f>数据源表!P492</f>
        <v>吨</v>
      </c>
      <c r="AA544" s="76">
        <f>数据源表!Q492</f>
        <v>12352.9411764706</v>
      </c>
      <c r="AB544" s="76">
        <f>数据源表!R492</f>
        <v>2100</v>
      </c>
      <c r="AC544" s="118">
        <f>数据源表!U492</f>
        <v>170</v>
      </c>
      <c r="AD544" s="118">
        <f>数据源表!T492</f>
        <v>170</v>
      </c>
      <c r="AE544" s="66" t="str">
        <f t="shared" si="92"/>
        <v xml:space="preserve">     指导价</v>
      </c>
      <c r="AF544" s="73" t="str">
        <f>数据源表!V492</f>
        <v>XOUT18050234</v>
      </c>
      <c r="AG544" s="119">
        <f>数据源表!W492</f>
        <v>43234</v>
      </c>
      <c r="AH544" s="73">
        <f>数据源表!X492</f>
        <v>0</v>
      </c>
      <c r="AI544" s="122"/>
      <c r="AJ544" s="124">
        <f>数据源表!Y492</f>
        <v>0.160003093341582</v>
      </c>
      <c r="AK544" s="53" t="e">
        <f>VLOOKUP(V544,#REF!,12,0)</f>
        <v>#REF!</v>
      </c>
    </row>
    <row r="545" spans="1:37" s="185" customFormat="1" ht="12" customHeight="1">
      <c r="A545" s="76" t="str">
        <f>数据源表!A493</f>
        <v>周小帅</v>
      </c>
      <c r="B545" s="75">
        <f>数据源表!B493</f>
        <v>43201</v>
      </c>
      <c r="C545" s="76" t="str">
        <f>数据源表!C493</f>
        <v>a0347</v>
      </c>
      <c r="D545" s="76" t="str">
        <f>数据源表!D493</f>
        <v>无锡市科博机械电器有限公司</v>
      </c>
      <c r="E545" s="77">
        <f>数据源表!E493</f>
        <v>11200</v>
      </c>
      <c r="F545" s="76" t="str">
        <f>数据源表!F493</f>
        <v>15222474</v>
      </c>
      <c r="G545" s="78">
        <f>数据源表!G493</f>
        <v>43231</v>
      </c>
      <c r="H545" s="76">
        <f>数据源表!H493</f>
        <v>30</v>
      </c>
      <c r="I545" s="78" t="s">
        <v>1510</v>
      </c>
      <c r="J545" s="94">
        <f>数据源表!J493</f>
        <v>3400</v>
      </c>
      <c r="K545" s="94">
        <f t="shared" si="95"/>
        <v>2905.98</v>
      </c>
      <c r="L545" s="200">
        <v>77</v>
      </c>
      <c r="M545" s="96"/>
      <c r="N545" s="96" t="e">
        <f>VLOOKUP(C545,#REF!,5,0)</f>
        <v>#REF!</v>
      </c>
      <c r="O545" s="76">
        <f t="shared" si="90"/>
        <v>0.04</v>
      </c>
      <c r="P545" s="76">
        <f t="shared" si="94"/>
        <v>116.24</v>
      </c>
      <c r="Q545" s="76" t="e">
        <f>ROUND(VLOOKUP(V545,#REF!,7,0),2)</f>
        <v>#REF!</v>
      </c>
      <c r="R545" s="76" t="e">
        <f t="shared" si="91"/>
        <v>#REF!</v>
      </c>
      <c r="S545" s="94" t="e">
        <f>ROUND(IF(F545="未税",J545-M545-R545,J545/1.17-M545-R545),2)</f>
        <v>#REF!</v>
      </c>
      <c r="T545" s="94"/>
      <c r="U545" s="94"/>
      <c r="V545" s="106" t="str">
        <f>数据源表!S493</f>
        <v>CSQ13</v>
      </c>
      <c r="W545" s="76" t="str">
        <f>数据源表!M493</f>
        <v>*其他化学制品*高级全合成切削液</v>
      </c>
      <c r="X545" s="76" t="str">
        <f>数据源表!N493</f>
        <v>SC-H801</v>
      </c>
      <c r="Y545" s="76">
        <f>数据源表!O493</f>
        <v>1.21</v>
      </c>
      <c r="Z545" s="76" t="str">
        <f>数据源表!P493</f>
        <v>桶</v>
      </c>
      <c r="AA545" s="76">
        <f>数据源表!Q493</f>
        <v>2800</v>
      </c>
      <c r="AB545" s="76">
        <f>数据源表!R493</f>
        <v>11200</v>
      </c>
      <c r="AC545" s="118">
        <f>数据源表!U493</f>
        <v>218.57</v>
      </c>
      <c r="AD545" s="118">
        <f>数据源表!T493</f>
        <v>180</v>
      </c>
      <c r="AE545" s="66" t="str">
        <f t="shared" si="92"/>
        <v xml:space="preserve">     指导价</v>
      </c>
      <c r="AF545" s="73" t="str">
        <f>数据源表!V493</f>
        <v>XOUT18040154</v>
      </c>
      <c r="AG545" s="119">
        <f>数据源表!W493</f>
        <v>43202</v>
      </c>
      <c r="AH545" s="73" t="str">
        <f>数据源表!X493</f>
        <v>拆分付款</v>
      </c>
      <c r="AI545" s="122"/>
      <c r="AJ545" s="124">
        <f>数据源表!Y493</f>
        <v>0.17</v>
      </c>
      <c r="AK545" s="53" t="e">
        <f>VLOOKUP(V545,#REF!,12,0)</f>
        <v>#REF!</v>
      </c>
    </row>
    <row r="546" spans="1:37" s="185" customFormat="1" ht="12" customHeight="1">
      <c r="A546" s="76" t="str">
        <f>数据源表!A494</f>
        <v>周小帅</v>
      </c>
      <c r="B546" s="75">
        <f>数据源表!B494</f>
        <v>43260</v>
      </c>
      <c r="C546" s="76" t="str">
        <f>数据源表!C494</f>
        <v>a0347</v>
      </c>
      <c r="D546" s="76" t="str">
        <f>数据源表!D494</f>
        <v>无锡市科博机械电器有限公司</v>
      </c>
      <c r="E546" s="77">
        <f>数据源表!E494</f>
        <v>8400</v>
      </c>
      <c r="F546" s="76" t="str">
        <f>数据源表!F494</f>
        <v>55874896</v>
      </c>
      <c r="G546" s="78">
        <f>数据源表!G494</f>
        <v>43290</v>
      </c>
      <c r="H546" s="76">
        <f>数据源表!H494</f>
        <v>30</v>
      </c>
      <c r="I546" s="78">
        <v>43278</v>
      </c>
      <c r="J546" s="94">
        <f>数据源表!J494</f>
        <v>5000</v>
      </c>
      <c r="K546" s="94">
        <f t="shared" si="95"/>
        <v>4310.34</v>
      </c>
      <c r="L546" s="95">
        <f t="shared" si="93"/>
        <v>18</v>
      </c>
      <c r="M546" s="96"/>
      <c r="N546" s="96" t="e">
        <f>VLOOKUP(C546,#REF!,5,0)</f>
        <v>#REF!</v>
      </c>
      <c r="O546" s="76">
        <f t="shared" si="90"/>
        <v>0.05</v>
      </c>
      <c r="P546" s="76">
        <f t="shared" si="94"/>
        <v>215.52</v>
      </c>
      <c r="Q546" s="76" t="e">
        <f>ROUND(VLOOKUP(V546,#REF!,7,0),2)</f>
        <v>#REF!</v>
      </c>
      <c r="R546" s="76" t="e">
        <f t="shared" si="91"/>
        <v>#REF!</v>
      </c>
      <c r="S546" s="94" t="e">
        <f>ROUND(IF(F546="未税",J546-M546-R546,J546/(1+AJ546)-M546-R546),2)</f>
        <v>#REF!</v>
      </c>
      <c r="T546" s="94"/>
      <c r="U546" s="94"/>
      <c r="V546" s="106" t="str">
        <f>数据源表!S494</f>
        <v>CSQ13</v>
      </c>
      <c r="W546" s="76" t="str">
        <f>数据源表!M494</f>
        <v>*其他化学制品*高级全合成切削液</v>
      </c>
      <c r="X546" s="76" t="str">
        <f>数据源表!N494</f>
        <v>SC-H801</v>
      </c>
      <c r="Y546" s="76">
        <f>数据源表!O494</f>
        <v>1.79</v>
      </c>
      <c r="Z546" s="76" t="str">
        <f>数据源表!P494</f>
        <v>桶</v>
      </c>
      <c r="AA546" s="76">
        <f>数据源表!Q494</f>
        <v>2800</v>
      </c>
      <c r="AB546" s="76">
        <f>数据源表!R494</f>
        <v>8400</v>
      </c>
      <c r="AC546" s="118">
        <f>数据源表!U494</f>
        <v>321.43</v>
      </c>
      <c r="AD546" s="118">
        <f>数据源表!T494</f>
        <v>180</v>
      </c>
      <c r="AE546" s="66" t="str">
        <f t="shared" si="92"/>
        <v xml:space="preserve">     指导价</v>
      </c>
      <c r="AF546" s="73" t="str">
        <f>数据源表!V494</f>
        <v>XOUT18060170</v>
      </c>
      <c r="AG546" s="119">
        <f>数据源表!W494</f>
        <v>43262</v>
      </c>
      <c r="AH546" s="73" t="str">
        <f>数据源表!X494</f>
        <v>拆分付款</v>
      </c>
      <c r="AI546" s="122"/>
      <c r="AJ546" s="124">
        <f>数据源表!Y494</f>
        <v>0.160001491430489</v>
      </c>
      <c r="AK546" s="53" t="e">
        <f>VLOOKUP(V546,#REF!,12,0)</f>
        <v>#REF!</v>
      </c>
    </row>
    <row r="547" spans="1:37" s="185" customFormat="1" ht="12" customHeight="1">
      <c r="A547" s="76" t="str">
        <f>数据源表!A495</f>
        <v>周小帅</v>
      </c>
      <c r="B547" s="75">
        <f>数据源表!B495</f>
        <v>43260</v>
      </c>
      <c r="C547" s="76" t="str">
        <f>数据源表!C495</f>
        <v>a0347</v>
      </c>
      <c r="D547" s="76" t="str">
        <f>数据源表!D495</f>
        <v>无锡市科博机械电器有限公司</v>
      </c>
      <c r="E547" s="77">
        <f>数据源表!E495</f>
        <v>2800</v>
      </c>
      <c r="F547" s="76" t="str">
        <f>数据源表!F495</f>
        <v>55874896</v>
      </c>
      <c r="G547" s="78">
        <f>数据源表!G495</f>
        <v>43290</v>
      </c>
      <c r="H547" s="76">
        <f>数据源表!H495</f>
        <v>30</v>
      </c>
      <c r="I547" s="78">
        <v>43278</v>
      </c>
      <c r="J547" s="94">
        <f>数据源表!J495</f>
        <v>2800</v>
      </c>
      <c r="K547" s="94">
        <f t="shared" si="95"/>
        <v>2413.79</v>
      </c>
      <c r="L547" s="95">
        <f t="shared" si="93"/>
        <v>18</v>
      </c>
      <c r="M547" s="96"/>
      <c r="N547" s="96" t="e">
        <f>VLOOKUP(C547,#REF!,5,0)</f>
        <v>#REF!</v>
      </c>
      <c r="O547" s="76">
        <f t="shared" si="90"/>
        <v>0.05</v>
      </c>
      <c r="P547" s="76">
        <f t="shared" si="94"/>
        <v>120.69</v>
      </c>
      <c r="Q547" s="76" t="e">
        <f>ROUND(VLOOKUP(V547,#REF!,7,0),2)</f>
        <v>#REF!</v>
      </c>
      <c r="R547" s="76" t="e">
        <f t="shared" si="91"/>
        <v>#REF!</v>
      </c>
      <c r="S547" s="94" t="e">
        <f>ROUND(IF(F547="未税",J547-M547-R547,J547/(1+AJ547)-M547-R547),2)</f>
        <v>#REF!</v>
      </c>
      <c r="T547" s="94"/>
      <c r="U547" s="94"/>
      <c r="V547" s="106" t="str">
        <f>数据源表!S495</f>
        <v>CSQ13</v>
      </c>
      <c r="W547" s="76" t="str">
        <f>数据源表!M495</f>
        <v>*其他化学制品*高级全合成切削液</v>
      </c>
      <c r="X547" s="76" t="str">
        <f>数据源表!N495</f>
        <v>SC-H801</v>
      </c>
      <c r="Y547" s="76">
        <f>数据源表!O495</f>
        <v>1</v>
      </c>
      <c r="Z547" s="76" t="str">
        <f>数据源表!P495</f>
        <v>桶</v>
      </c>
      <c r="AA547" s="76">
        <f>数据源表!Q495</f>
        <v>2800</v>
      </c>
      <c r="AB547" s="76">
        <f>数据源表!R495</f>
        <v>2800</v>
      </c>
      <c r="AC547" s="118">
        <f>数据源表!U495</f>
        <v>180</v>
      </c>
      <c r="AD547" s="118">
        <f>数据源表!T495</f>
        <v>180</v>
      </c>
      <c r="AE547" s="66" t="str">
        <f t="shared" si="92"/>
        <v xml:space="preserve">     指导价</v>
      </c>
      <c r="AF547" s="73" t="str">
        <f>数据源表!V495</f>
        <v>XOUT18060159</v>
      </c>
      <c r="AG547" s="119">
        <f>数据源表!W495</f>
        <v>43260</v>
      </c>
      <c r="AH547" s="73">
        <f>数据源表!X495</f>
        <v>0</v>
      </c>
      <c r="AI547" s="122"/>
      <c r="AJ547" s="124">
        <f>数据源表!Y495</f>
        <v>0.160001491430489</v>
      </c>
      <c r="AK547" s="53" t="e">
        <f>VLOOKUP(V547,#REF!,12,0)</f>
        <v>#REF!</v>
      </c>
    </row>
    <row r="548" spans="1:37" s="185" customFormat="1" ht="12" customHeight="1">
      <c r="A548" s="76" t="str">
        <f>数据源表!A496</f>
        <v>周小帅</v>
      </c>
      <c r="B548" s="75">
        <f>数据源表!B496</f>
        <v>43137</v>
      </c>
      <c r="C548" s="76" t="str">
        <f>数据源表!C496</f>
        <v>a0349</v>
      </c>
      <c r="D548" s="76" t="str">
        <f>数据源表!D496</f>
        <v>无锡铠骏机械制造有限公司</v>
      </c>
      <c r="E548" s="77">
        <f>数据源表!E496</f>
        <v>1320</v>
      </c>
      <c r="F548" s="76" t="str">
        <f>数据源表!F496</f>
        <v>02839220</v>
      </c>
      <c r="G548" s="78">
        <f>数据源表!G496</f>
        <v>43227</v>
      </c>
      <c r="H548" s="76">
        <f>数据源表!H496</f>
        <v>90</v>
      </c>
      <c r="I548" s="78" t="s">
        <v>1518</v>
      </c>
      <c r="J548" s="94">
        <f>数据源表!J496</f>
        <v>1000</v>
      </c>
      <c r="K548" s="94">
        <f t="shared" si="95"/>
        <v>854.7</v>
      </c>
      <c r="L548" s="200">
        <v>144</v>
      </c>
      <c r="M548" s="96"/>
      <c r="N548" s="96" t="e">
        <f>VLOOKUP(C548,#REF!,5,0)</f>
        <v>#REF!</v>
      </c>
      <c r="O548" s="76">
        <f t="shared" si="90"/>
        <v>0.02</v>
      </c>
      <c r="P548" s="76">
        <f t="shared" si="94"/>
        <v>17.09</v>
      </c>
      <c r="Q548" s="76" t="e">
        <f>ROUND(VLOOKUP(V548,#REF!,7,0),2)</f>
        <v>#REF!</v>
      </c>
      <c r="R548" s="76" t="e">
        <f t="shared" si="91"/>
        <v>#REF!</v>
      </c>
      <c r="S548" s="94" t="e">
        <f t="shared" ref="S548:S556" si="97">ROUND(IF(F548="未税",J548-M548-R548,J548/1.17-M548-R548),2)</f>
        <v>#REF!</v>
      </c>
      <c r="T548" s="94"/>
      <c r="U548" s="94"/>
      <c r="V548" s="106" t="str">
        <f>数据源表!S496</f>
        <v>CYF05</v>
      </c>
      <c r="W548" s="76" t="str">
        <f>数据源表!M496</f>
        <v>*石油制品*矿物油型防锈油</v>
      </c>
      <c r="X548" s="76" t="str">
        <f>数据源表!N496</f>
        <v>X-36</v>
      </c>
      <c r="Y548" s="76">
        <f>数据源表!O496</f>
        <v>2.27</v>
      </c>
      <c r="Z548" s="76" t="str">
        <f>数据源表!P496</f>
        <v>桶</v>
      </c>
      <c r="AA548" s="76">
        <f>数据源表!Q496</f>
        <v>440</v>
      </c>
      <c r="AB548" s="76">
        <f>数据源表!R496</f>
        <v>1320</v>
      </c>
      <c r="AC548" s="118">
        <f>数据源表!U496</f>
        <v>38.64</v>
      </c>
      <c r="AD548" s="118">
        <f>数据源表!T496</f>
        <v>17</v>
      </c>
      <c r="AE548" s="66" t="str">
        <f t="shared" si="92"/>
        <v>指导价+Y4*30</v>
      </c>
      <c r="AF548" s="73" t="str">
        <f>数据源表!V496</f>
        <v>XOUT18020083</v>
      </c>
      <c r="AG548" s="119">
        <f>数据源表!W496</f>
        <v>43137</v>
      </c>
      <c r="AH548" s="73" t="str">
        <f>数据源表!X496</f>
        <v>拆分付款</v>
      </c>
      <c r="AI548" s="122"/>
      <c r="AJ548" s="124">
        <f>数据源表!Y496</f>
        <v>0.17</v>
      </c>
      <c r="AK548" s="53" t="e">
        <f>VLOOKUP(V548,#REF!,12,0)</f>
        <v>#REF!</v>
      </c>
    </row>
    <row r="549" spans="1:37" s="185" customFormat="1" ht="12" customHeight="1">
      <c r="A549" s="76" t="str">
        <f>数据源表!A497</f>
        <v>周小帅</v>
      </c>
      <c r="B549" s="75">
        <f>数据源表!B497</f>
        <v>43206</v>
      </c>
      <c r="C549" s="76" t="str">
        <f>数据源表!C497</f>
        <v>a0349</v>
      </c>
      <c r="D549" s="76" t="str">
        <f>数据源表!D497</f>
        <v>无锡铠骏机械制造有限公司</v>
      </c>
      <c r="E549" s="77">
        <f>数据源表!E497</f>
        <v>6400</v>
      </c>
      <c r="F549" s="76" t="str">
        <f>数据源表!F497</f>
        <v>15222604</v>
      </c>
      <c r="G549" s="78">
        <f>数据源表!G497</f>
        <v>43296</v>
      </c>
      <c r="H549" s="76">
        <f>数据源表!H497</f>
        <v>90</v>
      </c>
      <c r="I549" s="78">
        <v>43281</v>
      </c>
      <c r="J549" s="94">
        <f>数据源表!J497</f>
        <v>6040</v>
      </c>
      <c r="K549" s="94">
        <f t="shared" si="95"/>
        <v>5162.3900000000003</v>
      </c>
      <c r="L549" s="95">
        <f t="shared" si="93"/>
        <v>75</v>
      </c>
      <c r="M549" s="96"/>
      <c r="N549" s="96" t="e">
        <f>VLOOKUP(C549,#REF!,5,0)</f>
        <v>#REF!</v>
      </c>
      <c r="O549" s="76">
        <f t="shared" si="90"/>
        <v>0.04</v>
      </c>
      <c r="P549" s="76">
        <f t="shared" si="94"/>
        <v>206.5</v>
      </c>
      <c r="Q549" s="76" t="e">
        <f>ROUND(VLOOKUP(V549,#REF!,7,0),2)</f>
        <v>#REF!</v>
      </c>
      <c r="R549" s="76" t="e">
        <f t="shared" si="91"/>
        <v>#REF!</v>
      </c>
      <c r="S549" s="94" t="e">
        <f t="shared" si="97"/>
        <v>#REF!</v>
      </c>
      <c r="T549" s="94"/>
      <c r="U549" s="94"/>
      <c r="V549" s="106" t="str">
        <f>数据源表!S497</f>
        <v>CSB03</v>
      </c>
      <c r="W549" s="76" t="str">
        <f>数据源表!M497</f>
        <v>*化学试剂助剂*半合成切削液</v>
      </c>
      <c r="X549" s="76" t="str">
        <f>数据源表!N497</f>
        <v>JH-3010</v>
      </c>
      <c r="Y549" s="76">
        <f>数据源表!O497</f>
        <v>1.89</v>
      </c>
      <c r="Z549" s="76" t="str">
        <f>数据源表!P497</f>
        <v>桶</v>
      </c>
      <c r="AA549" s="76">
        <f>数据源表!Q497</f>
        <v>3200</v>
      </c>
      <c r="AB549" s="76">
        <f>数据源表!R497</f>
        <v>6400</v>
      </c>
      <c r="AC549" s="118">
        <f>数据源表!U497</f>
        <v>320.88</v>
      </c>
      <c r="AD549" s="118">
        <f>数据源表!T497</f>
        <v>170</v>
      </c>
      <c r="AE549" s="66" t="str">
        <f t="shared" si="92"/>
        <v xml:space="preserve">     指导价</v>
      </c>
      <c r="AF549" s="73" t="str">
        <f>数据源表!V497</f>
        <v>XOUT18040260</v>
      </c>
      <c r="AG549" s="119">
        <f>数据源表!W497</f>
        <v>43207</v>
      </c>
      <c r="AH549" s="73" t="str">
        <f>数据源表!X497</f>
        <v>拆分付款</v>
      </c>
      <c r="AI549" s="122"/>
      <c r="AJ549" s="124">
        <f>数据源表!Y497</f>
        <v>0.17</v>
      </c>
      <c r="AK549" s="53" t="e">
        <f>VLOOKUP(V549,#REF!,12,0)</f>
        <v>#REF!</v>
      </c>
    </row>
    <row r="550" spans="1:37" s="185" customFormat="1" ht="12" customHeight="1">
      <c r="A550" s="76" t="str">
        <f>数据源表!A498</f>
        <v>周小帅</v>
      </c>
      <c r="B550" s="75">
        <f>数据源表!B498</f>
        <v>43182</v>
      </c>
      <c r="C550" s="76" t="str">
        <f>数据源表!C498</f>
        <v>a0349</v>
      </c>
      <c r="D550" s="76" t="str">
        <f>数据源表!D498</f>
        <v>无锡铠骏机械制造有限公司</v>
      </c>
      <c r="E550" s="77">
        <f>数据源表!E498</f>
        <v>2500</v>
      </c>
      <c r="F550" s="76" t="str">
        <f>数据源表!F498</f>
        <v>15222214</v>
      </c>
      <c r="G550" s="78">
        <f>数据源表!G498</f>
        <v>43272</v>
      </c>
      <c r="H550" s="76">
        <f>数据源表!H498</f>
        <v>90</v>
      </c>
      <c r="I550" s="78">
        <v>43281</v>
      </c>
      <c r="J550" s="94">
        <f>数据源表!J498</f>
        <v>2500</v>
      </c>
      <c r="K550" s="94">
        <f t="shared" si="95"/>
        <v>2136.75</v>
      </c>
      <c r="L550" s="95">
        <f t="shared" si="93"/>
        <v>99</v>
      </c>
      <c r="M550" s="96"/>
      <c r="N550" s="96" t="e">
        <f>VLOOKUP(C550,#REF!,5,0)</f>
        <v>#REF!</v>
      </c>
      <c r="O550" s="76">
        <f t="shared" si="90"/>
        <v>0.04</v>
      </c>
      <c r="P550" s="76">
        <f t="shared" si="94"/>
        <v>85.47</v>
      </c>
      <c r="Q550" s="76" t="e">
        <f>ROUND(VLOOKUP(V550,#REF!,7,0),2)</f>
        <v>#REF!</v>
      </c>
      <c r="R550" s="76" t="e">
        <f t="shared" si="91"/>
        <v>#REF!</v>
      </c>
      <c r="S550" s="94" t="e">
        <f t="shared" si="97"/>
        <v>#REF!</v>
      </c>
      <c r="T550" s="94"/>
      <c r="U550" s="94"/>
      <c r="V550" s="106" t="str">
        <f>数据源表!S498</f>
        <v>CYT10</v>
      </c>
      <c r="W550" s="76" t="str">
        <f>数据源表!M498</f>
        <v>*专项化学用品*抗磨液压油</v>
      </c>
      <c r="X550" s="76" t="str">
        <f>数据源表!N498</f>
        <v>46#</v>
      </c>
      <c r="Y550" s="76">
        <f>数据源表!O498</f>
        <v>1</v>
      </c>
      <c r="Z550" s="76" t="str">
        <f>数据源表!P498</f>
        <v>桶</v>
      </c>
      <c r="AA550" s="76">
        <f>数据源表!Q498</f>
        <v>2500</v>
      </c>
      <c r="AB550" s="76">
        <f>数据源表!R498</f>
        <v>2500</v>
      </c>
      <c r="AC550" s="118">
        <f>数据源表!U498</f>
        <v>170</v>
      </c>
      <c r="AD550" s="118">
        <f>数据源表!T498</f>
        <v>170</v>
      </c>
      <c r="AE550" s="66" t="str">
        <f t="shared" si="92"/>
        <v xml:space="preserve">     指导价</v>
      </c>
      <c r="AF550" s="73" t="str">
        <f>数据源表!V498</f>
        <v>XOUT18030380</v>
      </c>
      <c r="AG550" s="119">
        <f>数据源表!W498</f>
        <v>43183</v>
      </c>
      <c r="AH550" s="73">
        <f>数据源表!X498</f>
        <v>0</v>
      </c>
      <c r="AI550" s="122"/>
      <c r="AJ550" s="124">
        <f>数据源表!Y498</f>
        <v>0.17</v>
      </c>
      <c r="AK550" s="53" t="e">
        <f>VLOOKUP(V550,#REF!,12,0)</f>
        <v>#REF!</v>
      </c>
    </row>
    <row r="551" spans="1:37" s="185" customFormat="1" ht="12" customHeight="1">
      <c r="A551" s="76" t="str">
        <f>数据源表!A499</f>
        <v>周小帅</v>
      </c>
      <c r="B551" s="75">
        <f>数据源表!B499</f>
        <v>43182</v>
      </c>
      <c r="C551" s="76" t="str">
        <f>数据源表!C499</f>
        <v>a0349</v>
      </c>
      <c r="D551" s="76" t="str">
        <f>数据源表!D499</f>
        <v>无锡铠骏机械制造有限公司</v>
      </c>
      <c r="E551" s="77">
        <f>数据源表!E499</f>
        <v>2500</v>
      </c>
      <c r="F551" s="76" t="str">
        <f>数据源表!F499</f>
        <v>15222214</v>
      </c>
      <c r="G551" s="78">
        <f>数据源表!G499</f>
        <v>43272</v>
      </c>
      <c r="H551" s="76">
        <f>数据源表!H499</f>
        <v>90</v>
      </c>
      <c r="I551" s="78">
        <v>43281</v>
      </c>
      <c r="J551" s="94">
        <f>数据源表!J499</f>
        <v>2500</v>
      </c>
      <c r="K551" s="94">
        <f t="shared" si="95"/>
        <v>2136.75</v>
      </c>
      <c r="L551" s="95">
        <f t="shared" si="93"/>
        <v>99</v>
      </c>
      <c r="M551" s="96"/>
      <c r="N551" s="96" t="e">
        <f>VLOOKUP(C551,#REF!,5,0)</f>
        <v>#REF!</v>
      </c>
      <c r="O551" s="76">
        <f t="shared" si="90"/>
        <v>0.04</v>
      </c>
      <c r="P551" s="76">
        <f t="shared" si="94"/>
        <v>85.47</v>
      </c>
      <c r="Q551" s="76" t="e">
        <f>ROUND(VLOOKUP(V551,#REF!,7,0),2)</f>
        <v>#REF!</v>
      </c>
      <c r="R551" s="76" t="e">
        <f t="shared" si="91"/>
        <v>#REF!</v>
      </c>
      <c r="S551" s="94" t="e">
        <f t="shared" si="97"/>
        <v>#REF!</v>
      </c>
      <c r="T551" s="94"/>
      <c r="U551" s="94"/>
      <c r="V551" s="106" t="str">
        <f>数据源表!S499</f>
        <v>CYT11</v>
      </c>
      <c r="W551" s="76" t="str">
        <f>数据源表!M499</f>
        <v>*专项化学用品*机床导轨油</v>
      </c>
      <c r="X551" s="76" t="str">
        <f>数据源表!N499</f>
        <v>68#</v>
      </c>
      <c r="Y551" s="76">
        <f>数据源表!O499</f>
        <v>1</v>
      </c>
      <c r="Z551" s="76" t="str">
        <f>数据源表!P499</f>
        <v>桶</v>
      </c>
      <c r="AA551" s="76">
        <f>数据源表!Q499</f>
        <v>2500</v>
      </c>
      <c r="AB551" s="76">
        <f>数据源表!R499</f>
        <v>2500</v>
      </c>
      <c r="AC551" s="118">
        <f>数据源表!U499</f>
        <v>170</v>
      </c>
      <c r="AD551" s="118">
        <f>数据源表!T499</f>
        <v>170</v>
      </c>
      <c r="AE551" s="66" t="str">
        <f t="shared" si="92"/>
        <v xml:space="preserve">     指导价</v>
      </c>
      <c r="AF551" s="73" t="str">
        <f>数据源表!V499</f>
        <v>XOUT18030380</v>
      </c>
      <c r="AG551" s="119">
        <f>数据源表!W499</f>
        <v>43183</v>
      </c>
      <c r="AH551" s="73">
        <f>数据源表!X499</f>
        <v>0</v>
      </c>
      <c r="AI551" s="122"/>
      <c r="AJ551" s="124">
        <f>数据源表!Y499</f>
        <v>0.17</v>
      </c>
      <c r="AK551" s="53" t="e">
        <f>VLOOKUP(V551,#REF!,12,0)</f>
        <v>#REF!</v>
      </c>
    </row>
    <row r="552" spans="1:37" s="185" customFormat="1" ht="12" customHeight="1">
      <c r="A552" s="76" t="str">
        <f>数据源表!A500</f>
        <v>周小帅</v>
      </c>
      <c r="B552" s="75">
        <f>数据源表!B500</f>
        <v>43182</v>
      </c>
      <c r="C552" s="76" t="str">
        <f>数据源表!C500</f>
        <v>a0349</v>
      </c>
      <c r="D552" s="76" t="str">
        <f>数据源表!D500</f>
        <v>无锡铠骏机械制造有限公司</v>
      </c>
      <c r="E552" s="77">
        <f>数据源表!E500</f>
        <v>3700</v>
      </c>
      <c r="F552" s="76" t="str">
        <f>数据源表!F500</f>
        <v>15222214</v>
      </c>
      <c r="G552" s="78">
        <f>数据源表!G500</f>
        <v>43272</v>
      </c>
      <c r="H552" s="76">
        <f>数据源表!H500</f>
        <v>90</v>
      </c>
      <c r="I552" s="78">
        <v>43281</v>
      </c>
      <c r="J552" s="94">
        <f>数据源表!J500</f>
        <v>3700</v>
      </c>
      <c r="K552" s="94">
        <f t="shared" si="95"/>
        <v>3162.39</v>
      </c>
      <c r="L552" s="95">
        <f t="shared" si="93"/>
        <v>99</v>
      </c>
      <c r="M552" s="96"/>
      <c r="N552" s="96" t="e">
        <f>VLOOKUP(C552,#REF!,5,0)</f>
        <v>#REF!</v>
      </c>
      <c r="O552" s="76">
        <f t="shared" si="90"/>
        <v>0.04</v>
      </c>
      <c r="P552" s="76">
        <f t="shared" si="94"/>
        <v>126.5</v>
      </c>
      <c r="Q552" s="76" t="e">
        <f>ROUND(VLOOKUP(V552,#REF!,7,0),2)</f>
        <v>#REF!</v>
      </c>
      <c r="R552" s="76" t="e">
        <f t="shared" si="91"/>
        <v>#REF!</v>
      </c>
      <c r="S552" s="94" t="e">
        <f t="shared" si="97"/>
        <v>#REF!</v>
      </c>
      <c r="T552" s="94"/>
      <c r="U552" s="94"/>
      <c r="V552" s="106" t="str">
        <f>数据源表!S500</f>
        <v>CSB01</v>
      </c>
      <c r="W552" s="76" t="str">
        <f>数据源表!M500</f>
        <v>*专项化学用品*半合成切削液</v>
      </c>
      <c r="X552" s="76" t="str">
        <f>数据源表!N500</f>
        <v>AP-3040</v>
      </c>
      <c r="Y552" s="76">
        <f>数据源表!O500</f>
        <v>1</v>
      </c>
      <c r="Z552" s="76" t="str">
        <f>数据源表!P500</f>
        <v>桶</v>
      </c>
      <c r="AA552" s="76">
        <f>数据源表!Q500</f>
        <v>3700</v>
      </c>
      <c r="AB552" s="76">
        <f>数据源表!R500</f>
        <v>3700</v>
      </c>
      <c r="AC552" s="118">
        <f>数据源表!U500</f>
        <v>170</v>
      </c>
      <c r="AD552" s="118">
        <f>数据源表!T500</f>
        <v>170</v>
      </c>
      <c r="AE552" s="66" t="str">
        <f t="shared" si="92"/>
        <v xml:space="preserve">     指导价</v>
      </c>
      <c r="AF552" s="73" t="str">
        <f>数据源表!V500</f>
        <v>XOUT18030380</v>
      </c>
      <c r="AG552" s="119">
        <f>数据源表!W500</f>
        <v>43183</v>
      </c>
      <c r="AH552" s="73">
        <f>数据源表!X500</f>
        <v>0</v>
      </c>
      <c r="AI552" s="122"/>
      <c r="AJ552" s="124">
        <f>数据源表!Y500</f>
        <v>0.17</v>
      </c>
      <c r="AK552" s="53" t="e">
        <f>VLOOKUP(V552,#REF!,12,0)</f>
        <v>#REF!</v>
      </c>
    </row>
    <row r="553" spans="1:37" s="185" customFormat="1" ht="12" customHeight="1">
      <c r="A553" s="76" t="str">
        <f>数据源表!A501</f>
        <v>周小帅</v>
      </c>
      <c r="B553" s="75">
        <f>数据源表!B501</f>
        <v>43182</v>
      </c>
      <c r="C553" s="76" t="str">
        <f>数据源表!C501</f>
        <v>a0349</v>
      </c>
      <c r="D553" s="76" t="str">
        <f>数据源表!D501</f>
        <v>无锡铠骏机械制造有限公司</v>
      </c>
      <c r="E553" s="77">
        <f>数据源表!E501</f>
        <v>3200</v>
      </c>
      <c r="F553" s="76" t="str">
        <f>数据源表!F501</f>
        <v>15222214</v>
      </c>
      <c r="G553" s="78">
        <f>数据源表!G501</f>
        <v>43272</v>
      </c>
      <c r="H553" s="76">
        <f>数据源表!H501</f>
        <v>90</v>
      </c>
      <c r="I553" s="78">
        <v>43281</v>
      </c>
      <c r="J553" s="94">
        <f>数据源表!J501</f>
        <v>3200</v>
      </c>
      <c r="K553" s="94">
        <f t="shared" si="95"/>
        <v>2735.04</v>
      </c>
      <c r="L553" s="95">
        <f t="shared" si="93"/>
        <v>99</v>
      </c>
      <c r="M553" s="96"/>
      <c r="N553" s="96" t="e">
        <f>VLOOKUP(C553,#REF!,5,0)</f>
        <v>#REF!</v>
      </c>
      <c r="O553" s="76">
        <f t="shared" si="90"/>
        <v>0.04</v>
      </c>
      <c r="P553" s="76">
        <f t="shared" si="94"/>
        <v>109.4</v>
      </c>
      <c r="Q553" s="76" t="e">
        <f>ROUND(VLOOKUP(V553,#REF!,7,0),2)</f>
        <v>#REF!</v>
      </c>
      <c r="R553" s="76" t="e">
        <f t="shared" si="91"/>
        <v>#REF!</v>
      </c>
      <c r="S553" s="94" t="e">
        <f t="shared" si="97"/>
        <v>#REF!</v>
      </c>
      <c r="T553" s="94"/>
      <c r="U553" s="94"/>
      <c r="V553" s="106" t="str">
        <f>数据源表!S501</f>
        <v>CSB03</v>
      </c>
      <c r="W553" s="76" t="str">
        <f>数据源表!M501</f>
        <v>*专项化学用品*半合成切削液</v>
      </c>
      <c r="X553" s="76" t="str">
        <f>数据源表!N501</f>
        <v>JH-3010</v>
      </c>
      <c r="Y553" s="76">
        <f>数据源表!O501</f>
        <v>1</v>
      </c>
      <c r="Z553" s="76" t="str">
        <f>数据源表!P501</f>
        <v>桶</v>
      </c>
      <c r="AA553" s="76">
        <f>数据源表!Q501</f>
        <v>3200</v>
      </c>
      <c r="AB553" s="76">
        <f>数据源表!R501</f>
        <v>3200</v>
      </c>
      <c r="AC553" s="118">
        <f>数据源表!U501</f>
        <v>170</v>
      </c>
      <c r="AD553" s="118">
        <f>数据源表!T501</f>
        <v>170</v>
      </c>
      <c r="AE553" s="66" t="str">
        <f t="shared" si="92"/>
        <v xml:space="preserve">     指导价</v>
      </c>
      <c r="AF553" s="73" t="str">
        <f>数据源表!V501</f>
        <v>XOUT18030380</v>
      </c>
      <c r="AG553" s="119">
        <f>数据源表!W501</f>
        <v>43183</v>
      </c>
      <c r="AH553" s="73">
        <f>数据源表!X501</f>
        <v>0</v>
      </c>
      <c r="AI553" s="122"/>
      <c r="AJ553" s="124">
        <f>数据源表!Y501</f>
        <v>0.17</v>
      </c>
      <c r="AK553" s="53" t="e">
        <f>VLOOKUP(V553,#REF!,12,0)</f>
        <v>#REF!</v>
      </c>
    </row>
    <row r="554" spans="1:37" s="185" customFormat="1" ht="12" customHeight="1">
      <c r="A554" s="76" t="str">
        <f>数据源表!A502</f>
        <v>周小帅</v>
      </c>
      <c r="B554" s="75">
        <f>数据源表!B502</f>
        <v>43182</v>
      </c>
      <c r="C554" s="76" t="str">
        <f>数据源表!C502</f>
        <v>a0349</v>
      </c>
      <c r="D554" s="76" t="str">
        <f>数据源表!D502</f>
        <v>无锡铠骏机械制造有限公司</v>
      </c>
      <c r="E554" s="77">
        <f>数据源表!E502</f>
        <v>3660</v>
      </c>
      <c r="F554" s="76" t="str">
        <f>数据源表!F502</f>
        <v>15222214</v>
      </c>
      <c r="G554" s="78">
        <f>数据源表!G502</f>
        <v>43272</v>
      </c>
      <c r="H554" s="76">
        <f>数据源表!H502</f>
        <v>90</v>
      </c>
      <c r="I554" s="78">
        <v>43281</v>
      </c>
      <c r="J554" s="94">
        <f>数据源表!J502</f>
        <v>3660</v>
      </c>
      <c r="K554" s="94">
        <f t="shared" si="95"/>
        <v>3128.21</v>
      </c>
      <c r="L554" s="95">
        <f t="shared" si="93"/>
        <v>99</v>
      </c>
      <c r="M554" s="96"/>
      <c r="N554" s="96" t="e">
        <f>VLOOKUP(C554,#REF!,5,0)</f>
        <v>#REF!</v>
      </c>
      <c r="O554" s="76">
        <f t="shared" si="90"/>
        <v>0.04</v>
      </c>
      <c r="P554" s="76">
        <f t="shared" si="94"/>
        <v>125.13</v>
      </c>
      <c r="Q554" s="224">
        <v>15.669600000000001</v>
      </c>
      <c r="R554" s="76">
        <f t="shared" si="91"/>
        <v>2820.53</v>
      </c>
      <c r="S554" s="94">
        <f t="shared" si="97"/>
        <v>307.68</v>
      </c>
      <c r="T554" s="94"/>
      <c r="U554" s="94"/>
      <c r="V554" s="106" t="str">
        <f>数据源表!S502</f>
        <v>CSR34</v>
      </c>
      <c r="W554" s="76" t="str">
        <f>数据源表!M502</f>
        <v>*其他化学制品*植物切削液</v>
      </c>
      <c r="X554" s="76" t="str">
        <f>数据源表!N502</f>
        <v>JH-200RP</v>
      </c>
      <c r="Y554" s="76">
        <f>数据源表!O502</f>
        <v>1</v>
      </c>
      <c r="Z554" s="76" t="str">
        <f>数据源表!P502</f>
        <v>桶</v>
      </c>
      <c r="AA554" s="76">
        <f>数据源表!Q502</f>
        <v>3660</v>
      </c>
      <c r="AB554" s="76">
        <f>数据源表!R502</f>
        <v>3660</v>
      </c>
      <c r="AC554" s="118">
        <f>数据源表!U502</f>
        <v>180</v>
      </c>
      <c r="AD554" s="118">
        <f>数据源表!T502</f>
        <v>180</v>
      </c>
      <c r="AE554" s="66" t="str">
        <f t="shared" si="92"/>
        <v xml:space="preserve">     指导价</v>
      </c>
      <c r="AF554" s="73" t="str">
        <f>数据源表!V502</f>
        <v>XOUT18030380</v>
      </c>
      <c r="AG554" s="119">
        <f>数据源表!W502</f>
        <v>43183</v>
      </c>
      <c r="AH554" s="73">
        <f>数据源表!X502</f>
        <v>0</v>
      </c>
      <c r="AI554" s="122"/>
      <c r="AJ554" s="124">
        <f>数据源表!Y502</f>
        <v>0.17</v>
      </c>
      <c r="AK554" s="53" t="e">
        <f>VLOOKUP(V554,#REF!,12,0)</f>
        <v>#REF!</v>
      </c>
    </row>
    <row r="555" spans="1:37" s="185" customFormat="1" ht="12" customHeight="1">
      <c r="A555" s="76" t="str">
        <f>数据源表!A503</f>
        <v>周小帅</v>
      </c>
      <c r="B555" s="75">
        <f>数据源表!B503</f>
        <v>43206</v>
      </c>
      <c r="C555" s="76" t="str">
        <f>数据源表!C503</f>
        <v>a0349</v>
      </c>
      <c r="D555" s="76" t="str">
        <f>数据源表!D503</f>
        <v>无锡铠骏机械制造有限公司</v>
      </c>
      <c r="E555" s="77">
        <f>数据源表!E503</f>
        <v>7400</v>
      </c>
      <c r="F555" s="76" t="str">
        <f>数据源表!F503</f>
        <v>15222604</v>
      </c>
      <c r="G555" s="78">
        <f>数据源表!G503</f>
        <v>43296</v>
      </c>
      <c r="H555" s="76">
        <f>数据源表!H503</f>
        <v>90</v>
      </c>
      <c r="I555" s="78">
        <v>43281</v>
      </c>
      <c r="J555" s="94">
        <f>数据源表!J503</f>
        <v>7400</v>
      </c>
      <c r="K555" s="94">
        <f t="shared" si="95"/>
        <v>6324.79</v>
      </c>
      <c r="L555" s="95">
        <f t="shared" si="93"/>
        <v>75</v>
      </c>
      <c r="M555" s="96"/>
      <c r="N555" s="96" t="e">
        <f>VLOOKUP(C555,#REF!,5,0)</f>
        <v>#REF!</v>
      </c>
      <c r="O555" s="76">
        <f t="shared" si="90"/>
        <v>0.04</v>
      </c>
      <c r="P555" s="76">
        <f t="shared" si="94"/>
        <v>252.99</v>
      </c>
      <c r="Q555" s="76" t="e">
        <f>ROUND(VLOOKUP(V555,#REF!,7,0),2)</f>
        <v>#REF!</v>
      </c>
      <c r="R555" s="76" t="e">
        <f t="shared" si="91"/>
        <v>#REF!</v>
      </c>
      <c r="S555" s="94" t="e">
        <f t="shared" si="97"/>
        <v>#REF!</v>
      </c>
      <c r="T555" s="94"/>
      <c r="U555" s="94"/>
      <c r="V555" s="106" t="str">
        <f>数据源表!S503</f>
        <v>CSB01</v>
      </c>
      <c r="W555" s="76" t="str">
        <f>数据源表!M503</f>
        <v>*化学试剂助剂*半合成切削液</v>
      </c>
      <c r="X555" s="76" t="str">
        <f>数据源表!N503</f>
        <v>AP-3040</v>
      </c>
      <c r="Y555" s="76">
        <f>数据源表!O503</f>
        <v>2</v>
      </c>
      <c r="Z555" s="76" t="str">
        <f>数据源表!P503</f>
        <v>桶</v>
      </c>
      <c r="AA555" s="76">
        <f>数据源表!Q503</f>
        <v>3700</v>
      </c>
      <c r="AB555" s="76">
        <f>数据源表!R503</f>
        <v>7400</v>
      </c>
      <c r="AC555" s="118">
        <f>数据源表!U503</f>
        <v>340</v>
      </c>
      <c r="AD555" s="118">
        <f>数据源表!T503</f>
        <v>170</v>
      </c>
      <c r="AE555" s="66" t="str">
        <f t="shared" si="92"/>
        <v xml:space="preserve">     指导价</v>
      </c>
      <c r="AF555" s="73" t="str">
        <f>数据源表!V503</f>
        <v>XOUT18040260</v>
      </c>
      <c r="AG555" s="119">
        <f>数据源表!W503</f>
        <v>43207</v>
      </c>
      <c r="AH555" s="73">
        <f>数据源表!X503</f>
        <v>0</v>
      </c>
      <c r="AI555" s="122"/>
      <c r="AJ555" s="124">
        <f>数据源表!Y503</f>
        <v>0.17</v>
      </c>
      <c r="AK555" s="53" t="e">
        <f>VLOOKUP(V555,#REF!,12,0)</f>
        <v>#REF!</v>
      </c>
    </row>
    <row r="556" spans="1:37" s="185" customFormat="1" ht="12" customHeight="1">
      <c r="A556" s="76" t="str">
        <f>数据源表!A504</f>
        <v>周小帅</v>
      </c>
      <c r="B556" s="75">
        <f>数据源表!B504</f>
        <v>43189</v>
      </c>
      <c r="C556" s="76" t="str">
        <f>数据源表!C504</f>
        <v>a0424</v>
      </c>
      <c r="D556" s="76" t="str">
        <f>数据源表!D504</f>
        <v>滨湖区金刻莱机械厂</v>
      </c>
      <c r="E556" s="77">
        <f>数据源表!E504</f>
        <v>5800</v>
      </c>
      <c r="F556" s="76" t="str">
        <f>数据源表!F504</f>
        <v>15222333</v>
      </c>
      <c r="G556" s="78">
        <f>数据源表!G504</f>
        <v>43189</v>
      </c>
      <c r="H556" s="76" t="str">
        <f>数据源表!H504</f>
        <v>货到付款</v>
      </c>
      <c r="I556" s="78">
        <v>43252</v>
      </c>
      <c r="J556" s="94">
        <f>数据源表!J504</f>
        <v>5800</v>
      </c>
      <c r="K556" s="94">
        <f t="shared" si="95"/>
        <v>4957.26</v>
      </c>
      <c r="L556" s="95">
        <f t="shared" si="93"/>
        <v>63</v>
      </c>
      <c r="M556" s="96"/>
      <c r="N556" s="96" t="e">
        <f>VLOOKUP(C556,#REF!,5,0)</f>
        <v>#REF!</v>
      </c>
      <c r="O556" s="76">
        <f t="shared" si="90"/>
        <v>0.04</v>
      </c>
      <c r="P556" s="76">
        <f t="shared" si="94"/>
        <v>198.29</v>
      </c>
      <c r="Q556" s="76" t="e">
        <f>ROUND(VLOOKUP(V556,#REF!,7,0),2)</f>
        <v>#REF!</v>
      </c>
      <c r="R556" s="76" t="e">
        <f t="shared" si="91"/>
        <v>#REF!</v>
      </c>
      <c r="S556" s="94" t="e">
        <f t="shared" si="97"/>
        <v>#REF!</v>
      </c>
      <c r="T556" s="94"/>
      <c r="U556" s="94"/>
      <c r="V556" s="106" t="str">
        <f>数据源表!S504</f>
        <v>CSB06</v>
      </c>
      <c r="W556" s="76" t="str">
        <f>数据源表!M504</f>
        <v>*专项化学用品*半合成切削液</v>
      </c>
      <c r="X556" s="76" t="str">
        <f>数据源表!N504</f>
        <v>LP-3030</v>
      </c>
      <c r="Y556" s="76">
        <f>数据源表!O504</f>
        <v>2</v>
      </c>
      <c r="Z556" s="76" t="str">
        <f>数据源表!P504</f>
        <v>桶</v>
      </c>
      <c r="AA556" s="76">
        <f>数据源表!Q504</f>
        <v>2900</v>
      </c>
      <c r="AB556" s="76">
        <f>数据源表!R504</f>
        <v>5800</v>
      </c>
      <c r="AC556" s="118">
        <f>数据源表!U504</f>
        <v>340</v>
      </c>
      <c r="AD556" s="118">
        <f>数据源表!T504</f>
        <v>170</v>
      </c>
      <c r="AE556" s="66" t="str">
        <f t="shared" si="92"/>
        <v xml:space="preserve">     指导价</v>
      </c>
      <c r="AF556" s="73" t="str">
        <f>数据源表!V504</f>
        <v>XOUT18030498</v>
      </c>
      <c r="AG556" s="119">
        <f>数据源表!W504</f>
        <v>43190</v>
      </c>
      <c r="AH556" s="73">
        <f>数据源表!X504</f>
        <v>0</v>
      </c>
      <c r="AI556" s="122"/>
      <c r="AJ556" s="124">
        <f>数据源表!Y504</f>
        <v>0.17</v>
      </c>
      <c r="AK556" s="53" t="e">
        <f>VLOOKUP(V556,#REF!,12,0)</f>
        <v>#REF!</v>
      </c>
    </row>
    <row r="557" spans="1:37" s="185" customFormat="1" ht="12" customHeight="1">
      <c r="A557" s="76" t="str">
        <f>数据源表!A505</f>
        <v>周小帅</v>
      </c>
      <c r="B557" s="75">
        <f>数据源表!B505</f>
        <v>43258</v>
      </c>
      <c r="C557" s="76" t="str">
        <f>数据源表!C505</f>
        <v>a0459</v>
      </c>
      <c r="D557" s="76" t="str">
        <f>数据源表!D505</f>
        <v>常州市琦松塑机配件有限公司</v>
      </c>
      <c r="E557" s="77">
        <f>数据源表!E505</f>
        <v>3700</v>
      </c>
      <c r="F557" s="76" t="str">
        <f>数据源表!F505</f>
        <v>55874884</v>
      </c>
      <c r="G557" s="78">
        <f>数据源表!G505</f>
        <v>43258</v>
      </c>
      <c r="H557" s="76" t="str">
        <f>数据源表!H505</f>
        <v>票到付款</v>
      </c>
      <c r="I557" s="78">
        <v>43260</v>
      </c>
      <c r="J557" s="94">
        <f>数据源表!J505</f>
        <v>3700</v>
      </c>
      <c r="K557" s="94">
        <f t="shared" si="95"/>
        <v>3189.66</v>
      </c>
      <c r="L557" s="95">
        <f t="shared" si="93"/>
        <v>2</v>
      </c>
      <c r="M557" s="96"/>
      <c r="N557" s="96" t="e">
        <f>VLOOKUP(C557,#REF!,5,0)</f>
        <v>#REF!</v>
      </c>
      <c r="O557" s="76">
        <f t="shared" si="90"/>
        <v>0.05</v>
      </c>
      <c r="P557" s="76">
        <f t="shared" si="94"/>
        <v>159.47999999999999</v>
      </c>
      <c r="Q557" s="76" t="e">
        <f>ROUND(VLOOKUP(V557,#REF!,7,0),2)</f>
        <v>#REF!</v>
      </c>
      <c r="R557" s="76" t="e">
        <f t="shared" si="91"/>
        <v>#REF!</v>
      </c>
      <c r="S557" s="94" t="e">
        <f>ROUND(IF(F557="未税",J557-M557-R557,J557/(1+AJ557)-M557-R557),2)</f>
        <v>#REF!</v>
      </c>
      <c r="T557" s="94"/>
      <c r="U557" s="94"/>
      <c r="V557" s="106" t="str">
        <f>数据源表!S505</f>
        <v>CSB06</v>
      </c>
      <c r="W557" s="76" t="str">
        <f>数据源表!M505</f>
        <v>*化学试剂助剂*半合成切削液</v>
      </c>
      <c r="X557" s="76" t="str">
        <f>数据源表!N505</f>
        <v>LP-3030</v>
      </c>
      <c r="Y557" s="76">
        <f>数据源表!O505</f>
        <v>1</v>
      </c>
      <c r="Z557" s="76" t="str">
        <f>数据源表!P505</f>
        <v>桶</v>
      </c>
      <c r="AA557" s="76">
        <f>数据源表!Q505</f>
        <v>3700</v>
      </c>
      <c r="AB557" s="76">
        <f>数据源表!R505</f>
        <v>3700</v>
      </c>
      <c r="AC557" s="118">
        <f>数据源表!U505</f>
        <v>170</v>
      </c>
      <c r="AD557" s="118">
        <f>数据源表!T505</f>
        <v>170</v>
      </c>
      <c r="AE557" s="66" t="str">
        <f t="shared" si="92"/>
        <v xml:space="preserve">     指导价</v>
      </c>
      <c r="AF557" s="73" t="str">
        <f>数据源表!V505</f>
        <v>XOUT18060141</v>
      </c>
      <c r="AG557" s="119">
        <f>数据源表!W505</f>
        <v>43259</v>
      </c>
      <c r="AH557" s="73">
        <f>数据源表!X505</f>
        <v>0</v>
      </c>
      <c r="AI557" s="122"/>
      <c r="AJ557" s="124">
        <f>数据源表!Y505</f>
        <v>0.15999824432698201</v>
      </c>
      <c r="AK557" s="53" t="e">
        <f>VLOOKUP(V557,#REF!,12,0)</f>
        <v>#REF!</v>
      </c>
    </row>
    <row r="558" spans="1:37" s="185" customFormat="1" ht="12" customHeight="1">
      <c r="A558" s="76" t="str">
        <f>数据源表!A506</f>
        <v>周小帅</v>
      </c>
      <c r="B558" s="75">
        <f>数据源表!B506</f>
        <v>43266</v>
      </c>
      <c r="C558" s="76" t="str">
        <f>数据源表!C506</f>
        <v>a0580</v>
      </c>
      <c r="D558" s="76" t="str">
        <f>数据源表!D506</f>
        <v>张家港速腾机电设备有限公司</v>
      </c>
      <c r="E558" s="77">
        <f>数据源表!E506</f>
        <v>2600</v>
      </c>
      <c r="F558" s="76" t="str">
        <f>数据源表!F506</f>
        <v>16643875</v>
      </c>
      <c r="G558" s="78">
        <f>数据源表!G506</f>
        <v>43266</v>
      </c>
      <c r="H558" s="76" t="str">
        <f>数据源表!H506</f>
        <v>款到发货</v>
      </c>
      <c r="I558" s="78">
        <v>43270</v>
      </c>
      <c r="J558" s="94">
        <f>数据源表!J506</f>
        <v>2600</v>
      </c>
      <c r="K558" s="94">
        <f t="shared" si="95"/>
        <v>2241.38</v>
      </c>
      <c r="L558" s="95">
        <f t="shared" si="93"/>
        <v>4</v>
      </c>
      <c r="M558" s="96"/>
      <c r="N558" s="96" t="e">
        <f>VLOOKUP(C558,#REF!,5,0)</f>
        <v>#REF!</v>
      </c>
      <c r="O558" s="76">
        <f t="shared" si="90"/>
        <v>0.05</v>
      </c>
      <c r="P558" s="76">
        <f t="shared" si="94"/>
        <v>112.07</v>
      </c>
      <c r="Q558" s="76" t="e">
        <f>ROUND(VLOOKUP(V558,#REF!,7,0),2)</f>
        <v>#REF!</v>
      </c>
      <c r="R558" s="76" t="e">
        <f t="shared" si="91"/>
        <v>#REF!</v>
      </c>
      <c r="S558" s="94" t="e">
        <f>ROUND(IF(F558="未税",J558-M558-R558,J558/(1+AJ558)-M558-R558),2)</f>
        <v>#REF!</v>
      </c>
      <c r="T558" s="94"/>
      <c r="U558" s="94"/>
      <c r="V558" s="106" t="str">
        <f>数据源表!S506</f>
        <v>CYT11</v>
      </c>
      <c r="W558" s="76" t="str">
        <f>数据源表!M506</f>
        <v>*润滑油*机床导轨油</v>
      </c>
      <c r="X558" s="76" t="str">
        <f>数据源表!N506</f>
        <v>68#</v>
      </c>
      <c r="Y558" s="76">
        <f>数据源表!O506</f>
        <v>0.17</v>
      </c>
      <c r="Z558" s="76" t="str">
        <f>数据源表!P506</f>
        <v>吨</v>
      </c>
      <c r="AA558" s="76">
        <f>数据源表!Q506</f>
        <v>15294.1176470588</v>
      </c>
      <c r="AB558" s="76">
        <f>数据源表!R506</f>
        <v>2600</v>
      </c>
      <c r="AC558" s="118">
        <f>数据源表!U506</f>
        <v>170</v>
      </c>
      <c r="AD558" s="118">
        <f>数据源表!T506</f>
        <v>170</v>
      </c>
      <c r="AE558" s="66" t="str">
        <f t="shared" si="92"/>
        <v xml:space="preserve">     指导价</v>
      </c>
      <c r="AF558" s="73" t="str">
        <f>数据源表!V506</f>
        <v>XOUT18060292</v>
      </c>
      <c r="AG558" s="119">
        <f>数据源表!W506</f>
        <v>43265</v>
      </c>
      <c r="AH558" s="73">
        <f>数据源表!X506</f>
        <v>0</v>
      </c>
      <c r="AI558" s="122"/>
      <c r="AJ558" s="124">
        <f>数据源表!Y506</f>
        <v>0.15999964307703299</v>
      </c>
      <c r="AK558" s="53" t="e">
        <f>VLOOKUP(V558,#REF!,12,0)</f>
        <v>#REF!</v>
      </c>
    </row>
    <row r="559" spans="1:37" s="185" customFormat="1" ht="12" customHeight="1">
      <c r="A559" s="76" t="str">
        <f>数据源表!A507</f>
        <v>周小帅</v>
      </c>
      <c r="B559" s="75">
        <f>数据源表!B507</f>
        <v>43210</v>
      </c>
      <c r="C559" s="76" t="str">
        <f>数据源表!C507</f>
        <v>a0611</v>
      </c>
      <c r="D559" s="76" t="str">
        <f>数据源表!D507</f>
        <v>无锡市运道不锈钢有限公司</v>
      </c>
      <c r="E559" s="77">
        <f>数据源表!E507</f>
        <v>3800</v>
      </c>
      <c r="F559" s="76" t="str">
        <f>数据源表!F507</f>
        <v>15222688</v>
      </c>
      <c r="G559" s="78">
        <f>数据源表!G507</f>
        <v>43210</v>
      </c>
      <c r="H559" s="76" t="str">
        <f>数据源表!H507</f>
        <v>货到付款</v>
      </c>
      <c r="I559" s="78">
        <v>43272</v>
      </c>
      <c r="J559" s="94">
        <f>数据源表!J507</f>
        <v>3800</v>
      </c>
      <c r="K559" s="94">
        <f t="shared" si="95"/>
        <v>3247.86</v>
      </c>
      <c r="L559" s="95">
        <f t="shared" si="93"/>
        <v>62</v>
      </c>
      <c r="M559" s="96"/>
      <c r="N559" s="96" t="e">
        <f>VLOOKUP(C559,#REF!,5,0)</f>
        <v>#REF!</v>
      </c>
      <c r="O559" s="76">
        <f t="shared" si="90"/>
        <v>0.04</v>
      </c>
      <c r="P559" s="76">
        <f t="shared" si="94"/>
        <v>129.91</v>
      </c>
      <c r="Q559" s="76" t="e">
        <f>ROUND(VLOOKUP(V559,#REF!,7,0),2)</f>
        <v>#REF!</v>
      </c>
      <c r="R559" s="76" t="e">
        <f t="shared" si="91"/>
        <v>#REF!</v>
      </c>
      <c r="S559" s="94" t="e">
        <f>ROUND(IF(F559="未税",J559-M559-R559,J559/1.17-M559-R559),2)</f>
        <v>#REF!</v>
      </c>
      <c r="T559" s="94"/>
      <c r="U559" s="94"/>
      <c r="V559" s="106" t="str">
        <f>数据源表!S507</f>
        <v>CSQ07</v>
      </c>
      <c r="W559" s="76" t="str">
        <f>数据源表!M507</f>
        <v>*专项化学用品*不锈钢研磨液</v>
      </c>
      <c r="X559" s="76" t="str">
        <f>数据源表!N507</f>
        <v>SH-803</v>
      </c>
      <c r="Y559" s="76">
        <f>数据源表!O507</f>
        <v>1</v>
      </c>
      <c r="Z559" s="76" t="str">
        <f>数据源表!P507</f>
        <v>桶</v>
      </c>
      <c r="AA559" s="76">
        <f>数据源表!Q507</f>
        <v>3800</v>
      </c>
      <c r="AB559" s="76">
        <f>数据源表!R507</f>
        <v>3800</v>
      </c>
      <c r="AC559" s="118">
        <f>数据源表!U507</f>
        <v>180</v>
      </c>
      <c r="AD559" s="118">
        <f>数据源表!T507</f>
        <v>180</v>
      </c>
      <c r="AE559" s="66" t="str">
        <f t="shared" si="92"/>
        <v xml:space="preserve">     指导价</v>
      </c>
      <c r="AF559" s="73" t="str">
        <f>数据源表!V507</f>
        <v>XOUT18040307</v>
      </c>
      <c r="AG559" s="119">
        <f>数据源表!W507</f>
        <v>43209</v>
      </c>
      <c r="AH559" s="73">
        <f>数据源表!X507</f>
        <v>0</v>
      </c>
      <c r="AI559" s="122"/>
      <c r="AJ559" s="124">
        <f>数据源表!Y507</f>
        <v>0.17</v>
      </c>
      <c r="AK559" s="53" t="e">
        <f>VLOOKUP(V559,#REF!,12,0)</f>
        <v>#REF!</v>
      </c>
    </row>
    <row r="560" spans="1:37" s="185" customFormat="1" ht="12" customHeight="1">
      <c r="A560" s="76" t="str">
        <f>数据源表!A508</f>
        <v>周小帅</v>
      </c>
      <c r="B560" s="75">
        <f>数据源表!B508</f>
        <v>43173</v>
      </c>
      <c r="C560" s="76" t="str">
        <f>数据源表!C508</f>
        <v>a0629</v>
      </c>
      <c r="D560" s="76" t="str">
        <f>数据源表!D508</f>
        <v>西安出口加工区投资建设有限公司</v>
      </c>
      <c r="E560" s="77">
        <f>数据源表!E508</f>
        <v>13535</v>
      </c>
      <c r="F560" s="76" t="str">
        <f>数据源表!F508</f>
        <v>02839505</v>
      </c>
      <c r="G560" s="78">
        <f>数据源表!G508</f>
        <v>43233</v>
      </c>
      <c r="H560" s="76">
        <f>数据源表!H508</f>
        <v>60</v>
      </c>
      <c r="I560" s="78">
        <v>43280</v>
      </c>
      <c r="J560" s="94">
        <f>数据源表!J508</f>
        <v>13535</v>
      </c>
      <c r="K560" s="94">
        <f t="shared" si="95"/>
        <v>11568.38</v>
      </c>
      <c r="L560" s="95">
        <f t="shared" si="93"/>
        <v>107</v>
      </c>
      <c r="M560" s="96"/>
      <c r="N560" s="96" t="e">
        <f>VLOOKUP(C560,#REF!,5,0)</f>
        <v>#REF!</v>
      </c>
      <c r="O560" s="76">
        <f t="shared" si="90"/>
        <v>0.04</v>
      </c>
      <c r="P560" s="76">
        <f t="shared" si="94"/>
        <v>462.74</v>
      </c>
      <c r="Q560" s="76" t="e">
        <f>ROUND(VLOOKUP(V560,#REF!,7,0),2)</f>
        <v>#REF!</v>
      </c>
      <c r="R560" s="76" t="e">
        <f t="shared" si="91"/>
        <v>#REF!</v>
      </c>
      <c r="S560" s="94" t="e">
        <f>ROUND(IF(F560="未税",J560-M560-R560,J560/1.17-M560-R560),2)</f>
        <v>#REF!</v>
      </c>
      <c r="T560" s="94"/>
      <c r="U560" s="94"/>
      <c r="V560" s="106" t="str">
        <f>数据源表!S508</f>
        <v>CYQ19</v>
      </c>
      <c r="W560" s="76" t="str">
        <f>数据源表!M508</f>
        <v>*专项化学用品*切削油</v>
      </c>
      <c r="X560" s="76">
        <f>数据源表!N508</f>
        <v>0</v>
      </c>
      <c r="Y560" s="76">
        <f>数据源表!O508</f>
        <v>850</v>
      </c>
      <c r="Z560" s="76" t="str">
        <f>数据源表!P508</f>
        <v>千克</v>
      </c>
      <c r="AA560" s="76">
        <f>数据源表!Q508</f>
        <v>15.923529411764701</v>
      </c>
      <c r="AB560" s="76">
        <f>数据源表!R508</f>
        <v>13535</v>
      </c>
      <c r="AC560" s="118">
        <f>数据源表!U508</f>
        <v>850</v>
      </c>
      <c r="AD560" s="118">
        <f>数据源表!T508</f>
        <v>170</v>
      </c>
      <c r="AE560" s="66" t="str">
        <f t="shared" si="92"/>
        <v xml:space="preserve">     指导价</v>
      </c>
      <c r="AF560" s="73" t="str">
        <f>数据源表!V508</f>
        <v>XOUT18030005</v>
      </c>
      <c r="AG560" s="119">
        <f>数据源表!W508</f>
        <v>43160</v>
      </c>
      <c r="AH560" s="73">
        <f>数据源表!X508</f>
        <v>0</v>
      </c>
      <c r="AI560" s="122"/>
      <c r="AJ560" s="124">
        <f>数据源表!Y508</f>
        <v>0.17</v>
      </c>
      <c r="AK560" s="53" t="e">
        <f>VLOOKUP(V560,#REF!,12,0)</f>
        <v>#REF!</v>
      </c>
    </row>
    <row r="561" spans="1:37" s="185" customFormat="1" ht="12" customHeight="1">
      <c r="A561" s="76" t="str">
        <f>数据源表!A509</f>
        <v>周小帅</v>
      </c>
      <c r="B561" s="75">
        <f>数据源表!B509</f>
        <v>43252</v>
      </c>
      <c r="C561" s="76" t="str">
        <f>数据源表!C509</f>
        <v>a0855</v>
      </c>
      <c r="D561" s="76" t="str">
        <f>数据源表!D509</f>
        <v>无锡晶正电子科技有限公司</v>
      </c>
      <c r="E561" s="77">
        <f>数据源表!E509</f>
        <v>3000</v>
      </c>
      <c r="F561" s="76" t="str">
        <f>数据源表!F509</f>
        <v>55874785</v>
      </c>
      <c r="G561" s="78">
        <f>数据源表!G509</f>
        <v>43252</v>
      </c>
      <c r="H561" s="76" t="str">
        <f>数据源表!H509</f>
        <v>开票现金</v>
      </c>
      <c r="I561" s="78">
        <v>43271</v>
      </c>
      <c r="J561" s="94">
        <f>数据源表!J509</f>
        <v>3000</v>
      </c>
      <c r="K561" s="94">
        <f t="shared" si="95"/>
        <v>2586.21</v>
      </c>
      <c r="L561" s="95">
        <f t="shared" si="93"/>
        <v>19</v>
      </c>
      <c r="M561" s="96"/>
      <c r="N561" s="96" t="e">
        <f>VLOOKUP(C561,#REF!,5,0)</f>
        <v>#REF!</v>
      </c>
      <c r="O561" s="76">
        <f t="shared" si="90"/>
        <v>0.05</v>
      </c>
      <c r="P561" s="76">
        <f t="shared" si="94"/>
        <v>129.31</v>
      </c>
      <c r="Q561" s="224">
        <v>15.083</v>
      </c>
      <c r="R561" s="76">
        <f t="shared" si="91"/>
        <v>2564.11</v>
      </c>
      <c r="S561" s="94">
        <f>ROUND(IF(F561="未税",J561-M561-R561,J561/(1+AJ561)-M561-R561),2)</f>
        <v>22.1</v>
      </c>
      <c r="T561" s="94"/>
      <c r="U561" s="94"/>
      <c r="V561" s="106" t="str">
        <f>数据源表!S509</f>
        <v>CSR24</v>
      </c>
      <c r="W561" s="76" t="str">
        <f>数据源表!M509</f>
        <v>*专项化学用品*铝合金加工液</v>
      </c>
      <c r="X561" s="76" t="str">
        <f>数据源表!N509</f>
        <v>ZM-3080</v>
      </c>
      <c r="Y561" s="76">
        <f>数据源表!O509</f>
        <v>1</v>
      </c>
      <c r="Z561" s="76" t="str">
        <f>数据源表!P509</f>
        <v>桶</v>
      </c>
      <c r="AA561" s="76">
        <f>数据源表!Q509</f>
        <v>3000</v>
      </c>
      <c r="AB561" s="76">
        <f>数据源表!R509</f>
        <v>3000</v>
      </c>
      <c r="AC561" s="118">
        <f>数据源表!U509</f>
        <v>170</v>
      </c>
      <c r="AD561" s="118">
        <f>数据源表!T509</f>
        <v>170</v>
      </c>
      <c r="AE561" s="66" t="str">
        <f t="shared" si="92"/>
        <v xml:space="preserve">     指导价</v>
      </c>
      <c r="AF561" s="73" t="str">
        <f>数据源表!V509</f>
        <v>XOUT18060009</v>
      </c>
      <c r="AG561" s="119">
        <f>数据源表!W509</f>
        <v>43253</v>
      </c>
      <c r="AH561" s="73">
        <f>数据源表!X509</f>
        <v>0</v>
      </c>
      <c r="AI561" s="122"/>
      <c r="AJ561" s="124">
        <f>数据源表!Y509</f>
        <v>0.15999860800167001</v>
      </c>
      <c r="AK561" s="53" t="e">
        <f>VLOOKUP(V561,#REF!,12,0)</f>
        <v>#REF!</v>
      </c>
    </row>
    <row r="562" spans="1:37" s="185" customFormat="1" ht="12" customHeight="1">
      <c r="A562" s="76" t="str">
        <f>数据源表!A510</f>
        <v>周小帅</v>
      </c>
      <c r="B562" s="75">
        <f>数据源表!B510</f>
        <v>42980</v>
      </c>
      <c r="C562" s="76" t="str">
        <f>数据源表!C510</f>
        <v>a0878</v>
      </c>
      <c r="D562" s="76" t="str">
        <f>数据源表!D510</f>
        <v>无锡辉格锐贸易有限公司</v>
      </c>
      <c r="E562" s="77">
        <f>数据源表!E510</f>
        <v>4400</v>
      </c>
      <c r="F562" s="76" t="str">
        <f>数据源表!F510</f>
        <v>29184993</v>
      </c>
      <c r="G562" s="78">
        <f>数据源表!G510</f>
        <v>43010</v>
      </c>
      <c r="H562" s="76">
        <f>数据源表!H510</f>
        <v>30</v>
      </c>
      <c r="I562" s="78" t="s">
        <v>1551</v>
      </c>
      <c r="J562" s="94">
        <f>数据源表!J510</f>
        <v>2691.1</v>
      </c>
      <c r="K562" s="94">
        <f t="shared" si="95"/>
        <v>2300.09</v>
      </c>
      <c r="L562" s="200">
        <v>273</v>
      </c>
      <c r="M562" s="96"/>
      <c r="N562" s="96" t="e">
        <f>VLOOKUP(C562,#REF!,5,0)</f>
        <v>#REF!</v>
      </c>
      <c r="O562" s="200">
        <f t="shared" si="90"/>
        <v>0</v>
      </c>
      <c r="P562" s="200">
        <f t="shared" si="94"/>
        <v>0</v>
      </c>
      <c r="Q562" s="76" t="e">
        <f>ROUND(VLOOKUP(V562,#REF!,7,0),2)</f>
        <v>#REF!</v>
      </c>
      <c r="R562" s="200"/>
      <c r="S562" s="203"/>
      <c r="T562" s="94"/>
      <c r="U562" s="94"/>
      <c r="V562" s="106" t="str">
        <f>数据源表!S510</f>
        <v>CSB03</v>
      </c>
      <c r="W562" s="76" t="str">
        <f>数据源表!M510</f>
        <v>半合成切削液</v>
      </c>
      <c r="X562" s="76" t="str">
        <f>数据源表!N510</f>
        <v>JH-3010</v>
      </c>
      <c r="Y562" s="76">
        <f>数据源表!O510</f>
        <v>1.22</v>
      </c>
      <c r="Z562" s="76" t="str">
        <f>数据源表!P510</f>
        <v>桶</v>
      </c>
      <c r="AA562" s="76">
        <f>数据源表!Q510</f>
        <v>2200</v>
      </c>
      <c r="AB562" s="76">
        <f>数据源表!R510</f>
        <v>4400</v>
      </c>
      <c r="AC562" s="118">
        <f>数据源表!U510</f>
        <v>207.95</v>
      </c>
      <c r="AD562" s="118">
        <f>数据源表!T510</f>
        <v>170</v>
      </c>
      <c r="AE562" s="66" t="str">
        <f t="shared" si="92"/>
        <v xml:space="preserve">     指导价</v>
      </c>
      <c r="AF562" s="73" t="str">
        <f>数据源表!V510</f>
        <v>XOUT17080599</v>
      </c>
      <c r="AG562" s="119">
        <f>数据源表!W510</f>
        <v>42977</v>
      </c>
      <c r="AH562" s="73" t="str">
        <f>数据源表!X510</f>
        <v>拆分付款</v>
      </c>
      <c r="AI562" s="122"/>
      <c r="AJ562" s="124">
        <f>数据源表!Y510</f>
        <v>0.17</v>
      </c>
      <c r="AK562" s="53" t="e">
        <f>VLOOKUP(V562,#REF!,12,0)</f>
        <v>#REF!</v>
      </c>
    </row>
    <row r="563" spans="1:37" s="185" customFormat="1" ht="12" customHeight="1">
      <c r="A563" s="76" t="str">
        <f>数据源表!A511</f>
        <v>周小帅</v>
      </c>
      <c r="B563" s="75">
        <f>数据源表!B511</f>
        <v>43018</v>
      </c>
      <c r="C563" s="76" t="str">
        <f>数据源表!C511</f>
        <v>a0878</v>
      </c>
      <c r="D563" s="76" t="str">
        <f>数据源表!D511</f>
        <v>无锡辉格锐贸易有限公司</v>
      </c>
      <c r="E563" s="77">
        <f>数据源表!E511</f>
        <v>9200</v>
      </c>
      <c r="F563" s="76" t="str">
        <f>数据源表!F511</f>
        <v>30158530</v>
      </c>
      <c r="G563" s="78">
        <f>数据源表!G511</f>
        <v>43048</v>
      </c>
      <c r="H563" s="76">
        <f>数据源表!H511</f>
        <v>30</v>
      </c>
      <c r="I563" s="78">
        <v>43253</v>
      </c>
      <c r="J563" s="94">
        <f>数据源表!J511</f>
        <v>8188.9</v>
      </c>
      <c r="K563" s="94">
        <f t="shared" si="95"/>
        <v>6999.06</v>
      </c>
      <c r="L563" s="95">
        <f t="shared" si="93"/>
        <v>235</v>
      </c>
      <c r="M563" s="96"/>
      <c r="N563" s="96" t="e">
        <f>VLOOKUP(C563,#REF!,5,0)</f>
        <v>#REF!</v>
      </c>
      <c r="O563" s="200">
        <f t="shared" si="90"/>
        <v>0</v>
      </c>
      <c r="P563" s="200">
        <f t="shared" si="94"/>
        <v>0</v>
      </c>
      <c r="Q563" s="76" t="e">
        <f>ROUND(VLOOKUP(V563,#REF!,7,0),2)</f>
        <v>#REF!</v>
      </c>
      <c r="R563" s="200"/>
      <c r="S563" s="203"/>
      <c r="T563" s="94"/>
      <c r="U563" s="94"/>
      <c r="V563" s="106" t="str">
        <f>数据源表!S511</f>
        <v>CSB15</v>
      </c>
      <c r="W563" s="76" t="str">
        <f>数据源表!M511</f>
        <v>半合成切削液</v>
      </c>
      <c r="X563" s="76" t="str">
        <f>数据源表!N511</f>
        <v>LP-3030AL</v>
      </c>
      <c r="Y563" s="76">
        <f>数据源表!O511</f>
        <v>3.56</v>
      </c>
      <c r="Z563" s="76" t="str">
        <f>数据源表!P511</f>
        <v>桶</v>
      </c>
      <c r="AA563" s="76">
        <f>数据源表!Q511</f>
        <v>2300</v>
      </c>
      <c r="AB563" s="76">
        <f>数据源表!R511</f>
        <v>9200</v>
      </c>
      <c r="AC563" s="118">
        <f>数据源表!U511</f>
        <v>605.27</v>
      </c>
      <c r="AD563" s="118">
        <f>数据源表!T511</f>
        <v>170</v>
      </c>
      <c r="AE563" s="66" t="str">
        <f t="shared" si="92"/>
        <v xml:space="preserve">     指导价</v>
      </c>
      <c r="AF563" s="73" t="str">
        <f>数据源表!V511</f>
        <v>XOUT17090600</v>
      </c>
      <c r="AG563" s="119">
        <f>数据源表!W511</f>
        <v>43006</v>
      </c>
      <c r="AH563" s="73" t="str">
        <f>数据源表!X511</f>
        <v>拆分付款</v>
      </c>
      <c r="AI563" s="122"/>
      <c r="AJ563" s="124">
        <f>数据源表!Y511</f>
        <v>0.17</v>
      </c>
      <c r="AK563" s="53" t="e">
        <f>VLOOKUP(V563,#REF!,12,0)</f>
        <v>#REF!</v>
      </c>
    </row>
    <row r="564" spans="1:37" s="185" customFormat="1" ht="12" customHeight="1">
      <c r="A564" s="76" t="str">
        <f>数据源表!A512</f>
        <v>周小帅</v>
      </c>
      <c r="B564" s="75">
        <f>数据源表!B512</f>
        <v>42982</v>
      </c>
      <c r="C564" s="76" t="str">
        <f>数据源表!C512</f>
        <v>a0878</v>
      </c>
      <c r="D564" s="76" t="str">
        <f>数据源表!D512</f>
        <v>无锡辉格锐贸易有限公司</v>
      </c>
      <c r="E564" s="77">
        <f>数据源表!E512</f>
        <v>1800</v>
      </c>
      <c r="F564" s="76" t="str">
        <f>数据源表!F512</f>
        <v>29185007</v>
      </c>
      <c r="G564" s="78">
        <f>数据源表!G512</f>
        <v>43012</v>
      </c>
      <c r="H564" s="76">
        <f>数据源表!H512</f>
        <v>30</v>
      </c>
      <c r="I564" s="78">
        <v>43253</v>
      </c>
      <c r="J564" s="94">
        <f>数据源表!J512</f>
        <v>1800</v>
      </c>
      <c r="K564" s="94">
        <f t="shared" si="95"/>
        <v>1538.46</v>
      </c>
      <c r="L564" s="95">
        <f t="shared" si="93"/>
        <v>271</v>
      </c>
      <c r="M564" s="96"/>
      <c r="N564" s="96" t="e">
        <f>VLOOKUP(C564,#REF!,5,0)</f>
        <v>#REF!</v>
      </c>
      <c r="O564" s="200">
        <f t="shared" si="90"/>
        <v>0</v>
      </c>
      <c r="P564" s="200">
        <f t="shared" si="94"/>
        <v>0</v>
      </c>
      <c r="Q564" s="76" t="e">
        <f>ROUND(VLOOKUP(V564,#REF!,7,0),2)</f>
        <v>#REF!</v>
      </c>
      <c r="R564" s="200"/>
      <c r="S564" s="203"/>
      <c r="T564" s="94"/>
      <c r="U564" s="94"/>
      <c r="V564" s="106" t="str">
        <f>数据源表!S512</f>
        <v>CSQ13</v>
      </c>
      <c r="W564" s="76" t="str">
        <f>数据源表!M512</f>
        <v>高级全合成切削液</v>
      </c>
      <c r="X564" s="76" t="str">
        <f>数据源表!N512</f>
        <v>SC-H801</v>
      </c>
      <c r="Y564" s="76">
        <f>数据源表!O512</f>
        <v>1</v>
      </c>
      <c r="Z564" s="76" t="str">
        <f>数据源表!P512</f>
        <v>桶</v>
      </c>
      <c r="AA564" s="76">
        <f>数据源表!Q512</f>
        <v>1800</v>
      </c>
      <c r="AB564" s="76">
        <f>数据源表!R512</f>
        <v>1800</v>
      </c>
      <c r="AC564" s="118">
        <f>数据源表!U512</f>
        <v>180</v>
      </c>
      <c r="AD564" s="118">
        <f>数据源表!T512</f>
        <v>180</v>
      </c>
      <c r="AE564" s="66" t="str">
        <f t="shared" si="92"/>
        <v xml:space="preserve">     指导价</v>
      </c>
      <c r="AF564" s="73" t="str">
        <f>数据源表!V512</f>
        <v>XOUT17090094</v>
      </c>
      <c r="AG564" s="119">
        <f>数据源表!W512</f>
        <v>42983</v>
      </c>
      <c r="AH564" s="73">
        <f>数据源表!X512</f>
        <v>0</v>
      </c>
      <c r="AI564" s="122"/>
      <c r="AJ564" s="124">
        <f>数据源表!Y512</f>
        <v>0.17</v>
      </c>
      <c r="AK564" s="53" t="e">
        <f>VLOOKUP(V564,#REF!,12,0)</f>
        <v>#REF!</v>
      </c>
    </row>
    <row r="565" spans="1:37" s="185" customFormat="1" ht="12" customHeight="1">
      <c r="A565" s="76" t="str">
        <f>数据源表!A513</f>
        <v>周小帅</v>
      </c>
      <c r="B565" s="75">
        <f>数据源表!B513</f>
        <v>42984</v>
      </c>
      <c r="C565" s="76" t="str">
        <f>数据源表!C513</f>
        <v>a0878</v>
      </c>
      <c r="D565" s="76" t="str">
        <f>数据源表!D513</f>
        <v>无锡辉格锐贸易有限公司</v>
      </c>
      <c r="E565" s="77">
        <f>数据源表!E513</f>
        <v>420</v>
      </c>
      <c r="F565" s="76" t="str">
        <f>数据源表!F513</f>
        <v>29185056</v>
      </c>
      <c r="G565" s="78">
        <f>数据源表!G513</f>
        <v>43014</v>
      </c>
      <c r="H565" s="76">
        <f>数据源表!H513</f>
        <v>30</v>
      </c>
      <c r="I565" s="78">
        <v>43253</v>
      </c>
      <c r="J565" s="94">
        <f>数据源表!J513</f>
        <v>420</v>
      </c>
      <c r="K565" s="94">
        <f t="shared" si="95"/>
        <v>358.97</v>
      </c>
      <c r="L565" s="95">
        <f t="shared" si="93"/>
        <v>269</v>
      </c>
      <c r="M565" s="96"/>
      <c r="N565" s="96" t="e">
        <f>VLOOKUP(C565,#REF!,5,0)</f>
        <v>#REF!</v>
      </c>
      <c r="O565" s="200">
        <f t="shared" si="90"/>
        <v>0</v>
      </c>
      <c r="P565" s="200">
        <f t="shared" si="94"/>
        <v>0</v>
      </c>
      <c r="Q565" s="76" t="e">
        <f>ROUND(VLOOKUP(V565,#REF!,7,0),2)</f>
        <v>#REF!</v>
      </c>
      <c r="R565" s="200"/>
      <c r="S565" s="203"/>
      <c r="T565" s="94"/>
      <c r="U565" s="94"/>
      <c r="V565" s="106" t="str">
        <f>数据源表!S513</f>
        <v>CSQ13</v>
      </c>
      <c r="W565" s="76" t="str">
        <f>数据源表!M513</f>
        <v>高级全合成切削液</v>
      </c>
      <c r="X565" s="76" t="str">
        <f>数据源表!N513</f>
        <v>SC-H801</v>
      </c>
      <c r="Y565" s="76">
        <f>数据源表!O513</f>
        <v>2</v>
      </c>
      <c r="Z565" s="76" t="str">
        <f>数据源表!P513</f>
        <v>桶</v>
      </c>
      <c r="AA565" s="76">
        <f>数据源表!Q513</f>
        <v>210</v>
      </c>
      <c r="AB565" s="76">
        <f>数据源表!R513</f>
        <v>420</v>
      </c>
      <c r="AC565" s="118">
        <f>数据源表!U513</f>
        <v>36</v>
      </c>
      <c r="AD565" s="118">
        <f>数据源表!T513</f>
        <v>18</v>
      </c>
      <c r="AE565" s="66" t="str">
        <f t="shared" si="92"/>
        <v>指导价+Y4*30</v>
      </c>
      <c r="AF565" s="73" t="str">
        <f>数据源表!V513</f>
        <v>XOUT17090141</v>
      </c>
      <c r="AG565" s="119">
        <f>数据源表!W513</f>
        <v>42984</v>
      </c>
      <c r="AH565" s="73">
        <f>数据源表!X513</f>
        <v>0</v>
      </c>
      <c r="AI565" s="122"/>
      <c r="AJ565" s="124">
        <f>数据源表!Y513</f>
        <v>0.17</v>
      </c>
      <c r="AK565" s="53" t="e">
        <f>VLOOKUP(V565,#REF!,12,0)</f>
        <v>#REF!</v>
      </c>
    </row>
    <row r="566" spans="1:37" s="185" customFormat="1" ht="12" customHeight="1">
      <c r="A566" s="76" t="str">
        <f>数据源表!A514</f>
        <v>周小帅</v>
      </c>
      <c r="B566" s="75">
        <f>数据源表!B514</f>
        <v>42993</v>
      </c>
      <c r="C566" s="76" t="str">
        <f>数据源表!C514</f>
        <v>a0878</v>
      </c>
      <c r="D566" s="76" t="str">
        <f>数据源表!D514</f>
        <v>无锡辉格锐贸易有限公司</v>
      </c>
      <c r="E566" s="77">
        <f>数据源表!E514</f>
        <v>6900</v>
      </c>
      <c r="F566" s="76" t="str">
        <f>数据源表!F514</f>
        <v>29822017</v>
      </c>
      <c r="G566" s="78">
        <f>数据源表!G514</f>
        <v>43023</v>
      </c>
      <c r="H566" s="76">
        <f>数据源表!H514</f>
        <v>30</v>
      </c>
      <c r="I566" s="78">
        <v>43253</v>
      </c>
      <c r="J566" s="94">
        <f>数据源表!J514</f>
        <v>6900</v>
      </c>
      <c r="K566" s="94">
        <f t="shared" si="95"/>
        <v>5897.44</v>
      </c>
      <c r="L566" s="95">
        <f t="shared" si="93"/>
        <v>260</v>
      </c>
      <c r="M566" s="96"/>
      <c r="N566" s="96" t="e">
        <f>VLOOKUP(C566,#REF!,5,0)</f>
        <v>#REF!</v>
      </c>
      <c r="O566" s="200">
        <f t="shared" si="90"/>
        <v>0</v>
      </c>
      <c r="P566" s="200">
        <f t="shared" si="94"/>
        <v>0</v>
      </c>
      <c r="Q566" s="76" t="e">
        <f>ROUND(VLOOKUP(V566,#REF!,7,0),2)</f>
        <v>#REF!</v>
      </c>
      <c r="R566" s="200"/>
      <c r="S566" s="203"/>
      <c r="T566" s="94"/>
      <c r="U566" s="94"/>
      <c r="V566" s="106" t="str">
        <f>数据源表!S514</f>
        <v>CSB15</v>
      </c>
      <c r="W566" s="76" t="str">
        <f>数据源表!M514</f>
        <v>半合成切削液</v>
      </c>
      <c r="X566" s="76" t="str">
        <f>数据源表!N514</f>
        <v>LP-3030AL</v>
      </c>
      <c r="Y566" s="76">
        <f>数据源表!O514</f>
        <v>3</v>
      </c>
      <c r="Z566" s="76" t="str">
        <f>数据源表!P514</f>
        <v>桶</v>
      </c>
      <c r="AA566" s="76">
        <f>数据源表!Q514</f>
        <v>2300</v>
      </c>
      <c r="AB566" s="76">
        <f>数据源表!R514</f>
        <v>6900</v>
      </c>
      <c r="AC566" s="118">
        <f>数据源表!U514</f>
        <v>510</v>
      </c>
      <c r="AD566" s="118">
        <f>数据源表!T514</f>
        <v>170</v>
      </c>
      <c r="AE566" s="66" t="str">
        <f t="shared" si="92"/>
        <v xml:space="preserve">     指导价</v>
      </c>
      <c r="AF566" s="73" t="str">
        <f>数据源表!V514</f>
        <v>XOUT17090348</v>
      </c>
      <c r="AG566" s="119">
        <f>数据源表!W514</f>
        <v>42994</v>
      </c>
      <c r="AH566" s="73">
        <f>数据源表!X514</f>
        <v>0</v>
      </c>
      <c r="AI566" s="122"/>
      <c r="AJ566" s="124">
        <f>数据源表!Y514</f>
        <v>0.17</v>
      </c>
      <c r="AK566" s="53" t="e">
        <f>VLOOKUP(V566,#REF!,12,0)</f>
        <v>#REF!</v>
      </c>
    </row>
    <row r="567" spans="1:37" s="185" customFormat="1" ht="12" customHeight="1">
      <c r="A567" s="76" t="str">
        <f>数据源表!A515</f>
        <v>周小帅</v>
      </c>
      <c r="B567" s="75">
        <f>数据源表!B515</f>
        <v>43253</v>
      </c>
      <c r="C567" s="76" t="str">
        <f>数据源表!C515</f>
        <v>a0935</v>
      </c>
      <c r="D567" s="76" t="str">
        <f>数据源表!D515</f>
        <v>无锡大权金属制品有限公司</v>
      </c>
      <c r="E567" s="77">
        <f>数据源表!E515</f>
        <v>7000</v>
      </c>
      <c r="F567" s="76" t="str">
        <f>数据源表!F515</f>
        <v>55874803</v>
      </c>
      <c r="G567" s="78">
        <f>数据源表!G515</f>
        <v>43283</v>
      </c>
      <c r="H567" s="76">
        <f>数据源表!H515</f>
        <v>30</v>
      </c>
      <c r="I567" s="78">
        <v>43278</v>
      </c>
      <c r="J567" s="94">
        <f>数据源表!J515</f>
        <v>7000</v>
      </c>
      <c r="K567" s="94">
        <f t="shared" si="95"/>
        <v>6034.48</v>
      </c>
      <c r="L567" s="95">
        <f t="shared" si="93"/>
        <v>25</v>
      </c>
      <c r="M567" s="96"/>
      <c r="N567" s="96" t="e">
        <f>VLOOKUP(C567,#REF!,5,0)</f>
        <v>#REF!</v>
      </c>
      <c r="O567" s="76">
        <f t="shared" si="90"/>
        <v>0.05</v>
      </c>
      <c r="P567" s="76">
        <f t="shared" si="94"/>
        <v>301.72000000000003</v>
      </c>
      <c r="Q567" s="76" t="e">
        <f>ROUND(VLOOKUP(V567,#REF!,7,0),2)</f>
        <v>#REF!</v>
      </c>
      <c r="R567" s="76" t="e">
        <f t="shared" si="91"/>
        <v>#REF!</v>
      </c>
      <c r="S567" s="94" t="e">
        <f>ROUND(IF(F567="未税",J567-M567-R567,J567/(1+AJ567)-M567-R567),2)</f>
        <v>#REF!</v>
      </c>
      <c r="T567" s="94"/>
      <c r="U567" s="94"/>
      <c r="V567" s="106" t="str">
        <f>数据源表!S515</f>
        <v>CSQ07</v>
      </c>
      <c r="W567" s="76" t="str">
        <f>数据源表!M515</f>
        <v>*专项化学用品*不锈钢研磨液</v>
      </c>
      <c r="X567" s="76" t="str">
        <f>数据源表!N515</f>
        <v>SH-803</v>
      </c>
      <c r="Y567" s="76">
        <f>数据源表!O515</f>
        <v>2</v>
      </c>
      <c r="Z567" s="76" t="str">
        <f>数据源表!P515</f>
        <v>桶</v>
      </c>
      <c r="AA567" s="76">
        <f>数据源表!Q515</f>
        <v>3500</v>
      </c>
      <c r="AB567" s="76">
        <f>数据源表!R515</f>
        <v>7000</v>
      </c>
      <c r="AC567" s="118">
        <f>数据源表!U515</f>
        <v>360</v>
      </c>
      <c r="AD567" s="118">
        <f>数据源表!T515</f>
        <v>180</v>
      </c>
      <c r="AE567" s="66" t="str">
        <f t="shared" si="92"/>
        <v xml:space="preserve">     指导价</v>
      </c>
      <c r="AF567" s="73" t="str">
        <f>数据源表!V515</f>
        <v>XOUT18060032</v>
      </c>
      <c r="AG567" s="119">
        <f>数据源表!W515</f>
        <v>43255</v>
      </c>
      <c r="AH567" s="73">
        <f>数据源表!X515</f>
        <v>0</v>
      </c>
      <c r="AI567" s="122"/>
      <c r="AJ567" s="124">
        <f>数据源表!Y515</f>
        <v>0.16000053028595701</v>
      </c>
      <c r="AK567" s="53" t="e">
        <f>VLOOKUP(V567,#REF!,12,0)</f>
        <v>#REF!</v>
      </c>
    </row>
    <row r="568" spans="1:37" s="185" customFormat="1" ht="12" customHeight="1">
      <c r="A568" s="76" t="str">
        <f>数据源表!A516</f>
        <v>周小帅</v>
      </c>
      <c r="B568" s="75">
        <f>数据源表!B516</f>
        <v>43175</v>
      </c>
      <c r="C568" s="76" t="str">
        <f>数据源表!C516</f>
        <v>a0953</v>
      </c>
      <c r="D568" s="76" t="str">
        <f>数据源表!D516</f>
        <v>无锡市浩途机械有限公司</v>
      </c>
      <c r="E568" s="77">
        <f>数据源表!E516</f>
        <v>3000</v>
      </c>
      <c r="F568" s="76" t="str">
        <f>数据源表!F516</f>
        <v>02839601</v>
      </c>
      <c r="G568" s="78">
        <f>数据源表!G516</f>
        <v>43205</v>
      </c>
      <c r="H568" s="76">
        <f>数据源表!H516</f>
        <v>30</v>
      </c>
      <c r="I568" s="78">
        <v>43262</v>
      </c>
      <c r="J568" s="94">
        <f>数据源表!J516</f>
        <v>3000</v>
      </c>
      <c r="K568" s="94">
        <f t="shared" si="95"/>
        <v>2564.1</v>
      </c>
      <c r="L568" s="95">
        <f t="shared" si="93"/>
        <v>87</v>
      </c>
      <c r="M568" s="96"/>
      <c r="N568" s="96" t="e">
        <f>VLOOKUP(C568,#REF!,5,0)</f>
        <v>#REF!</v>
      </c>
      <c r="O568" s="76">
        <f t="shared" si="90"/>
        <v>0.04</v>
      </c>
      <c r="P568" s="76">
        <f t="shared" si="94"/>
        <v>102.56</v>
      </c>
      <c r="Q568" s="224">
        <v>15.083</v>
      </c>
      <c r="R568" s="76">
        <f t="shared" si="91"/>
        <v>2564.11</v>
      </c>
      <c r="S568" s="94">
        <f>ROUND(IF(F568="未税",J568-M568-R568,J568/1.17-M568-R568),2)</f>
        <v>-0.01</v>
      </c>
      <c r="T568" s="94"/>
      <c r="U568" s="94"/>
      <c r="V568" s="106" t="str">
        <f>数据源表!S516</f>
        <v>CSR24</v>
      </c>
      <c r="W568" s="76" t="str">
        <f>数据源表!M516</f>
        <v>*专项化学用品*铝合金加工液</v>
      </c>
      <c r="X568" s="76" t="str">
        <f>数据源表!N516</f>
        <v>ZM-3080</v>
      </c>
      <c r="Y568" s="76">
        <f>数据源表!O516</f>
        <v>1</v>
      </c>
      <c r="Z568" s="76" t="str">
        <f>数据源表!P516</f>
        <v>桶</v>
      </c>
      <c r="AA568" s="76">
        <f>数据源表!Q516</f>
        <v>3000</v>
      </c>
      <c r="AB568" s="76">
        <f>数据源表!R516</f>
        <v>3000</v>
      </c>
      <c r="AC568" s="118">
        <f>数据源表!U516</f>
        <v>170</v>
      </c>
      <c r="AD568" s="118">
        <f>数据源表!T516</f>
        <v>170</v>
      </c>
      <c r="AE568" s="66" t="str">
        <f t="shared" si="92"/>
        <v xml:space="preserve">     指导价</v>
      </c>
      <c r="AF568" s="73" t="str">
        <f>数据源表!V516</f>
        <v>XOUT18030265</v>
      </c>
      <c r="AG568" s="119">
        <f>数据源表!W516</f>
        <v>43176</v>
      </c>
      <c r="AH568" s="73">
        <f>数据源表!X516</f>
        <v>0</v>
      </c>
      <c r="AI568" s="122"/>
      <c r="AJ568" s="124">
        <f>数据源表!Y516</f>
        <v>0.17</v>
      </c>
      <c r="AK568" s="53" t="e">
        <f>VLOOKUP(V568,#REF!,12,0)</f>
        <v>#REF!</v>
      </c>
    </row>
    <row r="569" spans="1:37" s="185" customFormat="1" ht="12" customHeight="1">
      <c r="A569" s="76" t="str">
        <f>数据源表!A517</f>
        <v>周小帅</v>
      </c>
      <c r="B569" s="75">
        <f>数据源表!B517</f>
        <v>43234</v>
      </c>
      <c r="C569" s="76" t="str">
        <f>数据源表!C517</f>
        <v>a0986</v>
      </c>
      <c r="D569" s="76" t="str">
        <f>数据源表!D517</f>
        <v>无锡市五十五度科技有限公司</v>
      </c>
      <c r="E569" s="77">
        <f>数据源表!E517</f>
        <v>3350</v>
      </c>
      <c r="F569" s="76" t="str">
        <f>数据源表!F517</f>
        <v>27754495</v>
      </c>
      <c r="G569" s="78">
        <f>数据源表!G517</f>
        <v>43234</v>
      </c>
      <c r="H569" s="76" t="str">
        <f>数据源表!H517</f>
        <v>款到发货</v>
      </c>
      <c r="I569" s="78">
        <v>43276</v>
      </c>
      <c r="J569" s="94">
        <f>数据源表!J517</f>
        <v>3350</v>
      </c>
      <c r="K569" s="94">
        <f t="shared" si="95"/>
        <v>2887.93</v>
      </c>
      <c r="L569" s="95">
        <f t="shared" si="93"/>
        <v>42</v>
      </c>
      <c r="M569" s="96"/>
      <c r="N569" s="96" t="e">
        <f>VLOOKUP(C569,#REF!,5,0)</f>
        <v>#REF!</v>
      </c>
      <c r="O569" s="76">
        <f t="shared" ref="O569:O595" si="98">IF(L569&lt;=60,0.05,IF(L569&lt;=120,0.04,IF(L569&lt;=150,0.02,IF(L569&lt;=180,0.01,0))))</f>
        <v>0.05</v>
      </c>
      <c r="P569" s="76">
        <f t="shared" si="94"/>
        <v>144.4</v>
      </c>
      <c r="Q569" s="224">
        <v>15.083</v>
      </c>
      <c r="R569" s="76">
        <f t="shared" si="91"/>
        <v>2564.11</v>
      </c>
      <c r="S569" s="94">
        <f>ROUND(IF(F569="未税",J569-M569-R569,J569/(1+AJ569)-M569-R569),2)</f>
        <v>323.82</v>
      </c>
      <c r="T569" s="94"/>
      <c r="U569" s="94"/>
      <c r="V569" s="106" t="str">
        <f>数据源表!S517</f>
        <v>CSR24</v>
      </c>
      <c r="W569" s="76" t="str">
        <f>数据源表!M517</f>
        <v>*专项化学用品*铝合金加工液</v>
      </c>
      <c r="X569" s="76" t="str">
        <f>数据源表!N517</f>
        <v>ZM-3080</v>
      </c>
      <c r="Y569" s="76">
        <f>数据源表!O517</f>
        <v>1</v>
      </c>
      <c r="Z569" s="76" t="str">
        <f>数据源表!P517</f>
        <v>桶</v>
      </c>
      <c r="AA569" s="76">
        <f>数据源表!Q517</f>
        <v>3350</v>
      </c>
      <c r="AB569" s="76">
        <f>数据源表!R517</f>
        <v>3350</v>
      </c>
      <c r="AC569" s="118">
        <f>数据源表!U517</f>
        <v>170</v>
      </c>
      <c r="AD569" s="118">
        <f>数据源表!T517</f>
        <v>170</v>
      </c>
      <c r="AE569" s="66" t="str">
        <f t="shared" ref="AE569:AE608" si="99">IF(AD569&lt;50,"指导价+Y4*30",IF(AD569="固体","     指导价","     指导价"))</f>
        <v xml:space="preserve">     指导价</v>
      </c>
      <c r="AF569" s="73" t="str">
        <f>数据源表!V517</f>
        <v>XOUT18050229</v>
      </c>
      <c r="AG569" s="119">
        <f>数据源表!W517</f>
        <v>43235</v>
      </c>
      <c r="AH569" s="73">
        <f>数据源表!X517</f>
        <v>0</v>
      </c>
      <c r="AI569" s="122"/>
      <c r="AJ569" s="124">
        <f>数据源表!Y517</f>
        <v>0.16000041552253699</v>
      </c>
      <c r="AK569" s="53" t="e">
        <f>VLOOKUP(V569,#REF!,12,0)</f>
        <v>#REF!</v>
      </c>
    </row>
    <row r="570" spans="1:37" s="185" customFormat="1" ht="12" customHeight="1">
      <c r="A570" s="76" t="str">
        <f>数据源表!A518</f>
        <v>周小帅</v>
      </c>
      <c r="B570" s="75">
        <f>数据源表!B518</f>
        <v>43248</v>
      </c>
      <c r="C570" s="76" t="str">
        <f>数据源表!C518</f>
        <v>a0988</v>
      </c>
      <c r="D570" s="76" t="str">
        <f>数据源表!D518</f>
        <v>江阴市申博机电科技有限公司</v>
      </c>
      <c r="E570" s="77">
        <f>数据源表!E518</f>
        <v>3500</v>
      </c>
      <c r="F570" s="76" t="str">
        <f>数据源表!F518</f>
        <v>55874676</v>
      </c>
      <c r="G570" s="78">
        <f>数据源表!G518</f>
        <v>43338</v>
      </c>
      <c r="H570" s="76">
        <f>数据源表!H518</f>
        <v>90</v>
      </c>
      <c r="I570" s="78">
        <v>43266</v>
      </c>
      <c r="J570" s="94">
        <f>数据源表!J518</f>
        <v>3500</v>
      </c>
      <c r="K570" s="94">
        <f t="shared" si="95"/>
        <v>3017.24</v>
      </c>
      <c r="L570" s="95">
        <f t="shared" si="93"/>
        <v>18</v>
      </c>
      <c r="M570" s="96"/>
      <c r="N570" s="96" t="e">
        <f>VLOOKUP(C570,#REF!,5,0)</f>
        <v>#REF!</v>
      </c>
      <c r="O570" s="76">
        <f t="shared" si="98"/>
        <v>0.05</v>
      </c>
      <c r="P570" s="76">
        <f t="shared" si="94"/>
        <v>150.86000000000001</v>
      </c>
      <c r="Q570" s="76" t="e">
        <f>ROUND(VLOOKUP(V570,#REF!,7,0),2)</f>
        <v>#REF!</v>
      </c>
      <c r="R570" s="76" t="e">
        <f t="shared" si="91"/>
        <v>#REF!</v>
      </c>
      <c r="S570" s="94" t="e">
        <f>ROUND(IF(F570="未税",J570-M570-R570,J570/(1+AJ570)-M570-R570),2)</f>
        <v>#REF!</v>
      </c>
      <c r="T570" s="94"/>
      <c r="U570" s="94"/>
      <c r="V570" s="106" t="str">
        <f>数据源表!S518</f>
        <v>CSQ12</v>
      </c>
      <c r="W570" s="76" t="str">
        <f>数据源表!M518</f>
        <v>*其他化学制品*高级全合成切削液</v>
      </c>
      <c r="X570" s="76" t="str">
        <f>数据源表!N518</f>
        <v>SC-601</v>
      </c>
      <c r="Y570" s="76">
        <f>数据源表!O518</f>
        <v>1</v>
      </c>
      <c r="Z570" s="76" t="str">
        <f>数据源表!P518</f>
        <v>桶</v>
      </c>
      <c r="AA570" s="76">
        <f>数据源表!Q518</f>
        <v>3500</v>
      </c>
      <c r="AB570" s="76">
        <f>数据源表!R518</f>
        <v>3500</v>
      </c>
      <c r="AC570" s="118">
        <f>数据源表!U518</f>
        <v>180</v>
      </c>
      <c r="AD570" s="118">
        <f>数据源表!T518</f>
        <v>180</v>
      </c>
      <c r="AE570" s="66" t="str">
        <f t="shared" si="99"/>
        <v xml:space="preserve">     指导价</v>
      </c>
      <c r="AF570" s="73" t="str">
        <f>数据源表!V518</f>
        <v>XOUT18050461</v>
      </c>
      <c r="AG570" s="119">
        <f>数据源表!W518</f>
        <v>43245</v>
      </c>
      <c r="AH570" s="73">
        <f>数据源表!X518</f>
        <v>0</v>
      </c>
      <c r="AI570" s="122"/>
      <c r="AJ570" s="124">
        <f>数据源表!Y518</f>
        <v>0.16000053028595701</v>
      </c>
      <c r="AK570" s="53" t="e">
        <f>VLOOKUP(V570,#REF!,12,0)</f>
        <v>#REF!</v>
      </c>
    </row>
    <row r="571" spans="1:37" s="185" customFormat="1" ht="12" customHeight="1">
      <c r="A571" s="76" t="str">
        <f>数据源表!A519</f>
        <v>周小帅</v>
      </c>
      <c r="B571" s="75">
        <f>数据源表!B519</f>
        <v>43193</v>
      </c>
      <c r="C571" s="76" t="str">
        <f>数据源表!C519</f>
        <v>a0993</v>
      </c>
      <c r="D571" s="76" t="str">
        <f>数据源表!D519</f>
        <v>常州利源电子设备有限公司</v>
      </c>
      <c r="E571" s="77">
        <f>数据源表!E519</f>
        <v>2500</v>
      </c>
      <c r="F571" s="76" t="str">
        <f>数据源表!F519</f>
        <v>15222365</v>
      </c>
      <c r="G571" s="78">
        <f>数据源表!G519</f>
        <v>43193</v>
      </c>
      <c r="H571" s="76" t="str">
        <f>数据源表!H519</f>
        <v>货到付款</v>
      </c>
      <c r="I571" s="78">
        <v>43276</v>
      </c>
      <c r="J571" s="94">
        <f>数据源表!J519</f>
        <v>2500</v>
      </c>
      <c r="K571" s="94">
        <f t="shared" si="95"/>
        <v>2136.75</v>
      </c>
      <c r="L571" s="95">
        <f t="shared" si="93"/>
        <v>83</v>
      </c>
      <c r="M571" s="96"/>
      <c r="N571" s="96" t="e">
        <f>VLOOKUP(C571,#REF!,5,0)</f>
        <v>#REF!</v>
      </c>
      <c r="O571" s="76">
        <f t="shared" si="98"/>
        <v>0.04</v>
      </c>
      <c r="P571" s="76">
        <f t="shared" ref="P571:P615" si="100">ROUND((K571-M571)*O571,2)</f>
        <v>85.47</v>
      </c>
      <c r="Q571" s="76" t="e">
        <f>ROUND(VLOOKUP(V571,#REF!,7,0),2)</f>
        <v>#REF!</v>
      </c>
      <c r="R571" s="76" t="e">
        <f t="shared" si="91"/>
        <v>#REF!</v>
      </c>
      <c r="S571" s="94" t="e">
        <f>ROUND(IF(F571="未税",J571-M571-R571,J571/1.17-M571-R571),2)</f>
        <v>#REF!</v>
      </c>
      <c r="T571" s="94"/>
      <c r="U571" s="94"/>
      <c r="V571" s="106" t="str">
        <f>数据源表!S519</f>
        <v>CSB06</v>
      </c>
      <c r="W571" s="76" t="str">
        <f>数据源表!M519</f>
        <v>*化学试剂助剂*半合成切削液</v>
      </c>
      <c r="X571" s="76" t="str">
        <f>数据源表!N519</f>
        <v>LP-3030</v>
      </c>
      <c r="Y571" s="76">
        <f>数据源表!O519</f>
        <v>1</v>
      </c>
      <c r="Z571" s="76" t="str">
        <f>数据源表!P519</f>
        <v>桶</v>
      </c>
      <c r="AA571" s="76">
        <f>数据源表!Q519</f>
        <v>2500</v>
      </c>
      <c r="AB571" s="76">
        <f>数据源表!R519</f>
        <v>2500</v>
      </c>
      <c r="AC571" s="118">
        <f>数据源表!U519</f>
        <v>170</v>
      </c>
      <c r="AD571" s="118">
        <f>数据源表!T519</f>
        <v>170</v>
      </c>
      <c r="AE571" s="66" t="str">
        <f t="shared" si="99"/>
        <v xml:space="preserve">     指导价</v>
      </c>
      <c r="AF571" s="73" t="str">
        <f>数据源表!V519</f>
        <v>XOUT18040016</v>
      </c>
      <c r="AG571" s="119">
        <f>数据源表!W519</f>
        <v>43193</v>
      </c>
      <c r="AH571" s="73">
        <f>数据源表!X519</f>
        <v>0</v>
      </c>
      <c r="AI571" s="122"/>
      <c r="AJ571" s="124">
        <f>数据源表!Y519</f>
        <v>0.17</v>
      </c>
      <c r="AK571" s="53" t="e">
        <f>VLOOKUP(V571,#REF!,12,0)</f>
        <v>#REF!</v>
      </c>
    </row>
    <row r="572" spans="1:37" s="185" customFormat="1" ht="12" customHeight="1">
      <c r="A572" s="76" t="str">
        <f>数据源表!A520</f>
        <v>周小帅</v>
      </c>
      <c r="B572" s="75">
        <f>数据源表!B520</f>
        <v>43244</v>
      </c>
      <c r="C572" s="76" t="str">
        <f>数据源表!C520</f>
        <v>a0993</v>
      </c>
      <c r="D572" s="76" t="str">
        <f>数据源表!D520</f>
        <v>常州利源电子设备有限公司</v>
      </c>
      <c r="E572" s="77">
        <f>数据源表!E520</f>
        <v>2500</v>
      </c>
      <c r="F572" s="76" t="str">
        <f>数据源表!F520</f>
        <v>55874629</v>
      </c>
      <c r="G572" s="78">
        <f>数据源表!G520</f>
        <v>43244</v>
      </c>
      <c r="H572" s="76" t="str">
        <f>数据源表!H520</f>
        <v>货到付款</v>
      </c>
      <c r="I572" s="78">
        <v>43276</v>
      </c>
      <c r="J572" s="94">
        <f>数据源表!J520</f>
        <v>2500</v>
      </c>
      <c r="K572" s="94">
        <f t="shared" si="95"/>
        <v>2155.17</v>
      </c>
      <c r="L572" s="95">
        <f t="shared" si="93"/>
        <v>32</v>
      </c>
      <c r="M572" s="96"/>
      <c r="N572" s="96" t="e">
        <f>VLOOKUP(C572,#REF!,5,0)</f>
        <v>#REF!</v>
      </c>
      <c r="O572" s="76">
        <f t="shared" si="98"/>
        <v>0.05</v>
      </c>
      <c r="P572" s="76">
        <f t="shared" si="100"/>
        <v>107.76</v>
      </c>
      <c r="Q572" s="76" t="e">
        <f>ROUND(VLOOKUP(V572,#REF!,7,0),2)</f>
        <v>#REF!</v>
      </c>
      <c r="R572" s="76" t="e">
        <f t="shared" si="91"/>
        <v>#REF!</v>
      </c>
      <c r="S572" s="94" t="e">
        <f>ROUND(IF(F572="未税",J572-M572-R572,J572/(1+AJ572)-M572-R572),2)</f>
        <v>#REF!</v>
      </c>
      <c r="T572" s="94"/>
      <c r="U572" s="94"/>
      <c r="V572" s="106" t="str">
        <f>数据源表!S520</f>
        <v>CSB06</v>
      </c>
      <c r="W572" s="76" t="str">
        <f>数据源表!M520</f>
        <v>*化学试剂助剂*半合成切削液</v>
      </c>
      <c r="X572" s="76" t="str">
        <f>数据源表!N520</f>
        <v>LP-3030</v>
      </c>
      <c r="Y572" s="76">
        <f>数据源表!O520</f>
        <v>1</v>
      </c>
      <c r="Z572" s="76" t="str">
        <f>数据源表!P520</f>
        <v>桶</v>
      </c>
      <c r="AA572" s="76">
        <f>数据源表!Q520</f>
        <v>2500</v>
      </c>
      <c r="AB572" s="76">
        <f>数据源表!R520</f>
        <v>2500</v>
      </c>
      <c r="AC572" s="118">
        <f>数据源表!U520</f>
        <v>170</v>
      </c>
      <c r="AD572" s="118">
        <f>数据源表!T520</f>
        <v>170</v>
      </c>
      <c r="AE572" s="66" t="str">
        <f t="shared" si="99"/>
        <v xml:space="preserve">     指导价</v>
      </c>
      <c r="AF572" s="73" t="str">
        <f>数据源表!V520</f>
        <v>XOUT18050446</v>
      </c>
      <c r="AG572" s="119">
        <f>数据源表!W520</f>
        <v>43244</v>
      </c>
      <c r="AH572" s="73">
        <f>数据源表!X520</f>
        <v>0</v>
      </c>
      <c r="AI572" s="122"/>
      <c r="AJ572" s="124">
        <f>数据源表!Y520</f>
        <v>0.16000129920145501</v>
      </c>
      <c r="AK572" s="53" t="e">
        <f>VLOOKUP(V572,#REF!,12,0)</f>
        <v>#REF!</v>
      </c>
    </row>
    <row r="573" spans="1:37" s="185" customFormat="1" ht="12" customHeight="1">
      <c r="A573" s="76" t="str">
        <f>数据源表!A521</f>
        <v>周小帅</v>
      </c>
      <c r="B573" s="75">
        <f>数据源表!B521</f>
        <v>43280</v>
      </c>
      <c r="C573" s="76" t="str">
        <f>数据源表!C521</f>
        <v>a0999</v>
      </c>
      <c r="D573" s="76" t="str">
        <f>数据源表!D521</f>
        <v>大连黄海铝业有限公司</v>
      </c>
      <c r="E573" s="77">
        <f>数据源表!E521</f>
        <v>11200</v>
      </c>
      <c r="F573" s="76" t="str">
        <f>数据源表!F521</f>
        <v>16644166</v>
      </c>
      <c r="G573" s="78">
        <f>数据源表!G521</f>
        <v>43280</v>
      </c>
      <c r="H573" s="76" t="str">
        <f>数据源表!H521</f>
        <v>款到发货</v>
      </c>
      <c r="I573" s="78">
        <v>43279</v>
      </c>
      <c r="J573" s="94">
        <f>数据源表!J521</f>
        <v>11200</v>
      </c>
      <c r="K573" s="94">
        <f t="shared" si="95"/>
        <v>9655.17</v>
      </c>
      <c r="L573" s="95">
        <f t="shared" si="93"/>
        <v>-1</v>
      </c>
      <c r="M573" s="96"/>
      <c r="N573" s="96" t="e">
        <f>VLOOKUP(C573,#REF!,5,0)</f>
        <v>#REF!</v>
      </c>
      <c r="O573" s="76">
        <f t="shared" si="98"/>
        <v>0.05</v>
      </c>
      <c r="P573" s="76">
        <f t="shared" si="100"/>
        <v>482.76</v>
      </c>
      <c r="Q573" s="76" t="e">
        <f>ROUND(VLOOKUP(V573,#REF!,7,0),2)</f>
        <v>#REF!</v>
      </c>
      <c r="R573" s="76" t="e">
        <f t="shared" si="91"/>
        <v>#REF!</v>
      </c>
      <c r="S573" s="94" t="e">
        <f>ROUND(IF(F573="未税",J573-M573-R573,J573/(1+AJ573)-M573-R573),2)</f>
        <v>#REF!</v>
      </c>
      <c r="T573" s="94"/>
      <c r="U573" s="94"/>
      <c r="V573" s="106" t="str">
        <f>数据源表!S521</f>
        <v>CYT38</v>
      </c>
      <c r="W573" s="76" t="str">
        <f>数据源表!M521</f>
        <v>*专项化学用品*拉伸剂</v>
      </c>
      <c r="X573" s="76" t="str">
        <f>数据源表!N521</f>
        <v>EF-420P-47</v>
      </c>
      <c r="Y573" s="76">
        <f>数据源表!O521</f>
        <v>2</v>
      </c>
      <c r="Z573" s="76" t="str">
        <f>数据源表!P521</f>
        <v>桶</v>
      </c>
      <c r="AA573" s="76">
        <f>数据源表!Q521</f>
        <v>5600</v>
      </c>
      <c r="AB573" s="76">
        <f>数据源表!R521</f>
        <v>11200</v>
      </c>
      <c r="AC573" s="118">
        <f>数据源表!U521</f>
        <v>340</v>
      </c>
      <c r="AD573" s="118">
        <f>数据源表!T521</f>
        <v>170</v>
      </c>
      <c r="AE573" s="66" t="str">
        <f t="shared" si="99"/>
        <v xml:space="preserve">     指导价</v>
      </c>
      <c r="AF573" s="73" t="str">
        <f>数据源表!V521</f>
        <v>XOUT18060493</v>
      </c>
      <c r="AG573" s="119">
        <f>数据源表!W521</f>
        <v>43279</v>
      </c>
      <c r="AH573" s="73">
        <f>数据源表!X521</f>
        <v>0</v>
      </c>
      <c r="AI573" s="122"/>
      <c r="AJ573" s="124">
        <f>数据源表!Y521</f>
        <v>0.16000029000007199</v>
      </c>
      <c r="AK573" s="53" t="e">
        <f>VLOOKUP(V573,#REF!,12,0)</f>
        <v>#REF!</v>
      </c>
    </row>
    <row r="574" spans="1:37" s="185" customFormat="1" ht="12" customHeight="1">
      <c r="A574" s="76" t="str">
        <f>数据源表!A522</f>
        <v>周小帅</v>
      </c>
      <c r="B574" s="75">
        <f>数据源表!B522</f>
        <v>43258</v>
      </c>
      <c r="C574" s="76" t="str">
        <f>数据源表!C522</f>
        <v>a1010</v>
      </c>
      <c r="D574" s="76" t="str">
        <f>数据源表!D522</f>
        <v>浙江恩华新材料科技有限公司</v>
      </c>
      <c r="E574" s="77">
        <f>数据源表!E522</f>
        <v>5600</v>
      </c>
      <c r="F574" s="76" t="str">
        <f>数据源表!F522</f>
        <v>55874878</v>
      </c>
      <c r="G574" s="78">
        <f>数据源表!G522</f>
        <v>43258</v>
      </c>
      <c r="H574" s="76" t="str">
        <f>数据源表!H522</f>
        <v>款到发货</v>
      </c>
      <c r="I574" s="78">
        <v>43256</v>
      </c>
      <c r="J574" s="94">
        <f>数据源表!J522</f>
        <v>5600</v>
      </c>
      <c r="K574" s="94">
        <f t="shared" si="95"/>
        <v>4827.59</v>
      </c>
      <c r="L574" s="95">
        <f t="shared" si="93"/>
        <v>-2</v>
      </c>
      <c r="M574" s="96"/>
      <c r="N574" s="96" t="e">
        <f>VLOOKUP(C574,#REF!,5,0)</f>
        <v>#REF!</v>
      </c>
      <c r="O574" s="76">
        <f t="shared" si="98"/>
        <v>0.05</v>
      </c>
      <c r="P574" s="76">
        <f t="shared" si="100"/>
        <v>241.38</v>
      </c>
      <c r="Q574" s="76" t="e">
        <f>ROUND(VLOOKUP(V574,#REF!,7,0),2)</f>
        <v>#REF!</v>
      </c>
      <c r="R574" s="76" t="e">
        <f t="shared" si="91"/>
        <v>#REF!</v>
      </c>
      <c r="S574" s="94" t="e">
        <f>ROUND(IF(F574="未税",J574-M574-R574,J574/(1+AJ574)-M574-R574),2)</f>
        <v>#REF!</v>
      </c>
      <c r="T574" s="94"/>
      <c r="U574" s="94"/>
      <c r="V574" s="106" t="str">
        <f>数据源表!S522</f>
        <v>CYT39</v>
      </c>
      <c r="W574" s="76" t="str">
        <f>数据源表!M522</f>
        <v>*专项化学用品*拉伸剂</v>
      </c>
      <c r="X574" s="76" t="str">
        <f>数据源表!N522</f>
        <v>EF-420P-67</v>
      </c>
      <c r="Y574" s="76">
        <f>数据源表!O522</f>
        <v>1</v>
      </c>
      <c r="Z574" s="76" t="str">
        <f>数据源表!P522</f>
        <v>桶</v>
      </c>
      <c r="AA574" s="76">
        <f>数据源表!Q522</f>
        <v>5600</v>
      </c>
      <c r="AB574" s="76">
        <f>数据源表!R522</f>
        <v>5600</v>
      </c>
      <c r="AC574" s="118">
        <f>数据源表!U522</f>
        <v>170</v>
      </c>
      <c r="AD574" s="118">
        <f>数据源表!T522</f>
        <v>170</v>
      </c>
      <c r="AE574" s="66" t="str">
        <f t="shared" si="99"/>
        <v xml:space="preserve">     指导价</v>
      </c>
      <c r="AF574" s="73" t="str">
        <f>数据源表!V522</f>
        <v>XOUT18060089</v>
      </c>
      <c r="AG574" s="119">
        <f>数据源表!W522</f>
        <v>43256</v>
      </c>
      <c r="AH574" s="73">
        <f>数据源表!X522</f>
        <v>0</v>
      </c>
      <c r="AI574" s="122"/>
      <c r="AJ574" s="124">
        <f>数据源表!Y522</f>
        <v>0.15999908857214501</v>
      </c>
      <c r="AK574" s="53" t="e">
        <f>VLOOKUP(V574,#REF!,12,0)</f>
        <v>#REF!</v>
      </c>
    </row>
    <row r="575" spans="1:37" s="185" customFormat="1" ht="12" customHeight="1">
      <c r="A575" s="76" t="str">
        <f>数据源表!A523</f>
        <v>周小帅</v>
      </c>
      <c r="B575" s="75">
        <f>数据源表!B523</f>
        <v>43173</v>
      </c>
      <c r="C575" s="76" t="str">
        <f>数据源表!C523</f>
        <v>a1054</v>
      </c>
      <c r="D575" s="76" t="str">
        <f>数据源表!D523</f>
        <v>无锡市振科制笔五金厂</v>
      </c>
      <c r="E575" s="77">
        <f>数据源表!E523</f>
        <v>6500</v>
      </c>
      <c r="F575" s="76" t="str">
        <f>数据源表!F523</f>
        <v>02839550</v>
      </c>
      <c r="G575" s="78">
        <f>数据源表!G523</f>
        <v>43173</v>
      </c>
      <c r="H575" s="76" t="str">
        <f>数据源表!H523</f>
        <v>货到付款</v>
      </c>
      <c r="I575" s="78">
        <v>43258</v>
      </c>
      <c r="J575" s="94">
        <f>数据源表!J523</f>
        <v>6500</v>
      </c>
      <c r="K575" s="94">
        <f t="shared" si="95"/>
        <v>5555.56</v>
      </c>
      <c r="L575" s="95">
        <f t="shared" si="93"/>
        <v>85</v>
      </c>
      <c r="M575" s="96"/>
      <c r="N575" s="96" t="e">
        <f>VLOOKUP(C575,#REF!,5,0)</f>
        <v>#REF!</v>
      </c>
      <c r="O575" s="76">
        <f t="shared" si="98"/>
        <v>0.04</v>
      </c>
      <c r="P575" s="76">
        <f t="shared" si="100"/>
        <v>222.22</v>
      </c>
      <c r="Q575" s="224">
        <v>15.083</v>
      </c>
      <c r="R575" s="76">
        <f t="shared" si="91"/>
        <v>5128.22</v>
      </c>
      <c r="S575" s="94">
        <f>ROUND(IF(F575="未税",J575-M575-R575,J575/1.17-M575-R575),2)</f>
        <v>427.34</v>
      </c>
      <c r="T575" s="94"/>
      <c r="U575" s="94"/>
      <c r="V575" s="106" t="str">
        <f>数据源表!S523</f>
        <v>CSR24</v>
      </c>
      <c r="W575" s="76" t="str">
        <f>数据源表!M523</f>
        <v>*专项化学用品*铝合金加工液</v>
      </c>
      <c r="X575" s="76" t="str">
        <f>数据源表!N523</f>
        <v>ZM-3080</v>
      </c>
      <c r="Y575" s="76">
        <f>数据源表!O523</f>
        <v>2</v>
      </c>
      <c r="Z575" s="76" t="str">
        <f>数据源表!P523</f>
        <v>桶</v>
      </c>
      <c r="AA575" s="76">
        <f>数据源表!Q523</f>
        <v>3250</v>
      </c>
      <c r="AB575" s="76">
        <f>数据源表!R523</f>
        <v>6500</v>
      </c>
      <c r="AC575" s="118">
        <f>数据源表!U523</f>
        <v>340</v>
      </c>
      <c r="AD575" s="118">
        <f>数据源表!T523</f>
        <v>170</v>
      </c>
      <c r="AE575" s="66" t="str">
        <f t="shared" si="99"/>
        <v xml:space="preserve">     指导价</v>
      </c>
      <c r="AF575" s="73" t="str">
        <f>数据源表!V523</f>
        <v>XOUT18030122</v>
      </c>
      <c r="AG575" s="119">
        <f>数据源表!W523</f>
        <v>43167</v>
      </c>
      <c r="AH575" s="73">
        <f>数据源表!X523</f>
        <v>0</v>
      </c>
      <c r="AI575" s="122"/>
      <c r="AJ575" s="124">
        <f>数据源表!Y523</f>
        <v>0.17</v>
      </c>
      <c r="AK575" s="53" t="e">
        <f>VLOOKUP(V575,#REF!,12,0)</f>
        <v>#REF!</v>
      </c>
    </row>
    <row r="576" spans="1:37" s="185" customFormat="1" ht="12" customHeight="1">
      <c r="A576" s="76" t="str">
        <f>数据源表!A524</f>
        <v>周小帅</v>
      </c>
      <c r="B576" s="75">
        <f>数据源表!B524</f>
        <v>43173</v>
      </c>
      <c r="C576" s="76" t="str">
        <f>数据源表!C524</f>
        <v>a1054</v>
      </c>
      <c r="D576" s="76" t="str">
        <f>数据源表!D524</f>
        <v>无锡市振科制笔五金厂</v>
      </c>
      <c r="E576" s="77">
        <f>数据源表!E524</f>
        <v>3050</v>
      </c>
      <c r="F576" s="76" t="str">
        <f>数据源表!F524</f>
        <v>02839550</v>
      </c>
      <c r="G576" s="78">
        <f>数据源表!G524</f>
        <v>43173</v>
      </c>
      <c r="H576" s="76" t="str">
        <f>数据源表!H524</f>
        <v>货到付款</v>
      </c>
      <c r="I576" s="78">
        <v>43258</v>
      </c>
      <c r="J576" s="94">
        <f>数据源表!J524</f>
        <v>3050</v>
      </c>
      <c r="K576" s="94">
        <f t="shared" si="95"/>
        <v>2606.84</v>
      </c>
      <c r="L576" s="95">
        <f t="shared" si="93"/>
        <v>85</v>
      </c>
      <c r="M576" s="96"/>
      <c r="N576" s="96" t="e">
        <f>VLOOKUP(C576,#REF!,5,0)</f>
        <v>#REF!</v>
      </c>
      <c r="O576" s="76">
        <f t="shared" si="98"/>
        <v>0.04</v>
      </c>
      <c r="P576" s="76">
        <f t="shared" si="100"/>
        <v>104.27</v>
      </c>
      <c r="Q576" s="76" t="e">
        <f>ROUND(VLOOKUP(V576,#REF!,7,0),2)</f>
        <v>#REF!</v>
      </c>
      <c r="R576" s="76" t="e">
        <f t="shared" si="91"/>
        <v>#REF!</v>
      </c>
      <c r="S576" s="94" t="e">
        <f>ROUND(IF(F576="未税",J576-M576-R576,J576/1.17-M576-R576),2)</f>
        <v>#REF!</v>
      </c>
      <c r="T576" s="94"/>
      <c r="U576" s="94"/>
      <c r="V576" s="106" t="str">
        <f>数据源表!S524</f>
        <v>CYT11</v>
      </c>
      <c r="W576" s="76" t="str">
        <f>数据源表!M524</f>
        <v>*专项化学用品*特级合成导轨油</v>
      </c>
      <c r="X576" s="76" t="str">
        <f>数据源表!N524</f>
        <v>T68</v>
      </c>
      <c r="Y576" s="76">
        <f>数据源表!O524</f>
        <v>1</v>
      </c>
      <c r="Z576" s="76" t="str">
        <f>数据源表!P524</f>
        <v>桶</v>
      </c>
      <c r="AA576" s="76">
        <f>数据源表!Q524</f>
        <v>3050</v>
      </c>
      <c r="AB576" s="76">
        <f>数据源表!R524</f>
        <v>3050</v>
      </c>
      <c r="AC576" s="118">
        <f>数据源表!U524</f>
        <v>170</v>
      </c>
      <c r="AD576" s="118">
        <f>数据源表!T524</f>
        <v>170</v>
      </c>
      <c r="AE576" s="66" t="str">
        <f t="shared" si="99"/>
        <v xml:space="preserve">     指导价</v>
      </c>
      <c r="AF576" s="73" t="str">
        <f>数据源表!V524</f>
        <v>XOUT18030229</v>
      </c>
      <c r="AG576" s="119">
        <f>数据源表!W524</f>
        <v>43174</v>
      </c>
      <c r="AH576" s="73">
        <f>数据源表!X524</f>
        <v>0</v>
      </c>
      <c r="AI576" s="122"/>
      <c r="AJ576" s="124">
        <f>数据源表!Y524</f>
        <v>0.17</v>
      </c>
      <c r="AK576" s="53" t="e">
        <f>VLOOKUP(V576,#REF!,12,0)</f>
        <v>#REF!</v>
      </c>
    </row>
    <row r="577" spans="1:37" s="185" customFormat="1" ht="12" customHeight="1">
      <c r="A577" s="76" t="str">
        <f>数据源表!A525</f>
        <v>周小帅</v>
      </c>
      <c r="B577" s="75">
        <f>数据源表!B525</f>
        <v>43266</v>
      </c>
      <c r="C577" s="76" t="str">
        <f>数据源表!C525</f>
        <v>a1100</v>
      </c>
      <c r="D577" s="76" t="str">
        <f>数据源表!D525</f>
        <v>无锡佰汇利金属制品有限公司</v>
      </c>
      <c r="E577" s="77">
        <f>数据源表!E525</f>
        <v>4000</v>
      </c>
      <c r="F577" s="76" t="str">
        <f>数据源表!F525</f>
        <v>16643878</v>
      </c>
      <c r="G577" s="78">
        <f>数据源表!G525</f>
        <v>43266</v>
      </c>
      <c r="H577" s="76" t="str">
        <f>数据源表!H525</f>
        <v>货到付款</v>
      </c>
      <c r="I577" s="78">
        <v>43253</v>
      </c>
      <c r="J577" s="94">
        <f>数据源表!J525</f>
        <v>4000</v>
      </c>
      <c r="K577" s="94">
        <f t="shared" si="95"/>
        <v>3448.28</v>
      </c>
      <c r="L577" s="95">
        <f t="shared" si="93"/>
        <v>-13</v>
      </c>
      <c r="M577" s="96"/>
      <c r="N577" s="96" t="e">
        <f>VLOOKUP(C577,#REF!,5,0)</f>
        <v>#REF!</v>
      </c>
      <c r="O577" s="76">
        <f t="shared" si="98"/>
        <v>0.05</v>
      </c>
      <c r="P577" s="76">
        <f t="shared" si="100"/>
        <v>172.41</v>
      </c>
      <c r="Q577" s="76" t="e">
        <f>ROUND(VLOOKUP(V577,#REF!,7,0),2)</f>
        <v>#REF!</v>
      </c>
      <c r="R577" s="76" t="e">
        <f t="shared" ref="R577:R586" si="101">ROUND(IF(AE577="指导价+Y4*30",AC577*Q577+Y577*30,AC577*Q577),2)</f>
        <v>#REF!</v>
      </c>
      <c r="S577" s="94" t="e">
        <f>ROUND(IF(F577="未税",J577-M577-R577,J577/(1+AJ577)-M577-R577),2)</f>
        <v>#REF!</v>
      </c>
      <c r="T577" s="94"/>
      <c r="U577" s="94"/>
      <c r="V577" s="106" t="str">
        <f>数据源表!S525</f>
        <v>CSQ07</v>
      </c>
      <c r="W577" s="76" t="str">
        <f>数据源表!M525</f>
        <v>*专项化学用品*不锈钢研磨液</v>
      </c>
      <c r="X577" s="76" t="str">
        <f>数据源表!N525</f>
        <v>SH-801AX</v>
      </c>
      <c r="Y577" s="76">
        <f>数据源表!O525</f>
        <v>1</v>
      </c>
      <c r="Z577" s="76" t="str">
        <f>数据源表!P525</f>
        <v>桶</v>
      </c>
      <c r="AA577" s="76">
        <f>数据源表!Q525</f>
        <v>4000</v>
      </c>
      <c r="AB577" s="76">
        <f>数据源表!R525</f>
        <v>4000</v>
      </c>
      <c r="AC577" s="118">
        <f>数据源表!U525</f>
        <v>180</v>
      </c>
      <c r="AD577" s="118">
        <f>数据源表!T525</f>
        <v>180</v>
      </c>
      <c r="AE577" s="66" t="str">
        <f t="shared" si="99"/>
        <v xml:space="preserve">     指导价</v>
      </c>
      <c r="AF577" s="73" t="str">
        <f>数据源表!V525</f>
        <v>XOUT18060033</v>
      </c>
      <c r="AG577" s="119">
        <f>数据源表!W525</f>
        <v>43253</v>
      </c>
      <c r="AH577" s="73">
        <f>数据源表!X525</f>
        <v>0</v>
      </c>
      <c r="AI577" s="122"/>
      <c r="AJ577" s="124">
        <f>数据源表!Y525</f>
        <v>0.15999860800167001</v>
      </c>
      <c r="AK577" s="53" t="e">
        <f>VLOOKUP(V577,#REF!,12,0)</f>
        <v>#REF!</v>
      </c>
    </row>
    <row r="578" spans="1:37" s="185" customFormat="1" ht="12" customHeight="1">
      <c r="A578" s="76" t="str">
        <f>数据源表!A526</f>
        <v>周小帅</v>
      </c>
      <c r="B578" s="75">
        <f>数据源表!B526</f>
        <v>43192</v>
      </c>
      <c r="C578" s="76" t="str">
        <f>数据源表!C526</f>
        <v>a1219</v>
      </c>
      <c r="D578" s="76" t="str">
        <f>数据源表!D526</f>
        <v>苏州博锐齐精密机械有限公司</v>
      </c>
      <c r="E578" s="77">
        <f>数据源表!E526</f>
        <v>3000</v>
      </c>
      <c r="F578" s="76" t="str">
        <f>数据源表!F526</f>
        <v>15222348</v>
      </c>
      <c r="G578" s="78">
        <f>数据源表!G526</f>
        <v>43192</v>
      </c>
      <c r="H578" s="76" t="str">
        <f>数据源表!H526</f>
        <v>货到收现金</v>
      </c>
      <c r="I578" s="78">
        <v>43263</v>
      </c>
      <c r="J578" s="94">
        <f>数据源表!J526</f>
        <v>3000</v>
      </c>
      <c r="K578" s="94">
        <f t="shared" si="95"/>
        <v>2564.1</v>
      </c>
      <c r="L578" s="95">
        <f>I578-B578</f>
        <v>71</v>
      </c>
      <c r="M578" s="96"/>
      <c r="N578" s="96" t="e">
        <f>VLOOKUP(C578,#REF!,5,0)</f>
        <v>#REF!</v>
      </c>
      <c r="O578" s="76">
        <f t="shared" si="98"/>
        <v>0.04</v>
      </c>
      <c r="P578" s="76">
        <f t="shared" si="100"/>
        <v>102.56</v>
      </c>
      <c r="Q578" s="224">
        <v>15.083</v>
      </c>
      <c r="R578" s="76">
        <f t="shared" si="101"/>
        <v>2564.11</v>
      </c>
      <c r="S578" s="94">
        <f>ROUND(IF(F578="未税",J578-M578-R578,J578/1.17-M578-R578),2)</f>
        <v>-0.01</v>
      </c>
      <c r="T578" s="94"/>
      <c r="U578" s="94"/>
      <c r="V578" s="106" t="str">
        <f>数据源表!S526</f>
        <v>CSR24</v>
      </c>
      <c r="W578" s="76" t="str">
        <f>数据源表!M526</f>
        <v>*专项化学用品*铝合金加工液</v>
      </c>
      <c r="X578" s="76" t="str">
        <f>数据源表!N526</f>
        <v>ZM-3080</v>
      </c>
      <c r="Y578" s="76">
        <f>数据源表!O526</f>
        <v>1</v>
      </c>
      <c r="Z578" s="76" t="str">
        <f>数据源表!P526</f>
        <v>桶</v>
      </c>
      <c r="AA578" s="76">
        <f>数据源表!Q526</f>
        <v>3000</v>
      </c>
      <c r="AB578" s="76">
        <f>数据源表!R526</f>
        <v>3000</v>
      </c>
      <c r="AC578" s="118">
        <f>数据源表!U526</f>
        <v>170</v>
      </c>
      <c r="AD578" s="118">
        <f>数据源表!T526</f>
        <v>170</v>
      </c>
      <c r="AE578" s="66" t="str">
        <f t="shared" si="99"/>
        <v xml:space="preserve">     指导价</v>
      </c>
      <c r="AF578" s="73" t="str">
        <f>数据源表!V526</f>
        <v>XOUT18040008</v>
      </c>
      <c r="AG578" s="119">
        <f>数据源表!W526</f>
        <v>43193</v>
      </c>
      <c r="AH578" s="73">
        <f>数据源表!X526</f>
        <v>0</v>
      </c>
      <c r="AI578" s="122"/>
      <c r="AJ578" s="124">
        <f>数据源表!Y526</f>
        <v>0.17</v>
      </c>
      <c r="AK578" s="53" t="e">
        <f>VLOOKUP(V578,#REF!,12,0)</f>
        <v>#REF!</v>
      </c>
    </row>
    <row r="579" spans="1:37" s="185" customFormat="1" ht="12" customHeight="1">
      <c r="A579" s="76" t="str">
        <f>数据源表!A527</f>
        <v>周小帅</v>
      </c>
      <c r="B579" s="75">
        <f>数据源表!B527</f>
        <v>43279</v>
      </c>
      <c r="C579" s="76" t="str">
        <f>数据源表!C527</f>
        <v>a1221</v>
      </c>
      <c r="D579" s="76" t="str">
        <f>数据源表!D527</f>
        <v>无锡市宇玉阳光金属制品有限公司</v>
      </c>
      <c r="E579" s="77">
        <f>数据源表!E527</f>
        <v>2300</v>
      </c>
      <c r="F579" s="76" t="str">
        <f>数据源表!F527</f>
        <v>16644154</v>
      </c>
      <c r="G579" s="78">
        <f>数据源表!G527</f>
        <v>43309</v>
      </c>
      <c r="H579" s="76">
        <f>数据源表!H527</f>
        <v>30</v>
      </c>
      <c r="I579" s="78">
        <v>43276</v>
      </c>
      <c r="J579" s="94">
        <f>数据源表!J527</f>
        <v>2300</v>
      </c>
      <c r="K579" s="94">
        <f t="shared" si="95"/>
        <v>1982.76</v>
      </c>
      <c r="L579" s="95">
        <f>I579-B579</f>
        <v>-3</v>
      </c>
      <c r="M579" s="96"/>
      <c r="N579" s="96" t="e">
        <f>VLOOKUP(C579,#REF!,5,0)</f>
        <v>#REF!</v>
      </c>
      <c r="O579" s="76">
        <f t="shared" si="98"/>
        <v>0.05</v>
      </c>
      <c r="P579" s="76">
        <f t="shared" si="100"/>
        <v>99.14</v>
      </c>
      <c r="Q579" s="76" t="e">
        <f>ROUND(VLOOKUP(V579,#REF!,7,0),2)</f>
        <v>#REF!</v>
      </c>
      <c r="R579" s="76" t="e">
        <f t="shared" si="101"/>
        <v>#REF!</v>
      </c>
      <c r="S579" s="94" t="e">
        <f>ROUND(IF(F579="未税",J579-M579-R579,J579/(1+AJ579)-M579-R579),2)</f>
        <v>#REF!</v>
      </c>
      <c r="T579" s="94"/>
      <c r="U579" s="94"/>
      <c r="V579" s="106" t="str">
        <f>数据源表!S527</f>
        <v>CYT12</v>
      </c>
      <c r="W579" s="76" t="str">
        <f>数据源表!M527</f>
        <v>*润滑油*抗磨液压油</v>
      </c>
      <c r="X579" s="76" t="str">
        <f>数据源表!N527</f>
        <v>68#</v>
      </c>
      <c r="Y579" s="76">
        <f>数据源表!O527</f>
        <v>0.17</v>
      </c>
      <c r="Z579" s="76" t="str">
        <f>数据源表!P527</f>
        <v>吨</v>
      </c>
      <c r="AA579" s="76">
        <f>数据源表!Q527</f>
        <v>13529.411764705899</v>
      </c>
      <c r="AB579" s="76">
        <f>数据源表!R527</f>
        <v>2300</v>
      </c>
      <c r="AC579" s="118">
        <f>数据源表!U527</f>
        <v>170</v>
      </c>
      <c r="AD579" s="118">
        <f>数据源表!T527</f>
        <v>170</v>
      </c>
      <c r="AE579" s="66" t="str">
        <f t="shared" si="99"/>
        <v xml:space="preserve">     指导价</v>
      </c>
      <c r="AF579" s="73" t="str">
        <f>数据源表!V527</f>
        <v>XOUT18060222</v>
      </c>
      <c r="AG579" s="119">
        <f>数据源表!W527</f>
        <v>43264</v>
      </c>
      <c r="AH579" s="73">
        <f>数据源表!X527</f>
        <v>0</v>
      </c>
      <c r="AI579" s="122"/>
      <c r="AJ579" s="124">
        <f>数据源表!Y527</f>
        <v>0.15999919304404001</v>
      </c>
      <c r="AK579" s="53" t="e">
        <f>VLOOKUP(V579,#REF!,12,0)</f>
        <v>#REF!</v>
      </c>
    </row>
    <row r="580" spans="1:37" s="185" customFormat="1" ht="12" customHeight="1">
      <c r="A580" s="76" t="str">
        <f>数据源表!A528</f>
        <v>周小帅</v>
      </c>
      <c r="B580" s="75">
        <f>数据源表!B528</f>
        <v>43264</v>
      </c>
      <c r="C580" s="76" t="str">
        <f>数据源表!C528</f>
        <v>a1243</v>
      </c>
      <c r="D580" s="76" t="str">
        <f>数据源表!D528</f>
        <v>宜兴市南沃机械有限公司</v>
      </c>
      <c r="E580" s="77">
        <f>数据源表!E528</f>
        <v>740</v>
      </c>
      <c r="F580" s="76" t="str">
        <f>数据源表!F528</f>
        <v>55874964</v>
      </c>
      <c r="G580" s="78">
        <f>数据源表!G528</f>
        <v>43264</v>
      </c>
      <c r="H580" s="76" t="str">
        <f>数据源表!H528</f>
        <v>款到发货</v>
      </c>
      <c r="I580" s="78">
        <v>43263</v>
      </c>
      <c r="J580" s="94">
        <f>数据源表!J528</f>
        <v>740</v>
      </c>
      <c r="K580" s="94">
        <f t="shared" si="95"/>
        <v>637.92999999999995</v>
      </c>
      <c r="L580" s="95">
        <f>I580-B580</f>
        <v>-1</v>
      </c>
      <c r="M580" s="96"/>
      <c r="N580" s="96" t="e">
        <f>VLOOKUP(C580,#REF!,5,0)</f>
        <v>#REF!</v>
      </c>
      <c r="O580" s="76">
        <f t="shared" si="98"/>
        <v>0.05</v>
      </c>
      <c r="P580" s="76">
        <f t="shared" si="100"/>
        <v>31.9</v>
      </c>
      <c r="Q580" s="76" t="e">
        <f>ROUND(VLOOKUP(V580,#REF!,7,0),2)</f>
        <v>#REF!</v>
      </c>
      <c r="R580" s="76" t="e">
        <f t="shared" si="101"/>
        <v>#REF!</v>
      </c>
      <c r="S580" s="94" t="e">
        <f>ROUND(IF(F580="未税",J580-M580-R580,J580/(1+AJ580)-M580-R580),2)</f>
        <v>#REF!</v>
      </c>
      <c r="T580" s="94"/>
      <c r="U580" s="94"/>
      <c r="V580" s="106" t="str">
        <f>数据源表!S528</f>
        <v>CSQ13</v>
      </c>
      <c r="W580" s="76" t="str">
        <f>数据源表!M528</f>
        <v>*其他化学制品*高级全合成切削液</v>
      </c>
      <c r="X580" s="76" t="str">
        <f>数据源表!N528</f>
        <v>SC-H801</v>
      </c>
      <c r="Y580" s="76">
        <f>数据源表!O528</f>
        <v>2</v>
      </c>
      <c r="Z580" s="76" t="str">
        <f>数据源表!P528</f>
        <v>桶</v>
      </c>
      <c r="AA580" s="76">
        <f>数据源表!Q528</f>
        <v>370</v>
      </c>
      <c r="AB580" s="76">
        <f>数据源表!R528</f>
        <v>740</v>
      </c>
      <c r="AC580" s="118">
        <f>数据源表!U528</f>
        <v>36</v>
      </c>
      <c r="AD580" s="118">
        <f>数据源表!T528</f>
        <v>18</v>
      </c>
      <c r="AE580" s="66" t="str">
        <f t="shared" si="99"/>
        <v>指导价+Y4*30</v>
      </c>
      <c r="AF580" s="73" t="str">
        <f>数据源表!V528</f>
        <v>XOUT18060193</v>
      </c>
      <c r="AG580" s="119">
        <f>数据源表!W528</f>
        <v>43262</v>
      </c>
      <c r="AH580" s="73">
        <f>数据源表!X528</f>
        <v>0</v>
      </c>
      <c r="AI580" s="122"/>
      <c r="AJ580" s="124">
        <f>数据源表!Y528</f>
        <v>0.16000188108413099</v>
      </c>
      <c r="AK580" s="53" t="e">
        <f>VLOOKUP(V580,#REF!,12,0)</f>
        <v>#REF!</v>
      </c>
    </row>
    <row r="581" spans="1:37" s="185" customFormat="1" ht="12" customHeight="1">
      <c r="A581" s="76" t="str">
        <f>数据源表!A529</f>
        <v>周小帅</v>
      </c>
      <c r="B581" s="75">
        <f>数据源表!B529</f>
        <v>43231</v>
      </c>
      <c r="C581" s="76" t="str">
        <f>数据源表!C529</f>
        <v>a1298</v>
      </c>
      <c r="D581" s="76" t="str">
        <f>数据源表!D529</f>
        <v>常州市金坛区兴和机械有限公司</v>
      </c>
      <c r="E581" s="77">
        <f>数据源表!E529</f>
        <v>30740</v>
      </c>
      <c r="F581" s="76" t="str">
        <f>数据源表!F529</f>
        <v>27754454</v>
      </c>
      <c r="G581" s="78">
        <f>数据源表!G529</f>
        <v>43261</v>
      </c>
      <c r="H581" s="76">
        <f>数据源表!H529</f>
        <v>30</v>
      </c>
      <c r="I581" s="78">
        <v>43278</v>
      </c>
      <c r="J581" s="94">
        <f>数据源表!J529</f>
        <v>30740</v>
      </c>
      <c r="K581" s="94">
        <f t="shared" ref="K581:K640" si="102">ROUND(IF(F581="未税",J581,J581/(1+AJ581)),2)</f>
        <v>26500</v>
      </c>
      <c r="L581" s="95">
        <f>I581-B581</f>
        <v>47</v>
      </c>
      <c r="M581" s="96"/>
      <c r="N581" s="96" t="e">
        <f>VLOOKUP(C581,#REF!,5,0)</f>
        <v>#REF!</v>
      </c>
      <c r="O581" s="76">
        <f t="shared" si="98"/>
        <v>0.05</v>
      </c>
      <c r="P581" s="76">
        <f t="shared" si="100"/>
        <v>1325</v>
      </c>
      <c r="Q581" s="76" t="e">
        <f>ROUND(VLOOKUP(V581,#REF!,7,0),2)</f>
        <v>#REF!</v>
      </c>
      <c r="R581" s="76" t="e">
        <f t="shared" si="101"/>
        <v>#REF!</v>
      </c>
      <c r="S581" s="94" t="e">
        <f>ROUND(IF(F581="未税",J581-M581-R581,J581/(1+AJ581)-M581-R581),2)</f>
        <v>#REF!</v>
      </c>
      <c r="T581" s="94"/>
      <c r="U581" s="94"/>
      <c r="V581" s="106" t="str">
        <f>数据源表!S529</f>
        <v>CSQ13</v>
      </c>
      <c r="W581" s="76" t="str">
        <f>数据源表!M529</f>
        <v>*其他化学制品*高级全合成切削液</v>
      </c>
      <c r="X581" s="76" t="str">
        <f>数据源表!N529</f>
        <v>SC-H801</v>
      </c>
      <c r="Y581" s="76">
        <f>数据源表!O529</f>
        <v>10</v>
      </c>
      <c r="Z581" s="76" t="str">
        <f>数据源表!P529</f>
        <v>桶</v>
      </c>
      <c r="AA581" s="76">
        <f>数据源表!Q529</f>
        <v>3074</v>
      </c>
      <c r="AB581" s="76">
        <f>数据源表!R529</f>
        <v>30740</v>
      </c>
      <c r="AC581" s="118">
        <f>数据源表!U529</f>
        <v>1800</v>
      </c>
      <c r="AD581" s="118">
        <f>数据源表!T529</f>
        <v>180</v>
      </c>
      <c r="AE581" s="66" t="str">
        <f t="shared" si="99"/>
        <v xml:space="preserve">     指导价</v>
      </c>
      <c r="AF581" s="73" t="str">
        <f>数据源表!V529</f>
        <v>XOUT18050138</v>
      </c>
      <c r="AG581" s="119">
        <f>数据源表!W529</f>
        <v>43229</v>
      </c>
      <c r="AH581" s="73">
        <f>数据源表!X529</f>
        <v>0</v>
      </c>
      <c r="AI581" s="122"/>
      <c r="AJ581" s="124">
        <f>数据源表!Y529</f>
        <v>0.16</v>
      </c>
      <c r="AK581" s="53" t="e">
        <f>VLOOKUP(V581,#REF!,12,0)</f>
        <v>#REF!</v>
      </c>
    </row>
    <row r="582" spans="1:37" s="185" customFormat="1" ht="12" customHeight="1">
      <c r="A582" s="76" t="str">
        <f>数据源表!A530</f>
        <v>周小帅</v>
      </c>
      <c r="B582" s="75">
        <f>数据源表!B530</f>
        <v>43241</v>
      </c>
      <c r="C582" s="76" t="str">
        <f>数据源表!C530</f>
        <v>a1337</v>
      </c>
      <c r="D582" s="76" t="str">
        <f>数据源表!D530</f>
        <v>芜湖锐进医疗设备有限公司</v>
      </c>
      <c r="E582" s="77">
        <f>数据源表!E530</f>
        <v>3400</v>
      </c>
      <c r="F582" s="76" t="str">
        <f>数据源表!F530</f>
        <v>27754553</v>
      </c>
      <c r="G582" s="78">
        <f>数据源表!G530</f>
        <v>43241</v>
      </c>
      <c r="H582" s="76" t="str">
        <f>数据源表!H530</f>
        <v>款到发货</v>
      </c>
      <c r="I582" s="78">
        <v>43279</v>
      </c>
      <c r="J582" s="94">
        <f>数据源表!J530</f>
        <v>3400</v>
      </c>
      <c r="K582" s="94">
        <f t="shared" si="102"/>
        <v>2931.03</v>
      </c>
      <c r="L582" s="95">
        <f>I582-B582</f>
        <v>38</v>
      </c>
      <c r="M582" s="96"/>
      <c r="N582" s="96" t="e">
        <f>VLOOKUP(C582,#REF!,5,0)</f>
        <v>#REF!</v>
      </c>
      <c r="O582" s="76">
        <f t="shared" si="98"/>
        <v>0.05</v>
      </c>
      <c r="P582" s="76">
        <f t="shared" si="100"/>
        <v>146.55000000000001</v>
      </c>
      <c r="Q582" s="224">
        <v>15.083</v>
      </c>
      <c r="R582" s="76">
        <f t="shared" si="101"/>
        <v>2564.11</v>
      </c>
      <c r="S582" s="94">
        <f>ROUND(IF(F582="未税",J582-M582-R582,J582/(1+AJ582)-M582-R582),2)</f>
        <v>366.92</v>
      </c>
      <c r="T582" s="94"/>
      <c r="U582" s="94"/>
      <c r="V582" s="106" t="str">
        <f>数据源表!S530</f>
        <v>CSR24</v>
      </c>
      <c r="W582" s="76" t="str">
        <f>数据源表!M530</f>
        <v>*专项化学用品*铝合金加工液</v>
      </c>
      <c r="X582" s="76" t="str">
        <f>数据源表!N530</f>
        <v>ZM-3080</v>
      </c>
      <c r="Y582" s="76">
        <f>数据源表!O530</f>
        <v>1</v>
      </c>
      <c r="Z582" s="76" t="str">
        <f>数据源表!P530</f>
        <v>桶</v>
      </c>
      <c r="AA582" s="76">
        <f>数据源表!Q530</f>
        <v>3400</v>
      </c>
      <c r="AB582" s="76">
        <f>数据源表!R530</f>
        <v>3400</v>
      </c>
      <c r="AC582" s="118">
        <f>数据源表!U530</f>
        <v>170</v>
      </c>
      <c r="AD582" s="118">
        <f>数据源表!T530</f>
        <v>170</v>
      </c>
      <c r="AE582" s="66" t="str">
        <f t="shared" si="99"/>
        <v xml:space="preserve">     指导价</v>
      </c>
      <c r="AF582" s="73" t="str">
        <f>数据源表!V530</f>
        <v>XOUT18050306</v>
      </c>
      <c r="AG582" s="119">
        <f>数据源表!W530</f>
        <v>43236</v>
      </c>
      <c r="AH582" s="73">
        <f>数据源表!X530</f>
        <v>0</v>
      </c>
      <c r="AI582" s="122"/>
      <c r="AJ582" s="124">
        <f>数据源表!Y530</f>
        <v>0.16000177412036001</v>
      </c>
      <c r="AK582" s="53" t="e">
        <f>VLOOKUP(V582,#REF!,12,0)</f>
        <v>#REF!</v>
      </c>
    </row>
    <row r="583" spans="1:37" s="185" customFormat="1" ht="12" customHeight="1">
      <c r="A583" s="76" t="str">
        <f>数据源表!A531</f>
        <v>周小帅</v>
      </c>
      <c r="B583" s="75">
        <f>数据源表!B531</f>
        <v>43088</v>
      </c>
      <c r="C583" s="76" t="str">
        <f>数据源表!C531</f>
        <v>a1366</v>
      </c>
      <c r="D583" s="76" t="str">
        <f>数据源表!D531</f>
        <v>江阴法尔胜精密机械有限公司</v>
      </c>
      <c r="E583" s="77">
        <f>数据源表!E531</f>
        <v>8400</v>
      </c>
      <c r="F583" s="76" t="str">
        <f>数据源表!F531</f>
        <v>09926716</v>
      </c>
      <c r="G583" s="78">
        <f>数据源表!G531</f>
        <v>43178</v>
      </c>
      <c r="H583" s="76">
        <f>数据源表!H531</f>
        <v>90</v>
      </c>
      <c r="I583" s="78" t="s">
        <v>1628</v>
      </c>
      <c r="J583" s="94">
        <f>数据源表!J531</f>
        <v>5800</v>
      </c>
      <c r="K583" s="94">
        <f t="shared" si="102"/>
        <v>4957.26</v>
      </c>
      <c r="L583" s="200">
        <v>175</v>
      </c>
      <c r="M583" s="96"/>
      <c r="N583" s="96" t="e">
        <f>VLOOKUP(C583,#REF!,5,0)</f>
        <v>#REF!</v>
      </c>
      <c r="O583" s="76">
        <f t="shared" si="98"/>
        <v>0.01</v>
      </c>
      <c r="P583" s="76">
        <f t="shared" si="100"/>
        <v>49.57</v>
      </c>
      <c r="Q583" s="76" t="e">
        <f>ROUND(VLOOKUP(V583,#REF!,7,0),2)</f>
        <v>#REF!</v>
      </c>
      <c r="R583" s="76" t="e">
        <f t="shared" si="101"/>
        <v>#REF!</v>
      </c>
      <c r="S583" s="94" t="e">
        <f>ROUND(IF(F583="未税",J583-M583-R583,J583/1.17-M583-R583),2)</f>
        <v>#REF!</v>
      </c>
      <c r="T583" s="94"/>
      <c r="U583" s="94"/>
      <c r="V583" s="106" t="str">
        <f>数据源表!S531</f>
        <v>CSB14</v>
      </c>
      <c r="W583" s="76" t="str">
        <f>数据源表!M531</f>
        <v>不锈钢磨削液</v>
      </c>
      <c r="X583" s="76" t="str">
        <f>数据源表!N531</f>
        <v>JH-101LME</v>
      </c>
      <c r="Y583" s="76">
        <f>数据源表!O531</f>
        <v>1.38</v>
      </c>
      <c r="Z583" s="76" t="str">
        <f>数据源表!P531</f>
        <v>桶</v>
      </c>
      <c r="AA583" s="76">
        <f>数据源表!Q531</f>
        <v>4200</v>
      </c>
      <c r="AB583" s="76">
        <f>数据源表!R531</f>
        <v>8400</v>
      </c>
      <c r="AC583" s="118">
        <f>数据源表!U531</f>
        <v>234.76</v>
      </c>
      <c r="AD583" s="118">
        <f>数据源表!T531</f>
        <v>170</v>
      </c>
      <c r="AE583" s="66" t="str">
        <f t="shared" si="99"/>
        <v xml:space="preserve">     指导价</v>
      </c>
      <c r="AF583" s="73" t="str">
        <f>数据源表!V531</f>
        <v>XOUT17120341</v>
      </c>
      <c r="AG583" s="119">
        <f>数据源表!W531</f>
        <v>43085</v>
      </c>
      <c r="AH583" s="73" t="str">
        <f>数据源表!X531</f>
        <v>拆分付款</v>
      </c>
      <c r="AI583" s="122"/>
      <c r="AJ583" s="124">
        <f>数据源表!Y531</f>
        <v>0.17</v>
      </c>
      <c r="AK583" s="53" t="e">
        <f>VLOOKUP(V583,#REF!,12,0)</f>
        <v>#REF!</v>
      </c>
    </row>
    <row r="584" spans="1:37" s="185" customFormat="1" ht="12" customHeight="1">
      <c r="A584" s="76" t="str">
        <f>数据源表!A532</f>
        <v>周小帅</v>
      </c>
      <c r="B584" s="75">
        <f>数据源表!B532</f>
        <v>43103</v>
      </c>
      <c r="C584" s="76" t="str">
        <f>数据源表!C532</f>
        <v>a1366</v>
      </c>
      <c r="D584" s="76" t="str">
        <f>数据源表!D532</f>
        <v>江阴法尔胜精密机械有限公司</v>
      </c>
      <c r="E584" s="77">
        <f>数据源表!E532</f>
        <v>21040</v>
      </c>
      <c r="F584" s="76" t="str">
        <f>数据源表!F532</f>
        <v>09926961</v>
      </c>
      <c r="G584" s="78">
        <f>数据源表!G532</f>
        <v>43193</v>
      </c>
      <c r="H584" s="76">
        <f>数据源表!H532</f>
        <v>90</v>
      </c>
      <c r="I584" s="78">
        <v>43263</v>
      </c>
      <c r="J584" s="94">
        <f>数据源表!J532</f>
        <v>14200</v>
      </c>
      <c r="K584" s="94">
        <f t="shared" si="102"/>
        <v>12136.75</v>
      </c>
      <c r="L584" s="95">
        <f t="shared" ref="L584:L600" si="103">I584-B584</f>
        <v>160</v>
      </c>
      <c r="M584" s="96"/>
      <c r="N584" s="96" t="e">
        <f>VLOOKUP(C584,#REF!,5,0)</f>
        <v>#REF!</v>
      </c>
      <c r="O584" s="76">
        <f t="shared" si="98"/>
        <v>0.01</v>
      </c>
      <c r="P584" s="76">
        <f t="shared" si="100"/>
        <v>121.37</v>
      </c>
      <c r="Q584" s="76" t="e">
        <f>ROUND(VLOOKUP(V584,#REF!,7,0),2)</f>
        <v>#REF!</v>
      </c>
      <c r="R584" s="76" t="e">
        <f t="shared" si="101"/>
        <v>#REF!</v>
      </c>
      <c r="S584" s="94" t="e">
        <f>ROUND(IF(F584="未税",J584-M584-R584,J584/1.17-M584-R584),2)</f>
        <v>#REF!</v>
      </c>
      <c r="T584" s="94"/>
      <c r="U584" s="94"/>
      <c r="V584" s="106" t="str">
        <f>数据源表!S532</f>
        <v>CYQ19</v>
      </c>
      <c r="W584" s="76" t="str">
        <f>数据源表!M532</f>
        <v>*石油制品*不锈钢切削油</v>
      </c>
      <c r="X584" s="76" t="str">
        <f>数据源表!N532</f>
        <v>DH-30A</v>
      </c>
      <c r="Y584" s="76">
        <f>数据源表!O532</f>
        <v>5.4</v>
      </c>
      <c r="Z584" s="76" t="str">
        <f>数据源表!P532</f>
        <v>桶</v>
      </c>
      <c r="AA584" s="76">
        <f>数据源表!Q532</f>
        <v>2630</v>
      </c>
      <c r="AB584" s="76">
        <f>数据源表!R532</f>
        <v>21040</v>
      </c>
      <c r="AC584" s="118">
        <f>数据源表!U532</f>
        <v>917.87</v>
      </c>
      <c r="AD584" s="118">
        <f>数据源表!T532</f>
        <v>170</v>
      </c>
      <c r="AE584" s="66" t="str">
        <f t="shared" si="99"/>
        <v xml:space="preserve">     指导价</v>
      </c>
      <c r="AF584" s="73" t="str">
        <f>数据源表!V532</f>
        <v>XOUT18010012</v>
      </c>
      <c r="AG584" s="119">
        <f>数据源表!W532</f>
        <v>43102</v>
      </c>
      <c r="AH584" s="73" t="str">
        <f>数据源表!X532</f>
        <v>拆分付款</v>
      </c>
      <c r="AI584" s="122"/>
      <c r="AJ584" s="124">
        <f>数据源表!Y532</f>
        <v>0.17</v>
      </c>
      <c r="AK584" s="53" t="e">
        <f>VLOOKUP(V584,#REF!,12,0)</f>
        <v>#REF!</v>
      </c>
    </row>
    <row r="585" spans="1:37" s="185" customFormat="1" ht="12" customHeight="1">
      <c r="A585" s="76" t="str">
        <f>数据源表!A533</f>
        <v>周小帅</v>
      </c>
      <c r="B585" s="75">
        <f>数据源表!B533</f>
        <v>43228</v>
      </c>
      <c r="C585" s="76" t="str">
        <f>数据源表!C533</f>
        <v>a1382</v>
      </c>
      <c r="D585" s="76" t="str">
        <f>数据源表!D533</f>
        <v>无锡市畅悦莱科技有限公司</v>
      </c>
      <c r="E585" s="77">
        <f>数据源表!E533</f>
        <v>4800</v>
      </c>
      <c r="F585" s="76" t="str">
        <f>数据源表!F533</f>
        <v>27754410</v>
      </c>
      <c r="G585" s="78">
        <f>数据源表!G533</f>
        <v>43228</v>
      </c>
      <c r="H585" s="76" t="str">
        <f>数据源表!H533</f>
        <v>货到付款</v>
      </c>
      <c r="I585" s="78">
        <v>43272</v>
      </c>
      <c r="J585" s="94">
        <f>数据源表!J533</f>
        <v>4800</v>
      </c>
      <c r="K585" s="94">
        <f t="shared" si="102"/>
        <v>4137.93</v>
      </c>
      <c r="L585" s="95">
        <f t="shared" si="103"/>
        <v>44</v>
      </c>
      <c r="M585" s="96"/>
      <c r="N585" s="96" t="e">
        <f>VLOOKUP(C585,#REF!,5,0)</f>
        <v>#REF!</v>
      </c>
      <c r="O585" s="76">
        <f t="shared" si="98"/>
        <v>0.05</v>
      </c>
      <c r="P585" s="76">
        <f t="shared" si="100"/>
        <v>206.9</v>
      </c>
      <c r="Q585" s="76" t="e">
        <f>ROUND(VLOOKUP(V585,#REF!,7,0),2)</f>
        <v>#REF!</v>
      </c>
      <c r="R585" s="76" t="e">
        <f t="shared" si="101"/>
        <v>#REF!</v>
      </c>
      <c r="S585" s="94" t="e">
        <f>ROUND(IF(F585="未税",J585-M585-R585,J585/(1+AJ585)-M585-R585),2)</f>
        <v>#REF!</v>
      </c>
      <c r="T585" s="94"/>
      <c r="U585" s="94"/>
      <c r="V585" s="106" t="str">
        <f>数据源表!S533</f>
        <v>CYT39</v>
      </c>
      <c r="W585" s="76" t="str">
        <f>数据源表!M533</f>
        <v>*专项化学用品*拉伸剂</v>
      </c>
      <c r="X585" s="76" t="str">
        <f>数据源表!N533</f>
        <v>EF-420P-67</v>
      </c>
      <c r="Y585" s="76">
        <f>数据源表!O533</f>
        <v>1</v>
      </c>
      <c r="Z585" s="76" t="str">
        <f>数据源表!P533</f>
        <v>桶</v>
      </c>
      <c r="AA585" s="76">
        <f>数据源表!Q533</f>
        <v>4800</v>
      </c>
      <c r="AB585" s="76">
        <f>数据源表!R533</f>
        <v>4800</v>
      </c>
      <c r="AC585" s="118">
        <f>数据源表!U533</f>
        <v>170</v>
      </c>
      <c r="AD585" s="118">
        <f>数据源表!T533</f>
        <v>170</v>
      </c>
      <c r="AE585" s="66" t="str">
        <f t="shared" si="99"/>
        <v xml:space="preserve">     指导价</v>
      </c>
      <c r="AF585" s="73" t="str">
        <f>数据源表!V533</f>
        <v>XOUT18050124</v>
      </c>
      <c r="AG585" s="119">
        <f>数据源表!W533</f>
        <v>43229</v>
      </c>
      <c r="AH585" s="73">
        <f>数据源表!X533</f>
        <v>0</v>
      </c>
      <c r="AI585" s="122"/>
      <c r="AJ585" s="124">
        <f>数据源表!Y533</f>
        <v>0.16000029000007199</v>
      </c>
      <c r="AK585" s="53" t="e">
        <f>VLOOKUP(V585,#REF!,12,0)</f>
        <v>#REF!</v>
      </c>
    </row>
    <row r="586" spans="1:37" s="185" customFormat="1" ht="12" customHeight="1">
      <c r="A586" s="76" t="str">
        <f>数据源表!A534</f>
        <v>周小帅</v>
      </c>
      <c r="B586" s="75">
        <f>数据源表!B534</f>
        <v>43123</v>
      </c>
      <c r="C586" s="76" t="str">
        <f>数据源表!C534</f>
        <v>a1396</v>
      </c>
      <c r="D586" s="76" t="str">
        <f>数据源表!D534</f>
        <v>江苏新誉航空精密机械制造有限公司</v>
      </c>
      <c r="E586" s="77">
        <f>数据源表!E534</f>
        <v>4960</v>
      </c>
      <c r="F586" s="76" t="str">
        <f>数据源表!F534</f>
        <v>28120532</v>
      </c>
      <c r="G586" s="78">
        <f>数据源表!G534</f>
        <v>43213</v>
      </c>
      <c r="H586" s="76">
        <f>数据源表!H534</f>
        <v>90</v>
      </c>
      <c r="I586" s="78">
        <v>43271</v>
      </c>
      <c r="J586" s="94">
        <f>数据源表!J534</f>
        <v>80</v>
      </c>
      <c r="K586" s="94">
        <f t="shared" si="102"/>
        <v>68.38</v>
      </c>
      <c r="L586" s="95">
        <f t="shared" si="103"/>
        <v>148</v>
      </c>
      <c r="M586" s="96"/>
      <c r="N586" s="96" t="e">
        <f>VLOOKUP(C586,#REF!,5,0)</f>
        <v>#REF!</v>
      </c>
      <c r="O586" s="76">
        <f t="shared" si="98"/>
        <v>0.02</v>
      </c>
      <c r="P586" s="76">
        <f t="shared" si="100"/>
        <v>1.37</v>
      </c>
      <c r="Q586" s="76" t="e">
        <f>ROUND(VLOOKUP(V586,#REF!,7,0),2)</f>
        <v>#REF!</v>
      </c>
      <c r="R586" s="76" t="e">
        <f t="shared" si="101"/>
        <v>#REF!</v>
      </c>
      <c r="S586" s="94" t="e">
        <f>ROUND(IF(F586="未税",J586-M586-R586,J586/1.17-M586-R586),2)</f>
        <v>#REF!</v>
      </c>
      <c r="T586" s="94"/>
      <c r="U586" s="94"/>
      <c r="V586" s="106" t="str">
        <f>数据源表!S534</f>
        <v>CYT11</v>
      </c>
      <c r="W586" s="76" t="str">
        <f>数据源表!M534</f>
        <v>*石油制品*机床导轨油</v>
      </c>
      <c r="X586" s="76" t="str">
        <f>数据源表!N534</f>
        <v>68#</v>
      </c>
      <c r="Y586" s="76">
        <f>数据源表!O534</f>
        <v>0.03</v>
      </c>
      <c r="Z586" s="76" t="str">
        <f>数据源表!P534</f>
        <v>桶</v>
      </c>
      <c r="AA586" s="76">
        <f>数据源表!Q534</f>
        <v>2480</v>
      </c>
      <c r="AB586" s="76">
        <f>数据源表!R534</f>
        <v>4960</v>
      </c>
      <c r="AC586" s="118">
        <f>数据源表!U534</f>
        <v>5.48</v>
      </c>
      <c r="AD586" s="118">
        <f>数据源表!T534</f>
        <v>170</v>
      </c>
      <c r="AE586" s="66" t="str">
        <f t="shared" si="99"/>
        <v xml:space="preserve">     指导价</v>
      </c>
      <c r="AF586" s="73" t="str">
        <f>数据源表!V534</f>
        <v>XOUT18010403</v>
      </c>
      <c r="AG586" s="119">
        <f>数据源表!W534</f>
        <v>43123</v>
      </c>
      <c r="AH586" s="73" t="str">
        <f>数据源表!X534</f>
        <v>拆分付款</v>
      </c>
      <c r="AI586" s="122"/>
      <c r="AJ586" s="124">
        <f>数据源表!Y534</f>
        <v>0.17</v>
      </c>
      <c r="AK586" s="53" t="e">
        <f>VLOOKUP(V586,#REF!,12,0)</f>
        <v>#REF!</v>
      </c>
    </row>
    <row r="587" spans="1:37" s="185" customFormat="1" ht="12" customHeight="1">
      <c r="A587" s="76" t="str">
        <f>数据源表!A535</f>
        <v>周小帅</v>
      </c>
      <c r="B587" s="75">
        <f>数据源表!B535</f>
        <v>42937</v>
      </c>
      <c r="C587" s="76" t="str">
        <f>数据源表!C535</f>
        <v>a1396</v>
      </c>
      <c r="D587" s="76" t="str">
        <f>数据源表!D535</f>
        <v>江苏新誉航空精密机械制造有限公司</v>
      </c>
      <c r="E587" s="77">
        <f>数据源表!E535</f>
        <v>4960</v>
      </c>
      <c r="F587" s="76" t="str">
        <f>数据源表!F535</f>
        <v>24365727</v>
      </c>
      <c r="G587" s="78">
        <f>数据源表!G535</f>
        <v>43027</v>
      </c>
      <c r="H587" s="76">
        <f>数据源表!H535</f>
        <v>90</v>
      </c>
      <c r="I587" s="78">
        <v>43271</v>
      </c>
      <c r="J587" s="94">
        <f>数据源表!J535</f>
        <v>4960</v>
      </c>
      <c r="K587" s="94">
        <f t="shared" si="102"/>
        <v>4239.32</v>
      </c>
      <c r="L587" s="95">
        <f t="shared" si="103"/>
        <v>334</v>
      </c>
      <c r="M587" s="96"/>
      <c r="N587" s="96" t="e">
        <f>VLOOKUP(C587,#REF!,5,0)</f>
        <v>#REF!</v>
      </c>
      <c r="O587" s="200">
        <f t="shared" si="98"/>
        <v>0</v>
      </c>
      <c r="P587" s="200">
        <f t="shared" si="100"/>
        <v>0</v>
      </c>
      <c r="Q587" s="76" t="e">
        <f>ROUND(VLOOKUP(V587,#REF!,7,0),2)</f>
        <v>#REF!</v>
      </c>
      <c r="R587" s="200"/>
      <c r="S587" s="203"/>
      <c r="T587" s="94"/>
      <c r="U587" s="94"/>
      <c r="V587" s="106" t="str">
        <f>数据源表!S535</f>
        <v>CYT11</v>
      </c>
      <c r="W587" s="76" t="str">
        <f>数据源表!M535</f>
        <v>机床导轨油</v>
      </c>
      <c r="X587" s="76" t="str">
        <f>数据源表!N535</f>
        <v>68#</v>
      </c>
      <c r="Y587" s="76">
        <f>数据源表!O535</f>
        <v>2</v>
      </c>
      <c r="Z587" s="76" t="str">
        <f>数据源表!P535</f>
        <v>桶</v>
      </c>
      <c r="AA587" s="76">
        <f>数据源表!Q535</f>
        <v>2480</v>
      </c>
      <c r="AB587" s="76">
        <f>数据源表!R535</f>
        <v>4960</v>
      </c>
      <c r="AC587" s="118">
        <f>数据源表!U535</f>
        <v>340</v>
      </c>
      <c r="AD587" s="118">
        <f>数据源表!T535</f>
        <v>170</v>
      </c>
      <c r="AE587" s="66" t="str">
        <f t="shared" si="99"/>
        <v xml:space="preserve">     指导价</v>
      </c>
      <c r="AF587" s="73" t="str">
        <f>数据源表!V535</f>
        <v>XOUT17070090</v>
      </c>
      <c r="AG587" s="119">
        <f>数据源表!W535</f>
        <v>42921</v>
      </c>
      <c r="AH587" s="73">
        <f>数据源表!X535</f>
        <v>0</v>
      </c>
      <c r="AI587" s="122"/>
      <c r="AJ587" s="124">
        <f>数据源表!Y535</f>
        <v>0.17</v>
      </c>
      <c r="AK587" s="53" t="e">
        <f>VLOOKUP(V587,#REF!,12,0)</f>
        <v>#REF!</v>
      </c>
    </row>
    <row r="588" spans="1:37" s="185" customFormat="1" ht="12" customHeight="1">
      <c r="A588" s="76" t="str">
        <f>数据源表!A536</f>
        <v>周小帅</v>
      </c>
      <c r="B588" s="75">
        <f>数据源表!B536</f>
        <v>43066</v>
      </c>
      <c r="C588" s="76" t="str">
        <f>数据源表!C536</f>
        <v>a1396</v>
      </c>
      <c r="D588" s="76" t="str">
        <f>数据源表!D536</f>
        <v>江苏新誉航空精密机械制造有限公司</v>
      </c>
      <c r="E588" s="77">
        <f>数据源表!E536</f>
        <v>4960</v>
      </c>
      <c r="F588" s="76" t="str">
        <f>数据源表!F536</f>
        <v>26629574</v>
      </c>
      <c r="G588" s="78">
        <f>数据源表!G536</f>
        <v>43156</v>
      </c>
      <c r="H588" s="76">
        <f>数据源表!H536</f>
        <v>90</v>
      </c>
      <c r="I588" s="78">
        <v>43271</v>
      </c>
      <c r="J588" s="94">
        <f>数据源表!J536</f>
        <v>4960</v>
      </c>
      <c r="K588" s="94">
        <f t="shared" si="102"/>
        <v>4239.32</v>
      </c>
      <c r="L588" s="95">
        <f t="shared" si="103"/>
        <v>205</v>
      </c>
      <c r="M588" s="96"/>
      <c r="N588" s="96" t="e">
        <f>VLOOKUP(C588,#REF!,5,0)</f>
        <v>#REF!</v>
      </c>
      <c r="O588" s="200">
        <f t="shared" si="98"/>
        <v>0</v>
      </c>
      <c r="P588" s="200">
        <f t="shared" si="100"/>
        <v>0</v>
      </c>
      <c r="Q588" s="76" t="e">
        <f>ROUND(VLOOKUP(V588,#REF!,7,0),2)</f>
        <v>#REF!</v>
      </c>
      <c r="R588" s="200"/>
      <c r="S588" s="203"/>
      <c r="T588" s="94"/>
      <c r="U588" s="94"/>
      <c r="V588" s="106" t="str">
        <f>数据源表!S536</f>
        <v>CYT11</v>
      </c>
      <c r="W588" s="76" t="str">
        <f>数据源表!M536</f>
        <v>机床导轨油</v>
      </c>
      <c r="X588" s="76" t="str">
        <f>数据源表!N536</f>
        <v>68#</v>
      </c>
      <c r="Y588" s="76">
        <f>数据源表!O536</f>
        <v>2</v>
      </c>
      <c r="Z588" s="76" t="str">
        <f>数据源表!P536</f>
        <v>桶</v>
      </c>
      <c r="AA588" s="76">
        <f>数据源表!Q536</f>
        <v>2480</v>
      </c>
      <c r="AB588" s="76">
        <f>数据源表!R536</f>
        <v>4960</v>
      </c>
      <c r="AC588" s="118">
        <f>数据源表!U536</f>
        <v>340</v>
      </c>
      <c r="AD588" s="118">
        <f>数据源表!T536</f>
        <v>170</v>
      </c>
      <c r="AE588" s="66" t="str">
        <f t="shared" si="99"/>
        <v xml:space="preserve">     指导价</v>
      </c>
      <c r="AF588" s="73" t="str">
        <f>数据源表!V536</f>
        <v>XOUT17110588</v>
      </c>
      <c r="AG588" s="119">
        <f>数据源表!W536</f>
        <v>43067</v>
      </c>
      <c r="AH588" s="73">
        <f>数据源表!X536</f>
        <v>0</v>
      </c>
      <c r="AI588" s="122"/>
      <c r="AJ588" s="124">
        <f>数据源表!Y536</f>
        <v>0.17</v>
      </c>
      <c r="AK588" s="53" t="e">
        <f>VLOOKUP(V588,#REF!,12,0)</f>
        <v>#REF!</v>
      </c>
    </row>
    <row r="589" spans="1:37" s="185" customFormat="1" ht="12" customHeight="1">
      <c r="A589" s="76" t="str">
        <f>数据源表!A537</f>
        <v>周小帅</v>
      </c>
      <c r="B589" s="75">
        <f>数据源表!B537</f>
        <v>43194</v>
      </c>
      <c r="C589" s="76" t="str">
        <f>数据源表!C537</f>
        <v>a1437</v>
      </c>
      <c r="D589" s="76" t="str">
        <f>数据源表!D537</f>
        <v>无锡新天弘金属制品有限公司</v>
      </c>
      <c r="E589" s="77">
        <f>数据源表!E537</f>
        <v>16000</v>
      </c>
      <c r="F589" s="76" t="str">
        <f>数据源表!F537</f>
        <v>15222409</v>
      </c>
      <c r="G589" s="78">
        <f>数据源表!G537</f>
        <v>43254</v>
      </c>
      <c r="H589" s="76">
        <f>数据源表!H537</f>
        <v>60</v>
      </c>
      <c r="I589" s="78">
        <v>43266</v>
      </c>
      <c r="J589" s="94">
        <f>数据源表!J537</f>
        <v>16000</v>
      </c>
      <c r="K589" s="94">
        <f t="shared" si="102"/>
        <v>13675.21</v>
      </c>
      <c r="L589" s="95">
        <f t="shared" si="103"/>
        <v>72</v>
      </c>
      <c r="M589" s="96"/>
      <c r="N589" s="96" t="e">
        <f>VLOOKUP(C589,#REF!,5,0)</f>
        <v>#REF!</v>
      </c>
      <c r="O589" s="76">
        <f t="shared" si="98"/>
        <v>0.04</v>
      </c>
      <c r="P589" s="76">
        <f t="shared" si="100"/>
        <v>547.01</v>
      </c>
      <c r="Q589" s="76" t="e">
        <f>ROUND(VLOOKUP(V589,#REF!,7,0),2)</f>
        <v>#REF!</v>
      </c>
      <c r="R589" s="76" t="e">
        <f t="shared" ref="R589:R595" si="104">ROUND(IF(AE589="指导价+Y4*30",AC589*Q589+Y589*30,AC589*Q589),2)</f>
        <v>#REF!</v>
      </c>
      <c r="S589" s="94" t="e">
        <f>ROUND(IF(F589="未税",J589-M589-R589,J589/1.17-M589-R589),2)</f>
        <v>#REF!</v>
      </c>
      <c r="T589" s="94"/>
      <c r="U589" s="94"/>
      <c r="V589" s="106" t="str">
        <f>数据源表!S537</f>
        <v>CSQ07</v>
      </c>
      <c r="W589" s="76" t="str">
        <f>数据源表!M537</f>
        <v>*专项化学用品*不锈钢研磨液</v>
      </c>
      <c r="X589" s="76" t="str">
        <f>数据源表!N537</f>
        <v>SH-801AX</v>
      </c>
      <c r="Y589" s="76">
        <f>数据源表!O537</f>
        <v>4</v>
      </c>
      <c r="Z589" s="76" t="str">
        <f>数据源表!P537</f>
        <v>桶</v>
      </c>
      <c r="AA589" s="76">
        <f>数据源表!Q537</f>
        <v>4000</v>
      </c>
      <c r="AB589" s="76">
        <f>数据源表!R537</f>
        <v>16000</v>
      </c>
      <c r="AC589" s="118">
        <f>数据源表!U537</f>
        <v>720</v>
      </c>
      <c r="AD589" s="118">
        <f>数据源表!T537</f>
        <v>180</v>
      </c>
      <c r="AE589" s="66" t="str">
        <f t="shared" si="99"/>
        <v xml:space="preserve">     指导价</v>
      </c>
      <c r="AF589" s="73" t="str">
        <f>数据源表!V537</f>
        <v>XOUT18040078</v>
      </c>
      <c r="AG589" s="119">
        <f>数据源表!W537</f>
        <v>43198</v>
      </c>
      <c r="AH589" s="73">
        <f>数据源表!X537</f>
        <v>0</v>
      </c>
      <c r="AI589" s="122"/>
      <c r="AJ589" s="124">
        <f>数据源表!Y537</f>
        <v>0.17</v>
      </c>
      <c r="AK589" s="53" t="e">
        <f>VLOOKUP(V589,#REF!,12,0)</f>
        <v>#REF!</v>
      </c>
    </row>
    <row r="590" spans="1:37" s="185" customFormat="1" ht="12" customHeight="1">
      <c r="A590" s="76" t="str">
        <f>数据源表!A538</f>
        <v>周小帅</v>
      </c>
      <c r="B590" s="75">
        <f>数据源表!B538</f>
        <v>43193</v>
      </c>
      <c r="C590" s="76" t="str">
        <f>数据源表!C538</f>
        <v>a1484</v>
      </c>
      <c r="D590" s="76" t="str">
        <f>数据源表!D538</f>
        <v>无锡市龙腾钢结构有限公司</v>
      </c>
      <c r="E590" s="77">
        <f>数据源表!E538</f>
        <v>3000</v>
      </c>
      <c r="F590" s="76" t="str">
        <f>数据源表!F538</f>
        <v>15222382</v>
      </c>
      <c r="G590" s="78">
        <f>数据源表!G538</f>
        <v>43223</v>
      </c>
      <c r="H590" s="76">
        <f>数据源表!H538</f>
        <v>30</v>
      </c>
      <c r="I590" s="78">
        <v>43278</v>
      </c>
      <c r="J590" s="94">
        <f>数据源表!J538</f>
        <v>3000</v>
      </c>
      <c r="K590" s="94">
        <f t="shared" si="102"/>
        <v>2564.1</v>
      </c>
      <c r="L590" s="95">
        <f t="shared" si="103"/>
        <v>85</v>
      </c>
      <c r="M590" s="96"/>
      <c r="N590" s="96" t="e">
        <f>VLOOKUP(C590,#REF!,5,0)</f>
        <v>#REF!</v>
      </c>
      <c r="O590" s="76">
        <f t="shared" si="98"/>
        <v>0.04</v>
      </c>
      <c r="P590" s="76">
        <f t="shared" si="100"/>
        <v>102.56</v>
      </c>
      <c r="Q590" s="224">
        <v>15.083</v>
      </c>
      <c r="R590" s="76">
        <f t="shared" si="104"/>
        <v>2564.11</v>
      </c>
      <c r="S590" s="94">
        <f>ROUND(IF(F590="未税",J590-M590-R590,J590/1.17-M590-R590),2)</f>
        <v>-0.01</v>
      </c>
      <c r="T590" s="94"/>
      <c r="U590" s="94"/>
      <c r="V590" s="106" t="str">
        <f>数据源表!S538</f>
        <v>CSR24</v>
      </c>
      <c r="W590" s="76" t="str">
        <f>数据源表!M538</f>
        <v>*专项化学用品*铝合金加工液</v>
      </c>
      <c r="X590" s="76" t="str">
        <f>数据源表!N538</f>
        <v>ZM-3080</v>
      </c>
      <c r="Y590" s="76">
        <f>数据源表!O538</f>
        <v>1</v>
      </c>
      <c r="Z590" s="76" t="str">
        <f>数据源表!P538</f>
        <v>桶</v>
      </c>
      <c r="AA590" s="76">
        <f>数据源表!Q538</f>
        <v>3000</v>
      </c>
      <c r="AB590" s="76">
        <f>数据源表!R538</f>
        <v>3000</v>
      </c>
      <c r="AC590" s="118">
        <f>数据源表!U538</f>
        <v>170</v>
      </c>
      <c r="AD590" s="118">
        <f>数据源表!T538</f>
        <v>170</v>
      </c>
      <c r="AE590" s="66" t="str">
        <f t="shared" si="99"/>
        <v xml:space="preserve">     指导价</v>
      </c>
      <c r="AF590" s="73" t="str">
        <f>数据源表!V538</f>
        <v>XOUT18040064</v>
      </c>
      <c r="AG590" s="119">
        <f>数据源表!W538</f>
        <v>43194</v>
      </c>
      <c r="AH590" s="73">
        <f>数据源表!X538</f>
        <v>0</v>
      </c>
      <c r="AI590" s="122"/>
      <c r="AJ590" s="124">
        <f>数据源表!Y538</f>
        <v>0.17</v>
      </c>
      <c r="AK590" s="53" t="e">
        <f>VLOOKUP(V590,#REF!,12,0)</f>
        <v>#REF!</v>
      </c>
    </row>
    <row r="591" spans="1:37" s="185" customFormat="1" ht="12" customHeight="1">
      <c r="A591" s="76" t="str">
        <f>数据源表!A539</f>
        <v>周小帅</v>
      </c>
      <c r="B591" s="75">
        <f>数据源表!B539</f>
        <v>43193</v>
      </c>
      <c r="C591" s="76" t="str">
        <f>数据源表!C539</f>
        <v>a1484</v>
      </c>
      <c r="D591" s="76" t="str">
        <f>数据源表!D539</f>
        <v>无锡市龙腾钢结构有限公司</v>
      </c>
      <c r="E591" s="77">
        <f>数据源表!E539</f>
        <v>700</v>
      </c>
      <c r="F591" s="76" t="str">
        <f>数据源表!F539</f>
        <v>15222383</v>
      </c>
      <c r="G591" s="78">
        <f>数据源表!G539</f>
        <v>43223</v>
      </c>
      <c r="H591" s="76">
        <f>数据源表!H539</f>
        <v>30</v>
      </c>
      <c r="I591" s="78">
        <v>43278</v>
      </c>
      <c r="J591" s="94">
        <f>数据源表!J539</f>
        <v>700</v>
      </c>
      <c r="K591" s="94">
        <f t="shared" si="102"/>
        <v>598.29</v>
      </c>
      <c r="L591" s="95">
        <f t="shared" si="103"/>
        <v>85</v>
      </c>
      <c r="M591" s="96"/>
      <c r="N591" s="96" t="e">
        <f>VLOOKUP(C591,#REF!,5,0)</f>
        <v>#REF!</v>
      </c>
      <c r="O591" s="76">
        <f t="shared" si="98"/>
        <v>0.04</v>
      </c>
      <c r="P591" s="76">
        <f t="shared" si="100"/>
        <v>23.93</v>
      </c>
      <c r="Q591" s="76" t="e">
        <f>ROUND(VLOOKUP(V591,#REF!,7,0),2)</f>
        <v>#REF!</v>
      </c>
      <c r="R591" s="76" t="e">
        <f t="shared" si="104"/>
        <v>#REF!</v>
      </c>
      <c r="S591" s="94" t="e">
        <f>ROUND(IF(F591="未税",J591-M591-R591,J591/1.17-M591-R591),2)</f>
        <v>#REF!</v>
      </c>
      <c r="T591" s="94"/>
      <c r="U591" s="94"/>
      <c r="V591" s="106" t="str">
        <f>数据源表!S539</f>
        <v>CYT11</v>
      </c>
      <c r="W591" s="76" t="str">
        <f>数据源表!M539</f>
        <v>*润滑油*特级合成导轨油</v>
      </c>
      <c r="X591" s="76" t="str">
        <f>数据源表!N539</f>
        <v>T68</v>
      </c>
      <c r="Y591" s="76">
        <f>数据源表!O539</f>
        <v>3.4000000000000002E-2</v>
      </c>
      <c r="Z591" s="76" t="str">
        <f>数据源表!P539</f>
        <v>吨</v>
      </c>
      <c r="AA591" s="76">
        <f>数据源表!Q539</f>
        <v>20588.2352941176</v>
      </c>
      <c r="AB591" s="76">
        <f>数据源表!R539</f>
        <v>700</v>
      </c>
      <c r="AC591" s="118">
        <f>数据源表!U539</f>
        <v>34</v>
      </c>
      <c r="AD591" s="118">
        <f>数据源表!T539</f>
        <v>17</v>
      </c>
      <c r="AE591" s="66" t="str">
        <f t="shared" si="99"/>
        <v>指导价+Y4*30</v>
      </c>
      <c r="AF591" s="73" t="str">
        <f>数据源表!V539</f>
        <v>XOUT18040064</v>
      </c>
      <c r="AG591" s="119">
        <f>数据源表!W539</f>
        <v>43194</v>
      </c>
      <c r="AH591" s="73">
        <f>数据源表!X539</f>
        <v>0</v>
      </c>
      <c r="AI591" s="122"/>
      <c r="AJ591" s="124">
        <f>数据源表!Y539</f>
        <v>0.17</v>
      </c>
      <c r="AK591" s="53" t="e">
        <f>VLOOKUP(V591,#REF!,12,0)</f>
        <v>#REF!</v>
      </c>
    </row>
    <row r="592" spans="1:37" s="185" customFormat="1" ht="12" customHeight="1">
      <c r="A592" s="76" t="str">
        <f>数据源表!A540</f>
        <v>周小帅</v>
      </c>
      <c r="B592" s="75">
        <f>数据源表!B540</f>
        <v>43278</v>
      </c>
      <c r="C592" s="76" t="str">
        <f>数据源表!C540</f>
        <v>a1484</v>
      </c>
      <c r="D592" s="76" t="str">
        <f>数据源表!D540</f>
        <v>无锡市龙腾钢结构有限公司</v>
      </c>
      <c r="E592" s="77">
        <f>数据源表!E540</f>
        <v>3000</v>
      </c>
      <c r="F592" s="76" t="str">
        <f>数据源表!F540</f>
        <v>16644133</v>
      </c>
      <c r="G592" s="78">
        <f>数据源表!G540</f>
        <v>43308</v>
      </c>
      <c r="H592" s="76">
        <f>数据源表!H540</f>
        <v>30</v>
      </c>
      <c r="I592" s="78">
        <v>43278</v>
      </c>
      <c r="J592" s="94">
        <f>数据源表!J540</f>
        <v>3000</v>
      </c>
      <c r="K592" s="94">
        <f t="shared" si="102"/>
        <v>2586.21</v>
      </c>
      <c r="L592" s="95">
        <f t="shared" si="103"/>
        <v>0</v>
      </c>
      <c r="M592" s="96"/>
      <c r="N592" s="96" t="e">
        <f>VLOOKUP(C592,#REF!,5,0)</f>
        <v>#REF!</v>
      </c>
      <c r="O592" s="76">
        <f t="shared" si="98"/>
        <v>0.05</v>
      </c>
      <c r="P592" s="76">
        <f t="shared" si="100"/>
        <v>129.31</v>
      </c>
      <c r="Q592" s="76" t="e">
        <f>ROUND(VLOOKUP(V592,#REF!,7,0),2)</f>
        <v>#REF!</v>
      </c>
      <c r="R592" s="76" t="e">
        <f t="shared" si="104"/>
        <v>#REF!</v>
      </c>
      <c r="S592" s="94" t="e">
        <f>ROUND(IF(F592="未税",J592-M592-R592,J592/(1+AJ592)-M592-R592),2)</f>
        <v>#REF!</v>
      </c>
      <c r="T592" s="94"/>
      <c r="U592" s="94"/>
      <c r="V592" s="106" t="str">
        <f>数据源表!S540</f>
        <v>CSR24</v>
      </c>
      <c r="W592" s="76" t="str">
        <f>数据源表!M540</f>
        <v>*专项化学用品*铝合金加工液</v>
      </c>
      <c r="X592" s="76" t="str">
        <f>数据源表!N540</f>
        <v>ZM-3080</v>
      </c>
      <c r="Y592" s="76">
        <f>数据源表!O540</f>
        <v>1</v>
      </c>
      <c r="Z592" s="76" t="str">
        <f>数据源表!P540</f>
        <v>桶</v>
      </c>
      <c r="AA592" s="76">
        <f>数据源表!Q540</f>
        <v>3000</v>
      </c>
      <c r="AB592" s="76">
        <f>数据源表!R540</f>
        <v>3000</v>
      </c>
      <c r="AC592" s="118">
        <f>数据源表!U540</f>
        <v>170</v>
      </c>
      <c r="AD592" s="118">
        <f>数据源表!T540</f>
        <v>170</v>
      </c>
      <c r="AE592" s="66" t="str">
        <f t="shared" si="99"/>
        <v xml:space="preserve">     指导价</v>
      </c>
      <c r="AF592" s="73" t="str">
        <f>数据源表!V540</f>
        <v>XOUT18060517</v>
      </c>
      <c r="AG592" s="119">
        <f>数据源表!W540</f>
        <v>43279</v>
      </c>
      <c r="AH592" s="73">
        <f>数据源表!X540</f>
        <v>0</v>
      </c>
      <c r="AI592" s="122"/>
      <c r="AJ592" s="124">
        <f>数据源表!Y540</f>
        <v>0.15999860800167001</v>
      </c>
      <c r="AK592" s="53" t="e">
        <f>VLOOKUP(V592,#REF!,12,0)</f>
        <v>#REF!</v>
      </c>
    </row>
    <row r="593" spans="1:37" s="185" customFormat="1" ht="12" customHeight="1">
      <c r="A593" s="76" t="str">
        <f>数据源表!A541</f>
        <v>周小帅</v>
      </c>
      <c r="B593" s="75">
        <f>数据源表!B541</f>
        <v>43210</v>
      </c>
      <c r="C593" s="76" t="str">
        <f>数据源表!C541</f>
        <v>a1491</v>
      </c>
      <c r="D593" s="76" t="str">
        <f>数据源表!D541</f>
        <v>橡技工业（苏州）有限公司</v>
      </c>
      <c r="E593" s="77">
        <f>数据源表!E541</f>
        <v>6560</v>
      </c>
      <c r="F593" s="76" t="str">
        <f>数据源表!F541</f>
        <v>27754154</v>
      </c>
      <c r="G593" s="78">
        <f>数据源表!G541</f>
        <v>43300</v>
      </c>
      <c r="H593" s="76">
        <f>数据源表!H541</f>
        <v>90</v>
      </c>
      <c r="I593" s="78">
        <v>43272</v>
      </c>
      <c r="J593" s="94">
        <f>数据源表!J541</f>
        <v>6560</v>
      </c>
      <c r="K593" s="94">
        <f t="shared" si="102"/>
        <v>5606.84</v>
      </c>
      <c r="L593" s="95">
        <f t="shared" si="103"/>
        <v>62</v>
      </c>
      <c r="M593" s="96"/>
      <c r="N593" s="96" t="e">
        <f>VLOOKUP(C593,#REF!,5,0)</f>
        <v>#REF!</v>
      </c>
      <c r="O593" s="76">
        <f t="shared" si="98"/>
        <v>0.04</v>
      </c>
      <c r="P593" s="76">
        <f t="shared" si="100"/>
        <v>224.27</v>
      </c>
      <c r="Q593" s="76" t="e">
        <f>ROUND(VLOOKUP(V593,#REF!,7,0),2)</f>
        <v>#REF!</v>
      </c>
      <c r="R593" s="76" t="e">
        <f t="shared" si="104"/>
        <v>#REF!</v>
      </c>
      <c r="S593" s="94" t="e">
        <f>ROUND(IF(F593="未税",J593-M593-R593,J593/1.17-M593-R593),2)</f>
        <v>#REF!</v>
      </c>
      <c r="T593" s="94"/>
      <c r="U593" s="94"/>
      <c r="V593" s="106" t="str">
        <f>数据源表!S541</f>
        <v>CSR62</v>
      </c>
      <c r="W593" s="76" t="str">
        <f>数据源表!M541</f>
        <v>*化学试剂助剂*半合成切削液</v>
      </c>
      <c r="X593" s="76" t="str">
        <f>数据源表!N541</f>
        <v>JH-105</v>
      </c>
      <c r="Y593" s="76">
        <f>数据源表!O541</f>
        <v>2</v>
      </c>
      <c r="Z593" s="76" t="str">
        <f>数据源表!P541</f>
        <v>桶</v>
      </c>
      <c r="AA593" s="76">
        <f>数据源表!Q541</f>
        <v>3280</v>
      </c>
      <c r="AB593" s="76">
        <f>数据源表!R541</f>
        <v>6560</v>
      </c>
      <c r="AC593" s="118">
        <f>数据源表!U541</f>
        <v>340</v>
      </c>
      <c r="AD593" s="118">
        <f>数据源表!T541</f>
        <v>170</v>
      </c>
      <c r="AE593" s="66" t="str">
        <f t="shared" si="99"/>
        <v xml:space="preserve">     指导价</v>
      </c>
      <c r="AF593" s="73" t="str">
        <f>数据源表!V541</f>
        <v>XOUT18040373</v>
      </c>
      <c r="AG593" s="119">
        <f>数据源表!W541</f>
        <v>43211</v>
      </c>
      <c r="AH593" s="73">
        <f>数据源表!X541</f>
        <v>0</v>
      </c>
      <c r="AI593" s="122"/>
      <c r="AJ593" s="124">
        <f>数据源表!Y541</f>
        <v>0.17</v>
      </c>
      <c r="AK593" s="53" t="e">
        <f>VLOOKUP(V593,#REF!,12,0)</f>
        <v>#REF!</v>
      </c>
    </row>
    <row r="594" spans="1:37" s="185" customFormat="1" ht="12" customHeight="1">
      <c r="A594" s="76" t="str">
        <f>数据源表!A542</f>
        <v>周小帅</v>
      </c>
      <c r="B594" s="75">
        <f>数据源表!B542</f>
        <v>43229</v>
      </c>
      <c r="C594" s="76" t="str">
        <f>数据源表!C542</f>
        <v>a1491</v>
      </c>
      <c r="D594" s="76" t="str">
        <f>数据源表!D542</f>
        <v>橡技工业（苏州）有限公司</v>
      </c>
      <c r="E594" s="77">
        <f>数据源表!E542</f>
        <v>9756</v>
      </c>
      <c r="F594" s="76" t="str">
        <f>数据源表!F542</f>
        <v>27754432</v>
      </c>
      <c r="G594" s="78">
        <f>数据源表!G542</f>
        <v>43319</v>
      </c>
      <c r="H594" s="76">
        <f>数据源表!H542</f>
        <v>90</v>
      </c>
      <c r="I594" s="78">
        <v>43272</v>
      </c>
      <c r="J594" s="94">
        <f>数据源表!J542</f>
        <v>9756</v>
      </c>
      <c r="K594" s="94">
        <f t="shared" si="102"/>
        <v>8410.34</v>
      </c>
      <c r="L594" s="95">
        <f t="shared" si="103"/>
        <v>43</v>
      </c>
      <c r="M594" s="96"/>
      <c r="N594" s="96" t="e">
        <f>VLOOKUP(C594,#REF!,5,0)</f>
        <v>#REF!</v>
      </c>
      <c r="O594" s="76">
        <f t="shared" si="98"/>
        <v>0.05</v>
      </c>
      <c r="P594" s="76">
        <f t="shared" si="100"/>
        <v>420.52</v>
      </c>
      <c r="Q594" s="76" t="e">
        <f>ROUND(VLOOKUP(V594,#REF!,7,0),2)</f>
        <v>#REF!</v>
      </c>
      <c r="R594" s="76" t="e">
        <f t="shared" si="104"/>
        <v>#REF!</v>
      </c>
      <c r="S594" s="94" t="e">
        <f>ROUND(IF(F594="未税",J594-M594-R594,J594/(1+AJ594)-M594-R594),2)</f>
        <v>#REF!</v>
      </c>
      <c r="T594" s="94"/>
      <c r="U594" s="94"/>
      <c r="V594" s="106" t="str">
        <f>数据源表!S542</f>
        <v>CSR62</v>
      </c>
      <c r="W594" s="76" t="str">
        <f>数据源表!M542</f>
        <v>*化学试剂助剂*半合成切削液</v>
      </c>
      <c r="X594" s="76" t="str">
        <f>数据源表!N542</f>
        <v>JH-105</v>
      </c>
      <c r="Y594" s="76">
        <f>数据源表!O542</f>
        <v>3</v>
      </c>
      <c r="Z594" s="76" t="str">
        <f>数据源表!P542</f>
        <v>桶</v>
      </c>
      <c r="AA594" s="76">
        <f>数据源表!Q542</f>
        <v>3252</v>
      </c>
      <c r="AB594" s="76">
        <f>数据源表!R542</f>
        <v>9756</v>
      </c>
      <c r="AC594" s="118">
        <f>数据源表!U542</f>
        <v>510</v>
      </c>
      <c r="AD594" s="118">
        <f>数据源表!T542</f>
        <v>170</v>
      </c>
      <c r="AE594" s="66" t="str">
        <f t="shared" si="99"/>
        <v xml:space="preserve">     指导价</v>
      </c>
      <c r="AF594" s="73" t="str">
        <f>数据源表!V542</f>
        <v>XOUT18050160</v>
      </c>
      <c r="AG594" s="119">
        <f>数据源表!W542</f>
        <v>43230</v>
      </c>
      <c r="AH594" s="73">
        <f>数据源表!X542</f>
        <v>0</v>
      </c>
      <c r="AI594" s="122"/>
      <c r="AJ594" s="124">
        <f>数据源表!Y542</f>
        <v>0.16000066584704101</v>
      </c>
      <c r="AK594" s="53" t="e">
        <f>VLOOKUP(V594,#REF!,12,0)</f>
        <v>#REF!</v>
      </c>
    </row>
    <row r="595" spans="1:37" s="185" customFormat="1" ht="12" customHeight="1">
      <c r="A595" s="76" t="str">
        <f>数据源表!A543</f>
        <v>周小帅</v>
      </c>
      <c r="B595" s="75">
        <f>数据源表!B543</f>
        <v>43253</v>
      </c>
      <c r="C595" s="76" t="str">
        <f>数据源表!C543</f>
        <v>a1646</v>
      </c>
      <c r="D595" s="76" t="str">
        <f>数据源表!D543</f>
        <v>无锡塞姆高科金属陶瓷有限公司</v>
      </c>
      <c r="E595" s="77">
        <f>数据源表!E543</f>
        <v>500</v>
      </c>
      <c r="F595" s="76" t="str">
        <f>数据源表!F543</f>
        <v>55874798</v>
      </c>
      <c r="G595" s="78">
        <f>数据源表!G543</f>
        <v>43283</v>
      </c>
      <c r="H595" s="76">
        <f>数据源表!H543</f>
        <v>30</v>
      </c>
      <c r="I595" s="78">
        <v>43251</v>
      </c>
      <c r="J595" s="94">
        <f>数据源表!J543</f>
        <v>500</v>
      </c>
      <c r="K595" s="94">
        <f t="shared" si="102"/>
        <v>431.03</v>
      </c>
      <c r="L595" s="95">
        <f t="shared" si="103"/>
        <v>-2</v>
      </c>
      <c r="M595" s="96"/>
      <c r="N595" s="96" t="e">
        <f>VLOOKUP(C595,#REF!,5,0)</f>
        <v>#REF!</v>
      </c>
      <c r="O595" s="76">
        <f t="shared" si="98"/>
        <v>0.05</v>
      </c>
      <c r="P595" s="76">
        <f t="shared" si="100"/>
        <v>21.55</v>
      </c>
      <c r="Q595" s="76" t="e">
        <f>ROUND(VLOOKUP(V595,#REF!,7,0),2)</f>
        <v>#REF!</v>
      </c>
      <c r="R595" s="76" t="e">
        <f t="shared" si="104"/>
        <v>#REF!</v>
      </c>
      <c r="S595" s="94" t="e">
        <f>ROUND(IF(F595="未税",J595-M595-R595,J595/(1+AJ595)-M595-R595),2)</f>
        <v>#REF!</v>
      </c>
      <c r="T595" s="94"/>
      <c r="U595" s="94"/>
      <c r="V595" s="106" t="str">
        <f>数据源表!S543</f>
        <v>CSQ13</v>
      </c>
      <c r="W595" s="76" t="str">
        <f>数据源表!M543</f>
        <v>*其他化学制品*高级全合成切削液</v>
      </c>
      <c r="X595" s="76" t="str">
        <f>数据源表!N543</f>
        <v>SC-H801</v>
      </c>
      <c r="Y595" s="76">
        <f>数据源表!O543</f>
        <v>1</v>
      </c>
      <c r="Z595" s="76" t="str">
        <f>数据源表!P543</f>
        <v>桶</v>
      </c>
      <c r="AA595" s="76">
        <f>数据源表!Q543</f>
        <v>500</v>
      </c>
      <c r="AB595" s="76">
        <f>数据源表!R543</f>
        <v>500</v>
      </c>
      <c r="AC595" s="118">
        <f>数据源表!U543</f>
        <v>18</v>
      </c>
      <c r="AD595" s="118">
        <f>数据源表!T543</f>
        <v>18</v>
      </c>
      <c r="AE595" s="66" t="str">
        <f t="shared" si="99"/>
        <v>指导价+Y4*30</v>
      </c>
      <c r="AF595" s="73" t="str">
        <f>数据源表!V543</f>
        <v>XOUT18050588</v>
      </c>
      <c r="AG595" s="119">
        <f>数据源表!W543</f>
        <v>43251</v>
      </c>
      <c r="AH595" s="73">
        <f>数据源表!X543</f>
        <v>0</v>
      </c>
      <c r="AI595" s="122"/>
      <c r="AJ595" s="124">
        <f>数据源表!Y543</f>
        <v>0.16001206412546701</v>
      </c>
      <c r="AK595" s="53" t="e">
        <f>VLOOKUP(V595,#REF!,12,0)</f>
        <v>#REF!</v>
      </c>
    </row>
    <row r="596" spans="1:37" s="185" customFormat="1" ht="12" customHeight="1">
      <c r="A596" s="76" t="str">
        <f>数据源表!A544</f>
        <v>周小帅</v>
      </c>
      <c r="B596" s="75">
        <f>数据源表!B544</f>
        <v>43208</v>
      </c>
      <c r="C596" s="76" t="str">
        <f>数据源表!C544</f>
        <v>a1655</v>
      </c>
      <c r="D596" s="76" t="str">
        <f>数据源表!D544</f>
        <v>烟台森荣国际贸易有限公司</v>
      </c>
      <c r="E596" s="77">
        <f>数据源表!E544</f>
        <v>2700</v>
      </c>
      <c r="F596" s="76" t="str">
        <f>数据源表!F544</f>
        <v>15222657</v>
      </c>
      <c r="G596" s="78">
        <f>数据源表!G544</f>
        <v>43208</v>
      </c>
      <c r="H596" s="76" t="str">
        <f>数据源表!H544</f>
        <v>款到发货</v>
      </c>
      <c r="I596" s="78">
        <v>43256</v>
      </c>
      <c r="J596" s="94">
        <f>数据源表!J544</f>
        <v>2700</v>
      </c>
      <c r="K596" s="94">
        <f t="shared" si="102"/>
        <v>2307.69</v>
      </c>
      <c r="L596" s="95">
        <f t="shared" si="103"/>
        <v>48</v>
      </c>
      <c r="M596" s="96"/>
      <c r="N596" s="96" t="e">
        <f>VLOOKUP(C596,#REF!,5,0)</f>
        <v>#REF!</v>
      </c>
      <c r="O596" s="76">
        <v>0.01</v>
      </c>
      <c r="P596" s="76">
        <f t="shared" si="100"/>
        <v>23.08</v>
      </c>
      <c r="Q596" s="76" t="e">
        <f>ROUND(VLOOKUP(V596,#REF!,7,0),2)</f>
        <v>#REF!</v>
      </c>
      <c r="R596" s="76"/>
      <c r="S596" s="94"/>
      <c r="T596" s="94"/>
      <c r="U596" s="94"/>
      <c r="V596" s="106" t="str">
        <f>数据源表!S544</f>
        <v>CSR65</v>
      </c>
      <c r="W596" s="76" t="str">
        <f>数据源表!M544</f>
        <v>*化学试剂助剂*乳化冷却剂</v>
      </c>
      <c r="X596" s="76" t="str">
        <f>数据源表!N544</f>
        <v>JH-600CW</v>
      </c>
      <c r="Y596" s="76">
        <f>数据源表!O544</f>
        <v>1</v>
      </c>
      <c r="Z596" s="76" t="str">
        <f>数据源表!P544</f>
        <v>桶</v>
      </c>
      <c r="AA596" s="76">
        <f>数据源表!Q544</f>
        <v>2700</v>
      </c>
      <c r="AB596" s="76">
        <f>数据源表!R544</f>
        <v>2700</v>
      </c>
      <c r="AC596" s="118">
        <f>数据源表!U544</f>
        <v>170</v>
      </c>
      <c r="AD596" s="118">
        <f>数据源表!T544</f>
        <v>170</v>
      </c>
      <c r="AE596" s="66" t="str">
        <f t="shared" si="99"/>
        <v xml:space="preserve">     指导价</v>
      </c>
      <c r="AF596" s="73" t="str">
        <f>数据源表!V544</f>
        <v>XOUT18040267</v>
      </c>
      <c r="AG596" s="119">
        <f>数据源表!W544</f>
        <v>43206</v>
      </c>
      <c r="AH596" s="73">
        <f>数据源表!X544</f>
        <v>0</v>
      </c>
      <c r="AI596" s="122"/>
      <c r="AJ596" s="124">
        <f>数据源表!Y544</f>
        <v>0.17</v>
      </c>
      <c r="AK596" s="53" t="e">
        <f>VLOOKUP(V596,#REF!,12,0)</f>
        <v>#REF!</v>
      </c>
    </row>
    <row r="597" spans="1:37" s="185" customFormat="1" ht="12" customHeight="1">
      <c r="A597" s="76" t="str">
        <f>数据源表!A545</f>
        <v>周小帅</v>
      </c>
      <c r="B597" s="75">
        <f>数据源表!B545</f>
        <v>43258</v>
      </c>
      <c r="C597" s="76" t="str">
        <f>数据源表!C545</f>
        <v>a1658</v>
      </c>
      <c r="D597" s="76" t="str">
        <f>数据源表!D545</f>
        <v>无锡尚瑞泽磨具有限公司</v>
      </c>
      <c r="E597" s="77">
        <f>数据源表!E545</f>
        <v>6400</v>
      </c>
      <c r="F597" s="76" t="str">
        <f>数据源表!F545</f>
        <v>55874883</v>
      </c>
      <c r="G597" s="78">
        <f>数据源表!G545</f>
        <v>43288</v>
      </c>
      <c r="H597" s="76">
        <f>数据源表!H545</f>
        <v>30</v>
      </c>
      <c r="I597" s="78">
        <v>43279</v>
      </c>
      <c r="J597" s="94">
        <f>数据源表!J545</f>
        <v>6400</v>
      </c>
      <c r="K597" s="94">
        <f t="shared" si="102"/>
        <v>5517.24</v>
      </c>
      <c r="L597" s="95">
        <f t="shared" si="103"/>
        <v>21</v>
      </c>
      <c r="M597" s="96"/>
      <c r="N597" s="96" t="e">
        <f>VLOOKUP(C597,#REF!,5,0)</f>
        <v>#REF!</v>
      </c>
      <c r="O597" s="76">
        <f t="shared" ref="O597:O615" si="105">IF(L597&lt;=60,0.05,IF(L597&lt;=120,0.04,IF(L597&lt;=150,0.02,IF(L597&lt;=180,0.01,0))))</f>
        <v>0.05</v>
      </c>
      <c r="P597" s="76">
        <f t="shared" si="100"/>
        <v>275.86</v>
      </c>
      <c r="Q597" s="76" t="e">
        <f>ROUND(VLOOKUP(V597,#REF!,7,0),2)</f>
        <v>#REF!</v>
      </c>
      <c r="R597" s="76" t="e">
        <f t="shared" ref="R597:R615" si="106">ROUND(IF(AE597="指导价+Y4*30",AC597*Q597+Y597*30,AC597*Q597),2)</f>
        <v>#REF!</v>
      </c>
      <c r="S597" s="94" t="e">
        <f>ROUND(IF(F597="未税",J597-M597-R597,J597/(1+AJ597)-M597-R597),2)</f>
        <v>#REF!</v>
      </c>
      <c r="T597" s="94"/>
      <c r="U597" s="94"/>
      <c r="V597" s="106" t="str">
        <f>数据源表!S545</f>
        <v>CSQ07</v>
      </c>
      <c r="W597" s="76" t="str">
        <f>数据源表!M545</f>
        <v>*专项化学用品*不锈钢研磨液</v>
      </c>
      <c r="X597" s="76" t="str">
        <f>数据源表!N545</f>
        <v>SH-801AX</v>
      </c>
      <c r="Y597" s="76">
        <f>数据源表!O545</f>
        <v>2</v>
      </c>
      <c r="Z597" s="76" t="str">
        <f>数据源表!P545</f>
        <v>桶</v>
      </c>
      <c r="AA597" s="76">
        <f>数据源表!Q545</f>
        <v>3200</v>
      </c>
      <c r="AB597" s="76">
        <f>数据源表!R545</f>
        <v>6400</v>
      </c>
      <c r="AC597" s="118">
        <f>数据源表!U545</f>
        <v>360</v>
      </c>
      <c r="AD597" s="118">
        <f>数据源表!T545</f>
        <v>180</v>
      </c>
      <c r="AE597" s="66" t="str">
        <f t="shared" si="99"/>
        <v xml:space="preserve">     指导价</v>
      </c>
      <c r="AF597" s="73" t="str">
        <f>数据源表!V545</f>
        <v>XOUT18060142</v>
      </c>
      <c r="AG597" s="119">
        <f>数据源表!W545</f>
        <v>43259</v>
      </c>
      <c r="AH597" s="73">
        <f>数据源表!X545</f>
        <v>0</v>
      </c>
      <c r="AI597" s="122"/>
      <c r="AJ597" s="124">
        <f>数据源表!Y545</f>
        <v>0.16000029000007299</v>
      </c>
      <c r="AK597" s="53" t="e">
        <f>VLOOKUP(V597,#REF!,12,0)</f>
        <v>#REF!</v>
      </c>
    </row>
    <row r="598" spans="1:37" s="185" customFormat="1" ht="12" customHeight="1">
      <c r="A598" s="76" t="str">
        <f>数据源表!A546</f>
        <v>周小帅</v>
      </c>
      <c r="B598" s="75">
        <f>数据源表!B546</f>
        <v>43173</v>
      </c>
      <c r="C598" s="76" t="str">
        <f>数据源表!C546</f>
        <v>a1727</v>
      </c>
      <c r="D598" s="76" t="str">
        <f>数据源表!D546</f>
        <v>丹阳市开发区方兴塑料厂</v>
      </c>
      <c r="E598" s="77">
        <f>数据源表!E546</f>
        <v>6100</v>
      </c>
      <c r="F598" s="76" t="str">
        <f>数据源表!F546</f>
        <v>02839527</v>
      </c>
      <c r="G598" s="78">
        <f>数据源表!G546</f>
        <v>43203</v>
      </c>
      <c r="H598" s="76">
        <f>数据源表!H546</f>
        <v>30</v>
      </c>
      <c r="I598" s="78">
        <v>43277</v>
      </c>
      <c r="J598" s="94">
        <f>数据源表!J546</f>
        <v>6100</v>
      </c>
      <c r="K598" s="94">
        <f t="shared" si="102"/>
        <v>5213.68</v>
      </c>
      <c r="L598" s="95">
        <f t="shared" si="103"/>
        <v>104</v>
      </c>
      <c r="M598" s="96"/>
      <c r="N598" s="96" t="e">
        <f>VLOOKUP(C598,#REF!,5,0)</f>
        <v>#REF!</v>
      </c>
      <c r="O598" s="76">
        <f t="shared" si="105"/>
        <v>0.04</v>
      </c>
      <c r="P598" s="76">
        <f t="shared" si="100"/>
        <v>208.55</v>
      </c>
      <c r="Q598" s="76" t="e">
        <f>ROUND(VLOOKUP(V598,#REF!,7,0),2)</f>
        <v>#REF!</v>
      </c>
      <c r="R598" s="76" t="e">
        <f t="shared" si="106"/>
        <v>#REF!</v>
      </c>
      <c r="S598" s="94" t="e">
        <f>ROUND(IF(F598="未税",J598-M598-R598,J598/1.17-M598-R598),2)</f>
        <v>#REF!</v>
      </c>
      <c r="T598" s="94"/>
      <c r="U598" s="94"/>
      <c r="V598" s="106" t="str">
        <f>数据源表!S546</f>
        <v>CYT12</v>
      </c>
      <c r="W598" s="76" t="str">
        <f>数据源表!M546</f>
        <v>*专项化学用品*抗磨液压油</v>
      </c>
      <c r="X598" s="76" t="str">
        <f>数据源表!N546</f>
        <v>68#</v>
      </c>
      <c r="Y598" s="76">
        <f>数据源表!O546</f>
        <v>2</v>
      </c>
      <c r="Z598" s="76" t="str">
        <f>数据源表!P546</f>
        <v>桶</v>
      </c>
      <c r="AA598" s="76">
        <f>数据源表!Q546</f>
        <v>3050</v>
      </c>
      <c r="AB598" s="76">
        <f>数据源表!R546</f>
        <v>6100</v>
      </c>
      <c r="AC598" s="118">
        <f>数据源表!U546</f>
        <v>340</v>
      </c>
      <c r="AD598" s="118">
        <f>数据源表!T546</f>
        <v>170</v>
      </c>
      <c r="AE598" s="66" t="str">
        <f t="shared" si="99"/>
        <v xml:space="preserve">     指导价</v>
      </c>
      <c r="AF598" s="73" t="str">
        <f>数据源表!V546</f>
        <v>XOUT18030136</v>
      </c>
      <c r="AG598" s="119">
        <f>数据源表!W546</f>
        <v>43168</v>
      </c>
      <c r="AH598" s="73">
        <f>数据源表!X546</f>
        <v>0</v>
      </c>
      <c r="AI598" s="122"/>
      <c r="AJ598" s="124">
        <f>数据源表!Y546</f>
        <v>0.17</v>
      </c>
      <c r="AK598" s="53" t="e">
        <f>VLOOKUP(V598,#REF!,12,0)</f>
        <v>#REF!</v>
      </c>
    </row>
    <row r="599" spans="1:37" s="185" customFormat="1" ht="12" customHeight="1">
      <c r="A599" s="76" t="str">
        <f>数据源表!A547</f>
        <v>周小帅</v>
      </c>
      <c r="B599" s="75">
        <f>数据源表!B547</f>
        <v>43210</v>
      </c>
      <c r="C599" s="76" t="str">
        <f>数据源表!C547</f>
        <v>a1727</v>
      </c>
      <c r="D599" s="76" t="str">
        <f>数据源表!D547</f>
        <v>丹阳市开发区方兴塑料厂</v>
      </c>
      <c r="E599" s="77">
        <f>数据源表!E547</f>
        <v>3050</v>
      </c>
      <c r="F599" s="76" t="str">
        <f>数据源表!F547</f>
        <v>27754127</v>
      </c>
      <c r="G599" s="78">
        <f>数据源表!G547</f>
        <v>43240</v>
      </c>
      <c r="H599" s="76">
        <f>数据源表!H547</f>
        <v>30</v>
      </c>
      <c r="I599" s="78">
        <v>43277</v>
      </c>
      <c r="J599" s="94">
        <f>数据源表!J547</f>
        <v>3050</v>
      </c>
      <c r="K599" s="94">
        <f t="shared" si="102"/>
        <v>2606.84</v>
      </c>
      <c r="L599" s="95">
        <f t="shared" si="103"/>
        <v>67</v>
      </c>
      <c r="M599" s="96"/>
      <c r="N599" s="96" t="e">
        <f>VLOOKUP(C599,#REF!,5,0)</f>
        <v>#REF!</v>
      </c>
      <c r="O599" s="76">
        <f t="shared" si="105"/>
        <v>0.04</v>
      </c>
      <c r="P599" s="76">
        <f t="shared" si="100"/>
        <v>104.27</v>
      </c>
      <c r="Q599" s="76" t="e">
        <f>ROUND(VLOOKUP(V599,#REF!,7,0),2)</f>
        <v>#REF!</v>
      </c>
      <c r="R599" s="76" t="e">
        <f t="shared" si="106"/>
        <v>#REF!</v>
      </c>
      <c r="S599" s="94" t="e">
        <f>ROUND(IF(F599="未税",J599-M599-R599,J599/1.17-M599-R599),2)</f>
        <v>#REF!</v>
      </c>
      <c r="T599" s="94"/>
      <c r="U599" s="94"/>
      <c r="V599" s="106" t="str">
        <f>数据源表!S547</f>
        <v>CYT11</v>
      </c>
      <c r="W599" s="76" t="str">
        <f>数据源表!M547</f>
        <v>*润滑油*机床导轨油</v>
      </c>
      <c r="X599" s="76" t="str">
        <f>数据源表!N547</f>
        <v>68#</v>
      </c>
      <c r="Y599" s="76">
        <f>数据源表!O547</f>
        <v>0.17</v>
      </c>
      <c r="Z599" s="76" t="str">
        <f>数据源表!P547</f>
        <v>吨</v>
      </c>
      <c r="AA599" s="76">
        <f>数据源表!Q547</f>
        <v>17941.176470588201</v>
      </c>
      <c r="AB599" s="76">
        <f>数据源表!R547</f>
        <v>3050</v>
      </c>
      <c r="AC599" s="118">
        <f>数据源表!U547</f>
        <v>170</v>
      </c>
      <c r="AD599" s="118">
        <f>数据源表!T547</f>
        <v>170</v>
      </c>
      <c r="AE599" s="66" t="str">
        <f t="shared" si="99"/>
        <v xml:space="preserve">     指导价</v>
      </c>
      <c r="AF599" s="73" t="str">
        <f>数据源表!V547</f>
        <v>XOUT18040329</v>
      </c>
      <c r="AG599" s="119">
        <f>数据源表!W547</f>
        <v>43209</v>
      </c>
      <c r="AH599" s="73">
        <f>数据源表!X547</f>
        <v>0</v>
      </c>
      <c r="AI599" s="122"/>
      <c r="AJ599" s="124">
        <f>数据源表!Y547</f>
        <v>0.17</v>
      </c>
      <c r="AK599" s="53" t="e">
        <f>VLOOKUP(V599,#REF!,12,0)</f>
        <v>#REF!</v>
      </c>
    </row>
    <row r="600" spans="1:37" s="185" customFormat="1" ht="12" customHeight="1">
      <c r="A600" s="76" t="str">
        <f>数据源表!A548</f>
        <v>周小帅</v>
      </c>
      <c r="B600" s="75">
        <f>数据源表!B548</f>
        <v>43210</v>
      </c>
      <c r="C600" s="76" t="str">
        <f>数据源表!C548</f>
        <v>a1727</v>
      </c>
      <c r="D600" s="76" t="str">
        <f>数据源表!D548</f>
        <v>丹阳市开发区方兴塑料厂</v>
      </c>
      <c r="E600" s="77">
        <f>数据源表!E548</f>
        <v>3050</v>
      </c>
      <c r="F600" s="76" t="str">
        <f>数据源表!F548</f>
        <v>27754127</v>
      </c>
      <c r="G600" s="78">
        <f>数据源表!G548</f>
        <v>43240</v>
      </c>
      <c r="H600" s="76">
        <f>数据源表!H548</f>
        <v>30</v>
      </c>
      <c r="I600" s="78">
        <v>43277</v>
      </c>
      <c r="J600" s="94">
        <f>数据源表!J548</f>
        <v>3050</v>
      </c>
      <c r="K600" s="94">
        <f t="shared" si="102"/>
        <v>2606.84</v>
      </c>
      <c r="L600" s="95">
        <f t="shared" si="103"/>
        <v>67</v>
      </c>
      <c r="M600" s="96"/>
      <c r="N600" s="96" t="e">
        <f>VLOOKUP(C600,#REF!,5,0)</f>
        <v>#REF!</v>
      </c>
      <c r="O600" s="76">
        <f t="shared" si="105"/>
        <v>0.04</v>
      </c>
      <c r="P600" s="76">
        <f t="shared" si="100"/>
        <v>104.27</v>
      </c>
      <c r="Q600" s="76" t="e">
        <f>ROUND(VLOOKUP(V600,#REF!,7,0),2)</f>
        <v>#REF!</v>
      </c>
      <c r="R600" s="76" t="e">
        <f t="shared" si="106"/>
        <v>#REF!</v>
      </c>
      <c r="S600" s="94" t="e">
        <f>ROUND(IF(F600="未税",J600-M600-R600,J600/1.17-M600-R600),2)</f>
        <v>#REF!</v>
      </c>
      <c r="T600" s="94"/>
      <c r="U600" s="94"/>
      <c r="V600" s="106" t="str">
        <f>数据源表!S548</f>
        <v>CYT12</v>
      </c>
      <c r="W600" s="76" t="str">
        <f>数据源表!M548</f>
        <v>*润滑油*抗磨液压油</v>
      </c>
      <c r="X600" s="76" t="str">
        <f>数据源表!N548</f>
        <v>68#</v>
      </c>
      <c r="Y600" s="76">
        <f>数据源表!O548</f>
        <v>0.17</v>
      </c>
      <c r="Z600" s="76" t="str">
        <f>数据源表!P548</f>
        <v>吨</v>
      </c>
      <c r="AA600" s="76">
        <f>数据源表!Q548</f>
        <v>17941.176470588201</v>
      </c>
      <c r="AB600" s="76">
        <f>数据源表!R548</f>
        <v>3050</v>
      </c>
      <c r="AC600" s="118">
        <f>数据源表!U548</f>
        <v>170</v>
      </c>
      <c r="AD600" s="118">
        <f>数据源表!T548</f>
        <v>170</v>
      </c>
      <c r="AE600" s="66" t="str">
        <f t="shared" si="99"/>
        <v xml:space="preserve">     指导价</v>
      </c>
      <c r="AF600" s="73" t="str">
        <f>数据源表!V548</f>
        <v>XOUT18040329</v>
      </c>
      <c r="AG600" s="119">
        <f>数据源表!W548</f>
        <v>43209</v>
      </c>
      <c r="AH600" s="73">
        <f>数据源表!X548</f>
        <v>0</v>
      </c>
      <c r="AI600" s="122"/>
      <c r="AJ600" s="124">
        <f>数据源表!Y548</f>
        <v>0.17</v>
      </c>
      <c r="AK600" s="53" t="e">
        <f>VLOOKUP(V600,#REF!,12,0)</f>
        <v>#REF!</v>
      </c>
    </row>
    <row r="601" spans="1:37" s="185" customFormat="1" ht="12" customHeight="1">
      <c r="A601" s="76" t="str">
        <f>数据源表!A549</f>
        <v>周小帅</v>
      </c>
      <c r="B601" s="75">
        <f>数据源表!B549</f>
        <v>43223</v>
      </c>
      <c r="C601" s="76" t="str">
        <f>数据源表!C549</f>
        <v>a1757</v>
      </c>
      <c r="D601" s="76" t="str">
        <f>数据源表!D549</f>
        <v>上海科穴特种钢管有限公司</v>
      </c>
      <c r="E601" s="77">
        <f>数据源表!E549</f>
        <v>10880</v>
      </c>
      <c r="F601" s="76" t="str">
        <f>数据源表!F549</f>
        <v>27754338</v>
      </c>
      <c r="G601" s="78">
        <f>数据源表!G549</f>
        <v>43223</v>
      </c>
      <c r="H601" s="76" t="str">
        <f>数据源表!H549</f>
        <v>款到发货</v>
      </c>
      <c r="I601" s="78" t="s">
        <v>1687</v>
      </c>
      <c r="J601" s="94">
        <f>数据源表!J549</f>
        <v>10860</v>
      </c>
      <c r="K601" s="94">
        <f t="shared" si="102"/>
        <v>9362.07</v>
      </c>
      <c r="L601" s="200">
        <v>41</v>
      </c>
      <c r="M601" s="96"/>
      <c r="N601" s="96" t="e">
        <f>VLOOKUP(C601,#REF!,5,0)</f>
        <v>#REF!</v>
      </c>
      <c r="O601" s="76">
        <f t="shared" si="105"/>
        <v>0.05</v>
      </c>
      <c r="P601" s="76">
        <f t="shared" si="100"/>
        <v>468.1</v>
      </c>
      <c r="Q601" s="76" t="e">
        <f>ROUND(VLOOKUP(V601,#REF!,7,0),2)</f>
        <v>#REF!</v>
      </c>
      <c r="R601" s="76" t="e">
        <f t="shared" si="106"/>
        <v>#REF!</v>
      </c>
      <c r="S601" s="94" t="e">
        <f>ROUND(IF(F601="未税",J601-M601-R601,J601/(1+AJ601)-M601-R601),2)</f>
        <v>#REF!</v>
      </c>
      <c r="T601" s="94"/>
      <c r="U601" s="94"/>
      <c r="V601" s="106" t="str">
        <f>数据源表!S549</f>
        <v>CYZ07</v>
      </c>
      <c r="W601" s="76" t="str">
        <f>数据源表!M549</f>
        <v>*专项化学用品*不锈钢专用冷轧油</v>
      </c>
      <c r="X601" s="76" t="str">
        <f>数据源表!N549</f>
        <v>EF-108C</v>
      </c>
      <c r="Y601" s="76">
        <f>数据源表!O549</f>
        <v>3.99</v>
      </c>
      <c r="Z601" s="76" t="str">
        <f>数据源表!P549</f>
        <v>桶</v>
      </c>
      <c r="AA601" s="76">
        <f>数据源表!Q549</f>
        <v>2720</v>
      </c>
      <c r="AB601" s="76">
        <f>数据源表!R549</f>
        <v>10880</v>
      </c>
      <c r="AC601" s="118">
        <f>数据源表!U549</f>
        <v>798.53</v>
      </c>
      <c r="AD601" s="118">
        <f>数据源表!T549</f>
        <v>200</v>
      </c>
      <c r="AE601" s="66" t="str">
        <f t="shared" si="99"/>
        <v xml:space="preserve">     指导价</v>
      </c>
      <c r="AF601" s="73" t="str">
        <f>数据源表!V549</f>
        <v>XOUT18050003</v>
      </c>
      <c r="AG601" s="119">
        <f>数据源表!W549</f>
        <v>43222</v>
      </c>
      <c r="AH601" s="73" t="str">
        <f>数据源表!X549</f>
        <v>拆分付款</v>
      </c>
      <c r="AI601" s="122"/>
      <c r="AJ601" s="124">
        <f>数据源表!Y549</f>
        <v>0.16000004264706</v>
      </c>
      <c r="AK601" s="53" t="e">
        <f>VLOOKUP(V601,#REF!,12,0)</f>
        <v>#REF!</v>
      </c>
    </row>
    <row r="602" spans="1:37" s="185" customFormat="1" ht="12" customHeight="1">
      <c r="A602" s="76" t="str">
        <f>数据源表!A550</f>
        <v>周小帅</v>
      </c>
      <c r="B602" s="75">
        <f>数据源表!B550</f>
        <v>43201</v>
      </c>
      <c r="C602" s="76" t="str">
        <f>数据源表!C550</f>
        <v>a1771</v>
      </c>
      <c r="D602" s="76" t="str">
        <f>数据源表!D550</f>
        <v>无锡市泰恩增压器有限公司</v>
      </c>
      <c r="E602" s="77">
        <f>数据源表!E550</f>
        <v>3800</v>
      </c>
      <c r="F602" s="76" t="str">
        <f>数据源表!F550</f>
        <v>15222475</v>
      </c>
      <c r="G602" s="78">
        <f>数据源表!G550</f>
        <v>43231</v>
      </c>
      <c r="H602" s="76">
        <f>数据源表!H550</f>
        <v>30</v>
      </c>
      <c r="I602" s="78">
        <v>43273</v>
      </c>
      <c r="J602" s="94">
        <f>数据源表!J550</f>
        <v>3800</v>
      </c>
      <c r="K602" s="94">
        <f t="shared" si="102"/>
        <v>3247.86</v>
      </c>
      <c r="L602" s="95">
        <f t="shared" ref="L602:L624" si="107">I602-B602</f>
        <v>72</v>
      </c>
      <c r="M602" s="96"/>
      <c r="N602" s="96" t="e">
        <f>VLOOKUP(C602,#REF!,5,0)</f>
        <v>#REF!</v>
      </c>
      <c r="O602" s="76">
        <f t="shared" si="105"/>
        <v>0.04</v>
      </c>
      <c r="P602" s="76">
        <f t="shared" si="100"/>
        <v>129.91</v>
      </c>
      <c r="Q602" s="224">
        <v>15.669600000000001</v>
      </c>
      <c r="R602" s="76">
        <f t="shared" si="106"/>
        <v>2820.53</v>
      </c>
      <c r="S602" s="94">
        <f>ROUND(IF(F602="未税",J602-M602-R602,J602/1.17-M602-R602),2)</f>
        <v>427.33</v>
      </c>
      <c r="T602" s="94"/>
      <c r="U602" s="94"/>
      <c r="V602" s="106" t="str">
        <f>数据源表!S550</f>
        <v>CSR34</v>
      </c>
      <c r="W602" s="76" t="str">
        <f>数据源表!M550</f>
        <v>*其他化学制品*植物切削液</v>
      </c>
      <c r="X602" s="76" t="str">
        <f>数据源表!N550</f>
        <v>JH-200RP</v>
      </c>
      <c r="Y602" s="76">
        <f>数据源表!O550</f>
        <v>1</v>
      </c>
      <c r="Z602" s="76" t="str">
        <f>数据源表!P550</f>
        <v>桶</v>
      </c>
      <c r="AA602" s="76">
        <f>数据源表!Q550</f>
        <v>3800</v>
      </c>
      <c r="AB602" s="76">
        <f>数据源表!R550</f>
        <v>3800</v>
      </c>
      <c r="AC602" s="118">
        <f>数据源表!U550</f>
        <v>180</v>
      </c>
      <c r="AD602" s="118">
        <f>数据源表!T550</f>
        <v>180</v>
      </c>
      <c r="AE602" s="66" t="str">
        <f t="shared" si="99"/>
        <v xml:space="preserve">     指导价</v>
      </c>
      <c r="AF602" s="73" t="str">
        <f>数据源表!V550</f>
        <v>XOUT18040156</v>
      </c>
      <c r="AG602" s="119">
        <f>数据源表!W550</f>
        <v>43202</v>
      </c>
      <c r="AH602" s="73">
        <f>数据源表!X550</f>
        <v>0</v>
      </c>
      <c r="AI602" s="122"/>
      <c r="AJ602" s="124">
        <f>数据源表!Y550</f>
        <v>0.17</v>
      </c>
      <c r="AK602" s="53" t="e">
        <f>VLOOKUP(V602,#REF!,12,0)</f>
        <v>#REF!</v>
      </c>
    </row>
    <row r="603" spans="1:37" s="185" customFormat="1" ht="12" customHeight="1">
      <c r="A603" s="76" t="str">
        <f>数据源表!A551</f>
        <v>周小帅</v>
      </c>
      <c r="B603" s="75">
        <f>数据源表!B551</f>
        <v>43188</v>
      </c>
      <c r="C603" s="76" t="str">
        <f>数据源表!C551</f>
        <v>a1803</v>
      </c>
      <c r="D603" s="76" t="str">
        <f>数据源表!D551</f>
        <v>丽水市英特轴承有限公司</v>
      </c>
      <c r="E603" s="77">
        <f>数据源表!E551</f>
        <v>5000</v>
      </c>
      <c r="F603" s="76" t="str">
        <f>数据源表!F551</f>
        <v>15222317</v>
      </c>
      <c r="G603" s="78">
        <f>数据源表!G551</f>
        <v>43218</v>
      </c>
      <c r="H603" s="76">
        <f>数据源表!H551</f>
        <v>30</v>
      </c>
      <c r="I603" s="78">
        <v>43270</v>
      </c>
      <c r="J603" s="94">
        <f>数据源表!J551</f>
        <v>5000</v>
      </c>
      <c r="K603" s="94">
        <f t="shared" si="102"/>
        <v>4273.5</v>
      </c>
      <c r="L603" s="95">
        <f t="shared" si="107"/>
        <v>82</v>
      </c>
      <c r="M603" s="96"/>
      <c r="N603" s="96" t="e">
        <f>VLOOKUP(C603,#REF!,5,0)</f>
        <v>#REF!</v>
      </c>
      <c r="O603" s="76">
        <f t="shared" si="105"/>
        <v>0.04</v>
      </c>
      <c r="P603" s="76">
        <f t="shared" si="100"/>
        <v>170.94</v>
      </c>
      <c r="Q603" s="76" t="e">
        <f>ROUND(VLOOKUP(V603,#REF!,7,0),2)</f>
        <v>#REF!</v>
      </c>
      <c r="R603" s="76" t="e">
        <f t="shared" si="106"/>
        <v>#REF!</v>
      </c>
      <c r="S603" s="94" t="e">
        <f>ROUND(IF(F603="未税",J603-M603-R603,J603/1.17-M603-R603),2)</f>
        <v>#REF!</v>
      </c>
      <c r="T603" s="94"/>
      <c r="U603" s="94"/>
      <c r="V603" s="106" t="str">
        <f>数据源表!S551</f>
        <v>CSQ88</v>
      </c>
      <c r="W603" s="76" t="str">
        <f>数据源表!M551</f>
        <v>*专项化学用品*全合成切削液</v>
      </c>
      <c r="X603" s="76" t="str">
        <f>数据源表!N551</f>
        <v>SH-801HL-JX</v>
      </c>
      <c r="Y603" s="76">
        <f>数据源表!O551</f>
        <v>2</v>
      </c>
      <c r="Z603" s="76" t="str">
        <f>数据源表!P551</f>
        <v>桶</v>
      </c>
      <c r="AA603" s="76">
        <f>数据源表!Q551</f>
        <v>2500</v>
      </c>
      <c r="AB603" s="76">
        <f>数据源表!R551</f>
        <v>5000</v>
      </c>
      <c r="AC603" s="118">
        <f>数据源表!U551</f>
        <v>360</v>
      </c>
      <c r="AD603" s="118">
        <f>数据源表!T551</f>
        <v>180</v>
      </c>
      <c r="AE603" s="66" t="str">
        <f t="shared" si="99"/>
        <v xml:space="preserve">     指导价</v>
      </c>
      <c r="AF603" s="73" t="str">
        <f>数据源表!V551</f>
        <v>XOUT18030479</v>
      </c>
      <c r="AG603" s="119">
        <f>数据源表!W551</f>
        <v>43188</v>
      </c>
      <c r="AH603" s="73">
        <f>数据源表!X551</f>
        <v>0</v>
      </c>
      <c r="AI603" s="122"/>
      <c r="AJ603" s="124">
        <f>数据源表!Y551</f>
        <v>0.17</v>
      </c>
      <c r="AK603" s="53" t="e">
        <f>VLOOKUP(V603,#REF!,12,0)</f>
        <v>#REF!</v>
      </c>
    </row>
    <row r="604" spans="1:37" s="185" customFormat="1" ht="12" customHeight="1">
      <c r="A604" s="76" t="str">
        <f>数据源表!A552</f>
        <v>周小帅</v>
      </c>
      <c r="B604" s="75">
        <f>数据源表!B552</f>
        <v>43253</v>
      </c>
      <c r="C604" s="76" t="str">
        <f>数据源表!C552</f>
        <v>a1826</v>
      </c>
      <c r="D604" s="76" t="str">
        <f>数据源表!D552</f>
        <v>烟台永正数控刀具有限公司</v>
      </c>
      <c r="E604" s="77">
        <f>数据源表!E552</f>
        <v>2300</v>
      </c>
      <c r="F604" s="76" t="str">
        <f>数据源表!F552</f>
        <v>55874796</v>
      </c>
      <c r="G604" s="78">
        <f>数据源表!G552</f>
        <v>43253</v>
      </c>
      <c r="H604" s="76" t="str">
        <f>数据源表!H552</f>
        <v>货到付款</v>
      </c>
      <c r="I604" s="78">
        <v>43280</v>
      </c>
      <c r="J604" s="94">
        <f>数据源表!J552</f>
        <v>2300</v>
      </c>
      <c r="K604" s="94">
        <f t="shared" si="102"/>
        <v>1982.76</v>
      </c>
      <c r="L604" s="95">
        <f t="shared" si="107"/>
        <v>27</v>
      </c>
      <c r="M604" s="96"/>
      <c r="N604" s="96" t="e">
        <f>VLOOKUP(C604,#REF!,5,0)</f>
        <v>#REF!</v>
      </c>
      <c r="O604" s="76">
        <f t="shared" si="105"/>
        <v>0.05</v>
      </c>
      <c r="P604" s="76">
        <f t="shared" si="100"/>
        <v>99.14</v>
      </c>
      <c r="Q604" s="76" t="e">
        <f>ROUND(VLOOKUP(V604,#REF!,7,0),2)</f>
        <v>#REF!</v>
      </c>
      <c r="R604" s="76" t="e">
        <f t="shared" si="106"/>
        <v>#REF!</v>
      </c>
      <c r="S604" s="94" t="e">
        <f>ROUND(IF(F604="未税",J604-M604-R604,J604/(1+AJ604)-M604-R604),2)</f>
        <v>#REF!</v>
      </c>
      <c r="T604" s="94"/>
      <c r="U604" s="94"/>
      <c r="V604" s="106" t="str">
        <f>数据源表!S552</f>
        <v>CSB06</v>
      </c>
      <c r="W604" s="76" t="str">
        <f>数据源表!M552</f>
        <v>*化学试剂助剂*半合成切削液</v>
      </c>
      <c r="X604" s="76" t="str">
        <f>数据源表!N552</f>
        <v>LP-3030</v>
      </c>
      <c r="Y604" s="76">
        <f>数据源表!O552</f>
        <v>1</v>
      </c>
      <c r="Z604" s="76" t="str">
        <f>数据源表!P552</f>
        <v>桶</v>
      </c>
      <c r="AA604" s="76">
        <f>数据源表!Q552</f>
        <v>2300</v>
      </c>
      <c r="AB604" s="76">
        <f>数据源表!R552</f>
        <v>2300</v>
      </c>
      <c r="AC604" s="118">
        <f>数据源表!U552</f>
        <v>170</v>
      </c>
      <c r="AD604" s="118">
        <f>数据源表!T552</f>
        <v>170</v>
      </c>
      <c r="AE604" s="66" t="str">
        <f t="shared" si="99"/>
        <v xml:space="preserve">     指导价</v>
      </c>
      <c r="AF604" s="73" t="str">
        <f>数据源表!V552</f>
        <v>XOUT18060019</v>
      </c>
      <c r="AG604" s="119">
        <f>数据源表!W552</f>
        <v>43252</v>
      </c>
      <c r="AH604" s="73">
        <f>数据源表!X552</f>
        <v>0</v>
      </c>
      <c r="AI604" s="122"/>
      <c r="AJ604" s="124">
        <f>数据源表!Y552</f>
        <v>0.15999919304404001</v>
      </c>
      <c r="AK604" s="53" t="e">
        <f>VLOOKUP(V604,#REF!,12,0)</f>
        <v>#REF!</v>
      </c>
    </row>
    <row r="605" spans="1:37" s="185" customFormat="1" ht="12" customHeight="1">
      <c r="A605" s="76" t="str">
        <f>数据源表!A553</f>
        <v>周小帅</v>
      </c>
      <c r="B605" s="75">
        <f>数据源表!B553</f>
        <v>43253</v>
      </c>
      <c r="C605" s="76" t="str">
        <f>数据源表!C553</f>
        <v>a1826</v>
      </c>
      <c r="D605" s="76" t="str">
        <f>数据源表!D553</f>
        <v>烟台永正数控刀具有限公司</v>
      </c>
      <c r="E605" s="77">
        <f>数据源表!E553</f>
        <v>2200</v>
      </c>
      <c r="F605" s="76" t="str">
        <f>数据源表!F553</f>
        <v>55874797</v>
      </c>
      <c r="G605" s="78">
        <f>数据源表!G553</f>
        <v>43253</v>
      </c>
      <c r="H605" s="76" t="str">
        <f>数据源表!H553</f>
        <v>货到付款</v>
      </c>
      <c r="I605" s="78">
        <v>43280</v>
      </c>
      <c r="J605" s="94">
        <f>数据源表!J553</f>
        <v>2200</v>
      </c>
      <c r="K605" s="94">
        <f t="shared" si="102"/>
        <v>1896.55</v>
      </c>
      <c r="L605" s="95">
        <f t="shared" si="107"/>
        <v>27</v>
      </c>
      <c r="M605" s="96"/>
      <c r="N605" s="96" t="e">
        <f>VLOOKUP(C605,#REF!,5,0)</f>
        <v>#REF!</v>
      </c>
      <c r="O605" s="76">
        <f t="shared" si="105"/>
        <v>0.05</v>
      </c>
      <c r="P605" s="76">
        <f t="shared" si="100"/>
        <v>94.83</v>
      </c>
      <c r="Q605" s="76" t="e">
        <f>ROUND(VLOOKUP(V605,#REF!,7,0),2)</f>
        <v>#REF!</v>
      </c>
      <c r="R605" s="76" t="e">
        <f t="shared" si="106"/>
        <v>#REF!</v>
      </c>
      <c r="S605" s="94" t="e">
        <f>ROUND(IF(F605="未税",J605-M605-R605,J605/(1+AJ605)-M605-R605),2)</f>
        <v>#REF!</v>
      </c>
      <c r="T605" s="94"/>
      <c r="U605" s="94"/>
      <c r="V605" s="106" t="str">
        <f>数据源表!S553</f>
        <v>CYT11</v>
      </c>
      <c r="W605" s="76" t="str">
        <f>数据源表!M553</f>
        <v>*润滑油*机床导轨油</v>
      </c>
      <c r="X605" s="76" t="str">
        <f>数据源表!N553</f>
        <v>68#</v>
      </c>
      <c r="Y605" s="76">
        <f>数据源表!O553</f>
        <v>0.17</v>
      </c>
      <c r="Z605" s="76" t="str">
        <f>数据源表!P553</f>
        <v>吨</v>
      </c>
      <c r="AA605" s="76">
        <f>数据源表!Q553</f>
        <v>12941.1764705882</v>
      </c>
      <c r="AB605" s="76">
        <f>数据源表!R553</f>
        <v>2200</v>
      </c>
      <c r="AC605" s="118">
        <f>数据源表!U553</f>
        <v>170</v>
      </c>
      <c r="AD605" s="118">
        <f>数据源表!T553</f>
        <v>170</v>
      </c>
      <c r="AE605" s="66" t="str">
        <f t="shared" si="99"/>
        <v xml:space="preserve">     指导价</v>
      </c>
      <c r="AF605" s="73" t="str">
        <f>数据源表!V553</f>
        <v>XOUT18060019</v>
      </c>
      <c r="AG605" s="119">
        <f>数据源表!W553</f>
        <v>43252</v>
      </c>
      <c r="AH605" s="73">
        <f>数据源表!X553</f>
        <v>0</v>
      </c>
      <c r="AI605" s="122"/>
      <c r="AJ605" s="124">
        <f>数据源表!Y553</f>
        <v>0.160001054546413</v>
      </c>
      <c r="AK605" s="53" t="e">
        <f>VLOOKUP(V605,#REF!,12,0)</f>
        <v>#REF!</v>
      </c>
    </row>
    <row r="606" spans="1:37" s="185" customFormat="1" ht="12" customHeight="1">
      <c r="A606" s="76" t="str">
        <f>数据源表!A554</f>
        <v>周小帅</v>
      </c>
      <c r="B606" s="75">
        <f>数据源表!B554</f>
        <v>43208</v>
      </c>
      <c r="C606" s="76" t="str">
        <f>数据源表!C554</f>
        <v>a1830</v>
      </c>
      <c r="D606" s="76" t="str">
        <f>数据源表!D554</f>
        <v>无锡智晟达精密制造有限公司</v>
      </c>
      <c r="E606" s="77">
        <f>数据源表!E554</f>
        <v>3000</v>
      </c>
      <c r="F606" s="76" t="str">
        <f>数据源表!F554</f>
        <v>15222652</v>
      </c>
      <c r="G606" s="78">
        <f>数据源表!G554</f>
        <v>43208</v>
      </c>
      <c r="H606" s="76" t="str">
        <f>数据源表!H554</f>
        <v>货到付款</v>
      </c>
      <c r="I606" s="78">
        <v>43272</v>
      </c>
      <c r="J606" s="94">
        <f>数据源表!J554</f>
        <v>3000</v>
      </c>
      <c r="K606" s="94">
        <f t="shared" si="102"/>
        <v>2564.1</v>
      </c>
      <c r="L606" s="95">
        <f t="shared" si="107"/>
        <v>64</v>
      </c>
      <c r="M606" s="96"/>
      <c r="N606" s="96" t="e">
        <f>VLOOKUP(C606,#REF!,5,0)</f>
        <v>#REF!</v>
      </c>
      <c r="O606" s="76">
        <f t="shared" si="105"/>
        <v>0.04</v>
      </c>
      <c r="P606" s="76">
        <f t="shared" si="100"/>
        <v>102.56</v>
      </c>
      <c r="Q606" s="224">
        <v>15.083</v>
      </c>
      <c r="R606" s="76">
        <f t="shared" si="106"/>
        <v>2564.11</v>
      </c>
      <c r="S606" s="94">
        <f>ROUND(IF(F606="未税",J606-M606-R606,J606/1.17-M606-R606),2)</f>
        <v>-0.01</v>
      </c>
      <c r="T606" s="94"/>
      <c r="U606" s="94"/>
      <c r="V606" s="106" t="str">
        <f>数据源表!S554</f>
        <v>CSR24</v>
      </c>
      <c r="W606" s="76" t="str">
        <f>数据源表!M554</f>
        <v>*专项化学用品*铝合金加工液</v>
      </c>
      <c r="X606" s="76" t="str">
        <f>数据源表!N554</f>
        <v>ZM-3080</v>
      </c>
      <c r="Y606" s="76">
        <f>数据源表!O554</f>
        <v>1</v>
      </c>
      <c r="Z606" s="76" t="str">
        <f>数据源表!P554</f>
        <v>桶</v>
      </c>
      <c r="AA606" s="76">
        <f>数据源表!Q554</f>
        <v>3000</v>
      </c>
      <c r="AB606" s="76">
        <f>数据源表!R554</f>
        <v>3000</v>
      </c>
      <c r="AC606" s="118">
        <f>数据源表!U554</f>
        <v>170</v>
      </c>
      <c r="AD606" s="118">
        <f>数据源表!T554</f>
        <v>170</v>
      </c>
      <c r="AE606" s="66" t="str">
        <f t="shared" si="99"/>
        <v xml:space="preserve">     指导价</v>
      </c>
      <c r="AF606" s="73" t="str">
        <f>数据源表!V554</f>
        <v>XOUT18040313</v>
      </c>
      <c r="AG606" s="119">
        <f>数据源表!W554</f>
        <v>43209</v>
      </c>
      <c r="AH606" s="73">
        <f>数据源表!X554</f>
        <v>0</v>
      </c>
      <c r="AI606" s="122"/>
      <c r="AJ606" s="124">
        <f>数据源表!Y554</f>
        <v>0.17</v>
      </c>
      <c r="AK606" s="53" t="e">
        <f>VLOOKUP(V606,#REF!,12,0)</f>
        <v>#REF!</v>
      </c>
    </row>
    <row r="607" spans="1:37" s="185" customFormat="1" ht="12" customHeight="1">
      <c r="A607" s="76" t="str">
        <f>数据源表!A555</f>
        <v>周小帅</v>
      </c>
      <c r="B607" s="75">
        <f>数据源表!B555</f>
        <v>43273</v>
      </c>
      <c r="C607" s="76" t="str">
        <f>数据源表!C555</f>
        <v>a1882</v>
      </c>
      <c r="D607" s="76" t="str">
        <f>数据源表!D555</f>
        <v>无锡鑫华石油化工有限公司</v>
      </c>
      <c r="E607" s="77">
        <f>数据源表!E555</f>
        <v>5600</v>
      </c>
      <c r="F607" s="76" t="str">
        <f>数据源表!F555</f>
        <v>16643939</v>
      </c>
      <c r="G607" s="78">
        <f>数据源表!G555</f>
        <v>43273</v>
      </c>
      <c r="H607" s="76" t="str">
        <f>数据源表!H555</f>
        <v>款到发货</v>
      </c>
      <c r="I607" s="78">
        <v>43270</v>
      </c>
      <c r="J607" s="94">
        <f>数据源表!J555</f>
        <v>5600</v>
      </c>
      <c r="K607" s="94">
        <f t="shared" si="102"/>
        <v>4827.59</v>
      </c>
      <c r="L607" s="95">
        <f t="shared" si="107"/>
        <v>-3</v>
      </c>
      <c r="M607" s="96"/>
      <c r="N607" s="96" t="e">
        <f>VLOOKUP(C607,#REF!,5,0)</f>
        <v>#REF!</v>
      </c>
      <c r="O607" s="76">
        <f t="shared" si="105"/>
        <v>0.05</v>
      </c>
      <c r="P607" s="76">
        <f t="shared" si="100"/>
        <v>241.38</v>
      </c>
      <c r="Q607" s="76" t="e">
        <f>ROUND(VLOOKUP(V607,#REF!,7,0),2)</f>
        <v>#REF!</v>
      </c>
      <c r="R607" s="76" t="e">
        <f t="shared" si="106"/>
        <v>#REF!</v>
      </c>
      <c r="S607" s="94" t="e">
        <f>ROUND(IF(F607="未税",J607-M607-R607,J607/(1+AJ607)-M607-R607),2)</f>
        <v>#REF!</v>
      </c>
      <c r="T607" s="94"/>
      <c r="U607" s="94"/>
      <c r="V607" s="106" t="str">
        <f>数据源表!S555</f>
        <v>CSQ13</v>
      </c>
      <c r="W607" s="76" t="str">
        <f>数据源表!M555</f>
        <v>*其他化学制品*高级全合成切削液</v>
      </c>
      <c r="X607" s="76" t="str">
        <f>数据源表!N555</f>
        <v>SC-H801</v>
      </c>
      <c r="Y607" s="76">
        <f>数据源表!O555</f>
        <v>2</v>
      </c>
      <c r="Z607" s="76" t="str">
        <f>数据源表!P555</f>
        <v>桶</v>
      </c>
      <c r="AA607" s="76">
        <f>数据源表!Q555</f>
        <v>2800</v>
      </c>
      <c r="AB607" s="76">
        <f>数据源表!R555</f>
        <v>5600</v>
      </c>
      <c r="AC607" s="118">
        <f>数据源表!U555</f>
        <v>360</v>
      </c>
      <c r="AD607" s="118">
        <f>数据源表!T555</f>
        <v>180</v>
      </c>
      <c r="AE607" s="66" t="str">
        <f t="shared" si="99"/>
        <v xml:space="preserve">     指导价</v>
      </c>
      <c r="AF607" s="73" t="str">
        <f>数据源表!V555</f>
        <v>XOUT18060358</v>
      </c>
      <c r="AG607" s="119">
        <f>数据源表!W555</f>
        <v>43271</v>
      </c>
      <c r="AH607" s="73">
        <f>数据源表!X555</f>
        <v>0</v>
      </c>
      <c r="AI607" s="122"/>
      <c r="AJ607" s="124">
        <f>数据源表!Y555</f>
        <v>0.15999908857214501</v>
      </c>
      <c r="AK607" s="53" t="e">
        <f>VLOOKUP(V607,#REF!,12,0)</f>
        <v>#REF!</v>
      </c>
    </row>
    <row r="608" spans="1:37" s="185" customFormat="1" ht="12" customHeight="1">
      <c r="A608" s="76" t="str">
        <f>数据源表!A556</f>
        <v>周小帅</v>
      </c>
      <c r="B608" s="75">
        <f>数据源表!B556</f>
        <v>43258</v>
      </c>
      <c r="C608" s="76" t="str">
        <f>数据源表!C556</f>
        <v>a1894</v>
      </c>
      <c r="D608" s="76" t="str">
        <f>数据源表!D556</f>
        <v>芜湖皖拓机械科技有限公司</v>
      </c>
      <c r="E608" s="77">
        <f>数据源表!E556</f>
        <v>3150</v>
      </c>
      <c r="F608" s="76" t="str">
        <f>数据源表!F556</f>
        <v>55874879</v>
      </c>
      <c r="G608" s="78">
        <f>数据源表!G556</f>
        <v>43288</v>
      </c>
      <c r="H608" s="76">
        <f>数据源表!H556</f>
        <v>30</v>
      </c>
      <c r="I608" s="78">
        <v>43256</v>
      </c>
      <c r="J608" s="94">
        <f>数据源表!J556</f>
        <v>3150</v>
      </c>
      <c r="K608" s="94">
        <f t="shared" si="102"/>
        <v>2715.52</v>
      </c>
      <c r="L608" s="95">
        <f t="shared" si="107"/>
        <v>-2</v>
      </c>
      <c r="M608" s="96"/>
      <c r="N608" s="96" t="e">
        <f>VLOOKUP(C608,#REF!,5,0)</f>
        <v>#REF!</v>
      </c>
      <c r="O608" s="76">
        <f t="shared" si="105"/>
        <v>0.05</v>
      </c>
      <c r="P608" s="76">
        <f t="shared" si="100"/>
        <v>135.78</v>
      </c>
      <c r="Q608" s="76" t="e">
        <f>ROUND(VLOOKUP(V608,#REF!,7,0),2)</f>
        <v>#REF!</v>
      </c>
      <c r="R608" s="76" t="e">
        <f t="shared" si="106"/>
        <v>#REF!</v>
      </c>
      <c r="S608" s="94" t="e">
        <f>ROUND(IF(F608="未税",J608-M608-R608,J608/(1+AJ608)-M608-R608),2)</f>
        <v>#REF!</v>
      </c>
      <c r="T608" s="94"/>
      <c r="U608" s="94"/>
      <c r="V608" s="106" t="str">
        <f>数据源表!S556</f>
        <v>CYQ19</v>
      </c>
      <c r="W608" s="76" t="str">
        <f>数据源表!M556</f>
        <v>*化学试剂助剂*不锈钢冷却剂</v>
      </c>
      <c r="X608" s="76" t="str">
        <f>数据源表!N556</f>
        <v>DH-30A</v>
      </c>
      <c r="Y608" s="76">
        <f>数据源表!O556</f>
        <v>1</v>
      </c>
      <c r="Z608" s="76" t="str">
        <f>数据源表!P556</f>
        <v>桶</v>
      </c>
      <c r="AA608" s="76">
        <f>数据源表!Q556</f>
        <v>3150</v>
      </c>
      <c r="AB608" s="76">
        <f>数据源表!R556</f>
        <v>3150</v>
      </c>
      <c r="AC608" s="118">
        <f>数据源表!U556</f>
        <v>170</v>
      </c>
      <c r="AD608" s="118">
        <f>数据源表!T556</f>
        <v>170</v>
      </c>
      <c r="AE608" s="66" t="str">
        <f t="shared" si="99"/>
        <v xml:space="preserve">     指导价</v>
      </c>
      <c r="AF608" s="73" t="str">
        <f>数据源表!V556</f>
        <v>XOUT18060106</v>
      </c>
      <c r="AG608" s="119">
        <f>数据源表!W556</f>
        <v>43257</v>
      </c>
      <c r="AH608" s="73">
        <f>数据源表!X556</f>
        <v>0</v>
      </c>
      <c r="AI608" s="122"/>
      <c r="AJ608" s="124">
        <f>数据源表!Y556</f>
        <v>0.15999882158849901</v>
      </c>
      <c r="AK608" s="53" t="e">
        <f>VLOOKUP(V608,#REF!,12,0)</f>
        <v>#REF!</v>
      </c>
    </row>
    <row r="609" spans="1:37" s="185" customFormat="1" ht="12" customHeight="1">
      <c r="A609" s="76" t="str">
        <f>数据源表!A557</f>
        <v>周小帅</v>
      </c>
      <c r="B609" s="75">
        <f>数据源表!B557</f>
        <v>43266</v>
      </c>
      <c r="C609" s="76" t="str">
        <f>数据源表!C557</f>
        <v>a1898</v>
      </c>
      <c r="D609" s="76" t="str">
        <f>数据源表!D557</f>
        <v>温州国际经济技术合作有限公司</v>
      </c>
      <c r="E609" s="77">
        <f>数据源表!E557</f>
        <v>5438.4</v>
      </c>
      <c r="F609" s="76" t="str">
        <f>数据源表!F557</f>
        <v>16643874</v>
      </c>
      <c r="G609" s="78">
        <f>数据源表!G557</f>
        <v>43266</v>
      </c>
      <c r="H609" s="76" t="str">
        <f>数据源表!H557</f>
        <v>款到发货</v>
      </c>
      <c r="I609" s="78">
        <v>43259</v>
      </c>
      <c r="J609" s="94">
        <f>数据源表!J557</f>
        <v>5438.4</v>
      </c>
      <c r="K609" s="94">
        <f t="shared" si="102"/>
        <v>4688.28</v>
      </c>
      <c r="L609" s="95">
        <f t="shared" si="107"/>
        <v>-7</v>
      </c>
      <c r="M609" s="96"/>
      <c r="N609" s="96" t="e">
        <f>VLOOKUP(C609,#REF!,5,0)</f>
        <v>#REF!</v>
      </c>
      <c r="O609" s="76">
        <f t="shared" si="105"/>
        <v>0.05</v>
      </c>
      <c r="P609" s="76">
        <f t="shared" si="100"/>
        <v>234.41</v>
      </c>
      <c r="Q609" s="76" t="e">
        <f>ROUND(VLOOKUP(V609,#REF!,7,0),2)</f>
        <v>#REF!</v>
      </c>
      <c r="R609" s="76" t="e">
        <f t="shared" si="106"/>
        <v>#REF!</v>
      </c>
      <c r="S609" s="94" t="e">
        <f>ROUND(IF(F609="未税",J609-M609-R609,J609/(1+AJ609)-M609-R609),2)</f>
        <v>#REF!</v>
      </c>
      <c r="T609" s="94"/>
      <c r="U609" s="94"/>
      <c r="V609" s="106" t="str">
        <f>数据源表!S557</f>
        <v>CSX09</v>
      </c>
      <c r="W609" s="76" t="str">
        <f>数据源表!M557</f>
        <v>*专项化学用品*脱脂剂</v>
      </c>
      <c r="X609" s="76" t="str">
        <f>数据源表!N557</f>
        <v>AS-505</v>
      </c>
      <c r="Y609" s="76">
        <f>数据源表!O557</f>
        <v>10</v>
      </c>
      <c r="Z609" s="76" t="str">
        <f>数据源表!P557</f>
        <v>袋</v>
      </c>
      <c r="AA609" s="76">
        <f>数据源表!Q557</f>
        <v>543.84</v>
      </c>
      <c r="AB609" s="76">
        <f>数据源表!R557</f>
        <v>5438.4</v>
      </c>
      <c r="AC609" s="118">
        <f>数据源表!U557</f>
        <v>250</v>
      </c>
      <c r="AD609" s="118">
        <f>数据源表!T557</f>
        <v>25</v>
      </c>
      <c r="AE609" s="225" t="s">
        <v>6612</v>
      </c>
      <c r="AF609" s="73" t="str">
        <f>数据源表!V557</f>
        <v>XOUT18060244</v>
      </c>
      <c r="AG609" s="119">
        <f>数据源表!W557</f>
        <v>43264</v>
      </c>
      <c r="AH609" s="73">
        <f>数据源表!X557</f>
        <v>0</v>
      </c>
      <c r="AI609" s="122"/>
      <c r="AJ609" s="124">
        <f>数据源表!Y557</f>
        <v>0.15999897617036499</v>
      </c>
      <c r="AK609" s="53" t="e">
        <f>VLOOKUP(V609,#REF!,12,0)</f>
        <v>#REF!</v>
      </c>
    </row>
    <row r="610" spans="1:37" s="185" customFormat="1" ht="12" customHeight="1">
      <c r="A610" s="76" t="str">
        <f>数据源表!A558</f>
        <v>周小帅</v>
      </c>
      <c r="B610" s="75">
        <f>数据源表!B558</f>
        <v>43266</v>
      </c>
      <c r="C610" s="76" t="str">
        <f>数据源表!C558</f>
        <v>a1898</v>
      </c>
      <c r="D610" s="76" t="str">
        <f>数据源表!D558</f>
        <v>温州国际经济技术合作有限公司</v>
      </c>
      <c r="E610" s="77">
        <f>数据源表!E558</f>
        <v>17668.62</v>
      </c>
      <c r="F610" s="76" t="str">
        <f>数据源表!F558</f>
        <v>16643874</v>
      </c>
      <c r="G610" s="78">
        <f>数据源表!G558</f>
        <v>43266</v>
      </c>
      <c r="H610" s="76" t="str">
        <f>数据源表!H558</f>
        <v>款到发货</v>
      </c>
      <c r="I610" s="78">
        <v>43259</v>
      </c>
      <c r="J610" s="94">
        <f>数据源表!J558</f>
        <v>17668.62</v>
      </c>
      <c r="K610" s="94">
        <f t="shared" si="102"/>
        <v>15231.58</v>
      </c>
      <c r="L610" s="95">
        <f t="shared" si="107"/>
        <v>-7</v>
      </c>
      <c r="M610" s="96"/>
      <c r="N610" s="96" t="e">
        <f>VLOOKUP(C610,#REF!,5,0)</f>
        <v>#REF!</v>
      </c>
      <c r="O610" s="76">
        <f t="shared" si="105"/>
        <v>0.05</v>
      </c>
      <c r="P610" s="76">
        <f t="shared" si="100"/>
        <v>761.58</v>
      </c>
      <c r="Q610" s="76" t="e">
        <f>ROUND(VLOOKUP(V610,#REF!,7,0),2)</f>
        <v>#REF!</v>
      </c>
      <c r="R610" s="76" t="e">
        <f t="shared" si="106"/>
        <v>#REF!</v>
      </c>
      <c r="S610" s="94" t="e">
        <f>ROUND(IF(F610="未税",J610-M610-R610,J610/(1+AJ610)-M610-R610),2)</f>
        <v>#REF!</v>
      </c>
      <c r="T610" s="94"/>
      <c r="U610" s="94"/>
      <c r="V610" s="106" t="str">
        <f>数据源表!S558</f>
        <v>CYT33</v>
      </c>
      <c r="W610" s="76" t="str">
        <f>数据源表!M558</f>
        <v>*专项化学用品*冷拔油</v>
      </c>
      <c r="X610" s="76" t="str">
        <f>数据源表!N558</f>
        <v>EF-306</v>
      </c>
      <c r="Y610" s="76">
        <f>数据源表!O558</f>
        <v>3</v>
      </c>
      <c r="Z610" s="76" t="str">
        <f>数据源表!P558</f>
        <v>桶</v>
      </c>
      <c r="AA610" s="76">
        <f>数据源表!Q558</f>
        <v>5889.54</v>
      </c>
      <c r="AB610" s="76">
        <f>数据源表!R558</f>
        <v>17668.62</v>
      </c>
      <c r="AC610" s="118">
        <f>数据源表!U558</f>
        <v>510</v>
      </c>
      <c r="AD610" s="118">
        <f>数据源表!T558</f>
        <v>170</v>
      </c>
      <c r="AE610" s="66" t="str">
        <f t="shared" ref="AE610:AE624" si="108">IF(AD610&lt;50,"指导价+Y4*30",IF(AD610="固体","     指导价","     指导价"))</f>
        <v xml:space="preserve">     指导价</v>
      </c>
      <c r="AF610" s="73" t="str">
        <f>数据源表!V558</f>
        <v>XOUT18060244</v>
      </c>
      <c r="AG610" s="119">
        <f>数据源表!W558</f>
        <v>43264</v>
      </c>
      <c r="AH610" s="73">
        <f>数据源表!X558</f>
        <v>0</v>
      </c>
      <c r="AI610" s="122"/>
      <c r="AJ610" s="124">
        <f>数据源表!Y558</f>
        <v>0.15999897617036499</v>
      </c>
      <c r="AK610" s="53" t="e">
        <f>VLOOKUP(V610,#REF!,12,0)</f>
        <v>#REF!</v>
      </c>
    </row>
    <row r="611" spans="1:37" s="185" customFormat="1" ht="12" customHeight="1">
      <c r="A611" s="76" t="str">
        <f>数据源表!A559</f>
        <v>周小帅</v>
      </c>
      <c r="B611" s="75">
        <f>数据源表!B559</f>
        <v>43266</v>
      </c>
      <c r="C611" s="76" t="str">
        <f>数据源表!C559</f>
        <v>a1908</v>
      </c>
      <c r="D611" s="76" t="str">
        <f>数据源表!D559</f>
        <v>无锡市国创精工机械有限公司</v>
      </c>
      <c r="E611" s="77">
        <f>数据源表!E559</f>
        <v>3500</v>
      </c>
      <c r="F611" s="76" t="str">
        <f>数据源表!F559</f>
        <v>16643889</v>
      </c>
      <c r="G611" s="78">
        <f>数据源表!G559</f>
        <v>43266</v>
      </c>
      <c r="H611" s="76" t="str">
        <f>数据源表!H559</f>
        <v>货到付款</v>
      </c>
      <c r="I611" s="78">
        <v>43272</v>
      </c>
      <c r="J611" s="94">
        <f>数据源表!J559</f>
        <v>3500</v>
      </c>
      <c r="K611" s="94">
        <f t="shared" si="102"/>
        <v>3017.24</v>
      </c>
      <c r="L611" s="95">
        <f t="shared" si="107"/>
        <v>6</v>
      </c>
      <c r="M611" s="96"/>
      <c r="N611" s="96" t="e">
        <f>VLOOKUP(C611,#REF!,5,0)</f>
        <v>#REF!</v>
      </c>
      <c r="O611" s="76">
        <f t="shared" si="105"/>
        <v>0.05</v>
      </c>
      <c r="P611" s="76">
        <f t="shared" si="100"/>
        <v>150.86000000000001</v>
      </c>
      <c r="Q611" s="76" t="e">
        <f>ROUND(VLOOKUP(V611,#REF!,7,0),2)</f>
        <v>#REF!</v>
      </c>
      <c r="R611" s="76" t="e">
        <f t="shared" si="106"/>
        <v>#REF!</v>
      </c>
      <c r="S611" s="94" t="e">
        <f>ROUND(IF(F611="未税",J611-M611-R611,J611/(1+AJ611)-M611-R611),2)</f>
        <v>#REF!</v>
      </c>
      <c r="T611" s="94"/>
      <c r="U611" s="94"/>
      <c r="V611" s="106" t="str">
        <f>数据源表!S559</f>
        <v>CSB01</v>
      </c>
      <c r="W611" s="76" t="str">
        <f>数据源表!M559</f>
        <v>*化学试剂助剂*半合成切削液</v>
      </c>
      <c r="X611" s="76" t="str">
        <f>数据源表!N559</f>
        <v>AP-3040</v>
      </c>
      <c r="Y611" s="76">
        <f>数据源表!O559</f>
        <v>1</v>
      </c>
      <c r="Z611" s="76" t="str">
        <f>数据源表!P559</f>
        <v>桶</v>
      </c>
      <c r="AA611" s="76">
        <f>数据源表!Q559</f>
        <v>3500</v>
      </c>
      <c r="AB611" s="76">
        <f>数据源表!R559</f>
        <v>3500</v>
      </c>
      <c r="AC611" s="118">
        <f>数据源表!U559</f>
        <v>170</v>
      </c>
      <c r="AD611" s="118">
        <f>数据源表!T559</f>
        <v>170</v>
      </c>
      <c r="AE611" s="66" t="str">
        <f t="shared" si="108"/>
        <v xml:space="preserve">     指导价</v>
      </c>
      <c r="AF611" s="73" t="str">
        <f>数据源表!V559</f>
        <v>XOUT18060341</v>
      </c>
      <c r="AG611" s="119">
        <f>数据源表!W559</f>
        <v>43266</v>
      </c>
      <c r="AH611" s="73">
        <f>数据源表!X559</f>
        <v>0</v>
      </c>
      <c r="AI611" s="122"/>
      <c r="AJ611" s="124">
        <f>数据源表!Y559</f>
        <v>0.16000053028595701</v>
      </c>
      <c r="AK611" s="53" t="e">
        <f>VLOOKUP(V611,#REF!,12,0)</f>
        <v>#REF!</v>
      </c>
    </row>
    <row r="612" spans="1:37" s="185" customFormat="1" ht="12" customHeight="1">
      <c r="A612" s="76" t="str">
        <f>数据源表!A560</f>
        <v>周小帅</v>
      </c>
      <c r="B612" s="75">
        <f>数据源表!B560</f>
        <v>43190</v>
      </c>
      <c r="C612" s="76" t="str">
        <f>数据源表!C560</f>
        <v>a0893</v>
      </c>
      <c r="D612" s="76" t="str">
        <f>数据源表!D560</f>
        <v>常州正润</v>
      </c>
      <c r="E612" s="77">
        <f>数据源表!E560</f>
        <v>5600</v>
      </c>
      <c r="F612" s="76" t="str">
        <f>数据源表!F560</f>
        <v>未税</v>
      </c>
      <c r="G612" s="78">
        <f>数据源表!G560</f>
        <v>0</v>
      </c>
      <c r="H612" s="76">
        <f>数据源表!H560</f>
        <v>0</v>
      </c>
      <c r="I612" s="78">
        <v>43272</v>
      </c>
      <c r="J612" s="94">
        <f>数据源表!J560</f>
        <v>5600</v>
      </c>
      <c r="K612" s="94">
        <f t="shared" si="102"/>
        <v>5600</v>
      </c>
      <c r="L612" s="95">
        <f t="shared" si="107"/>
        <v>82</v>
      </c>
      <c r="M612" s="96"/>
      <c r="N612" s="96" t="e">
        <f>VLOOKUP(C612,#REF!,5,0)</f>
        <v>#REF!</v>
      </c>
      <c r="O612" s="76">
        <f t="shared" si="105"/>
        <v>0.04</v>
      </c>
      <c r="P612" s="76">
        <f t="shared" si="100"/>
        <v>224</v>
      </c>
      <c r="Q612" s="224">
        <v>15.083</v>
      </c>
      <c r="R612" s="76">
        <f t="shared" si="106"/>
        <v>5128.22</v>
      </c>
      <c r="S612" s="94">
        <f>ROUND(IF(F612="未税",J612-M612-R612,J612/1.17-M612-R612),2)</f>
        <v>471.78</v>
      </c>
      <c r="T612" s="94"/>
      <c r="U612" s="94"/>
      <c r="V612" s="106" t="str">
        <f>数据源表!S560</f>
        <v>CSR24</v>
      </c>
      <c r="W612" s="76" t="str">
        <f>数据源表!M560</f>
        <v xml:space="preserve">铝合金加工液 </v>
      </c>
      <c r="X612" s="76" t="str">
        <f>数据源表!N560</f>
        <v xml:space="preserve">ZM-3080 </v>
      </c>
      <c r="Y612" s="76">
        <f>数据源表!O560</f>
        <v>2</v>
      </c>
      <c r="Z612" s="76" t="str">
        <f>数据源表!P560</f>
        <v>桶</v>
      </c>
      <c r="AA612" s="76">
        <f>数据源表!Q560</f>
        <v>0</v>
      </c>
      <c r="AB612" s="76">
        <f>数据源表!R560</f>
        <v>0</v>
      </c>
      <c r="AC612" s="118">
        <f>数据源表!U560</f>
        <v>340</v>
      </c>
      <c r="AD612" s="118">
        <f>数据源表!T560</f>
        <v>170</v>
      </c>
      <c r="AE612" s="66" t="str">
        <f t="shared" si="108"/>
        <v xml:space="preserve">     指导价</v>
      </c>
      <c r="AF612" s="73" t="str">
        <f>数据源表!V560</f>
        <v>R18030013</v>
      </c>
      <c r="AG612" s="119">
        <f>数据源表!W560</f>
        <v>43190</v>
      </c>
      <c r="AH612" s="73">
        <f>数据源表!X560</f>
        <v>0</v>
      </c>
      <c r="AI612" s="122"/>
      <c r="AJ612" s="124"/>
      <c r="AK612" s="53" t="e">
        <f>VLOOKUP(V612,#REF!,12,0)</f>
        <v>#REF!</v>
      </c>
    </row>
    <row r="613" spans="1:37" s="185" customFormat="1" ht="12" customHeight="1">
      <c r="A613" s="76" t="str">
        <f>数据源表!A561</f>
        <v>周小帅</v>
      </c>
      <c r="B613" s="75">
        <f>数据源表!B561</f>
        <v>43227</v>
      </c>
      <c r="C613" s="76" t="str">
        <f>数据源表!C561</f>
        <v>b082</v>
      </c>
      <c r="D613" s="76" t="str">
        <f>数据源表!D561</f>
        <v>泰州市吉强</v>
      </c>
      <c r="E613" s="77">
        <f>数据源表!E561</f>
        <v>9600</v>
      </c>
      <c r="F613" s="76" t="str">
        <f>数据源表!F561</f>
        <v>未税</v>
      </c>
      <c r="G613" s="78">
        <f>数据源表!G561</f>
        <v>0</v>
      </c>
      <c r="H613" s="76">
        <f>数据源表!H561</f>
        <v>0</v>
      </c>
      <c r="I613" s="78">
        <v>43272</v>
      </c>
      <c r="J613" s="94">
        <f>数据源表!J561</f>
        <v>9600</v>
      </c>
      <c r="K613" s="94">
        <f t="shared" si="102"/>
        <v>9600</v>
      </c>
      <c r="L613" s="95">
        <f t="shared" si="107"/>
        <v>45</v>
      </c>
      <c r="M613" s="96"/>
      <c r="N613" s="96" t="e">
        <f>VLOOKUP(C613,#REF!,5,0)</f>
        <v>#REF!</v>
      </c>
      <c r="O613" s="76">
        <f t="shared" si="105"/>
        <v>0.05</v>
      </c>
      <c r="P613" s="76">
        <f t="shared" si="100"/>
        <v>480</v>
      </c>
      <c r="Q613" s="76" t="e">
        <f>ROUND(VLOOKUP(V613,#REF!,7,0),2)</f>
        <v>#REF!</v>
      </c>
      <c r="R613" s="76" t="e">
        <f t="shared" si="106"/>
        <v>#REF!</v>
      </c>
      <c r="S613" s="94" t="e">
        <f>ROUND(IF(F613="未税",J613-M613-R613,J613/1.17-M613-R613),2)</f>
        <v>#REF!</v>
      </c>
      <c r="T613" s="94"/>
      <c r="U613" s="94"/>
      <c r="V613" s="106" t="str">
        <f>数据源表!S561</f>
        <v>CSB12</v>
      </c>
      <c r="W613" s="76" t="str">
        <f>数据源表!M561</f>
        <v xml:space="preserve">不锈钢磨削液 </v>
      </c>
      <c r="X613" s="76" t="str">
        <f>数据源表!N561</f>
        <v>JH-101LM</v>
      </c>
      <c r="Y613" s="76">
        <f>数据源表!O561</f>
        <v>4</v>
      </c>
      <c r="Z613" s="76" t="str">
        <f>数据源表!P561</f>
        <v>桶</v>
      </c>
      <c r="AA613" s="76">
        <f>数据源表!Q561</f>
        <v>0</v>
      </c>
      <c r="AB613" s="76">
        <f>数据源表!R561</f>
        <v>0</v>
      </c>
      <c r="AC613" s="118">
        <f>数据源表!U561</f>
        <v>680</v>
      </c>
      <c r="AD613" s="118">
        <f>数据源表!T561</f>
        <v>170</v>
      </c>
      <c r="AE613" s="66" t="str">
        <f t="shared" si="108"/>
        <v xml:space="preserve">     指导价</v>
      </c>
      <c r="AF613" s="73" t="str">
        <f>数据源表!V561</f>
        <v>R18050005</v>
      </c>
      <c r="AG613" s="119">
        <f>数据源表!W561</f>
        <v>43227</v>
      </c>
      <c r="AH613" s="73">
        <f>数据源表!X561</f>
        <v>0</v>
      </c>
      <c r="AI613" s="122"/>
      <c r="AJ613" s="124"/>
      <c r="AK613" s="53" t="e">
        <f>VLOOKUP(V613,#REF!,12,0)</f>
        <v>#REF!</v>
      </c>
    </row>
    <row r="614" spans="1:37" s="185" customFormat="1" ht="12" customHeight="1">
      <c r="A614" s="76" t="str">
        <f>数据源表!A562</f>
        <v>周小帅</v>
      </c>
      <c r="B614" s="75">
        <f>数据源表!B562</f>
        <v>43257</v>
      </c>
      <c r="C614" s="76" t="str">
        <f>数据源表!C562</f>
        <v>b160</v>
      </c>
      <c r="D614" s="76" t="str">
        <f>数据源表!D562</f>
        <v>羊尖蒋卫江</v>
      </c>
      <c r="E614" s="77">
        <f>数据源表!E562</f>
        <v>5000</v>
      </c>
      <c r="F614" s="76" t="str">
        <f>数据源表!F562</f>
        <v>未税</v>
      </c>
      <c r="G614" s="78">
        <f>数据源表!G562</f>
        <v>0</v>
      </c>
      <c r="H614" s="76">
        <f>数据源表!H562</f>
        <v>0</v>
      </c>
      <c r="I614" s="78">
        <v>43272</v>
      </c>
      <c r="J614" s="94">
        <f>数据源表!J562</f>
        <v>5000</v>
      </c>
      <c r="K614" s="94">
        <f t="shared" si="102"/>
        <v>5000</v>
      </c>
      <c r="L614" s="95">
        <f t="shared" si="107"/>
        <v>15</v>
      </c>
      <c r="M614" s="96"/>
      <c r="N614" s="96" t="e">
        <f>VLOOKUP(C614,#REF!,5,0)</f>
        <v>#REF!</v>
      </c>
      <c r="O614" s="76">
        <f t="shared" si="105"/>
        <v>0.05</v>
      </c>
      <c r="P614" s="76">
        <f t="shared" si="100"/>
        <v>250</v>
      </c>
      <c r="Q614" s="76" t="e">
        <f>ROUND(VLOOKUP(V614,#REF!,7,0),2)</f>
        <v>#REF!</v>
      </c>
      <c r="R614" s="76" t="e">
        <f t="shared" si="106"/>
        <v>#REF!</v>
      </c>
      <c r="S614" s="94" t="e">
        <f>ROUND(IF(F614="未税",J614-M614-R614,J614/1.17-M614-R614),2)</f>
        <v>#REF!</v>
      </c>
      <c r="T614" s="94"/>
      <c r="U614" s="94"/>
      <c r="V614" s="106" t="str">
        <f>数据源表!S562</f>
        <v>CSB06</v>
      </c>
      <c r="W614" s="76" t="str">
        <f>数据源表!M562</f>
        <v>半合成切削液</v>
      </c>
      <c r="X614" s="76" t="str">
        <f>数据源表!N562</f>
        <v>LP-3030</v>
      </c>
      <c r="Y614" s="76">
        <f>数据源表!O562</f>
        <v>2</v>
      </c>
      <c r="Z614" s="76" t="str">
        <f>数据源表!P562</f>
        <v>桶</v>
      </c>
      <c r="AA614" s="76">
        <f>数据源表!Q562</f>
        <v>0</v>
      </c>
      <c r="AB614" s="76">
        <f>数据源表!R562</f>
        <v>0</v>
      </c>
      <c r="AC614" s="118">
        <f>数据源表!U562</f>
        <v>340</v>
      </c>
      <c r="AD614" s="118">
        <f>数据源表!T562</f>
        <v>170</v>
      </c>
      <c r="AE614" s="66" t="str">
        <f t="shared" si="108"/>
        <v xml:space="preserve">     指导价</v>
      </c>
      <c r="AF614" s="73" t="str">
        <f>数据源表!V562</f>
        <v>R18060004</v>
      </c>
      <c r="AG614" s="119">
        <f>数据源表!W562</f>
        <v>43257</v>
      </c>
      <c r="AH614" s="73">
        <f>数据源表!X562</f>
        <v>0</v>
      </c>
      <c r="AI614" s="122"/>
      <c r="AJ614" s="124"/>
      <c r="AK614" s="53" t="e">
        <f>VLOOKUP(V614,#REF!,12,0)</f>
        <v>#REF!</v>
      </c>
    </row>
    <row r="615" spans="1:37" s="185" customFormat="1" ht="12" customHeight="1">
      <c r="A615" s="76" t="str">
        <f>数据源表!A563</f>
        <v>周小帅</v>
      </c>
      <c r="B615" s="75">
        <f>数据源表!B563</f>
        <v>43253</v>
      </c>
      <c r="C615" s="76" t="str">
        <f>数据源表!C563</f>
        <v>b236</v>
      </c>
      <c r="D615" s="76" t="str">
        <f>数据源表!D563</f>
        <v>惠山区万准机械</v>
      </c>
      <c r="E615" s="77">
        <f>数据源表!E563</f>
        <v>2100</v>
      </c>
      <c r="F615" s="76" t="str">
        <f>数据源表!F563</f>
        <v>未税</v>
      </c>
      <c r="G615" s="78">
        <f>数据源表!G563</f>
        <v>0</v>
      </c>
      <c r="H615" s="76">
        <f>数据源表!H563</f>
        <v>0</v>
      </c>
      <c r="I615" s="78">
        <v>43263</v>
      </c>
      <c r="J615" s="94">
        <f>数据源表!J563</f>
        <v>2100</v>
      </c>
      <c r="K615" s="94">
        <f t="shared" si="102"/>
        <v>2100</v>
      </c>
      <c r="L615" s="95">
        <f t="shared" si="107"/>
        <v>10</v>
      </c>
      <c r="M615" s="96"/>
      <c r="N615" s="96" t="e">
        <f>VLOOKUP(C615,#REF!,5,0)</f>
        <v>#REF!</v>
      </c>
      <c r="O615" s="76">
        <f t="shared" si="105"/>
        <v>0.05</v>
      </c>
      <c r="P615" s="76">
        <f t="shared" si="100"/>
        <v>105</v>
      </c>
      <c r="Q615" s="76" t="e">
        <f>ROUND(VLOOKUP(V615,#REF!,7,0),2)</f>
        <v>#REF!</v>
      </c>
      <c r="R615" s="76" t="e">
        <f t="shared" si="106"/>
        <v>#REF!</v>
      </c>
      <c r="S615" s="94" t="e">
        <f>ROUND(IF(F615="未税",J615-M615-R615,J615/1.17-M615-R615),2)</f>
        <v>#REF!</v>
      </c>
      <c r="T615" s="94"/>
      <c r="U615" s="94"/>
      <c r="V615" s="106" t="str">
        <f>数据源表!S563</f>
        <v>CSQ12</v>
      </c>
      <c r="W615" s="76" t="str">
        <f>数据源表!M563</f>
        <v>高级全合成切削液</v>
      </c>
      <c r="X615" s="76" t="str">
        <f>数据源表!N563</f>
        <v>SC-601</v>
      </c>
      <c r="Y615" s="76">
        <f>数据源表!O563</f>
        <v>1</v>
      </c>
      <c r="Z615" s="76" t="str">
        <f>数据源表!P563</f>
        <v>桶</v>
      </c>
      <c r="AA615" s="76">
        <f>数据源表!Q563</f>
        <v>0</v>
      </c>
      <c r="AB615" s="76">
        <f>数据源表!R563</f>
        <v>0</v>
      </c>
      <c r="AC615" s="118">
        <f>数据源表!U563</f>
        <v>180</v>
      </c>
      <c r="AD615" s="118">
        <f>数据源表!T563</f>
        <v>180</v>
      </c>
      <c r="AE615" s="66" t="str">
        <f t="shared" si="108"/>
        <v xml:space="preserve">     指导价</v>
      </c>
      <c r="AF615" s="73" t="str">
        <f>数据源表!V563</f>
        <v>R18060002</v>
      </c>
      <c r="AG615" s="119">
        <f>数据源表!W563</f>
        <v>43253</v>
      </c>
      <c r="AH615" s="73">
        <f>数据源表!X563</f>
        <v>0</v>
      </c>
      <c r="AI615" s="122"/>
      <c r="AJ615" s="124"/>
      <c r="AK615" s="53" t="e">
        <f>VLOOKUP(V615,#REF!,12,0)</f>
        <v>#REF!</v>
      </c>
    </row>
    <row r="616" spans="1:37" s="185" customFormat="1" ht="12" customHeight="1">
      <c r="A616" s="76" t="str">
        <f>数据源表!A564</f>
        <v>宗露</v>
      </c>
      <c r="B616" s="75">
        <f>数据源表!B564</f>
        <v>43204</v>
      </c>
      <c r="C616" s="76" t="str">
        <f>数据源表!C564</f>
        <v>a1359</v>
      </c>
      <c r="D616" s="76" t="str">
        <f>数据源表!D564</f>
        <v>湖北道普润滑科技有限公司</v>
      </c>
      <c r="E616" s="77">
        <f>数据源表!E564</f>
        <v>49140</v>
      </c>
      <c r="F616" s="76" t="str">
        <f>数据源表!F564</f>
        <v>15222570</v>
      </c>
      <c r="G616" s="78">
        <f>数据源表!G564</f>
        <v>43277</v>
      </c>
      <c r="H616" s="76">
        <f>数据源表!H564</f>
        <v>60</v>
      </c>
      <c r="I616" s="78">
        <v>43278</v>
      </c>
      <c r="J616" s="94">
        <f>数据源表!J564</f>
        <v>49140</v>
      </c>
      <c r="K616" s="94">
        <f t="shared" si="102"/>
        <v>42000</v>
      </c>
      <c r="L616" s="95">
        <f t="shared" si="107"/>
        <v>74</v>
      </c>
      <c r="M616" s="96"/>
      <c r="N616" s="96" t="e">
        <f>VLOOKUP(C616,#REF!,5,0)</f>
        <v>#REF!</v>
      </c>
      <c r="O616" s="223">
        <f>10.5*0.8</f>
        <v>8.4</v>
      </c>
      <c r="P616" s="76">
        <f t="shared" ref="P616:P624" si="109">ROUND(O616*Y616,2)</f>
        <v>168</v>
      </c>
      <c r="Q616" s="76" t="e">
        <f>ROUND(VLOOKUP(V616,#REF!,7,0),2)</f>
        <v>#REF!</v>
      </c>
      <c r="R616" s="76"/>
      <c r="S616" s="94"/>
      <c r="T616" s="94"/>
      <c r="U616" s="94"/>
      <c r="V616" s="106" t="str">
        <f>数据源表!S564</f>
        <v>CSR47</v>
      </c>
      <c r="W616" s="76" t="str">
        <f>数据源表!M564</f>
        <v>*专项化学用品*切削液</v>
      </c>
      <c r="X616" s="76" t="str">
        <f>数据源表!N564</f>
        <v>CF-2600A</v>
      </c>
      <c r="Y616" s="76">
        <f>数据源表!O564</f>
        <v>20</v>
      </c>
      <c r="Z616" s="76" t="str">
        <f>数据源表!P564</f>
        <v>桶</v>
      </c>
      <c r="AA616" s="76">
        <f>数据源表!Q564</f>
        <v>2457</v>
      </c>
      <c r="AB616" s="76">
        <f>数据源表!R564</f>
        <v>49140</v>
      </c>
      <c r="AC616" s="118">
        <f>数据源表!U564</f>
        <v>3600</v>
      </c>
      <c r="AD616" s="118">
        <f>数据源表!T564</f>
        <v>180</v>
      </c>
      <c r="AE616" s="66" t="str">
        <f t="shared" si="108"/>
        <v xml:space="preserve">     指导价</v>
      </c>
      <c r="AF616" s="73" t="str">
        <f>数据源表!V564</f>
        <v>XOUT18030372</v>
      </c>
      <c r="AG616" s="119">
        <f>数据源表!W564</f>
        <v>43183</v>
      </c>
      <c r="AH616" s="73" t="str">
        <f>数据源表!X564</f>
        <v>纳诺-龙华ILVG</v>
      </c>
      <c r="AI616" s="122"/>
      <c r="AJ616" s="124">
        <f>数据源表!Y564</f>
        <v>0.17</v>
      </c>
      <c r="AK616" s="53" t="e">
        <f>VLOOKUP(V616,#REF!,12,0)</f>
        <v>#REF!</v>
      </c>
    </row>
    <row r="617" spans="1:37" s="185" customFormat="1" ht="12" customHeight="1">
      <c r="A617" s="76" t="str">
        <f>数据源表!A565</f>
        <v>宗露</v>
      </c>
      <c r="B617" s="75">
        <f>数据源表!B565</f>
        <v>43204</v>
      </c>
      <c r="C617" s="76" t="str">
        <f>数据源表!C565</f>
        <v>a1359</v>
      </c>
      <c r="D617" s="76" t="str">
        <f>数据源表!D565</f>
        <v>湖北道普润滑科技有限公司</v>
      </c>
      <c r="E617" s="77">
        <f>数据源表!E565</f>
        <v>73710</v>
      </c>
      <c r="F617" s="76" t="str">
        <f>数据源表!F565</f>
        <v>15222575</v>
      </c>
      <c r="G617" s="78">
        <f>数据源表!G565</f>
        <v>43277</v>
      </c>
      <c r="H617" s="76">
        <f>数据源表!H565</f>
        <v>60</v>
      </c>
      <c r="I617" s="78">
        <v>43278</v>
      </c>
      <c r="J617" s="94">
        <f>数据源表!J565</f>
        <v>73710</v>
      </c>
      <c r="K617" s="94">
        <f t="shared" si="102"/>
        <v>63000</v>
      </c>
      <c r="L617" s="95">
        <f t="shared" si="107"/>
        <v>74</v>
      </c>
      <c r="M617" s="96"/>
      <c r="N617" s="96" t="e">
        <f>VLOOKUP(C617,#REF!,5,0)</f>
        <v>#REF!</v>
      </c>
      <c r="O617" s="223">
        <f t="shared" ref="O617:O624" si="110">10.5*0.8</f>
        <v>8.4</v>
      </c>
      <c r="P617" s="76">
        <f t="shared" si="109"/>
        <v>252</v>
      </c>
      <c r="Q617" s="76" t="e">
        <f>ROUND(VLOOKUP(V617,#REF!,7,0),2)</f>
        <v>#REF!</v>
      </c>
      <c r="R617" s="76"/>
      <c r="S617" s="94"/>
      <c r="T617" s="94"/>
      <c r="U617" s="94"/>
      <c r="V617" s="106" t="str">
        <f>数据源表!S565</f>
        <v>CSR47</v>
      </c>
      <c r="W617" s="76" t="str">
        <f>数据源表!M565</f>
        <v>*专项化学用品*切削液</v>
      </c>
      <c r="X617" s="76" t="str">
        <f>数据源表!N565</f>
        <v>CF-2600A</v>
      </c>
      <c r="Y617" s="76">
        <f>数据源表!O565</f>
        <v>30</v>
      </c>
      <c r="Z617" s="76" t="str">
        <f>数据源表!P565</f>
        <v>桶</v>
      </c>
      <c r="AA617" s="76">
        <f>数据源表!Q565</f>
        <v>2457</v>
      </c>
      <c r="AB617" s="76">
        <f>数据源表!R565</f>
        <v>73710</v>
      </c>
      <c r="AC617" s="118">
        <f>数据源表!U565</f>
        <v>5400</v>
      </c>
      <c r="AD617" s="118">
        <f>数据源表!T565</f>
        <v>180</v>
      </c>
      <c r="AE617" s="66" t="str">
        <f t="shared" si="108"/>
        <v xml:space="preserve">     指导价</v>
      </c>
      <c r="AF617" s="73" t="str">
        <f>数据源表!V565</f>
        <v>XOUT18030405</v>
      </c>
      <c r="AG617" s="119">
        <f>数据源表!W565</f>
        <v>43186</v>
      </c>
      <c r="AH617" s="73" t="str">
        <f>数据源表!X565</f>
        <v>纳诺-龙华ILVG</v>
      </c>
      <c r="AI617" s="122"/>
      <c r="AJ617" s="124">
        <f>数据源表!Y565</f>
        <v>0.17</v>
      </c>
      <c r="AK617" s="53" t="e">
        <f>VLOOKUP(V617,#REF!,12,0)</f>
        <v>#REF!</v>
      </c>
    </row>
    <row r="618" spans="1:37" s="185" customFormat="1" ht="12" customHeight="1">
      <c r="A618" s="76" t="str">
        <f>数据源表!A566</f>
        <v>宗露</v>
      </c>
      <c r="B618" s="75">
        <f>数据源表!B566</f>
        <v>43204</v>
      </c>
      <c r="C618" s="76" t="str">
        <f>数据源表!C566</f>
        <v>a1359</v>
      </c>
      <c r="D618" s="76" t="str">
        <f>数据源表!D566</f>
        <v>湖北道普润滑科技有限公司</v>
      </c>
      <c r="E618" s="77">
        <f>数据源表!E566</f>
        <v>14742</v>
      </c>
      <c r="F618" s="76" t="str">
        <f>数据源表!F566</f>
        <v>15222578</v>
      </c>
      <c r="G618" s="78">
        <f>数据源表!G566</f>
        <v>43277</v>
      </c>
      <c r="H618" s="76">
        <f>数据源表!H566</f>
        <v>60</v>
      </c>
      <c r="I618" s="78">
        <v>43278</v>
      </c>
      <c r="J618" s="94">
        <f>数据源表!J566</f>
        <v>14742</v>
      </c>
      <c r="K618" s="94">
        <f t="shared" si="102"/>
        <v>12600</v>
      </c>
      <c r="L618" s="95">
        <f t="shared" si="107"/>
        <v>74</v>
      </c>
      <c r="M618" s="96"/>
      <c r="N618" s="96" t="e">
        <f>VLOOKUP(C618,#REF!,5,0)</f>
        <v>#REF!</v>
      </c>
      <c r="O618" s="223">
        <f t="shared" si="110"/>
        <v>8.4</v>
      </c>
      <c r="P618" s="76">
        <f t="shared" si="109"/>
        <v>50.4</v>
      </c>
      <c r="Q618" s="76" t="e">
        <f>ROUND(VLOOKUP(V618,#REF!,7,0),2)</f>
        <v>#REF!</v>
      </c>
      <c r="R618" s="76"/>
      <c r="S618" s="94"/>
      <c r="T618" s="94"/>
      <c r="U618" s="94"/>
      <c r="V618" s="106" t="str">
        <f>数据源表!S566</f>
        <v>CSR47</v>
      </c>
      <c r="W618" s="76" t="str">
        <f>数据源表!M566</f>
        <v>*专项化学用品*切削液</v>
      </c>
      <c r="X618" s="76" t="str">
        <f>数据源表!N566</f>
        <v>CF-2600A</v>
      </c>
      <c r="Y618" s="76">
        <f>数据源表!O566</f>
        <v>6</v>
      </c>
      <c r="Z618" s="76" t="str">
        <f>数据源表!P566</f>
        <v>桶</v>
      </c>
      <c r="AA618" s="76">
        <f>数据源表!Q566</f>
        <v>2457</v>
      </c>
      <c r="AB618" s="76">
        <f>数据源表!R566</f>
        <v>14742</v>
      </c>
      <c r="AC618" s="118">
        <f>数据源表!U566</f>
        <v>1080</v>
      </c>
      <c r="AD618" s="118">
        <f>数据源表!T566</f>
        <v>180</v>
      </c>
      <c r="AE618" s="66" t="str">
        <f t="shared" si="108"/>
        <v xml:space="preserve">     指导价</v>
      </c>
      <c r="AF618" s="73" t="str">
        <f>数据源表!V566</f>
        <v>XOUT18030450</v>
      </c>
      <c r="AG618" s="119">
        <f>数据源表!W566</f>
        <v>43188</v>
      </c>
      <c r="AH618" s="73" t="str">
        <f>数据源表!X566</f>
        <v>纳诺-龙华ILVG</v>
      </c>
      <c r="AI618" s="122"/>
      <c r="AJ618" s="124">
        <f>数据源表!Y566</f>
        <v>0.17</v>
      </c>
      <c r="AK618" s="53" t="e">
        <f>VLOOKUP(V618,#REF!,12,0)</f>
        <v>#REF!</v>
      </c>
    </row>
    <row r="619" spans="1:37" s="185" customFormat="1" ht="12" customHeight="1">
      <c r="A619" s="76" t="str">
        <f>数据源表!A567</f>
        <v>宗露</v>
      </c>
      <c r="B619" s="75">
        <f>数据源表!B567</f>
        <v>43204</v>
      </c>
      <c r="C619" s="76" t="str">
        <f>数据源表!C567</f>
        <v>a1359</v>
      </c>
      <c r="D619" s="76" t="str">
        <f>数据源表!D567</f>
        <v>湖北道普润滑科技有限公司</v>
      </c>
      <c r="E619" s="77">
        <f>数据源表!E567</f>
        <v>49140</v>
      </c>
      <c r="F619" s="76" t="str">
        <f>数据源表!F567</f>
        <v>15222578</v>
      </c>
      <c r="G619" s="78">
        <f>数据源表!G567</f>
        <v>43277</v>
      </c>
      <c r="H619" s="76">
        <f>数据源表!H567</f>
        <v>60</v>
      </c>
      <c r="I619" s="78">
        <v>43278</v>
      </c>
      <c r="J619" s="94">
        <f>数据源表!J567</f>
        <v>49140</v>
      </c>
      <c r="K619" s="94">
        <f t="shared" si="102"/>
        <v>42000</v>
      </c>
      <c r="L619" s="95">
        <f t="shared" si="107"/>
        <v>74</v>
      </c>
      <c r="M619" s="96"/>
      <c r="N619" s="96" t="e">
        <f>VLOOKUP(C619,#REF!,5,0)</f>
        <v>#REF!</v>
      </c>
      <c r="O619" s="223">
        <f t="shared" si="110"/>
        <v>8.4</v>
      </c>
      <c r="P619" s="76">
        <f t="shared" si="109"/>
        <v>168</v>
      </c>
      <c r="Q619" s="76" t="e">
        <f>ROUND(VLOOKUP(V619,#REF!,7,0),2)</f>
        <v>#REF!</v>
      </c>
      <c r="R619" s="76"/>
      <c r="S619" s="94"/>
      <c r="T619" s="94"/>
      <c r="U619" s="94"/>
      <c r="V619" s="106" t="str">
        <f>数据源表!S567</f>
        <v>CSR47</v>
      </c>
      <c r="W619" s="76" t="str">
        <f>数据源表!M567</f>
        <v>*专项化学用品*切削液</v>
      </c>
      <c r="X619" s="76" t="str">
        <f>数据源表!N567</f>
        <v>CF-2600A</v>
      </c>
      <c r="Y619" s="76">
        <f>数据源表!O567</f>
        <v>20</v>
      </c>
      <c r="Z619" s="76" t="str">
        <f>数据源表!P567</f>
        <v>桶</v>
      </c>
      <c r="AA619" s="76">
        <f>数据源表!Q567</f>
        <v>2457</v>
      </c>
      <c r="AB619" s="76">
        <f>数据源表!R567</f>
        <v>49140</v>
      </c>
      <c r="AC619" s="118">
        <f>数据源表!U567</f>
        <v>3600</v>
      </c>
      <c r="AD619" s="118">
        <f>数据源表!T567</f>
        <v>180</v>
      </c>
      <c r="AE619" s="66" t="str">
        <f t="shared" si="108"/>
        <v xml:space="preserve">     指导价</v>
      </c>
      <c r="AF619" s="73" t="str">
        <f>数据源表!V567</f>
        <v>XOUT18030450</v>
      </c>
      <c r="AG619" s="119">
        <f>数据源表!W567</f>
        <v>43188</v>
      </c>
      <c r="AH619" s="73" t="str">
        <f>数据源表!X567</f>
        <v>纳诺-龙华ILVG</v>
      </c>
      <c r="AI619" s="122"/>
      <c r="AJ619" s="124">
        <f>数据源表!Y567</f>
        <v>0.17</v>
      </c>
      <c r="AK619" s="53" t="e">
        <f>VLOOKUP(V619,#REF!,12,0)</f>
        <v>#REF!</v>
      </c>
    </row>
    <row r="620" spans="1:37" s="185" customFormat="1" ht="12" customHeight="1">
      <c r="A620" s="76" t="str">
        <f>数据源表!A568</f>
        <v>宗露</v>
      </c>
      <c r="B620" s="75">
        <f>数据源表!B568</f>
        <v>43204</v>
      </c>
      <c r="C620" s="76" t="str">
        <f>数据源表!C568</f>
        <v>a1359</v>
      </c>
      <c r="D620" s="76" t="str">
        <f>数据源表!D568</f>
        <v>湖北道普润滑科技有限公司</v>
      </c>
      <c r="E620" s="77">
        <f>数据源表!E568</f>
        <v>24570</v>
      </c>
      <c r="F620" s="76" t="str">
        <f>数据源表!F568</f>
        <v>15222578</v>
      </c>
      <c r="G620" s="78">
        <f>数据源表!G568</f>
        <v>43277</v>
      </c>
      <c r="H620" s="76">
        <f>数据源表!H568</f>
        <v>60</v>
      </c>
      <c r="I620" s="78">
        <v>43278</v>
      </c>
      <c r="J620" s="94">
        <f>数据源表!J568</f>
        <v>24570</v>
      </c>
      <c r="K620" s="94">
        <f t="shared" si="102"/>
        <v>21000</v>
      </c>
      <c r="L620" s="95">
        <f t="shared" si="107"/>
        <v>74</v>
      </c>
      <c r="M620" s="96"/>
      <c r="N620" s="96" t="e">
        <f>VLOOKUP(C620,#REF!,5,0)</f>
        <v>#REF!</v>
      </c>
      <c r="O620" s="223">
        <f t="shared" si="110"/>
        <v>8.4</v>
      </c>
      <c r="P620" s="76">
        <f t="shared" si="109"/>
        <v>84</v>
      </c>
      <c r="Q620" s="76" t="e">
        <f>ROUND(VLOOKUP(V620,#REF!,7,0),2)</f>
        <v>#REF!</v>
      </c>
      <c r="R620" s="76"/>
      <c r="S620" s="94"/>
      <c r="T620" s="94"/>
      <c r="U620" s="94"/>
      <c r="V620" s="106" t="str">
        <f>数据源表!S568</f>
        <v>CSR47</v>
      </c>
      <c r="W620" s="76" t="str">
        <f>数据源表!M568</f>
        <v>*专项化学用品*切削液</v>
      </c>
      <c r="X620" s="76" t="str">
        <f>数据源表!N568</f>
        <v>CF-2600A</v>
      </c>
      <c r="Y620" s="76">
        <f>数据源表!O568</f>
        <v>10</v>
      </c>
      <c r="Z620" s="76" t="str">
        <f>数据源表!P568</f>
        <v>桶</v>
      </c>
      <c r="AA620" s="76">
        <f>数据源表!Q568</f>
        <v>2457</v>
      </c>
      <c r="AB620" s="76">
        <f>数据源表!R568</f>
        <v>24570</v>
      </c>
      <c r="AC620" s="118">
        <f>数据源表!U568</f>
        <v>1800</v>
      </c>
      <c r="AD620" s="118">
        <f>数据源表!T568</f>
        <v>180</v>
      </c>
      <c r="AE620" s="66" t="str">
        <f t="shared" si="108"/>
        <v xml:space="preserve">     指导价</v>
      </c>
      <c r="AF620" s="73" t="str">
        <f>数据源表!V568</f>
        <v>XOUT18030450</v>
      </c>
      <c r="AG620" s="119">
        <f>数据源表!W568</f>
        <v>43188</v>
      </c>
      <c r="AH620" s="73" t="str">
        <f>数据源表!X568</f>
        <v>纳诺-龙华ILVG</v>
      </c>
      <c r="AI620" s="122"/>
      <c r="AJ620" s="124">
        <f>数据源表!Y568</f>
        <v>0.17</v>
      </c>
      <c r="AK620" s="53" t="e">
        <f>VLOOKUP(V620,#REF!,12,0)</f>
        <v>#REF!</v>
      </c>
    </row>
    <row r="621" spans="1:37" s="185" customFormat="1" ht="12" customHeight="1">
      <c r="A621" s="76" t="str">
        <f>数据源表!A569</f>
        <v>宗露</v>
      </c>
      <c r="B621" s="75">
        <f>数据源表!B569</f>
        <v>43204</v>
      </c>
      <c r="C621" s="76" t="str">
        <f>数据源表!C569</f>
        <v>a1359</v>
      </c>
      <c r="D621" s="76" t="str">
        <f>数据源表!D569</f>
        <v>湖北道普润滑科技有限公司</v>
      </c>
      <c r="E621" s="77">
        <f>数据源表!E569</f>
        <v>19656</v>
      </c>
      <c r="F621" s="76" t="str">
        <f>数据源表!F569</f>
        <v>15222581</v>
      </c>
      <c r="G621" s="78">
        <f>数据源表!G569</f>
        <v>43277</v>
      </c>
      <c r="H621" s="76">
        <f>数据源表!H569</f>
        <v>60</v>
      </c>
      <c r="I621" s="78">
        <v>43278</v>
      </c>
      <c r="J621" s="94">
        <f>数据源表!J569</f>
        <v>19656</v>
      </c>
      <c r="K621" s="94">
        <f t="shared" si="102"/>
        <v>16800</v>
      </c>
      <c r="L621" s="95">
        <f t="shared" si="107"/>
        <v>74</v>
      </c>
      <c r="M621" s="96"/>
      <c r="N621" s="96" t="e">
        <f>VLOOKUP(C621,#REF!,5,0)</f>
        <v>#REF!</v>
      </c>
      <c r="O621" s="223">
        <f t="shared" si="110"/>
        <v>8.4</v>
      </c>
      <c r="P621" s="76">
        <f t="shared" si="109"/>
        <v>67.2</v>
      </c>
      <c r="Q621" s="76" t="e">
        <f>ROUND(VLOOKUP(V621,#REF!,7,0),2)</f>
        <v>#REF!</v>
      </c>
      <c r="R621" s="76"/>
      <c r="S621" s="94"/>
      <c r="T621" s="94"/>
      <c r="U621" s="94"/>
      <c r="V621" s="106" t="str">
        <f>数据源表!S569</f>
        <v>CSR47</v>
      </c>
      <c r="W621" s="76" t="str">
        <f>数据源表!M569</f>
        <v>*专项化学用品*切削液</v>
      </c>
      <c r="X621" s="76" t="str">
        <f>数据源表!N569</f>
        <v>CF-2600A</v>
      </c>
      <c r="Y621" s="76">
        <f>数据源表!O569</f>
        <v>8</v>
      </c>
      <c r="Z621" s="76" t="str">
        <f>数据源表!P569</f>
        <v>桶</v>
      </c>
      <c r="AA621" s="76">
        <f>数据源表!Q569</f>
        <v>2457</v>
      </c>
      <c r="AB621" s="76">
        <f>数据源表!R569</f>
        <v>19656</v>
      </c>
      <c r="AC621" s="118">
        <f>数据源表!U569</f>
        <v>1440</v>
      </c>
      <c r="AD621" s="118">
        <f>数据源表!T569</f>
        <v>180</v>
      </c>
      <c r="AE621" s="66" t="str">
        <f t="shared" si="108"/>
        <v xml:space="preserve">     指导价</v>
      </c>
      <c r="AF621" s="73" t="str">
        <f>数据源表!V569</f>
        <v>XOUT18030496</v>
      </c>
      <c r="AG621" s="119">
        <f>数据源表!W569</f>
        <v>43189</v>
      </c>
      <c r="AH621" s="73" t="str">
        <f>数据源表!X569</f>
        <v>纳诺-龙华ILVG</v>
      </c>
      <c r="AI621" s="122"/>
      <c r="AJ621" s="124">
        <f>数据源表!Y569</f>
        <v>0.17</v>
      </c>
      <c r="AK621" s="53" t="e">
        <f>VLOOKUP(V621,#REF!,12,0)</f>
        <v>#REF!</v>
      </c>
    </row>
    <row r="622" spans="1:37" s="185" customFormat="1" ht="12" customHeight="1">
      <c r="A622" s="76" t="str">
        <f>数据源表!A570</f>
        <v>宗露</v>
      </c>
      <c r="B622" s="75">
        <f>数据源表!B570</f>
        <v>43204</v>
      </c>
      <c r="C622" s="76" t="str">
        <f>数据源表!C570</f>
        <v>a1359</v>
      </c>
      <c r="D622" s="76" t="str">
        <f>数据源表!D570</f>
        <v>湖北道普润滑科技有限公司</v>
      </c>
      <c r="E622" s="77">
        <f>数据源表!E570</f>
        <v>12285</v>
      </c>
      <c r="F622" s="76" t="str">
        <f>数据源表!F570</f>
        <v>15222584</v>
      </c>
      <c r="G622" s="78">
        <f>数据源表!G570</f>
        <v>43277</v>
      </c>
      <c r="H622" s="76">
        <f>数据源表!H570</f>
        <v>60</v>
      </c>
      <c r="I622" s="78">
        <v>43278</v>
      </c>
      <c r="J622" s="94">
        <f>数据源表!J570</f>
        <v>12285</v>
      </c>
      <c r="K622" s="94">
        <f t="shared" si="102"/>
        <v>10500</v>
      </c>
      <c r="L622" s="95">
        <f t="shared" si="107"/>
        <v>74</v>
      </c>
      <c r="M622" s="96"/>
      <c r="N622" s="96" t="e">
        <f>VLOOKUP(C622,#REF!,5,0)</f>
        <v>#REF!</v>
      </c>
      <c r="O622" s="223">
        <f t="shared" si="110"/>
        <v>8.4</v>
      </c>
      <c r="P622" s="76">
        <f t="shared" si="109"/>
        <v>42</v>
      </c>
      <c r="Q622" s="76" t="e">
        <f>ROUND(VLOOKUP(V622,#REF!,7,0),2)</f>
        <v>#REF!</v>
      </c>
      <c r="R622" s="76"/>
      <c r="S622" s="94"/>
      <c r="T622" s="94"/>
      <c r="U622" s="94"/>
      <c r="V622" s="106" t="str">
        <f>数据源表!S570</f>
        <v>CSR47</v>
      </c>
      <c r="W622" s="76" t="str">
        <f>数据源表!M570</f>
        <v>*专项化学用品*切削液</v>
      </c>
      <c r="X622" s="76" t="str">
        <f>数据源表!N570</f>
        <v>CF-2600A</v>
      </c>
      <c r="Y622" s="76">
        <f>数据源表!O570</f>
        <v>5</v>
      </c>
      <c r="Z622" s="76" t="str">
        <f>数据源表!P570</f>
        <v>桶</v>
      </c>
      <c r="AA622" s="76">
        <f>数据源表!Q570</f>
        <v>2457</v>
      </c>
      <c r="AB622" s="76">
        <f>数据源表!R570</f>
        <v>12285</v>
      </c>
      <c r="AC622" s="118">
        <f>数据源表!U570</f>
        <v>900</v>
      </c>
      <c r="AD622" s="118">
        <f>数据源表!T570</f>
        <v>180</v>
      </c>
      <c r="AE622" s="66" t="str">
        <f t="shared" si="108"/>
        <v xml:space="preserve">     指导价</v>
      </c>
      <c r="AF622" s="73" t="str">
        <f>数据源表!V570</f>
        <v>XOUT18040033</v>
      </c>
      <c r="AG622" s="119">
        <f>数据源表!W570</f>
        <v>43193</v>
      </c>
      <c r="AH622" s="73" t="str">
        <f>数据源表!X570</f>
        <v>纳诺-龙华ILVG</v>
      </c>
      <c r="AI622" s="122"/>
      <c r="AJ622" s="124">
        <f>数据源表!Y570</f>
        <v>0.17</v>
      </c>
      <c r="AK622" s="53" t="e">
        <f>VLOOKUP(V622,#REF!,12,0)</f>
        <v>#REF!</v>
      </c>
    </row>
    <row r="623" spans="1:37" s="185" customFormat="1" ht="12" customHeight="1">
      <c r="A623" s="76" t="str">
        <f>数据源表!A571</f>
        <v>宗露</v>
      </c>
      <c r="B623" s="75">
        <f>数据源表!B571</f>
        <v>43204</v>
      </c>
      <c r="C623" s="76" t="str">
        <f>数据源表!C571</f>
        <v>a1359</v>
      </c>
      <c r="D623" s="76" t="str">
        <f>数据源表!D571</f>
        <v>湖北道普润滑科技有限公司</v>
      </c>
      <c r="E623" s="77">
        <f>数据源表!E571</f>
        <v>49140</v>
      </c>
      <c r="F623" s="76" t="str">
        <f>数据源表!F571</f>
        <v>15222584</v>
      </c>
      <c r="G623" s="78">
        <f>数据源表!G571</f>
        <v>43277</v>
      </c>
      <c r="H623" s="76">
        <f>数据源表!H571</f>
        <v>60</v>
      </c>
      <c r="I623" s="78">
        <v>43278</v>
      </c>
      <c r="J623" s="94">
        <f>数据源表!J571</f>
        <v>49140</v>
      </c>
      <c r="K623" s="94">
        <f t="shared" si="102"/>
        <v>42000</v>
      </c>
      <c r="L623" s="95">
        <f t="shared" si="107"/>
        <v>74</v>
      </c>
      <c r="M623" s="96"/>
      <c r="N623" s="96" t="e">
        <f>VLOOKUP(C623,#REF!,5,0)</f>
        <v>#REF!</v>
      </c>
      <c r="O623" s="223">
        <f t="shared" si="110"/>
        <v>8.4</v>
      </c>
      <c r="P623" s="76">
        <f t="shared" si="109"/>
        <v>168</v>
      </c>
      <c r="Q623" s="76" t="e">
        <f>ROUND(VLOOKUP(V623,#REF!,7,0),2)</f>
        <v>#REF!</v>
      </c>
      <c r="R623" s="76"/>
      <c r="S623" s="94"/>
      <c r="T623" s="94"/>
      <c r="U623" s="94"/>
      <c r="V623" s="106" t="str">
        <f>数据源表!S571</f>
        <v>CSR47</v>
      </c>
      <c r="W623" s="76" t="str">
        <f>数据源表!M571</f>
        <v>*专项化学用品*切削液</v>
      </c>
      <c r="X623" s="76" t="str">
        <f>数据源表!N571</f>
        <v>CF-2600A</v>
      </c>
      <c r="Y623" s="76">
        <f>数据源表!O571</f>
        <v>20</v>
      </c>
      <c r="Z623" s="76" t="str">
        <f>数据源表!P571</f>
        <v>桶</v>
      </c>
      <c r="AA623" s="76">
        <f>数据源表!Q571</f>
        <v>2457</v>
      </c>
      <c r="AB623" s="76">
        <f>数据源表!R571</f>
        <v>49140</v>
      </c>
      <c r="AC623" s="118">
        <f>数据源表!U571</f>
        <v>3600</v>
      </c>
      <c r="AD623" s="118">
        <f>数据源表!T571</f>
        <v>180</v>
      </c>
      <c r="AE623" s="66" t="str">
        <f t="shared" si="108"/>
        <v xml:space="preserve">     指导价</v>
      </c>
      <c r="AF623" s="73" t="str">
        <f>数据源表!V571</f>
        <v>XOUT18040033</v>
      </c>
      <c r="AG623" s="119">
        <f>数据源表!W571</f>
        <v>43193</v>
      </c>
      <c r="AH623" s="73" t="str">
        <f>数据源表!X571</f>
        <v>纳诺-龙华ILVG</v>
      </c>
      <c r="AI623" s="122"/>
      <c r="AJ623" s="124">
        <f>数据源表!Y571</f>
        <v>0.17</v>
      </c>
      <c r="AK623" s="53" t="e">
        <f>VLOOKUP(V623,#REF!,12,0)</f>
        <v>#REF!</v>
      </c>
    </row>
    <row r="624" spans="1:37" s="185" customFormat="1" ht="12" customHeight="1">
      <c r="A624" s="76" t="str">
        <f>数据源表!A572</f>
        <v>宗露</v>
      </c>
      <c r="B624" s="75">
        <f>数据源表!B572</f>
        <v>43204</v>
      </c>
      <c r="C624" s="76" t="str">
        <f>数据源表!C572</f>
        <v>a1359</v>
      </c>
      <c r="D624" s="76" t="str">
        <f>数据源表!D572</f>
        <v>湖北道普润滑科技有限公司</v>
      </c>
      <c r="E624" s="77">
        <f>数据源表!E572</f>
        <v>19656</v>
      </c>
      <c r="F624" s="76" t="str">
        <f>数据源表!F572</f>
        <v>15222584</v>
      </c>
      <c r="G624" s="78">
        <f>数据源表!G572</f>
        <v>43277</v>
      </c>
      <c r="H624" s="76">
        <f>数据源表!H572</f>
        <v>60</v>
      </c>
      <c r="I624" s="78">
        <v>43278</v>
      </c>
      <c r="J624" s="94">
        <f>数据源表!J572</f>
        <v>19656</v>
      </c>
      <c r="K624" s="94">
        <f t="shared" si="102"/>
        <v>16800</v>
      </c>
      <c r="L624" s="95">
        <f t="shared" si="107"/>
        <v>74</v>
      </c>
      <c r="M624" s="96"/>
      <c r="N624" s="96" t="e">
        <f>VLOOKUP(C624,#REF!,5,0)</f>
        <v>#REF!</v>
      </c>
      <c r="O624" s="223">
        <f t="shared" si="110"/>
        <v>8.4</v>
      </c>
      <c r="P624" s="76">
        <f t="shared" si="109"/>
        <v>67.2</v>
      </c>
      <c r="Q624" s="76" t="e">
        <f>ROUND(VLOOKUP(V624,#REF!,7,0),2)</f>
        <v>#REF!</v>
      </c>
      <c r="R624" s="76"/>
      <c r="S624" s="94"/>
      <c r="T624" s="94"/>
      <c r="U624" s="94"/>
      <c r="V624" s="106" t="str">
        <f>数据源表!S572</f>
        <v>CSR47</v>
      </c>
      <c r="W624" s="76" t="str">
        <f>数据源表!M572</f>
        <v>*专项化学用品*切削液</v>
      </c>
      <c r="X624" s="76" t="str">
        <f>数据源表!N572</f>
        <v>CF-2600A</v>
      </c>
      <c r="Y624" s="76">
        <f>数据源表!O572</f>
        <v>8</v>
      </c>
      <c r="Z624" s="76" t="str">
        <f>数据源表!P572</f>
        <v>桶</v>
      </c>
      <c r="AA624" s="76">
        <f>数据源表!Q572</f>
        <v>2457</v>
      </c>
      <c r="AB624" s="76">
        <f>数据源表!R572</f>
        <v>19656</v>
      </c>
      <c r="AC624" s="118">
        <f>数据源表!U572</f>
        <v>1440</v>
      </c>
      <c r="AD624" s="118">
        <f>数据源表!T572</f>
        <v>180</v>
      </c>
      <c r="AE624" s="66" t="str">
        <f t="shared" si="108"/>
        <v xml:space="preserve">     指导价</v>
      </c>
      <c r="AF624" s="73" t="str">
        <f>数据源表!V572</f>
        <v>XOUT18040033</v>
      </c>
      <c r="AG624" s="119">
        <f>数据源表!W572</f>
        <v>43193</v>
      </c>
      <c r="AH624" s="73" t="str">
        <f>数据源表!X572</f>
        <v>纳诺-龙华ILVG</v>
      </c>
      <c r="AI624" s="122"/>
      <c r="AJ624" s="124">
        <f>数据源表!Y572</f>
        <v>0.17</v>
      </c>
      <c r="AK624" s="53" t="e">
        <f>VLOOKUP(V624,#REF!,12,0)</f>
        <v>#REF!</v>
      </c>
    </row>
    <row r="625" spans="1:37" s="183" customFormat="1" ht="12" customHeight="1">
      <c r="A625" s="209" t="s">
        <v>1742</v>
      </c>
      <c r="B625" s="210">
        <v>43137</v>
      </c>
      <c r="C625" s="209" t="s">
        <v>67</v>
      </c>
      <c r="D625" s="209" t="s">
        <v>68</v>
      </c>
      <c r="E625" s="211"/>
      <c r="F625" s="209" t="s">
        <v>1111</v>
      </c>
      <c r="G625" s="212">
        <v>43257</v>
      </c>
      <c r="H625" s="209">
        <v>120</v>
      </c>
      <c r="I625" s="212">
        <v>43255</v>
      </c>
      <c r="J625" s="213">
        <v>14200</v>
      </c>
      <c r="K625" s="94">
        <f t="shared" si="102"/>
        <v>12136.75</v>
      </c>
      <c r="L625" s="214">
        <v>118</v>
      </c>
      <c r="M625" s="215"/>
      <c r="N625" s="215" t="s">
        <v>14</v>
      </c>
      <c r="O625" s="209">
        <f t="shared" ref="O625:O640" si="111">ROUND(0.006*0.27,5)</f>
        <v>1.6199999999999999E-3</v>
      </c>
      <c r="P625" s="209">
        <f t="shared" ref="P625:P640" si="112">ROUND(O625*K625,2)</f>
        <v>19.66</v>
      </c>
      <c r="Q625" s="209">
        <v>17.18</v>
      </c>
      <c r="R625" s="209"/>
      <c r="S625" s="213"/>
      <c r="T625" s="213"/>
      <c r="U625" s="213"/>
      <c r="V625" s="216" t="s">
        <v>733</v>
      </c>
      <c r="W625" s="209" t="s">
        <v>1112</v>
      </c>
      <c r="X625" s="209" t="s">
        <v>390</v>
      </c>
      <c r="Y625" s="209">
        <v>1000</v>
      </c>
      <c r="Z625" s="209" t="s">
        <v>521</v>
      </c>
      <c r="AA625" s="209">
        <v>14.2</v>
      </c>
      <c r="AB625" s="209">
        <v>14200</v>
      </c>
      <c r="AC625" s="217">
        <v>1000</v>
      </c>
      <c r="AD625" s="217">
        <v>1000</v>
      </c>
      <c r="AE625" s="218" t="s">
        <v>6610</v>
      </c>
      <c r="AF625" s="219" t="s">
        <v>1113</v>
      </c>
      <c r="AG625" s="220">
        <v>43094</v>
      </c>
      <c r="AH625" s="209" t="s">
        <v>15</v>
      </c>
      <c r="AI625" s="221"/>
      <c r="AJ625" s="222">
        <v>0.17</v>
      </c>
      <c r="AK625" s="183" t="s">
        <v>6336</v>
      </c>
    </row>
    <row r="626" spans="1:37" s="183" customFormat="1" ht="12" customHeight="1">
      <c r="A626" s="209" t="s">
        <v>1742</v>
      </c>
      <c r="B626" s="210">
        <v>43137</v>
      </c>
      <c r="C626" s="209" t="s">
        <v>67</v>
      </c>
      <c r="D626" s="209" t="s">
        <v>68</v>
      </c>
      <c r="E626" s="211"/>
      <c r="F626" s="209" t="s">
        <v>1111</v>
      </c>
      <c r="G626" s="212">
        <v>43257</v>
      </c>
      <c r="H626" s="209">
        <v>120</v>
      </c>
      <c r="I626" s="212">
        <v>43255</v>
      </c>
      <c r="J626" s="213">
        <v>56800</v>
      </c>
      <c r="K626" s="94">
        <f t="shared" si="102"/>
        <v>48547.01</v>
      </c>
      <c r="L626" s="214">
        <v>118</v>
      </c>
      <c r="M626" s="215"/>
      <c r="N626" s="215" t="s">
        <v>14</v>
      </c>
      <c r="O626" s="209">
        <f t="shared" si="111"/>
        <v>1.6199999999999999E-3</v>
      </c>
      <c r="P626" s="209">
        <f t="shared" si="112"/>
        <v>78.650000000000006</v>
      </c>
      <c r="Q626" s="209">
        <v>17.18</v>
      </c>
      <c r="R626" s="209"/>
      <c r="S626" s="213"/>
      <c r="T626" s="213"/>
      <c r="U626" s="213"/>
      <c r="V626" s="216" t="s">
        <v>733</v>
      </c>
      <c r="W626" s="209" t="s">
        <v>1112</v>
      </c>
      <c r="X626" s="209" t="s">
        <v>390</v>
      </c>
      <c r="Y626" s="209">
        <v>4000</v>
      </c>
      <c r="Z626" s="209" t="s">
        <v>521</v>
      </c>
      <c r="AA626" s="209">
        <v>14.2</v>
      </c>
      <c r="AB626" s="209">
        <v>56800</v>
      </c>
      <c r="AC626" s="217">
        <v>4000</v>
      </c>
      <c r="AD626" s="217">
        <v>1000</v>
      </c>
      <c r="AE626" s="218" t="s">
        <v>6610</v>
      </c>
      <c r="AF626" s="219" t="s">
        <v>1113</v>
      </c>
      <c r="AG626" s="220">
        <v>43094</v>
      </c>
      <c r="AH626" s="209" t="s">
        <v>15</v>
      </c>
      <c r="AI626" s="221"/>
      <c r="AJ626" s="222">
        <v>0.17</v>
      </c>
      <c r="AK626" s="183" t="s">
        <v>6336</v>
      </c>
    </row>
    <row r="627" spans="1:37" s="183" customFormat="1" ht="12" customHeight="1">
      <c r="A627" s="209" t="s">
        <v>1742</v>
      </c>
      <c r="B627" s="210">
        <v>43137</v>
      </c>
      <c r="C627" s="209" t="s">
        <v>67</v>
      </c>
      <c r="D627" s="209" t="s">
        <v>68</v>
      </c>
      <c r="E627" s="211"/>
      <c r="F627" s="209" t="s">
        <v>1115</v>
      </c>
      <c r="G627" s="212">
        <v>43257</v>
      </c>
      <c r="H627" s="209">
        <v>120</v>
      </c>
      <c r="I627" s="212">
        <v>43255</v>
      </c>
      <c r="J627" s="213">
        <v>71000</v>
      </c>
      <c r="K627" s="94">
        <f t="shared" si="102"/>
        <v>60683.76</v>
      </c>
      <c r="L627" s="214">
        <v>118</v>
      </c>
      <c r="M627" s="215"/>
      <c r="N627" s="215" t="s">
        <v>14</v>
      </c>
      <c r="O627" s="209">
        <f t="shared" si="111"/>
        <v>1.6199999999999999E-3</v>
      </c>
      <c r="P627" s="209">
        <f t="shared" si="112"/>
        <v>98.31</v>
      </c>
      <c r="Q627" s="209">
        <v>17.18</v>
      </c>
      <c r="R627" s="209"/>
      <c r="S627" s="213"/>
      <c r="T627" s="213"/>
      <c r="U627" s="213"/>
      <c r="V627" s="216" t="s">
        <v>733</v>
      </c>
      <c r="W627" s="209" t="s">
        <v>1112</v>
      </c>
      <c r="X627" s="209" t="s">
        <v>390</v>
      </c>
      <c r="Y627" s="209">
        <v>5000</v>
      </c>
      <c r="Z627" s="209" t="s">
        <v>521</v>
      </c>
      <c r="AA627" s="209">
        <v>14.2</v>
      </c>
      <c r="AB627" s="209">
        <v>71000</v>
      </c>
      <c r="AC627" s="217">
        <v>5000</v>
      </c>
      <c r="AD627" s="217">
        <v>1000</v>
      </c>
      <c r="AE627" s="218" t="s">
        <v>6610</v>
      </c>
      <c r="AF627" s="219" t="s">
        <v>1116</v>
      </c>
      <c r="AG627" s="220">
        <v>43094</v>
      </c>
      <c r="AH627" s="209" t="s">
        <v>15</v>
      </c>
      <c r="AI627" s="221"/>
      <c r="AJ627" s="222">
        <v>0.17</v>
      </c>
      <c r="AK627" s="183" t="s">
        <v>6336</v>
      </c>
    </row>
    <row r="628" spans="1:37" s="183" customFormat="1" ht="12" customHeight="1">
      <c r="A628" s="209" t="s">
        <v>1742</v>
      </c>
      <c r="B628" s="210">
        <v>43137</v>
      </c>
      <c r="C628" s="209" t="s">
        <v>67</v>
      </c>
      <c r="D628" s="209" t="s">
        <v>68</v>
      </c>
      <c r="E628" s="211"/>
      <c r="F628" s="209" t="s">
        <v>1118</v>
      </c>
      <c r="G628" s="212">
        <v>43257</v>
      </c>
      <c r="H628" s="209">
        <v>120</v>
      </c>
      <c r="I628" s="212">
        <v>43255</v>
      </c>
      <c r="J628" s="213">
        <v>113600</v>
      </c>
      <c r="K628" s="94">
        <f t="shared" si="102"/>
        <v>97094.02</v>
      </c>
      <c r="L628" s="214">
        <v>118</v>
      </c>
      <c r="M628" s="215"/>
      <c r="N628" s="215" t="s">
        <v>14</v>
      </c>
      <c r="O628" s="209">
        <f t="shared" si="111"/>
        <v>1.6199999999999999E-3</v>
      </c>
      <c r="P628" s="209">
        <f t="shared" si="112"/>
        <v>157.29</v>
      </c>
      <c r="Q628" s="209">
        <v>17.18</v>
      </c>
      <c r="R628" s="209"/>
      <c r="S628" s="213"/>
      <c r="T628" s="213"/>
      <c r="U628" s="213"/>
      <c r="V628" s="216" t="s">
        <v>733</v>
      </c>
      <c r="W628" s="209" t="s">
        <v>1112</v>
      </c>
      <c r="X628" s="209" t="s">
        <v>390</v>
      </c>
      <c r="Y628" s="209">
        <v>8000</v>
      </c>
      <c r="Z628" s="209" t="s">
        <v>521</v>
      </c>
      <c r="AA628" s="209">
        <v>14.2</v>
      </c>
      <c r="AB628" s="209">
        <v>113600</v>
      </c>
      <c r="AC628" s="217">
        <v>8000</v>
      </c>
      <c r="AD628" s="217">
        <v>1000</v>
      </c>
      <c r="AE628" s="218" t="s">
        <v>6610</v>
      </c>
      <c r="AF628" s="219" t="s">
        <v>1119</v>
      </c>
      <c r="AG628" s="220">
        <v>43095</v>
      </c>
      <c r="AH628" s="209" t="s">
        <v>15</v>
      </c>
      <c r="AI628" s="221"/>
      <c r="AJ628" s="222">
        <v>0.17</v>
      </c>
      <c r="AK628" s="183" t="s">
        <v>6336</v>
      </c>
    </row>
    <row r="629" spans="1:37" s="183" customFormat="1" ht="12" customHeight="1">
      <c r="A629" s="209" t="s">
        <v>1742</v>
      </c>
      <c r="B629" s="210">
        <v>43137</v>
      </c>
      <c r="C629" s="209" t="s">
        <v>67</v>
      </c>
      <c r="D629" s="209" t="s">
        <v>68</v>
      </c>
      <c r="E629" s="211"/>
      <c r="F629" s="209" t="s">
        <v>1120</v>
      </c>
      <c r="G629" s="212">
        <v>43257</v>
      </c>
      <c r="H629" s="209">
        <v>120</v>
      </c>
      <c r="I629" s="212">
        <v>43255</v>
      </c>
      <c r="J629" s="213">
        <v>28400</v>
      </c>
      <c r="K629" s="94">
        <f t="shared" si="102"/>
        <v>24273.5</v>
      </c>
      <c r="L629" s="214">
        <v>118</v>
      </c>
      <c r="M629" s="215"/>
      <c r="N629" s="215" t="s">
        <v>14</v>
      </c>
      <c r="O629" s="209">
        <f t="shared" si="111"/>
        <v>1.6199999999999999E-3</v>
      </c>
      <c r="P629" s="209">
        <f t="shared" si="112"/>
        <v>39.32</v>
      </c>
      <c r="Q629" s="209">
        <v>17.18</v>
      </c>
      <c r="R629" s="209"/>
      <c r="S629" s="213"/>
      <c r="T629" s="213"/>
      <c r="U629" s="213"/>
      <c r="V629" s="216" t="s">
        <v>733</v>
      </c>
      <c r="W629" s="209" t="s">
        <v>1112</v>
      </c>
      <c r="X629" s="209" t="s">
        <v>390</v>
      </c>
      <c r="Y629" s="209">
        <v>2000</v>
      </c>
      <c r="Z629" s="209" t="s">
        <v>521</v>
      </c>
      <c r="AA629" s="209">
        <v>14.2</v>
      </c>
      <c r="AB629" s="209">
        <v>28400</v>
      </c>
      <c r="AC629" s="217">
        <v>2000</v>
      </c>
      <c r="AD629" s="217">
        <v>1000</v>
      </c>
      <c r="AE629" s="218" t="s">
        <v>6610</v>
      </c>
      <c r="AF629" s="219" t="s">
        <v>1119</v>
      </c>
      <c r="AG629" s="220">
        <v>43095</v>
      </c>
      <c r="AH629" s="209" t="s">
        <v>15</v>
      </c>
      <c r="AI629" s="221"/>
      <c r="AJ629" s="222">
        <v>0.17</v>
      </c>
      <c r="AK629" s="183" t="s">
        <v>6336</v>
      </c>
    </row>
    <row r="630" spans="1:37" s="183" customFormat="1" ht="12" customHeight="1">
      <c r="A630" s="209" t="s">
        <v>1742</v>
      </c>
      <c r="B630" s="210">
        <v>43134</v>
      </c>
      <c r="C630" s="209" t="s">
        <v>69</v>
      </c>
      <c r="D630" s="209" t="s">
        <v>70</v>
      </c>
      <c r="E630" s="211"/>
      <c r="F630" s="209" t="s">
        <v>1126</v>
      </c>
      <c r="G630" s="212">
        <v>43254</v>
      </c>
      <c r="H630" s="209">
        <v>120</v>
      </c>
      <c r="I630" s="212">
        <v>43255</v>
      </c>
      <c r="J630" s="213">
        <v>2720</v>
      </c>
      <c r="K630" s="94">
        <f t="shared" si="102"/>
        <v>2324.79</v>
      </c>
      <c r="L630" s="214">
        <v>121</v>
      </c>
      <c r="M630" s="215"/>
      <c r="N630" s="215" t="s">
        <v>14</v>
      </c>
      <c r="O630" s="209">
        <f t="shared" si="111"/>
        <v>1.6199999999999999E-3</v>
      </c>
      <c r="P630" s="209">
        <f t="shared" si="112"/>
        <v>3.77</v>
      </c>
      <c r="Q630" s="209">
        <v>16.09</v>
      </c>
      <c r="R630" s="209"/>
      <c r="S630" s="213"/>
      <c r="T630" s="213"/>
      <c r="U630" s="213"/>
      <c r="V630" s="216" t="s">
        <v>1129</v>
      </c>
      <c r="W630" s="209" t="s">
        <v>1127</v>
      </c>
      <c r="X630" s="209" t="s">
        <v>1128</v>
      </c>
      <c r="Y630" s="209">
        <v>170</v>
      </c>
      <c r="Z630" s="209" t="s">
        <v>521</v>
      </c>
      <c r="AA630" s="209">
        <v>16</v>
      </c>
      <c r="AB630" s="209">
        <v>2720</v>
      </c>
      <c r="AC630" s="217">
        <v>170</v>
      </c>
      <c r="AD630" s="217">
        <v>170</v>
      </c>
      <c r="AE630" s="218" t="s">
        <v>6610</v>
      </c>
      <c r="AF630" s="219" t="s">
        <v>1130</v>
      </c>
      <c r="AG630" s="220">
        <v>43087</v>
      </c>
      <c r="AH630" s="209" t="s">
        <v>15</v>
      </c>
      <c r="AI630" s="221"/>
      <c r="AJ630" s="222">
        <v>0.17</v>
      </c>
      <c r="AK630" s="183">
        <v>0</v>
      </c>
    </row>
    <row r="631" spans="1:37" s="183" customFormat="1" ht="12" customHeight="1">
      <c r="A631" s="209" t="s">
        <v>1742</v>
      </c>
      <c r="B631" s="210">
        <v>43134</v>
      </c>
      <c r="C631" s="209" t="s">
        <v>69</v>
      </c>
      <c r="D631" s="209" t="s">
        <v>70</v>
      </c>
      <c r="E631" s="211"/>
      <c r="F631" s="209" t="s">
        <v>1126</v>
      </c>
      <c r="G631" s="212">
        <v>43254</v>
      </c>
      <c r="H631" s="209">
        <v>120</v>
      </c>
      <c r="I631" s="212">
        <v>43255</v>
      </c>
      <c r="J631" s="213">
        <v>8160</v>
      </c>
      <c r="K631" s="94">
        <f t="shared" si="102"/>
        <v>6974.36</v>
      </c>
      <c r="L631" s="214">
        <v>121</v>
      </c>
      <c r="M631" s="215"/>
      <c r="N631" s="215" t="s">
        <v>14</v>
      </c>
      <c r="O631" s="209">
        <f t="shared" si="111"/>
        <v>1.6199999999999999E-3</v>
      </c>
      <c r="P631" s="209">
        <f t="shared" si="112"/>
        <v>11.3</v>
      </c>
      <c r="Q631" s="209">
        <v>16.09</v>
      </c>
      <c r="R631" s="209"/>
      <c r="S631" s="213"/>
      <c r="T631" s="213"/>
      <c r="U631" s="213"/>
      <c r="V631" s="216" t="s">
        <v>1129</v>
      </c>
      <c r="W631" s="209" t="s">
        <v>1127</v>
      </c>
      <c r="X631" s="209" t="s">
        <v>1128</v>
      </c>
      <c r="Y631" s="209">
        <v>510</v>
      </c>
      <c r="Z631" s="209" t="s">
        <v>521</v>
      </c>
      <c r="AA631" s="209">
        <v>16</v>
      </c>
      <c r="AB631" s="209">
        <v>8160</v>
      </c>
      <c r="AC631" s="217">
        <v>510</v>
      </c>
      <c r="AD631" s="217">
        <v>170</v>
      </c>
      <c r="AE631" s="218" t="s">
        <v>6610</v>
      </c>
      <c r="AF631" s="219" t="s">
        <v>1131</v>
      </c>
      <c r="AG631" s="220">
        <v>43096</v>
      </c>
      <c r="AH631" s="209" t="s">
        <v>15</v>
      </c>
      <c r="AI631" s="221"/>
      <c r="AJ631" s="222">
        <v>0.17</v>
      </c>
      <c r="AK631" s="183">
        <v>0</v>
      </c>
    </row>
    <row r="632" spans="1:37" s="183" customFormat="1" ht="12" customHeight="1">
      <c r="A632" s="209" t="s">
        <v>1742</v>
      </c>
      <c r="B632" s="210">
        <v>43134</v>
      </c>
      <c r="C632" s="209" t="s">
        <v>75</v>
      </c>
      <c r="D632" s="209" t="s">
        <v>76</v>
      </c>
      <c r="E632" s="211"/>
      <c r="F632" s="209" t="s">
        <v>1144</v>
      </c>
      <c r="G632" s="212">
        <v>43254</v>
      </c>
      <c r="H632" s="209">
        <v>120</v>
      </c>
      <c r="I632" s="212">
        <v>43255</v>
      </c>
      <c r="J632" s="213">
        <v>113600</v>
      </c>
      <c r="K632" s="94">
        <f t="shared" si="102"/>
        <v>97094.02</v>
      </c>
      <c r="L632" s="214">
        <v>121</v>
      </c>
      <c r="M632" s="215"/>
      <c r="N632" s="215" t="s">
        <v>14</v>
      </c>
      <c r="O632" s="209">
        <f t="shared" si="111"/>
        <v>1.6199999999999999E-3</v>
      </c>
      <c r="P632" s="209">
        <f t="shared" si="112"/>
        <v>157.29</v>
      </c>
      <c r="Q632" s="209">
        <v>17.18</v>
      </c>
      <c r="R632" s="209"/>
      <c r="S632" s="213"/>
      <c r="T632" s="213"/>
      <c r="U632" s="213"/>
      <c r="V632" s="216" t="s">
        <v>733</v>
      </c>
      <c r="W632" s="209" t="s">
        <v>1112</v>
      </c>
      <c r="X632" s="209" t="s">
        <v>390</v>
      </c>
      <c r="Y632" s="209">
        <v>8000</v>
      </c>
      <c r="Z632" s="209" t="s">
        <v>521</v>
      </c>
      <c r="AA632" s="209">
        <v>14.2</v>
      </c>
      <c r="AB632" s="209">
        <v>113600</v>
      </c>
      <c r="AC632" s="217">
        <v>8000</v>
      </c>
      <c r="AD632" s="217">
        <v>1000</v>
      </c>
      <c r="AE632" s="218" t="s">
        <v>6610</v>
      </c>
      <c r="AF632" s="219" t="s">
        <v>1145</v>
      </c>
      <c r="AG632" s="220">
        <v>43097</v>
      </c>
      <c r="AH632" s="209" t="s">
        <v>15</v>
      </c>
      <c r="AI632" s="221"/>
      <c r="AJ632" s="222">
        <v>0.17</v>
      </c>
      <c r="AK632" s="183" t="s">
        <v>6336</v>
      </c>
    </row>
    <row r="633" spans="1:37" s="183" customFormat="1" ht="12" customHeight="1">
      <c r="A633" s="209" t="s">
        <v>1742</v>
      </c>
      <c r="B633" s="210">
        <v>43134</v>
      </c>
      <c r="C633" s="209" t="s">
        <v>75</v>
      </c>
      <c r="D633" s="209" t="s">
        <v>76</v>
      </c>
      <c r="E633" s="211"/>
      <c r="F633" s="209" t="s">
        <v>1150</v>
      </c>
      <c r="G633" s="212">
        <v>43254</v>
      </c>
      <c r="H633" s="209">
        <v>120</v>
      </c>
      <c r="I633" s="212">
        <v>43255</v>
      </c>
      <c r="J633" s="213">
        <v>28400</v>
      </c>
      <c r="K633" s="94">
        <f t="shared" si="102"/>
        <v>24273.5</v>
      </c>
      <c r="L633" s="214">
        <v>121</v>
      </c>
      <c r="M633" s="215"/>
      <c r="N633" s="215" t="s">
        <v>14</v>
      </c>
      <c r="O633" s="209">
        <f t="shared" si="111"/>
        <v>1.6199999999999999E-3</v>
      </c>
      <c r="P633" s="209">
        <f t="shared" si="112"/>
        <v>39.32</v>
      </c>
      <c r="Q633" s="209">
        <v>17.18</v>
      </c>
      <c r="R633" s="209"/>
      <c r="S633" s="213"/>
      <c r="T633" s="213"/>
      <c r="U633" s="213"/>
      <c r="V633" s="216" t="s">
        <v>733</v>
      </c>
      <c r="W633" s="209" t="s">
        <v>1112</v>
      </c>
      <c r="X633" s="209" t="s">
        <v>390</v>
      </c>
      <c r="Y633" s="209">
        <v>2000</v>
      </c>
      <c r="Z633" s="209" t="s">
        <v>521</v>
      </c>
      <c r="AA633" s="209">
        <v>14.2</v>
      </c>
      <c r="AB633" s="209">
        <v>28400</v>
      </c>
      <c r="AC633" s="217">
        <v>2000</v>
      </c>
      <c r="AD633" s="217">
        <v>1000</v>
      </c>
      <c r="AE633" s="218" t="s">
        <v>6610</v>
      </c>
      <c r="AF633" s="219" t="s">
        <v>1145</v>
      </c>
      <c r="AG633" s="220">
        <v>43097</v>
      </c>
      <c r="AH633" s="209" t="s">
        <v>15</v>
      </c>
      <c r="AI633" s="221"/>
      <c r="AJ633" s="222">
        <v>0.17</v>
      </c>
      <c r="AK633" s="183" t="s">
        <v>6336</v>
      </c>
    </row>
    <row r="634" spans="1:37" s="183" customFormat="1" ht="12" customHeight="1">
      <c r="A634" s="209" t="s">
        <v>1742</v>
      </c>
      <c r="B634" s="210">
        <v>43137</v>
      </c>
      <c r="C634" s="209" t="s">
        <v>77</v>
      </c>
      <c r="D634" s="209" t="s">
        <v>78</v>
      </c>
      <c r="E634" s="211"/>
      <c r="F634" s="209" t="s">
        <v>1167</v>
      </c>
      <c r="G634" s="212">
        <v>43257</v>
      </c>
      <c r="H634" s="209">
        <v>120</v>
      </c>
      <c r="I634" s="212">
        <v>43255</v>
      </c>
      <c r="J634" s="213">
        <v>56800</v>
      </c>
      <c r="K634" s="94">
        <f t="shared" si="102"/>
        <v>48547.01</v>
      </c>
      <c r="L634" s="214">
        <v>118</v>
      </c>
      <c r="M634" s="215"/>
      <c r="N634" s="215" t="s">
        <v>14</v>
      </c>
      <c r="O634" s="209">
        <f t="shared" si="111"/>
        <v>1.6199999999999999E-3</v>
      </c>
      <c r="P634" s="209">
        <f t="shared" si="112"/>
        <v>78.650000000000006</v>
      </c>
      <c r="Q634" s="209">
        <v>17.18</v>
      </c>
      <c r="R634" s="209"/>
      <c r="S634" s="213"/>
      <c r="T634" s="213"/>
      <c r="U634" s="213"/>
      <c r="V634" s="216" t="s">
        <v>733</v>
      </c>
      <c r="W634" s="209" t="s">
        <v>1112</v>
      </c>
      <c r="X634" s="209" t="s">
        <v>390</v>
      </c>
      <c r="Y634" s="209">
        <v>4000</v>
      </c>
      <c r="Z634" s="209" t="s">
        <v>521</v>
      </c>
      <c r="AA634" s="209">
        <v>14.2</v>
      </c>
      <c r="AB634" s="209">
        <v>56800</v>
      </c>
      <c r="AC634" s="217">
        <v>4000</v>
      </c>
      <c r="AD634" s="217">
        <v>1000</v>
      </c>
      <c r="AE634" s="218" t="s">
        <v>6610</v>
      </c>
      <c r="AF634" s="219" t="s">
        <v>1168</v>
      </c>
      <c r="AG634" s="220">
        <v>43088</v>
      </c>
      <c r="AH634" s="209" t="s">
        <v>15</v>
      </c>
      <c r="AI634" s="221"/>
      <c r="AJ634" s="222">
        <v>0.17</v>
      </c>
      <c r="AK634" s="183" t="s">
        <v>6336</v>
      </c>
    </row>
    <row r="635" spans="1:37" s="183" customFormat="1" ht="12" customHeight="1">
      <c r="A635" s="209" t="s">
        <v>1742</v>
      </c>
      <c r="B635" s="210">
        <v>43137</v>
      </c>
      <c r="C635" s="209" t="s">
        <v>77</v>
      </c>
      <c r="D635" s="209" t="s">
        <v>78</v>
      </c>
      <c r="E635" s="211"/>
      <c r="F635" s="209" t="s">
        <v>1167</v>
      </c>
      <c r="G635" s="212">
        <v>43257</v>
      </c>
      <c r="H635" s="209">
        <v>120</v>
      </c>
      <c r="I635" s="212">
        <v>43255</v>
      </c>
      <c r="J635" s="213">
        <v>28400</v>
      </c>
      <c r="K635" s="94">
        <f t="shared" si="102"/>
        <v>24273.5</v>
      </c>
      <c r="L635" s="214">
        <v>118</v>
      </c>
      <c r="M635" s="215"/>
      <c r="N635" s="215" t="s">
        <v>14</v>
      </c>
      <c r="O635" s="209">
        <f t="shared" si="111"/>
        <v>1.6199999999999999E-3</v>
      </c>
      <c r="P635" s="209">
        <f t="shared" si="112"/>
        <v>39.32</v>
      </c>
      <c r="Q635" s="209">
        <v>17.18</v>
      </c>
      <c r="R635" s="209"/>
      <c r="S635" s="213"/>
      <c r="T635" s="213"/>
      <c r="U635" s="213"/>
      <c r="V635" s="216" t="s">
        <v>733</v>
      </c>
      <c r="W635" s="209" t="s">
        <v>1112</v>
      </c>
      <c r="X635" s="209" t="s">
        <v>390</v>
      </c>
      <c r="Y635" s="209">
        <v>2000</v>
      </c>
      <c r="Z635" s="209" t="s">
        <v>521</v>
      </c>
      <c r="AA635" s="209">
        <v>14.2</v>
      </c>
      <c r="AB635" s="209">
        <v>28400</v>
      </c>
      <c r="AC635" s="217">
        <v>2000</v>
      </c>
      <c r="AD635" s="217">
        <v>1000</v>
      </c>
      <c r="AE635" s="218" t="s">
        <v>6610</v>
      </c>
      <c r="AF635" s="219" t="s">
        <v>1169</v>
      </c>
      <c r="AG635" s="220">
        <v>43092</v>
      </c>
      <c r="AH635" s="209" t="s">
        <v>15</v>
      </c>
      <c r="AI635" s="221"/>
      <c r="AJ635" s="222">
        <v>0.17</v>
      </c>
      <c r="AK635" s="183" t="s">
        <v>6336</v>
      </c>
    </row>
    <row r="636" spans="1:37" s="183" customFormat="1" ht="12" customHeight="1">
      <c r="A636" s="209" t="s">
        <v>1742</v>
      </c>
      <c r="B636" s="210">
        <v>43137</v>
      </c>
      <c r="C636" s="209" t="s">
        <v>77</v>
      </c>
      <c r="D636" s="209" t="s">
        <v>78</v>
      </c>
      <c r="E636" s="211"/>
      <c r="F636" s="209" t="s">
        <v>1167</v>
      </c>
      <c r="G636" s="212">
        <v>43257</v>
      </c>
      <c r="H636" s="209">
        <v>120</v>
      </c>
      <c r="I636" s="212">
        <v>43255</v>
      </c>
      <c r="J636" s="213">
        <v>5440</v>
      </c>
      <c r="K636" s="94">
        <f t="shared" si="102"/>
        <v>4649.57</v>
      </c>
      <c r="L636" s="214">
        <v>118</v>
      </c>
      <c r="M636" s="215"/>
      <c r="N636" s="215" t="s">
        <v>14</v>
      </c>
      <c r="O636" s="209">
        <f t="shared" si="111"/>
        <v>1.6199999999999999E-3</v>
      </c>
      <c r="P636" s="209">
        <f t="shared" si="112"/>
        <v>7.53</v>
      </c>
      <c r="Q636" s="209">
        <v>16.09</v>
      </c>
      <c r="R636" s="209"/>
      <c r="S636" s="213"/>
      <c r="T636" s="213"/>
      <c r="U636" s="213"/>
      <c r="V636" s="216" t="s">
        <v>1129</v>
      </c>
      <c r="W636" s="209" t="s">
        <v>1127</v>
      </c>
      <c r="X636" s="209" t="s">
        <v>1128</v>
      </c>
      <c r="Y636" s="209">
        <v>340</v>
      </c>
      <c r="Z636" s="209" t="s">
        <v>521</v>
      </c>
      <c r="AA636" s="209">
        <v>16</v>
      </c>
      <c r="AB636" s="209">
        <v>5440</v>
      </c>
      <c r="AC636" s="217">
        <v>340</v>
      </c>
      <c r="AD636" s="217">
        <v>170</v>
      </c>
      <c r="AE636" s="218" t="s">
        <v>6610</v>
      </c>
      <c r="AF636" s="219" t="s">
        <v>1169</v>
      </c>
      <c r="AG636" s="220">
        <v>43092</v>
      </c>
      <c r="AH636" s="209" t="s">
        <v>15</v>
      </c>
      <c r="AI636" s="221"/>
      <c r="AJ636" s="222">
        <v>0.17</v>
      </c>
      <c r="AK636" s="183">
        <v>0</v>
      </c>
    </row>
    <row r="637" spans="1:37" s="183" customFormat="1" ht="12" customHeight="1">
      <c r="A637" s="209" t="s">
        <v>1742</v>
      </c>
      <c r="B637" s="210">
        <v>43137</v>
      </c>
      <c r="C637" s="209" t="s">
        <v>77</v>
      </c>
      <c r="D637" s="209" t="s">
        <v>78</v>
      </c>
      <c r="E637" s="211"/>
      <c r="F637" s="209" t="s">
        <v>1172</v>
      </c>
      <c r="G637" s="212">
        <v>43257</v>
      </c>
      <c r="H637" s="209">
        <v>120</v>
      </c>
      <c r="I637" s="212">
        <v>43255</v>
      </c>
      <c r="J637" s="213">
        <v>99400</v>
      </c>
      <c r="K637" s="94">
        <f t="shared" si="102"/>
        <v>84957.26</v>
      </c>
      <c r="L637" s="214">
        <v>118</v>
      </c>
      <c r="M637" s="215"/>
      <c r="N637" s="215" t="s">
        <v>14</v>
      </c>
      <c r="O637" s="209">
        <f t="shared" si="111"/>
        <v>1.6199999999999999E-3</v>
      </c>
      <c r="P637" s="209">
        <f t="shared" si="112"/>
        <v>137.63</v>
      </c>
      <c r="Q637" s="209">
        <v>17.18</v>
      </c>
      <c r="R637" s="209"/>
      <c r="S637" s="213"/>
      <c r="T637" s="213"/>
      <c r="U637" s="213"/>
      <c r="V637" s="216" t="s">
        <v>733</v>
      </c>
      <c r="W637" s="209" t="s">
        <v>1112</v>
      </c>
      <c r="X637" s="209" t="s">
        <v>390</v>
      </c>
      <c r="Y637" s="209">
        <v>7000</v>
      </c>
      <c r="Z637" s="209" t="s">
        <v>521</v>
      </c>
      <c r="AA637" s="209">
        <v>14.2</v>
      </c>
      <c r="AB637" s="209">
        <v>99400</v>
      </c>
      <c r="AC637" s="217">
        <v>7000</v>
      </c>
      <c r="AD637" s="217">
        <v>1000</v>
      </c>
      <c r="AE637" s="218" t="s">
        <v>6610</v>
      </c>
      <c r="AF637" s="219" t="s">
        <v>1173</v>
      </c>
      <c r="AG637" s="220">
        <v>43091</v>
      </c>
      <c r="AH637" s="209" t="s">
        <v>15</v>
      </c>
      <c r="AI637" s="221"/>
      <c r="AJ637" s="222">
        <v>0.17</v>
      </c>
      <c r="AK637" s="183" t="s">
        <v>6336</v>
      </c>
    </row>
    <row r="638" spans="1:37" s="183" customFormat="1" ht="12" customHeight="1">
      <c r="A638" s="209" t="s">
        <v>1742</v>
      </c>
      <c r="B638" s="210">
        <v>43137</v>
      </c>
      <c r="C638" s="209" t="s">
        <v>77</v>
      </c>
      <c r="D638" s="209" t="s">
        <v>78</v>
      </c>
      <c r="E638" s="211"/>
      <c r="F638" s="209" t="s">
        <v>1174</v>
      </c>
      <c r="G638" s="212">
        <v>43257</v>
      </c>
      <c r="H638" s="209">
        <v>120</v>
      </c>
      <c r="I638" s="212">
        <v>43255</v>
      </c>
      <c r="J638" s="213">
        <v>42600</v>
      </c>
      <c r="K638" s="94">
        <f t="shared" si="102"/>
        <v>36410.26</v>
      </c>
      <c r="L638" s="214">
        <v>118</v>
      </c>
      <c r="M638" s="215"/>
      <c r="N638" s="215" t="s">
        <v>14</v>
      </c>
      <c r="O638" s="209">
        <f t="shared" si="111"/>
        <v>1.6199999999999999E-3</v>
      </c>
      <c r="P638" s="209">
        <f t="shared" si="112"/>
        <v>58.98</v>
      </c>
      <c r="Q638" s="209">
        <v>17.18</v>
      </c>
      <c r="R638" s="209"/>
      <c r="S638" s="213"/>
      <c r="T638" s="213"/>
      <c r="U638" s="213"/>
      <c r="V638" s="216" t="s">
        <v>733</v>
      </c>
      <c r="W638" s="209" t="s">
        <v>1112</v>
      </c>
      <c r="X638" s="209" t="s">
        <v>390</v>
      </c>
      <c r="Y638" s="209">
        <v>3000</v>
      </c>
      <c r="Z638" s="209" t="s">
        <v>521</v>
      </c>
      <c r="AA638" s="209">
        <v>14.2</v>
      </c>
      <c r="AB638" s="209">
        <v>42600</v>
      </c>
      <c r="AC638" s="217">
        <v>3000</v>
      </c>
      <c r="AD638" s="217">
        <v>1000</v>
      </c>
      <c r="AE638" s="218" t="s">
        <v>6610</v>
      </c>
      <c r="AF638" s="219" t="s">
        <v>1173</v>
      </c>
      <c r="AG638" s="220">
        <v>43091</v>
      </c>
      <c r="AH638" s="209" t="s">
        <v>15</v>
      </c>
      <c r="AI638" s="221"/>
      <c r="AJ638" s="222">
        <v>0.17</v>
      </c>
      <c r="AK638" s="183" t="s">
        <v>6336</v>
      </c>
    </row>
    <row r="639" spans="1:37" s="183" customFormat="1" ht="12" customHeight="1">
      <c r="A639" s="209" t="s">
        <v>1742</v>
      </c>
      <c r="B639" s="210">
        <v>43134</v>
      </c>
      <c r="C639" s="209" t="s">
        <v>79</v>
      </c>
      <c r="D639" s="209" t="s">
        <v>80</v>
      </c>
      <c r="E639" s="211"/>
      <c r="F639" s="209" t="s">
        <v>1179</v>
      </c>
      <c r="G639" s="212">
        <v>43254</v>
      </c>
      <c r="H639" s="209">
        <v>120</v>
      </c>
      <c r="I639" s="212">
        <v>43255</v>
      </c>
      <c r="J639" s="213">
        <v>56800</v>
      </c>
      <c r="K639" s="94">
        <f t="shared" si="102"/>
        <v>48547.01</v>
      </c>
      <c r="L639" s="214">
        <v>121</v>
      </c>
      <c r="M639" s="215"/>
      <c r="N639" s="215" t="s">
        <v>14</v>
      </c>
      <c r="O639" s="209">
        <f t="shared" si="111"/>
        <v>1.6199999999999999E-3</v>
      </c>
      <c r="P639" s="209">
        <f t="shared" si="112"/>
        <v>78.650000000000006</v>
      </c>
      <c r="Q639" s="209">
        <v>17.18</v>
      </c>
      <c r="R639" s="209"/>
      <c r="S639" s="213"/>
      <c r="T639" s="213"/>
      <c r="U639" s="213"/>
      <c r="V639" s="216" t="s">
        <v>733</v>
      </c>
      <c r="W639" s="209" t="s">
        <v>1112</v>
      </c>
      <c r="X639" s="209" t="s">
        <v>390</v>
      </c>
      <c r="Y639" s="209">
        <v>4000</v>
      </c>
      <c r="Z639" s="209" t="s">
        <v>521</v>
      </c>
      <c r="AA639" s="209">
        <v>14.2</v>
      </c>
      <c r="AB639" s="209">
        <v>56800</v>
      </c>
      <c r="AC639" s="217">
        <v>4000</v>
      </c>
      <c r="AD639" s="217">
        <v>1000</v>
      </c>
      <c r="AE639" s="218" t="s">
        <v>6610</v>
      </c>
      <c r="AF639" s="219" t="s">
        <v>1180</v>
      </c>
      <c r="AG639" s="220">
        <v>43090</v>
      </c>
      <c r="AH639" s="209" t="s">
        <v>15</v>
      </c>
      <c r="AI639" s="221"/>
      <c r="AJ639" s="222">
        <v>0.17</v>
      </c>
      <c r="AK639" s="183" t="s">
        <v>6336</v>
      </c>
    </row>
    <row r="640" spans="1:37" s="183" customFormat="1" ht="12" customHeight="1">
      <c r="A640" s="209" t="s">
        <v>1742</v>
      </c>
      <c r="B640" s="210">
        <v>43134</v>
      </c>
      <c r="C640" s="209" t="s">
        <v>79</v>
      </c>
      <c r="D640" s="209" t="s">
        <v>80</v>
      </c>
      <c r="E640" s="211"/>
      <c r="F640" s="209" t="s">
        <v>1179</v>
      </c>
      <c r="G640" s="212">
        <v>43254</v>
      </c>
      <c r="H640" s="209">
        <v>120</v>
      </c>
      <c r="I640" s="212">
        <v>43255</v>
      </c>
      <c r="J640" s="213">
        <v>28400</v>
      </c>
      <c r="K640" s="94">
        <f t="shared" si="102"/>
        <v>24273.5</v>
      </c>
      <c r="L640" s="214">
        <v>121</v>
      </c>
      <c r="M640" s="215"/>
      <c r="N640" s="215" t="s">
        <v>14</v>
      </c>
      <c r="O640" s="209">
        <f t="shared" si="111"/>
        <v>1.6199999999999999E-3</v>
      </c>
      <c r="P640" s="209">
        <f t="shared" si="112"/>
        <v>39.32</v>
      </c>
      <c r="Q640" s="209">
        <v>17.18</v>
      </c>
      <c r="R640" s="209"/>
      <c r="S640" s="213"/>
      <c r="T640" s="213"/>
      <c r="U640" s="213"/>
      <c r="V640" s="216" t="s">
        <v>733</v>
      </c>
      <c r="W640" s="209" t="s">
        <v>1112</v>
      </c>
      <c r="X640" s="209" t="s">
        <v>390</v>
      </c>
      <c r="Y640" s="209">
        <v>2000</v>
      </c>
      <c r="Z640" s="209" t="s">
        <v>521</v>
      </c>
      <c r="AA640" s="209">
        <v>14.2</v>
      </c>
      <c r="AB640" s="209">
        <v>28400</v>
      </c>
      <c r="AC640" s="217">
        <v>2000</v>
      </c>
      <c r="AD640" s="217">
        <v>1000</v>
      </c>
      <c r="AE640" s="218" t="s">
        <v>6610</v>
      </c>
      <c r="AF640" s="219" t="s">
        <v>1180</v>
      </c>
      <c r="AG640" s="220">
        <v>43090</v>
      </c>
      <c r="AH640" s="209" t="s">
        <v>15</v>
      </c>
      <c r="AI640" s="221"/>
      <c r="AJ640" s="222">
        <v>0.17</v>
      </c>
      <c r="AK640" s="183" t="s">
        <v>6336</v>
      </c>
    </row>
  </sheetData>
  <autoFilter ref="A3:AK640"/>
  <phoneticPr fontId="57" type="noConversion"/>
  <conditionalFormatting sqref="O3">
    <cfRule type="cellIs" dxfId="4" priority="1" stopIfTrue="1" operator="equal">
      <formula>0.01</formula>
    </cfRule>
  </conditionalFormatting>
  <conditionalFormatting sqref="O3:P3 O642:O65254">
    <cfRule type="cellIs" dxfId="3" priority="3" stopIfTrue="1" operator="equal">
      <formula>0.01</formula>
    </cfRule>
  </conditionalFormatting>
  <pageMargins left="0.16875000000000001" right="0.20902777777777801" top="0.65" bottom="0.40902777777777799" header="0.16875000000000001" footer="0.15902777777777799"/>
  <pageSetup paperSize="8" scale="50" orientation="landscape" horizontalDpi="180" verticalDpi="180" r:id="rId1"/>
  <headerFooter alignWithMargins="0">
    <oddHeader>&amp;C&amp;16昆山道普润滑科技有限公司&amp;12
2015年5月业务提成明细表</oddHeader>
    <oddFooter>&amp;L核准：&amp;C审核：    &amp;R制表：            &amp;P/&amp;N</oddFooter>
  </headerFooter>
  <colBreaks count="1" manualBreakCount="1">
    <brk id="21" max="1048575" man="1"/>
  </col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50"/>
  </sheetPr>
  <dimension ref="A1:AJ973"/>
  <sheetViews>
    <sheetView view="pageBreakPreview" zoomScale="115" zoomScaleNormal="100" zoomScaleSheetLayoutView="115" workbookViewId="0">
      <pane xSplit="4" ySplit="1" topLeftCell="E626" activePane="bottomRight" state="frozen"/>
      <selection pane="topRight"/>
      <selection pane="bottomLeft"/>
      <selection pane="bottomRight" activeCell="M629" sqref="I629:M668"/>
    </sheetView>
  </sheetViews>
  <sheetFormatPr defaultColWidth="9" defaultRowHeight="10.199999999999999" outlineLevelRow="2"/>
  <cols>
    <col min="1" max="1" width="4.59765625" style="46" customWidth="1"/>
    <col min="2" max="2" width="7.8984375" style="48" customWidth="1"/>
    <col min="3" max="3" width="5.8984375" style="48" customWidth="1"/>
    <col min="4" max="4" width="14.59765625" style="46" customWidth="1"/>
    <col min="5" max="5" width="10.19921875" style="128" customWidth="1"/>
    <col min="6" max="6" width="10.19921875" style="129" customWidth="1"/>
    <col min="7" max="7" width="8.19921875" style="45" customWidth="1"/>
    <col min="8" max="8" width="4.3984375" style="50" customWidth="1"/>
    <col min="9" max="9" width="12.59765625" style="59" customWidth="1"/>
    <col min="10" max="10" width="10.3984375" style="128" customWidth="1"/>
    <col min="11" max="11" width="11" style="128" customWidth="1"/>
    <col min="12" max="12" width="5.59765625" style="45" customWidth="1"/>
    <col min="13" max="13" width="10.59765625" style="54" customWidth="1"/>
    <col min="14" max="14" width="7.796875" style="57" customWidth="1"/>
    <col min="15" max="15" width="6.69921875" style="50" customWidth="1"/>
    <col min="16" max="16" width="9.3984375" style="130" customWidth="1"/>
    <col min="17" max="17" width="6.19921875" style="45" customWidth="1"/>
    <col min="18" max="18" width="9.8984375" style="128" customWidth="1"/>
    <col min="19" max="19" width="12.19921875" style="131" customWidth="1"/>
    <col min="20" max="20" width="9" style="45" hidden="1" customWidth="1"/>
    <col min="21" max="21" width="0.8984375" style="45" hidden="1" customWidth="1"/>
    <col min="22" max="22" width="7.5" style="53" customWidth="1"/>
    <col min="23" max="23" width="10" style="132" customWidth="1"/>
    <col min="24" max="24" width="7.69921875" style="133" customWidth="1"/>
    <col min="25" max="25" width="6.8984375" style="134" customWidth="1"/>
    <col min="26" max="26" width="3.09765625" style="53" customWidth="1"/>
    <col min="27" max="27" width="7.19921875" style="53" hidden="1" customWidth="1"/>
    <col min="28" max="28" width="10.59765625" style="53" hidden="1" customWidth="1"/>
    <col min="29" max="29" width="6.59765625" style="135" customWidth="1"/>
    <col min="30" max="30" width="10.19921875" style="53" hidden="1" customWidth="1"/>
    <col min="31" max="31" width="11.59765625" style="136" hidden="1" customWidth="1"/>
    <col min="32" max="32" width="11.19921875" style="53" customWidth="1"/>
    <col min="33" max="33" width="10.19921875" style="137" customWidth="1"/>
    <col min="34" max="34" width="12.59765625" style="138" customWidth="1"/>
    <col min="35" max="35" width="8.59765625" style="50" hidden="1" customWidth="1"/>
    <col min="36" max="36" width="5.5" style="139" customWidth="1"/>
    <col min="37" max="16384" width="9" style="45"/>
  </cols>
  <sheetData>
    <row r="1" spans="1:36" ht="58.5" customHeight="1">
      <c r="A1" s="69" t="s">
        <v>6577</v>
      </c>
      <c r="B1" s="72" t="s">
        <v>6578</v>
      </c>
      <c r="C1" s="69" t="s">
        <v>6579</v>
      </c>
      <c r="D1" s="69" t="s">
        <v>6580</v>
      </c>
      <c r="E1" s="140" t="s">
        <v>6623</v>
      </c>
      <c r="F1" s="141" t="s">
        <v>6582</v>
      </c>
      <c r="G1" s="72" t="s">
        <v>6583</v>
      </c>
      <c r="H1" s="88" t="s">
        <v>6584</v>
      </c>
      <c r="I1" s="69" t="s">
        <v>6624</v>
      </c>
      <c r="J1" s="140" t="s">
        <v>6625</v>
      </c>
      <c r="K1" s="140" t="s">
        <v>6626</v>
      </c>
      <c r="L1" s="91" t="s">
        <v>6588</v>
      </c>
      <c r="M1" s="147" t="s">
        <v>6589</v>
      </c>
      <c r="N1" s="148" t="s">
        <v>6590</v>
      </c>
      <c r="O1" s="91" t="s">
        <v>6591</v>
      </c>
      <c r="P1" s="149" t="s">
        <v>6627</v>
      </c>
      <c r="Q1" s="100" t="s">
        <v>6628</v>
      </c>
      <c r="R1" s="155" t="s">
        <v>6629</v>
      </c>
      <c r="S1" s="156" t="s">
        <v>6630</v>
      </c>
      <c r="T1" s="157" t="s">
        <v>6631</v>
      </c>
      <c r="U1" s="158" t="s">
        <v>6632</v>
      </c>
      <c r="V1" s="159" t="s">
        <v>6595</v>
      </c>
      <c r="W1" s="160" t="s">
        <v>6596</v>
      </c>
      <c r="X1" s="160" t="s">
        <v>6597</v>
      </c>
      <c r="Y1" s="165" t="s">
        <v>6633</v>
      </c>
      <c r="Z1" s="160" t="s">
        <v>6599</v>
      </c>
      <c r="AA1" s="166" t="s">
        <v>6600</v>
      </c>
      <c r="AB1" s="166" t="s">
        <v>6601</v>
      </c>
      <c r="AC1" s="167" t="s">
        <v>6602</v>
      </c>
      <c r="AD1" s="166" t="s">
        <v>6603</v>
      </c>
      <c r="AE1" s="166" t="s">
        <v>6634</v>
      </c>
      <c r="AF1" s="168" t="s">
        <v>6605</v>
      </c>
      <c r="AG1" s="172" t="s">
        <v>6606</v>
      </c>
      <c r="AH1" s="173" t="s">
        <v>6607</v>
      </c>
      <c r="AI1" s="174" t="s">
        <v>6608</v>
      </c>
      <c r="AJ1" s="175" t="s">
        <v>6609</v>
      </c>
    </row>
    <row r="2" spans="1:36" outlineLevel="2">
      <c r="A2" s="142" t="str">
        <f>业务员提成明细!A4</f>
        <v>丁连军</v>
      </c>
      <c r="B2" s="143">
        <f>业务员提成明细!B4</f>
        <v>43062</v>
      </c>
      <c r="C2" s="144" t="str">
        <f>业务员提成明细!C4</f>
        <v>a0121</v>
      </c>
      <c r="D2" s="142" t="str">
        <f>业务员提成明细!D4</f>
        <v>上海舷恒实业有限公司</v>
      </c>
      <c r="E2" s="145">
        <f>业务员提成明细!E4</f>
        <v>10480</v>
      </c>
      <c r="F2" s="146" t="str">
        <f>业务员提成明细!F4</f>
        <v>26629519</v>
      </c>
      <c r="G2" s="143">
        <f>业务员提成明细!G4</f>
        <v>43152</v>
      </c>
      <c r="H2" s="144">
        <f>业务员提成明细!H4</f>
        <v>90</v>
      </c>
      <c r="I2" s="150" t="str">
        <f>业务员提成明细!I4</f>
        <v>2018-2-11/2018-6-28</v>
      </c>
      <c r="J2" s="151">
        <f>业务员提成明细!J4</f>
        <v>10479</v>
      </c>
      <c r="K2" s="145">
        <f>业务员提成明细!K4</f>
        <v>8956.41</v>
      </c>
      <c r="L2" s="152">
        <f>业务员提成明细!L4</f>
        <v>217</v>
      </c>
      <c r="M2" s="153">
        <f>业务员提成明细!M4</f>
        <v>0</v>
      </c>
      <c r="N2" s="76" t="e">
        <f>业务员提成明细!N4</f>
        <v>#REF!</v>
      </c>
      <c r="O2" s="126">
        <f>业务员提成明细!O4</f>
        <v>0</v>
      </c>
      <c r="P2" s="154">
        <f>业务员提成明细!P4</f>
        <v>0</v>
      </c>
      <c r="Q2" s="125" t="e">
        <f>业务员提成明细!Q4</f>
        <v>#REF!</v>
      </c>
      <c r="R2" s="145">
        <f>业务员提成明细!R4</f>
        <v>0</v>
      </c>
      <c r="S2" s="161">
        <f>业务员提成明细!S4</f>
        <v>0</v>
      </c>
      <c r="T2" s="162" t="str">
        <f>业务员提成明细!V4</f>
        <v>CSR24</v>
      </c>
      <c r="U2" s="144" t="str">
        <f>业务员提成明细!W4</f>
        <v>铝合金加工液</v>
      </c>
      <c r="V2" s="163" t="str">
        <f>业务员提成明细!V4</f>
        <v>CSR24</v>
      </c>
      <c r="W2" s="164" t="str">
        <f>业务员提成明细!W4</f>
        <v>铝合金加工液</v>
      </c>
      <c r="X2" s="163" t="str">
        <f>业务员提成明细!X4</f>
        <v>ZM-3080</v>
      </c>
      <c r="Y2" s="169">
        <f>业务员提成明细!Y4</f>
        <v>4</v>
      </c>
      <c r="Z2" s="170" t="str">
        <f>业务员提成明细!Z4</f>
        <v>桶</v>
      </c>
      <c r="AA2" s="170"/>
      <c r="AB2" s="170"/>
      <c r="AC2" s="171">
        <f>业务员提成明细!AC4</f>
        <v>679.94</v>
      </c>
      <c r="AD2" s="170"/>
      <c r="AE2" s="170"/>
      <c r="AF2" s="170" t="str">
        <f>业务员提成明细!AF4</f>
        <v>XOUT17090648</v>
      </c>
      <c r="AG2" s="176">
        <f>业务员提成明细!AG4</f>
        <v>43006</v>
      </c>
      <c r="AH2" s="177" t="str">
        <f>业务员提成明细!AH4</f>
        <v>拆分付款</v>
      </c>
      <c r="AJ2" s="178">
        <f>业务员提成明细!AJ4</f>
        <v>0.17</v>
      </c>
    </row>
    <row r="3" spans="1:36" outlineLevel="2">
      <c r="A3" s="142" t="str">
        <f>业务员提成明细!A5</f>
        <v>丁连军</v>
      </c>
      <c r="B3" s="143">
        <f>业务员提成明细!B5</f>
        <v>43115</v>
      </c>
      <c r="C3" s="144" t="str">
        <f>业务员提成明细!C5</f>
        <v>a0121</v>
      </c>
      <c r="D3" s="142" t="str">
        <f>业务员提成明细!D5</f>
        <v>上海舷恒实业有限公司</v>
      </c>
      <c r="E3" s="145">
        <f>业务员提成明细!E5</f>
        <v>2620</v>
      </c>
      <c r="F3" s="146" t="str">
        <f>业务员提成明细!F5</f>
        <v>28120324</v>
      </c>
      <c r="G3" s="143">
        <f>业务员提成明细!G5</f>
        <v>43205</v>
      </c>
      <c r="H3" s="144">
        <f>业务员提成明细!H5</f>
        <v>90</v>
      </c>
      <c r="I3" s="150">
        <f>业务员提成明细!I5</f>
        <v>43279</v>
      </c>
      <c r="J3" s="151">
        <f>业务员提成明细!J5</f>
        <v>1</v>
      </c>
      <c r="K3" s="145">
        <f>业务员提成明细!K5</f>
        <v>0.85</v>
      </c>
      <c r="L3" s="152">
        <f>业务员提成明细!L5</f>
        <v>164</v>
      </c>
      <c r="M3" s="153">
        <f>业务员提成明细!M5</f>
        <v>0</v>
      </c>
      <c r="N3" s="76" t="e">
        <f>业务员提成明细!N5</f>
        <v>#REF!</v>
      </c>
      <c r="O3" s="126">
        <f>业务员提成明细!O5</f>
        <v>0.01</v>
      </c>
      <c r="P3" s="154">
        <f>业务员提成明细!P5</f>
        <v>0.01</v>
      </c>
      <c r="Q3" s="125" t="e">
        <f>业务员提成明细!Q5</f>
        <v>#REF!</v>
      </c>
      <c r="R3" s="145">
        <f>业务员提成明细!R5</f>
        <v>0</v>
      </c>
      <c r="S3" s="161">
        <f>业务员提成明细!S5</f>
        <v>0</v>
      </c>
      <c r="T3" s="162" t="str">
        <f>业务员提成明细!V5</f>
        <v>CSR24</v>
      </c>
      <c r="U3" s="144" t="str">
        <f>业务员提成明细!W5</f>
        <v>*石油制品*铝合金加工液</v>
      </c>
      <c r="V3" s="163" t="str">
        <f>业务员提成明细!V5</f>
        <v>CSR24</v>
      </c>
      <c r="W3" s="164" t="str">
        <f>业务员提成明细!W5</f>
        <v>*石油制品*铝合金加工液</v>
      </c>
      <c r="X3" s="163" t="str">
        <f>业务员提成明细!X5</f>
        <v>ZM-3080</v>
      </c>
      <c r="Y3" s="169">
        <f>业务员提成明细!Y5</f>
        <v>0</v>
      </c>
      <c r="Z3" s="170" t="str">
        <f>业务员提成明细!Z5</f>
        <v>桶</v>
      </c>
      <c r="AA3" s="170"/>
      <c r="AB3" s="170"/>
      <c r="AC3" s="171">
        <f>业务员提成明细!AC5</f>
        <v>0.06</v>
      </c>
      <c r="AD3" s="170"/>
      <c r="AE3" s="170"/>
      <c r="AF3" s="170" t="str">
        <f>业务员提成明细!AF5</f>
        <v>XOUT17110340</v>
      </c>
      <c r="AG3" s="176">
        <f>业务员提成明细!AG5</f>
        <v>43055</v>
      </c>
      <c r="AH3" s="177" t="str">
        <f>业务员提成明细!AH5</f>
        <v>拆分付款</v>
      </c>
      <c r="AJ3" s="178">
        <f>业务员提成明细!AJ5</f>
        <v>0.17</v>
      </c>
    </row>
    <row r="4" spans="1:36" outlineLevel="2">
      <c r="A4" s="142" t="str">
        <f>业务员提成明细!A6</f>
        <v>丁连军</v>
      </c>
      <c r="B4" s="143">
        <f>业务员提成明细!B6</f>
        <v>43062</v>
      </c>
      <c r="C4" s="144" t="str">
        <f>业务员提成明细!C6</f>
        <v>a0121</v>
      </c>
      <c r="D4" s="142" t="str">
        <f>业务员提成明细!D6</f>
        <v>上海舷恒实业有限公司</v>
      </c>
      <c r="E4" s="145">
        <f>业务员提成明细!E6</f>
        <v>2620</v>
      </c>
      <c r="F4" s="146" t="str">
        <f>业务员提成明细!F6</f>
        <v>26629519</v>
      </c>
      <c r="G4" s="143">
        <f>业务员提成明细!G6</f>
        <v>43152</v>
      </c>
      <c r="H4" s="144">
        <f>业务员提成明细!H6</f>
        <v>90</v>
      </c>
      <c r="I4" s="150">
        <f>业务员提成明细!I6</f>
        <v>43279</v>
      </c>
      <c r="J4" s="151">
        <f>业务员提成明细!J6</f>
        <v>2620</v>
      </c>
      <c r="K4" s="145">
        <f>业务员提成明细!K6</f>
        <v>2239.3200000000002</v>
      </c>
      <c r="L4" s="152">
        <f>业务员提成明细!L6</f>
        <v>217</v>
      </c>
      <c r="M4" s="153">
        <f>业务员提成明细!M6</f>
        <v>0</v>
      </c>
      <c r="N4" s="76" t="e">
        <f>业务员提成明细!N6</f>
        <v>#REF!</v>
      </c>
      <c r="O4" s="126">
        <f>业务员提成明细!O6</f>
        <v>0</v>
      </c>
      <c r="P4" s="154">
        <f>业务员提成明细!P6</f>
        <v>0</v>
      </c>
      <c r="Q4" s="125" t="e">
        <f>业务员提成明细!Q6</f>
        <v>#REF!</v>
      </c>
      <c r="R4" s="145">
        <f>业务员提成明细!R6</f>
        <v>0</v>
      </c>
      <c r="S4" s="161">
        <f>业务员提成明细!S6</f>
        <v>0</v>
      </c>
      <c r="T4" s="162" t="str">
        <f>业务员提成明细!V6</f>
        <v>CSR24</v>
      </c>
      <c r="U4" s="144" t="str">
        <f>业务员提成明细!W6</f>
        <v>铝合金加工液</v>
      </c>
      <c r="V4" s="163" t="str">
        <f>业务员提成明细!V6</f>
        <v>CSR24</v>
      </c>
      <c r="W4" s="164" t="str">
        <f>业务员提成明细!W6</f>
        <v>铝合金加工液</v>
      </c>
      <c r="X4" s="163" t="str">
        <f>业务员提成明细!X6</f>
        <v>ZM-3080</v>
      </c>
      <c r="Y4" s="169">
        <f>业务员提成明细!Y6</f>
        <v>1</v>
      </c>
      <c r="Z4" s="170" t="str">
        <f>业务员提成明细!Z6</f>
        <v>桶</v>
      </c>
      <c r="AA4" s="170"/>
      <c r="AB4" s="170"/>
      <c r="AC4" s="171">
        <f>业务员提成明细!AC6</f>
        <v>170</v>
      </c>
      <c r="AD4" s="170"/>
      <c r="AE4" s="170"/>
      <c r="AF4" s="170" t="str">
        <f>业务员提成明细!AF6</f>
        <v>XOUT17100084</v>
      </c>
      <c r="AG4" s="176">
        <f>业务员提成明细!AG6</f>
        <v>43019</v>
      </c>
      <c r="AH4" s="177"/>
      <c r="AJ4" s="178">
        <f>业务员提成明细!AJ6</f>
        <v>0.17</v>
      </c>
    </row>
    <row r="5" spans="1:36" outlineLevel="2">
      <c r="A5" s="142" t="str">
        <f>业务员提成明细!A7</f>
        <v>丁连军</v>
      </c>
      <c r="B5" s="143">
        <f>业务员提成明细!B7</f>
        <v>43062</v>
      </c>
      <c r="C5" s="144" t="str">
        <f>业务员提成明细!C7</f>
        <v>a0121</v>
      </c>
      <c r="D5" s="142" t="str">
        <f>业务员提成明细!D7</f>
        <v>上海舷恒实业有限公司</v>
      </c>
      <c r="E5" s="145">
        <f>业务员提成明细!E7</f>
        <v>5240</v>
      </c>
      <c r="F5" s="146" t="str">
        <f>业务员提成明细!F7</f>
        <v>26629519</v>
      </c>
      <c r="G5" s="143">
        <f>业务员提成明细!G7</f>
        <v>43152</v>
      </c>
      <c r="H5" s="144">
        <f>业务员提成明细!H7</f>
        <v>90</v>
      </c>
      <c r="I5" s="150">
        <f>业务员提成明细!I7</f>
        <v>43279</v>
      </c>
      <c r="J5" s="151">
        <f>业务员提成明细!J7</f>
        <v>5240</v>
      </c>
      <c r="K5" s="145">
        <f>业务员提成明细!K7</f>
        <v>4478.63</v>
      </c>
      <c r="L5" s="152">
        <f>业务员提成明细!L7</f>
        <v>217</v>
      </c>
      <c r="M5" s="153">
        <f>业务员提成明细!M7</f>
        <v>0</v>
      </c>
      <c r="N5" s="76" t="e">
        <f>业务员提成明细!N7</f>
        <v>#REF!</v>
      </c>
      <c r="O5" s="126">
        <f>业务员提成明细!O7</f>
        <v>0</v>
      </c>
      <c r="P5" s="154">
        <f>业务员提成明细!P7</f>
        <v>0</v>
      </c>
      <c r="Q5" s="125" t="e">
        <f>业务员提成明细!Q7</f>
        <v>#REF!</v>
      </c>
      <c r="R5" s="145">
        <f>业务员提成明细!R7</f>
        <v>0</v>
      </c>
      <c r="S5" s="161">
        <f>业务员提成明细!S7</f>
        <v>0</v>
      </c>
      <c r="T5" s="162" t="str">
        <f>业务员提成明细!V7</f>
        <v>CSR24</v>
      </c>
      <c r="U5" s="144" t="str">
        <f>业务员提成明细!W7</f>
        <v>铝合金加工液</v>
      </c>
      <c r="V5" s="163" t="str">
        <f>业务员提成明细!V7</f>
        <v>CSR24</v>
      </c>
      <c r="W5" s="164" t="str">
        <f>业务员提成明细!W7</f>
        <v>铝合金加工液</v>
      </c>
      <c r="X5" s="163" t="str">
        <f>业务员提成明细!X7</f>
        <v>ZM-3080</v>
      </c>
      <c r="Y5" s="169">
        <f>业务员提成明细!Y7</f>
        <v>2</v>
      </c>
      <c r="Z5" s="170" t="str">
        <f>业务员提成明细!Z7</f>
        <v>桶</v>
      </c>
      <c r="AA5" s="170"/>
      <c r="AB5" s="170"/>
      <c r="AC5" s="171">
        <f>业务员提成明细!AC7</f>
        <v>340</v>
      </c>
      <c r="AD5" s="170"/>
      <c r="AE5" s="170"/>
      <c r="AF5" s="170" t="str">
        <f>业务员提成明细!AF7</f>
        <v>XOUT17100279</v>
      </c>
      <c r="AG5" s="176">
        <f>业务员提成明细!AG7</f>
        <v>43029</v>
      </c>
      <c r="AH5" s="177"/>
      <c r="AJ5" s="178">
        <f>业务员提成明细!AJ7</f>
        <v>0.17</v>
      </c>
    </row>
    <row r="6" spans="1:36" outlineLevel="2">
      <c r="A6" s="142" t="str">
        <f>业务员提成明细!A8</f>
        <v>丁连军</v>
      </c>
      <c r="B6" s="143">
        <f>业务员提成明细!B8</f>
        <v>43062</v>
      </c>
      <c r="C6" s="144" t="str">
        <f>业务员提成明细!C8</f>
        <v>a0121</v>
      </c>
      <c r="D6" s="142" t="str">
        <f>业务员提成明细!D8</f>
        <v>上海舷恒实业有限公司</v>
      </c>
      <c r="E6" s="145">
        <f>业务员提成明细!E8</f>
        <v>10480</v>
      </c>
      <c r="F6" s="146" t="str">
        <f>业务员提成明细!F8</f>
        <v>26629519</v>
      </c>
      <c r="G6" s="143">
        <f>业务员提成明细!G8</f>
        <v>43152</v>
      </c>
      <c r="H6" s="144">
        <f>业务员提成明细!H8</f>
        <v>90</v>
      </c>
      <c r="I6" s="150">
        <f>业务员提成明细!I8</f>
        <v>43279</v>
      </c>
      <c r="J6" s="151">
        <f>业务员提成明细!J8</f>
        <v>10480</v>
      </c>
      <c r="K6" s="145">
        <f>业务员提成明细!K8</f>
        <v>8957.26</v>
      </c>
      <c r="L6" s="152">
        <f>业务员提成明细!L8</f>
        <v>217</v>
      </c>
      <c r="M6" s="153">
        <f>业务员提成明细!M8</f>
        <v>0</v>
      </c>
      <c r="N6" s="76" t="e">
        <f>业务员提成明细!N8</f>
        <v>#REF!</v>
      </c>
      <c r="O6" s="126">
        <f>业务员提成明细!O8</f>
        <v>0</v>
      </c>
      <c r="P6" s="154">
        <f>业务员提成明细!P8</f>
        <v>0</v>
      </c>
      <c r="Q6" s="125" t="e">
        <f>业务员提成明细!Q8</f>
        <v>#REF!</v>
      </c>
      <c r="R6" s="145">
        <f>业务员提成明细!R8</f>
        <v>0</v>
      </c>
      <c r="S6" s="161">
        <f>业务员提成明细!S8</f>
        <v>0</v>
      </c>
      <c r="T6" s="162" t="str">
        <f>业务员提成明细!V8</f>
        <v>CSR24</v>
      </c>
      <c r="U6" s="144" t="str">
        <f>业务员提成明细!W8</f>
        <v>铝合金加工液</v>
      </c>
      <c r="V6" s="163" t="str">
        <f>业务员提成明细!V8</f>
        <v>CSR24</v>
      </c>
      <c r="W6" s="164" t="str">
        <f>业务员提成明细!W8</f>
        <v>铝合金加工液</v>
      </c>
      <c r="X6" s="163" t="str">
        <f>业务员提成明细!X8</f>
        <v>ZM-3080</v>
      </c>
      <c r="Y6" s="169">
        <f>业务员提成明细!Y8</f>
        <v>4</v>
      </c>
      <c r="Z6" s="170" t="str">
        <f>业务员提成明细!Z8</f>
        <v>桶</v>
      </c>
      <c r="AA6" s="170"/>
      <c r="AB6" s="170"/>
      <c r="AC6" s="171">
        <f>业务员提成明细!AC8</f>
        <v>680</v>
      </c>
      <c r="AD6" s="170"/>
      <c r="AE6" s="170"/>
      <c r="AF6" s="170" t="str">
        <f>业务员提成明细!AF8</f>
        <v>XOUT17100425</v>
      </c>
      <c r="AG6" s="176">
        <f>业务员提成明细!AG8</f>
        <v>43036</v>
      </c>
      <c r="AH6" s="177"/>
      <c r="AJ6" s="178">
        <f>业务员提成明细!AJ8</f>
        <v>0.17</v>
      </c>
    </row>
    <row r="7" spans="1:36" outlineLevel="2">
      <c r="A7" s="142" t="str">
        <f>业务员提成明细!A9</f>
        <v>丁连军</v>
      </c>
      <c r="B7" s="143">
        <f>业务员提成明细!B9</f>
        <v>43241</v>
      </c>
      <c r="C7" s="144" t="str">
        <f>业务员提成明细!C9</f>
        <v>a0167</v>
      </c>
      <c r="D7" s="142" t="str">
        <f>业务员提成明细!D9</f>
        <v>苏州扬信德汽车零部件有限公司</v>
      </c>
      <c r="E7" s="145">
        <f>业务员提成明细!E9</f>
        <v>2700</v>
      </c>
      <c r="F7" s="146" t="str">
        <f>业务员提成明细!F9</f>
        <v>27754586</v>
      </c>
      <c r="G7" s="143">
        <f>业务员提成明细!G9</f>
        <v>43271</v>
      </c>
      <c r="H7" s="144">
        <f>业务员提成明细!H9</f>
        <v>30</v>
      </c>
      <c r="I7" s="150">
        <f>业务员提成明细!I9</f>
        <v>43264</v>
      </c>
      <c r="J7" s="151">
        <f>业务员提成明细!J9</f>
        <v>2700</v>
      </c>
      <c r="K7" s="145">
        <f>业务员提成明细!K9</f>
        <v>2327.59</v>
      </c>
      <c r="L7" s="152">
        <f>业务员提成明细!L9</f>
        <v>23</v>
      </c>
      <c r="M7" s="153">
        <f>业务员提成明细!M9</f>
        <v>170.94017094017096</v>
      </c>
      <c r="N7" s="76" t="e">
        <f>业务员提成明细!N9</f>
        <v>#REF!</v>
      </c>
      <c r="O7" s="126">
        <f>业务员提成明细!O9</f>
        <v>0.05</v>
      </c>
      <c r="P7" s="154">
        <f>业务员提成明细!P9</f>
        <v>107.83</v>
      </c>
      <c r="Q7" s="125" t="e">
        <f>业务员提成明细!Q9</f>
        <v>#REF!</v>
      </c>
      <c r="R7" s="145" t="e">
        <f>业务员提成明细!R9</f>
        <v>#REF!</v>
      </c>
      <c r="S7" s="161" t="e">
        <f>业务员提成明细!S9</f>
        <v>#REF!</v>
      </c>
      <c r="T7" s="162" t="str">
        <f>业务员提成明细!V9</f>
        <v>CYT08</v>
      </c>
      <c r="U7" s="144" t="str">
        <f>业务员提成明细!W9</f>
        <v>*润滑油*机床导轨油</v>
      </c>
      <c r="V7" s="163" t="str">
        <f>业务员提成明细!V9</f>
        <v>CYT08</v>
      </c>
      <c r="W7" s="164" t="str">
        <f>业务员提成明细!W9</f>
        <v>*润滑油*机床导轨油</v>
      </c>
      <c r="X7" s="163" t="str">
        <f>业务员提成明细!X9</f>
        <v>32#</v>
      </c>
      <c r="Y7" s="169">
        <f>业务员提成明细!Y9</f>
        <v>0.17</v>
      </c>
      <c r="Z7" s="170" t="str">
        <f>业务员提成明细!Z9</f>
        <v>吨</v>
      </c>
      <c r="AA7" s="170"/>
      <c r="AB7" s="170"/>
      <c r="AC7" s="171">
        <f>业务员提成明细!AC9</f>
        <v>170</v>
      </c>
      <c r="AD7" s="170"/>
      <c r="AE7" s="170"/>
      <c r="AF7" s="170" t="str">
        <f>业务员提成明细!AF9</f>
        <v>XOUT18050355</v>
      </c>
      <c r="AG7" s="176">
        <f>业务员提成明细!AG9</f>
        <v>43241</v>
      </c>
      <c r="AH7" s="177"/>
      <c r="AJ7" s="178">
        <f>业务员提成明细!AJ9</f>
        <v>0.16</v>
      </c>
    </row>
    <row r="8" spans="1:36" outlineLevel="2">
      <c r="A8" s="142" t="str">
        <f>业务员提成明细!A10</f>
        <v>丁连军</v>
      </c>
      <c r="B8" s="143">
        <f>业务员提成明细!B10</f>
        <v>43172</v>
      </c>
      <c r="C8" s="144" t="str">
        <f>业务员提成明细!C10</f>
        <v>a0240</v>
      </c>
      <c r="D8" s="142" t="str">
        <f>业务员提成明细!D10</f>
        <v>吉得精密五金(昆山)有限公司</v>
      </c>
      <c r="E8" s="145">
        <f>业务员提成明细!E10</f>
        <v>400</v>
      </c>
      <c r="F8" s="146" t="str">
        <f>业务员提成明细!F10</f>
        <v>02839479</v>
      </c>
      <c r="G8" s="143">
        <f>业务员提成明细!G10</f>
        <v>43262</v>
      </c>
      <c r="H8" s="144">
        <f>业务员提成明细!H10</f>
        <v>90</v>
      </c>
      <c r="I8" s="150">
        <f>业务员提成明细!I10</f>
        <v>43276</v>
      </c>
      <c r="J8" s="151">
        <f>业务员提成明细!J10</f>
        <v>400</v>
      </c>
      <c r="K8" s="145">
        <f>业务员提成明细!K10</f>
        <v>341.88</v>
      </c>
      <c r="L8" s="152">
        <f>业务员提成明细!L10</f>
        <v>104</v>
      </c>
      <c r="M8" s="153">
        <f>业务员提成明细!M10</f>
        <v>0</v>
      </c>
      <c r="N8" s="76" t="e">
        <f>业务员提成明细!N10</f>
        <v>#REF!</v>
      </c>
      <c r="O8" s="126">
        <f>业务员提成明细!O10</f>
        <v>0.04</v>
      </c>
      <c r="P8" s="154">
        <f>业务员提成明细!P10</f>
        <v>13.68</v>
      </c>
      <c r="Q8" s="125" t="e">
        <f>业务员提成明细!Q10</f>
        <v>#REF!</v>
      </c>
      <c r="R8" s="145" t="e">
        <f>业务员提成明细!R10</f>
        <v>#REF!</v>
      </c>
      <c r="S8" s="161" t="e">
        <f>业务员提成明细!S10</f>
        <v>#REF!</v>
      </c>
      <c r="T8" s="162" t="str">
        <f>业务员提成明细!V10</f>
        <v>CSB01</v>
      </c>
      <c r="U8" s="144" t="str">
        <f>业务员提成明细!W10</f>
        <v>*专项化学用品*半合成切削液</v>
      </c>
      <c r="V8" s="163" t="str">
        <f>业务员提成明细!V10</f>
        <v>CSB01</v>
      </c>
      <c r="W8" s="164" t="str">
        <f>业务员提成明细!W10</f>
        <v>*专项化学用品*半合成切削液</v>
      </c>
      <c r="X8" s="163" t="str">
        <f>业务员提成明细!X10</f>
        <v>AP-3040</v>
      </c>
      <c r="Y8" s="169">
        <f>业务员提成明细!Y10</f>
        <v>1</v>
      </c>
      <c r="Z8" s="170" t="str">
        <f>业务员提成明细!Z10</f>
        <v>桶</v>
      </c>
      <c r="AA8" s="170"/>
      <c r="AB8" s="170"/>
      <c r="AC8" s="171">
        <f>业务员提成明细!AC10</f>
        <v>17</v>
      </c>
      <c r="AD8" s="170"/>
      <c r="AE8" s="170"/>
      <c r="AF8" s="170" t="str">
        <f>业务员提成明细!AF10</f>
        <v>XOUT18030030</v>
      </c>
      <c r="AG8" s="176">
        <f>业务员提成明细!AG10</f>
        <v>43161</v>
      </c>
      <c r="AH8" s="177"/>
      <c r="AJ8" s="178">
        <f>业务员提成明细!AJ10</f>
        <v>0.17</v>
      </c>
    </row>
    <row r="9" spans="1:36" outlineLevel="2">
      <c r="A9" s="142" t="str">
        <f>业务员提成明细!A11</f>
        <v>丁连军</v>
      </c>
      <c r="B9" s="143">
        <f>业务员提成明细!B11</f>
        <v>43063</v>
      </c>
      <c r="C9" s="144" t="str">
        <f>业务员提成明细!C11</f>
        <v>a0317</v>
      </c>
      <c r="D9" s="142" t="str">
        <f>业务员提成明细!D11</f>
        <v>昆山市同宇模具有限公司</v>
      </c>
      <c r="E9" s="145">
        <f>业务员提成明细!E11</f>
        <v>2700</v>
      </c>
      <c r="F9" s="146" t="str">
        <f>业务员提成明细!F11</f>
        <v>26629543</v>
      </c>
      <c r="G9" s="143">
        <f>业务员提成明细!G11</f>
        <v>43063</v>
      </c>
      <c r="H9" s="144" t="str">
        <f>业务员提成明细!H11</f>
        <v>现金</v>
      </c>
      <c r="I9" s="150">
        <f>业务员提成明细!I11</f>
        <v>43276</v>
      </c>
      <c r="J9" s="151">
        <f>业务员提成明细!J11</f>
        <v>2700</v>
      </c>
      <c r="K9" s="145">
        <f>业务员提成明细!K11</f>
        <v>2307.69</v>
      </c>
      <c r="L9" s="152">
        <f>业务员提成明细!L11</f>
        <v>213</v>
      </c>
      <c r="M9" s="153">
        <f>业务员提成明细!M11</f>
        <v>0</v>
      </c>
      <c r="N9" s="76" t="e">
        <f>业务员提成明细!N11</f>
        <v>#REF!</v>
      </c>
      <c r="O9" s="126">
        <f>业务员提成明细!O11</f>
        <v>0</v>
      </c>
      <c r="P9" s="154">
        <f>业务员提成明细!P11</f>
        <v>0</v>
      </c>
      <c r="Q9" s="125" t="e">
        <f>业务员提成明细!Q11</f>
        <v>#REF!</v>
      </c>
      <c r="R9" s="145">
        <f>业务员提成明细!R11</f>
        <v>0</v>
      </c>
      <c r="S9" s="161">
        <f>业务员提成明细!S11</f>
        <v>0</v>
      </c>
      <c r="T9" s="162" t="str">
        <f>业务员提成明细!V11</f>
        <v>CSQ12</v>
      </c>
      <c r="U9" s="144" t="str">
        <f>业务员提成明细!W11</f>
        <v>高级全合成切削液</v>
      </c>
      <c r="V9" s="163" t="str">
        <f>业务员提成明细!V11</f>
        <v>CSQ12</v>
      </c>
      <c r="W9" s="164" t="str">
        <f>业务员提成明细!W11</f>
        <v>高级全合成切削液</v>
      </c>
      <c r="X9" s="163" t="str">
        <f>业务员提成明细!X11</f>
        <v>SC-601</v>
      </c>
      <c r="Y9" s="169">
        <f>业务员提成明细!Y11</f>
        <v>1</v>
      </c>
      <c r="Z9" s="170" t="str">
        <f>业务员提成明细!Z11</f>
        <v>桶</v>
      </c>
      <c r="AA9" s="170"/>
      <c r="AB9" s="170"/>
      <c r="AC9" s="171">
        <f>业务员提成明细!AC11</f>
        <v>180</v>
      </c>
      <c r="AD9" s="170"/>
      <c r="AE9" s="170"/>
      <c r="AF9" s="170" t="str">
        <f>业务员提成明细!AF11</f>
        <v>XOUT17110559</v>
      </c>
      <c r="AG9" s="176">
        <f>业务员提成明细!AG11</f>
        <v>43064</v>
      </c>
      <c r="AH9" s="177"/>
      <c r="AJ9" s="178">
        <f>业务员提成明细!AJ11</f>
        <v>0.17</v>
      </c>
    </row>
    <row r="10" spans="1:36" outlineLevel="2">
      <c r="A10" s="142" t="str">
        <f>业务员提成明细!A12</f>
        <v>丁连军</v>
      </c>
      <c r="B10" s="143">
        <f>业务员提成明细!B12</f>
        <v>43063</v>
      </c>
      <c r="C10" s="144" t="str">
        <f>业务员提成明细!C12</f>
        <v>a0317</v>
      </c>
      <c r="D10" s="142" t="str">
        <f>业务员提成明细!D12</f>
        <v>昆山市同宇模具有限公司</v>
      </c>
      <c r="E10" s="145">
        <f>业务员提成明细!E12</f>
        <v>370</v>
      </c>
      <c r="F10" s="146" t="str">
        <f>业务员提成明细!F12</f>
        <v>26629543</v>
      </c>
      <c r="G10" s="143">
        <f>业务员提成明细!G12</f>
        <v>43063</v>
      </c>
      <c r="H10" s="144" t="str">
        <f>业务员提成明细!H12</f>
        <v>现金</v>
      </c>
      <c r="I10" s="150">
        <f>业务员提成明细!I12</f>
        <v>43276</v>
      </c>
      <c r="J10" s="151">
        <f>业务员提成明细!J12</f>
        <v>370</v>
      </c>
      <c r="K10" s="145">
        <f>业务员提成明细!K12</f>
        <v>316.24</v>
      </c>
      <c r="L10" s="152">
        <f>业务员提成明细!L12</f>
        <v>213</v>
      </c>
      <c r="M10" s="153">
        <f>业务员提成明细!M12</f>
        <v>0</v>
      </c>
      <c r="N10" s="76" t="e">
        <f>业务员提成明细!N12</f>
        <v>#REF!</v>
      </c>
      <c r="O10" s="126">
        <f>业务员提成明细!O12</f>
        <v>0</v>
      </c>
      <c r="P10" s="154">
        <f>业务员提成明细!P12</f>
        <v>0</v>
      </c>
      <c r="Q10" s="125" t="e">
        <f>业务员提成明细!Q12</f>
        <v>#REF!</v>
      </c>
      <c r="R10" s="145">
        <f>业务员提成明细!R12</f>
        <v>0</v>
      </c>
      <c r="S10" s="161">
        <f>业务员提成明细!S12</f>
        <v>0</v>
      </c>
      <c r="T10" s="162" t="str">
        <f>业务员提成明细!V12</f>
        <v>CSR09</v>
      </c>
      <c r="U10" s="144" t="str">
        <f>业务员提成明细!W12</f>
        <v>微乳化切削液</v>
      </c>
      <c r="V10" s="163" t="str">
        <f>业务员提成明细!V12</f>
        <v>CSR09</v>
      </c>
      <c r="W10" s="164" t="str">
        <f>业务员提成明细!W12</f>
        <v>微乳化切削液</v>
      </c>
      <c r="X10" s="163" t="str">
        <f>业务员提成明细!X12</f>
        <v>JH-105</v>
      </c>
      <c r="Y10" s="169">
        <f>业务员提成明细!Y12</f>
        <v>1</v>
      </c>
      <c r="Z10" s="170" t="str">
        <f>业务员提成明细!Z12</f>
        <v>桶</v>
      </c>
      <c r="AA10" s="170"/>
      <c r="AB10" s="170"/>
      <c r="AC10" s="171">
        <f>业务员提成明细!AC12</f>
        <v>17</v>
      </c>
      <c r="AD10" s="170"/>
      <c r="AE10" s="170"/>
      <c r="AF10" s="170" t="str">
        <f>业务员提成明细!AF12</f>
        <v>XOUT17110559</v>
      </c>
      <c r="AG10" s="176">
        <f>业务员提成明细!AG12</f>
        <v>43064</v>
      </c>
      <c r="AH10" s="177"/>
      <c r="AJ10" s="178">
        <f>业务员提成明细!AJ12</f>
        <v>0.17</v>
      </c>
    </row>
    <row r="11" spans="1:36" outlineLevel="2">
      <c r="A11" s="142" t="str">
        <f>业务员提成明细!A13</f>
        <v>丁连军</v>
      </c>
      <c r="B11" s="143">
        <f>业务员提成明细!B13</f>
        <v>43096</v>
      </c>
      <c r="C11" s="144" t="str">
        <f>业务员提成明细!C13</f>
        <v>a0317</v>
      </c>
      <c r="D11" s="142" t="str">
        <f>业务员提成明细!D13</f>
        <v>昆山市同宇模具有限公司</v>
      </c>
      <c r="E11" s="145">
        <f>业务员提成明细!E13</f>
        <v>2600</v>
      </c>
      <c r="F11" s="146" t="str">
        <f>业务员提成明细!F13</f>
        <v>09926919</v>
      </c>
      <c r="G11" s="143">
        <f>业务员提成明细!G13</f>
        <v>43096</v>
      </c>
      <c r="H11" s="144" t="str">
        <f>业务员提成明细!H13</f>
        <v>现金</v>
      </c>
      <c r="I11" s="150">
        <f>业务员提成明细!I13</f>
        <v>43276</v>
      </c>
      <c r="J11" s="151">
        <f>业务员提成明细!J13</f>
        <v>2600</v>
      </c>
      <c r="K11" s="145">
        <f>业务员提成明细!K13</f>
        <v>2222.2199999999998</v>
      </c>
      <c r="L11" s="152">
        <f>业务员提成明细!L13</f>
        <v>180</v>
      </c>
      <c r="M11" s="153">
        <f>业务员提成明细!M13</f>
        <v>0</v>
      </c>
      <c r="N11" s="76" t="e">
        <f>业务员提成明细!N13</f>
        <v>#REF!</v>
      </c>
      <c r="O11" s="126">
        <f>业务员提成明细!O13</f>
        <v>0.01</v>
      </c>
      <c r="P11" s="154">
        <f>业务员提成明细!P13</f>
        <v>22.22</v>
      </c>
      <c r="Q11" s="125" t="e">
        <f>业务员提成明细!Q13</f>
        <v>#REF!</v>
      </c>
      <c r="R11" s="145" t="e">
        <f>业务员提成明细!R13</f>
        <v>#REF!</v>
      </c>
      <c r="S11" s="161" t="e">
        <f>业务员提成明细!S13</f>
        <v>#REF!</v>
      </c>
      <c r="T11" s="162" t="str">
        <f>业务员提成明细!V13</f>
        <v>CYQ10</v>
      </c>
      <c r="U11" s="144" t="str">
        <f>业务员提成明细!W13</f>
        <v>低油雾切削油</v>
      </c>
      <c r="V11" s="163" t="str">
        <f>业务员提成明细!V13</f>
        <v>CYQ10</v>
      </c>
      <c r="W11" s="164" t="str">
        <f>业务员提成明细!W13</f>
        <v>低油雾切削油</v>
      </c>
      <c r="X11" s="163" t="str">
        <f>业务员提成明细!X13</f>
        <v>CH-201</v>
      </c>
      <c r="Y11" s="169">
        <f>业务员提成明细!Y13</f>
        <v>1</v>
      </c>
      <c r="Z11" s="170" t="str">
        <f>业务员提成明细!Z13</f>
        <v>桶</v>
      </c>
      <c r="AA11" s="170"/>
      <c r="AB11" s="170"/>
      <c r="AC11" s="171">
        <f>业务员提成明细!AC13</f>
        <v>170</v>
      </c>
      <c r="AD11" s="170"/>
      <c r="AE11" s="170"/>
      <c r="AF11" s="170" t="str">
        <f>业务员提成明细!AF13</f>
        <v>XOUT17120531</v>
      </c>
      <c r="AG11" s="176">
        <f>业务员提成明细!AG13</f>
        <v>43097</v>
      </c>
      <c r="AH11" s="177"/>
      <c r="AJ11" s="178">
        <f>业务员提成明细!AJ13</f>
        <v>0.17</v>
      </c>
    </row>
    <row r="12" spans="1:36" outlineLevel="2">
      <c r="A12" s="142" t="str">
        <f>业务员提成明细!A14</f>
        <v>丁连军</v>
      </c>
      <c r="B12" s="143">
        <f>业务员提成明细!B14</f>
        <v>43117</v>
      </c>
      <c r="C12" s="144" t="str">
        <f>业务员提成明细!C14</f>
        <v>a0317</v>
      </c>
      <c r="D12" s="142" t="str">
        <f>业务员提成明细!D14</f>
        <v>昆山市同宇模具有限公司</v>
      </c>
      <c r="E12" s="145">
        <f>业务员提成明细!E14</f>
        <v>2600</v>
      </c>
      <c r="F12" s="146" t="str">
        <f>业务员提成明细!F14</f>
        <v>28120443</v>
      </c>
      <c r="G12" s="143">
        <f>业务员提成明细!G14</f>
        <v>43117</v>
      </c>
      <c r="H12" s="144" t="str">
        <f>业务员提成明细!H14</f>
        <v>现金</v>
      </c>
      <c r="I12" s="150">
        <f>业务员提成明细!I14</f>
        <v>43276</v>
      </c>
      <c r="J12" s="151">
        <f>业务员提成明细!J14</f>
        <v>2600</v>
      </c>
      <c r="K12" s="145">
        <f>业务员提成明细!K14</f>
        <v>2222.2199999999998</v>
      </c>
      <c r="L12" s="152">
        <f>业务员提成明细!L14</f>
        <v>159</v>
      </c>
      <c r="M12" s="153">
        <f>业务员提成明细!M14</f>
        <v>0</v>
      </c>
      <c r="N12" s="76" t="e">
        <f>业务员提成明细!N14</f>
        <v>#REF!</v>
      </c>
      <c r="O12" s="126">
        <f>业务员提成明细!O14</f>
        <v>0.01</v>
      </c>
      <c r="P12" s="154">
        <f>业务员提成明细!P14</f>
        <v>22.22</v>
      </c>
      <c r="Q12" s="125" t="e">
        <f>业务员提成明细!Q14</f>
        <v>#REF!</v>
      </c>
      <c r="R12" s="145" t="e">
        <f>业务员提成明细!R14</f>
        <v>#REF!</v>
      </c>
      <c r="S12" s="161" t="e">
        <f>业务员提成明细!S14</f>
        <v>#REF!</v>
      </c>
      <c r="T12" s="162" t="str">
        <f>业务员提成明细!V14</f>
        <v>CYQ10</v>
      </c>
      <c r="U12" s="144" t="str">
        <f>业务员提成明细!W14</f>
        <v>*石油制品*低油雾切削油</v>
      </c>
      <c r="V12" s="163" t="str">
        <f>业务员提成明细!V14</f>
        <v>CYQ10</v>
      </c>
      <c r="W12" s="164" t="str">
        <f>业务员提成明细!W14</f>
        <v>*石油制品*低油雾切削油</v>
      </c>
      <c r="X12" s="163" t="str">
        <f>业务员提成明细!X14</f>
        <v>CH-201</v>
      </c>
      <c r="Y12" s="169">
        <f>业务员提成明细!Y14</f>
        <v>1</v>
      </c>
      <c r="Z12" s="170" t="str">
        <f>业务员提成明细!Z14</f>
        <v>桶</v>
      </c>
      <c r="AA12" s="170"/>
      <c r="AB12" s="170"/>
      <c r="AC12" s="171">
        <f>业务员提成明细!AC14</f>
        <v>170</v>
      </c>
      <c r="AD12" s="170"/>
      <c r="AE12" s="170"/>
      <c r="AF12" s="170" t="str">
        <f>业务员提成明细!AF14</f>
        <v>XOUT18010313</v>
      </c>
      <c r="AG12" s="176">
        <f>业务员提成明细!AG14</f>
        <v>43118</v>
      </c>
      <c r="AH12" s="177"/>
      <c r="AJ12" s="178">
        <f>业务员提成明细!AJ14</f>
        <v>0.17</v>
      </c>
    </row>
    <row r="13" spans="1:36" outlineLevel="2">
      <c r="A13" s="142" t="str">
        <f>业务员提成明细!A15</f>
        <v>丁连军</v>
      </c>
      <c r="B13" s="143">
        <f>业务员提成明细!B15</f>
        <v>43117</v>
      </c>
      <c r="C13" s="144" t="str">
        <f>业务员提成明细!C15</f>
        <v>a0317</v>
      </c>
      <c r="D13" s="142" t="str">
        <f>业务员提成明细!D15</f>
        <v>昆山市同宇模具有限公司</v>
      </c>
      <c r="E13" s="145">
        <f>业务员提成明细!E15</f>
        <v>2700</v>
      </c>
      <c r="F13" s="146" t="str">
        <f>业务员提成明细!F15</f>
        <v>28120443</v>
      </c>
      <c r="G13" s="143">
        <f>业务员提成明细!G15</f>
        <v>43117</v>
      </c>
      <c r="H13" s="144" t="str">
        <f>业务员提成明细!H15</f>
        <v>现金</v>
      </c>
      <c r="I13" s="150">
        <f>业务员提成明细!I15</f>
        <v>43276</v>
      </c>
      <c r="J13" s="151">
        <f>业务员提成明细!J15</f>
        <v>2700</v>
      </c>
      <c r="K13" s="145">
        <f>业务员提成明细!K15</f>
        <v>2307.69</v>
      </c>
      <c r="L13" s="152">
        <f>业务员提成明细!L15</f>
        <v>159</v>
      </c>
      <c r="M13" s="153">
        <f>业务员提成明细!M15</f>
        <v>0</v>
      </c>
      <c r="N13" s="76" t="e">
        <f>业务员提成明细!N15</f>
        <v>#REF!</v>
      </c>
      <c r="O13" s="126">
        <f>业务员提成明细!O15</f>
        <v>0.01</v>
      </c>
      <c r="P13" s="154">
        <f>业务员提成明细!P15</f>
        <v>23.08</v>
      </c>
      <c r="Q13" s="125" t="e">
        <f>业务员提成明细!Q15</f>
        <v>#REF!</v>
      </c>
      <c r="R13" s="145" t="e">
        <f>业务员提成明细!R15</f>
        <v>#REF!</v>
      </c>
      <c r="S13" s="161" t="e">
        <f>业务员提成明细!S15</f>
        <v>#REF!</v>
      </c>
      <c r="T13" s="162" t="str">
        <f>业务员提成明细!V15</f>
        <v>CSQ12</v>
      </c>
      <c r="U13" s="144" t="str">
        <f>业务员提成明细!W15</f>
        <v>*石油制品*高级全合成切削液</v>
      </c>
      <c r="V13" s="163" t="str">
        <f>业务员提成明细!V15</f>
        <v>CSQ12</v>
      </c>
      <c r="W13" s="164" t="str">
        <f>业务员提成明细!W15</f>
        <v>*石油制品*高级全合成切削液</v>
      </c>
      <c r="X13" s="163" t="str">
        <f>业务员提成明细!X15</f>
        <v>SC-601</v>
      </c>
      <c r="Y13" s="169">
        <f>业务员提成明细!Y15</f>
        <v>1</v>
      </c>
      <c r="Z13" s="170" t="str">
        <f>业务员提成明细!Z15</f>
        <v>桶</v>
      </c>
      <c r="AA13" s="170"/>
      <c r="AB13" s="170"/>
      <c r="AC13" s="171">
        <f>业务员提成明细!AC15</f>
        <v>180</v>
      </c>
      <c r="AD13" s="170"/>
      <c r="AE13" s="170"/>
      <c r="AF13" s="170" t="str">
        <f>业务员提成明细!AF15</f>
        <v>XOUT18010313</v>
      </c>
      <c r="AG13" s="176">
        <f>业务员提成明细!AG15</f>
        <v>43118</v>
      </c>
      <c r="AH13" s="177"/>
      <c r="AJ13" s="178">
        <f>业务员提成明细!AJ15</f>
        <v>0.17</v>
      </c>
    </row>
    <row r="14" spans="1:36" outlineLevel="2">
      <c r="A14" s="142" t="str">
        <f>业务员提成明细!A16</f>
        <v>丁连军</v>
      </c>
      <c r="B14" s="143">
        <f>业务员提成明细!B16</f>
        <v>43111</v>
      </c>
      <c r="C14" s="144" t="str">
        <f>业务员提成明细!C16</f>
        <v>a0338</v>
      </c>
      <c r="D14" s="142" t="str">
        <f>业务员提成明细!D16</f>
        <v>昆山科森科技股份有限公司</v>
      </c>
      <c r="E14" s="145">
        <f>业务员提成明细!E16</f>
        <v>2450</v>
      </c>
      <c r="F14" s="146" t="str">
        <f>业务员提成明细!F16</f>
        <v>28120275</v>
      </c>
      <c r="G14" s="143">
        <f>业务员提成明细!G16</f>
        <v>43231</v>
      </c>
      <c r="H14" s="144">
        <f>业务员提成明细!H16</f>
        <v>120</v>
      </c>
      <c r="I14" s="150">
        <f>业务员提成明细!I16</f>
        <v>43259</v>
      </c>
      <c r="J14" s="151">
        <f>业务员提成明细!J16</f>
        <v>2450</v>
      </c>
      <c r="K14" s="145">
        <f>业务员提成明细!K16</f>
        <v>2094.02</v>
      </c>
      <c r="L14" s="152">
        <f>业务员提成明细!L16</f>
        <v>148</v>
      </c>
      <c r="M14" s="153">
        <f>业务员提成明细!M16</f>
        <v>0</v>
      </c>
      <c r="N14" s="76" t="e">
        <f>业务员提成明细!N16</f>
        <v>#REF!</v>
      </c>
      <c r="O14" s="126">
        <f>业务员提成明细!O16</f>
        <v>0.01</v>
      </c>
      <c r="P14" s="154">
        <f>业务员提成明细!P16</f>
        <v>20.94</v>
      </c>
      <c r="Q14" s="125" t="e">
        <f>业务员提成明细!Q16</f>
        <v>#REF!</v>
      </c>
      <c r="R14" s="145">
        <f>业务员提成明细!R16</f>
        <v>0</v>
      </c>
      <c r="S14" s="161">
        <f>业务员提成明细!S16</f>
        <v>0</v>
      </c>
      <c r="T14" s="162" t="str">
        <f>业务员提成明细!V16</f>
        <v>CYQ10</v>
      </c>
      <c r="U14" s="144" t="str">
        <f>业务员提成明细!W16</f>
        <v>*石油制品*极压切削油</v>
      </c>
      <c r="V14" s="163" t="str">
        <f>业务员提成明细!V16</f>
        <v>CYQ10</v>
      </c>
      <c r="W14" s="164" t="str">
        <f>业务员提成明细!W16</f>
        <v>*石油制品*极压切削油</v>
      </c>
      <c r="X14" s="163" t="str">
        <f>业务员提成明细!X16</f>
        <v>CH-201</v>
      </c>
      <c r="Y14" s="169">
        <f>业务员提成明细!Y16</f>
        <v>1</v>
      </c>
      <c r="Z14" s="170" t="str">
        <f>业务员提成明细!Z16</f>
        <v>桶</v>
      </c>
      <c r="AA14" s="170"/>
      <c r="AB14" s="170"/>
      <c r="AC14" s="171">
        <f>业务员提成明细!AC16</f>
        <v>170</v>
      </c>
      <c r="AD14" s="170"/>
      <c r="AE14" s="170"/>
      <c r="AF14" s="170" t="str">
        <f>业务员提成明细!AF16</f>
        <v>XOUT17110561</v>
      </c>
      <c r="AG14" s="176">
        <f>业务员提成明细!AG16</f>
        <v>43064</v>
      </c>
      <c r="AH14" s="177" t="str">
        <f>业务员提成明细!AH16</f>
        <v>P16</v>
      </c>
      <c r="AJ14" s="178">
        <f>业务员提成明细!AJ16</f>
        <v>0.17</v>
      </c>
    </row>
    <row r="15" spans="1:36" outlineLevel="2">
      <c r="A15" s="142" t="str">
        <f>业务员提成明细!A17</f>
        <v>丁连军</v>
      </c>
      <c r="B15" s="143">
        <f>业务员提成明细!B17</f>
        <v>43111</v>
      </c>
      <c r="C15" s="144" t="str">
        <f>业务员提成明细!C17</f>
        <v>a0338</v>
      </c>
      <c r="D15" s="142" t="str">
        <f>业务员提成明细!D17</f>
        <v>昆山科森科技股份有限公司</v>
      </c>
      <c r="E15" s="145">
        <f>业务员提成明细!E17</f>
        <v>7470</v>
      </c>
      <c r="F15" s="146" t="str">
        <f>业务员提成明细!F17</f>
        <v>28120275</v>
      </c>
      <c r="G15" s="143">
        <f>业务员提成明细!G17</f>
        <v>43231</v>
      </c>
      <c r="H15" s="144">
        <f>业务员提成明细!H17</f>
        <v>120</v>
      </c>
      <c r="I15" s="150">
        <f>业务员提成明细!I17</f>
        <v>43259</v>
      </c>
      <c r="J15" s="151">
        <f>业务员提成明细!J17</f>
        <v>7470</v>
      </c>
      <c r="K15" s="145">
        <f>业务员提成明细!K17</f>
        <v>6384.62</v>
      </c>
      <c r="L15" s="152">
        <f>业务员提成明细!L17</f>
        <v>148</v>
      </c>
      <c r="M15" s="153">
        <f>业务员提成明细!M17</f>
        <v>0</v>
      </c>
      <c r="N15" s="76" t="e">
        <f>业务员提成明细!N17</f>
        <v>#REF!</v>
      </c>
      <c r="O15" s="126">
        <f>业务员提成明细!O17</f>
        <v>0.01</v>
      </c>
      <c r="P15" s="154">
        <f>业务员提成明细!P17</f>
        <v>63.85</v>
      </c>
      <c r="Q15" s="125" t="e">
        <f>业务员提成明细!Q17</f>
        <v>#REF!</v>
      </c>
      <c r="R15" s="145">
        <f>业务员提成明细!R17</f>
        <v>0</v>
      </c>
      <c r="S15" s="161">
        <f>业务员提成明细!S17</f>
        <v>0</v>
      </c>
      <c r="T15" s="162" t="str">
        <f>业务员提成明细!V17</f>
        <v>CYQ19</v>
      </c>
      <c r="U15" s="144" t="str">
        <f>业务员提成明细!W17</f>
        <v>*石油制品*不锈钢切削油</v>
      </c>
      <c r="V15" s="163" t="str">
        <f>业务员提成明细!V17</f>
        <v>CYQ19</v>
      </c>
      <c r="W15" s="164" t="str">
        <f>业务员提成明细!W17</f>
        <v>*石油制品*不锈钢切削油</v>
      </c>
      <c r="X15" s="163" t="str">
        <f>业务员提成明细!X17</f>
        <v>CH-105</v>
      </c>
      <c r="Y15" s="169">
        <f>业务员提成明细!Y17</f>
        <v>3</v>
      </c>
      <c r="Z15" s="170" t="str">
        <f>业务员提成明细!Z17</f>
        <v>桶</v>
      </c>
      <c r="AA15" s="170"/>
      <c r="AB15" s="170"/>
      <c r="AC15" s="171">
        <f>业务员提成明细!AC17</f>
        <v>510</v>
      </c>
      <c r="AD15" s="170"/>
      <c r="AE15" s="170"/>
      <c r="AF15" s="170" t="str">
        <f>业务员提成明细!AF17</f>
        <v>XOUT17090693</v>
      </c>
      <c r="AG15" s="176">
        <f>业务员提成明细!AG17</f>
        <v>43008</v>
      </c>
      <c r="AH15" s="177" t="str">
        <f>业务员提成明细!AH17</f>
        <v>车床</v>
      </c>
      <c r="AJ15" s="178">
        <f>业务员提成明细!AJ17</f>
        <v>0.17</v>
      </c>
    </row>
    <row r="16" spans="1:36" outlineLevel="2">
      <c r="A16" s="142" t="str">
        <f>业务员提成明细!A18</f>
        <v>丁连军</v>
      </c>
      <c r="B16" s="143">
        <f>业务员提成明细!B18</f>
        <v>43111</v>
      </c>
      <c r="C16" s="144" t="str">
        <f>业务员提成明细!C18</f>
        <v>a0338</v>
      </c>
      <c r="D16" s="142" t="str">
        <f>业务员提成明细!D18</f>
        <v>昆山科森科技股份有限公司</v>
      </c>
      <c r="E16" s="145">
        <f>业务员提成明细!E18</f>
        <v>19760</v>
      </c>
      <c r="F16" s="146" t="str">
        <f>业务员提成明细!F18</f>
        <v>28120275</v>
      </c>
      <c r="G16" s="143">
        <f>业务员提成明细!G18</f>
        <v>43231</v>
      </c>
      <c r="H16" s="144">
        <f>业务员提成明细!H18</f>
        <v>120</v>
      </c>
      <c r="I16" s="150">
        <f>业务员提成明细!I18</f>
        <v>43259</v>
      </c>
      <c r="J16" s="151">
        <f>业务员提成明细!J18</f>
        <v>19760</v>
      </c>
      <c r="K16" s="145">
        <f>业务员提成明细!K18</f>
        <v>16888.89</v>
      </c>
      <c r="L16" s="152">
        <f>业务员提成明细!L18</f>
        <v>148</v>
      </c>
      <c r="M16" s="153">
        <f>业务员提成明细!M18</f>
        <v>0</v>
      </c>
      <c r="N16" s="76" t="e">
        <f>业务员提成明细!N18</f>
        <v>#REF!</v>
      </c>
      <c r="O16" s="126">
        <f>业务员提成明细!O18</f>
        <v>0.01</v>
      </c>
      <c r="P16" s="154">
        <f>业务员提成明细!P18</f>
        <v>168.89</v>
      </c>
      <c r="Q16" s="125" t="e">
        <f>业务员提成明细!Q18</f>
        <v>#REF!</v>
      </c>
      <c r="R16" s="145">
        <f>业务员提成明细!R18</f>
        <v>0</v>
      </c>
      <c r="S16" s="161">
        <f>业务员提成明细!S18</f>
        <v>0</v>
      </c>
      <c r="T16" s="162" t="str">
        <f>业务员提成明细!V18</f>
        <v>CYQ19</v>
      </c>
      <c r="U16" s="144" t="str">
        <f>业务员提成明细!W18</f>
        <v>*石油制品*不锈钢切削油</v>
      </c>
      <c r="V16" s="163" t="str">
        <f>业务员提成明细!V18</f>
        <v>CYQ19</v>
      </c>
      <c r="W16" s="164" t="str">
        <f>业务员提成明细!W18</f>
        <v>*石油制品*不锈钢切削油</v>
      </c>
      <c r="X16" s="163" t="str">
        <f>业务员提成明细!X18</f>
        <v>CH-105</v>
      </c>
      <c r="Y16" s="169">
        <f>业务员提成明细!Y18</f>
        <v>8</v>
      </c>
      <c r="Z16" s="170" t="str">
        <f>业务员提成明细!Z18</f>
        <v>桶</v>
      </c>
      <c r="AA16" s="170"/>
      <c r="AB16" s="170"/>
      <c r="AC16" s="171">
        <f>业务员提成明细!AC18</f>
        <v>1360</v>
      </c>
      <c r="AD16" s="170"/>
      <c r="AE16" s="170"/>
      <c r="AF16" s="170" t="str">
        <f>业务员提成明细!AF18</f>
        <v>XOUT17110569</v>
      </c>
      <c r="AG16" s="176">
        <f>业务员提成明细!AG18</f>
        <v>43066</v>
      </c>
      <c r="AH16" s="177" t="str">
        <f>业务员提成明细!AH18</f>
        <v>车床</v>
      </c>
      <c r="AJ16" s="178">
        <f>业务员提成明细!AJ18</f>
        <v>0.17</v>
      </c>
    </row>
    <row r="17" spans="1:36" outlineLevel="2">
      <c r="A17" s="142" t="str">
        <f>业务员提成明细!A19</f>
        <v>丁连军</v>
      </c>
      <c r="B17" s="143">
        <f>业务员提成明细!B19</f>
        <v>43111</v>
      </c>
      <c r="C17" s="144" t="str">
        <f>业务员提成明细!C19</f>
        <v>a0338</v>
      </c>
      <c r="D17" s="142" t="str">
        <f>业务员提成明细!D19</f>
        <v>昆山科森科技股份有限公司</v>
      </c>
      <c r="E17" s="145">
        <f>业务员提成明细!E19</f>
        <v>19760</v>
      </c>
      <c r="F17" s="146" t="str">
        <f>业务员提成明细!F19</f>
        <v>28120276</v>
      </c>
      <c r="G17" s="143">
        <f>业务员提成明细!G19</f>
        <v>43231</v>
      </c>
      <c r="H17" s="144">
        <f>业务员提成明细!H19</f>
        <v>120</v>
      </c>
      <c r="I17" s="150">
        <f>业务员提成明细!I19</f>
        <v>43259</v>
      </c>
      <c r="J17" s="151">
        <f>业务员提成明细!J19</f>
        <v>19760</v>
      </c>
      <c r="K17" s="145">
        <f>业务员提成明细!K19</f>
        <v>16888.89</v>
      </c>
      <c r="L17" s="152">
        <f>业务员提成明细!L19</f>
        <v>148</v>
      </c>
      <c r="M17" s="153">
        <f>业务员提成明细!M19</f>
        <v>0</v>
      </c>
      <c r="N17" s="76" t="e">
        <f>业务员提成明细!N19</f>
        <v>#REF!</v>
      </c>
      <c r="O17" s="126">
        <f>业务员提成明细!O19</f>
        <v>0.01</v>
      </c>
      <c r="P17" s="154">
        <f>业务员提成明细!P19</f>
        <v>168.89</v>
      </c>
      <c r="Q17" s="125" t="e">
        <f>业务员提成明细!Q19</f>
        <v>#REF!</v>
      </c>
      <c r="R17" s="145">
        <f>业务员提成明细!R19</f>
        <v>0</v>
      </c>
      <c r="S17" s="161">
        <f>业务员提成明细!S19</f>
        <v>0</v>
      </c>
      <c r="T17" s="162" t="str">
        <f>业务员提成明细!V19</f>
        <v>CYQ19</v>
      </c>
      <c r="U17" s="144" t="str">
        <f>业务员提成明细!W19</f>
        <v>*石油制品*不锈钢切削油</v>
      </c>
      <c r="V17" s="163" t="str">
        <f>业务员提成明细!V19</f>
        <v>CYQ19</v>
      </c>
      <c r="W17" s="164" t="str">
        <f>业务员提成明细!W19</f>
        <v>*石油制品*不锈钢切削油</v>
      </c>
      <c r="X17" s="163" t="str">
        <f>业务员提成明细!X19</f>
        <v>CH-105</v>
      </c>
      <c r="Y17" s="169">
        <f>业务员提成明细!Y19</f>
        <v>8</v>
      </c>
      <c r="Z17" s="170" t="str">
        <f>业务员提成明细!Z19</f>
        <v>桶</v>
      </c>
      <c r="AA17" s="170"/>
      <c r="AB17" s="170"/>
      <c r="AC17" s="171">
        <f>业务员提成明细!AC19</f>
        <v>1360</v>
      </c>
      <c r="AD17" s="170"/>
      <c r="AE17" s="170"/>
      <c r="AF17" s="170" t="str">
        <f>业务员提成明细!AF19</f>
        <v>XOUT17120025</v>
      </c>
      <c r="AG17" s="176">
        <f>业务员提成明细!AG19</f>
        <v>43073</v>
      </c>
      <c r="AH17" s="177" t="str">
        <f>业务员提成明细!AH19</f>
        <v>车床</v>
      </c>
      <c r="AJ17" s="178">
        <f>业务员提成明细!AJ19</f>
        <v>0.17</v>
      </c>
    </row>
    <row r="18" spans="1:36" outlineLevel="2">
      <c r="A18" s="142" t="str">
        <f>业务员提成明细!A20</f>
        <v>丁连军</v>
      </c>
      <c r="B18" s="143">
        <f>业务员提成明细!B20</f>
        <v>43111</v>
      </c>
      <c r="C18" s="144" t="str">
        <f>业务员提成明细!C20</f>
        <v>a0338</v>
      </c>
      <c r="D18" s="142" t="str">
        <f>业务员提成明细!D20</f>
        <v>昆山科森科技股份有限公司</v>
      </c>
      <c r="E18" s="145">
        <f>业务员提成明细!E20</f>
        <v>14820</v>
      </c>
      <c r="F18" s="146" t="str">
        <f>业务员提成明细!F20</f>
        <v>28120276</v>
      </c>
      <c r="G18" s="143">
        <f>业务员提成明细!G20</f>
        <v>43231</v>
      </c>
      <c r="H18" s="144">
        <f>业务员提成明细!H20</f>
        <v>120</v>
      </c>
      <c r="I18" s="150">
        <f>业务员提成明细!I20</f>
        <v>43259</v>
      </c>
      <c r="J18" s="151">
        <f>业务员提成明细!J20</f>
        <v>14820</v>
      </c>
      <c r="K18" s="145">
        <f>业务员提成明细!K20</f>
        <v>12666.67</v>
      </c>
      <c r="L18" s="152">
        <f>业务员提成明细!L20</f>
        <v>148</v>
      </c>
      <c r="M18" s="153">
        <f>业务员提成明细!M20</f>
        <v>0</v>
      </c>
      <c r="N18" s="76" t="e">
        <f>业务员提成明细!N20</f>
        <v>#REF!</v>
      </c>
      <c r="O18" s="126">
        <f>业务员提成明细!O20</f>
        <v>0.01</v>
      </c>
      <c r="P18" s="154">
        <f>业务员提成明细!P20</f>
        <v>126.67</v>
      </c>
      <c r="Q18" s="125" t="e">
        <f>业务员提成明细!Q20</f>
        <v>#REF!</v>
      </c>
      <c r="R18" s="145">
        <f>业务员提成明细!R20</f>
        <v>0</v>
      </c>
      <c r="S18" s="161">
        <f>业务员提成明细!S20</f>
        <v>0</v>
      </c>
      <c r="T18" s="162" t="str">
        <f>业务员提成明细!V20</f>
        <v>CYQ19</v>
      </c>
      <c r="U18" s="144" t="str">
        <f>业务员提成明细!W20</f>
        <v>*石油制品*不锈钢切削油</v>
      </c>
      <c r="V18" s="163" t="str">
        <f>业务员提成明细!V20</f>
        <v>CYQ19</v>
      </c>
      <c r="W18" s="164" t="str">
        <f>业务员提成明细!W20</f>
        <v>*石油制品*不锈钢切削油</v>
      </c>
      <c r="X18" s="163" t="str">
        <f>业务员提成明细!X20</f>
        <v>CH-105</v>
      </c>
      <c r="Y18" s="169">
        <f>业务员提成明细!Y20</f>
        <v>6</v>
      </c>
      <c r="Z18" s="170" t="str">
        <f>业务员提成明细!Z20</f>
        <v>桶</v>
      </c>
      <c r="AA18" s="170"/>
      <c r="AB18" s="170"/>
      <c r="AC18" s="171">
        <f>业务员提成明细!AC20</f>
        <v>1020</v>
      </c>
      <c r="AD18" s="170"/>
      <c r="AE18" s="170"/>
      <c r="AF18" s="170" t="str">
        <f>业务员提成明细!AF20</f>
        <v>XOUT17120177</v>
      </c>
      <c r="AG18" s="176">
        <f>业务员提成明细!AG20</f>
        <v>43080</v>
      </c>
      <c r="AH18" s="177" t="str">
        <f>业务员提成明细!AH20</f>
        <v>车床</v>
      </c>
      <c r="AJ18" s="178">
        <f>业务员提成明细!AJ20</f>
        <v>0.17</v>
      </c>
    </row>
    <row r="19" spans="1:36" outlineLevel="2">
      <c r="A19" s="142" t="str">
        <f>业务员提成明细!A21</f>
        <v>丁连军</v>
      </c>
      <c r="B19" s="143">
        <f>业务员提成明细!B21</f>
        <v>43111</v>
      </c>
      <c r="C19" s="144" t="str">
        <f>业务员提成明细!C21</f>
        <v>a0338</v>
      </c>
      <c r="D19" s="142" t="str">
        <f>业务员提成明细!D21</f>
        <v>昆山科森科技股份有限公司</v>
      </c>
      <c r="E19" s="145">
        <f>业务员提成明细!E21</f>
        <v>2260</v>
      </c>
      <c r="F19" s="146" t="str">
        <f>业务员提成明细!F21</f>
        <v>28120277</v>
      </c>
      <c r="G19" s="143">
        <f>业务员提成明细!G21</f>
        <v>43231</v>
      </c>
      <c r="H19" s="144">
        <f>业务员提成明细!H21</f>
        <v>120</v>
      </c>
      <c r="I19" s="150">
        <f>业务员提成明细!I21</f>
        <v>43259</v>
      </c>
      <c r="J19" s="151">
        <f>业务员提成明细!J21</f>
        <v>2260</v>
      </c>
      <c r="K19" s="145">
        <f>业务员提成明细!K21</f>
        <v>1931.62</v>
      </c>
      <c r="L19" s="152">
        <f>业务员提成明细!L21</f>
        <v>148</v>
      </c>
      <c r="M19" s="153">
        <f>业务员提成明细!M21</f>
        <v>0</v>
      </c>
      <c r="N19" s="76" t="e">
        <f>业务员提成明细!N21</f>
        <v>#REF!</v>
      </c>
      <c r="O19" s="126">
        <f>业务员提成明细!O21</f>
        <v>0.01</v>
      </c>
      <c r="P19" s="154">
        <f>业务员提成明细!P21</f>
        <v>19.32</v>
      </c>
      <c r="Q19" s="125" t="e">
        <f>业务员提成明细!Q21</f>
        <v>#REF!</v>
      </c>
      <c r="R19" s="145">
        <f>业务员提成明细!R21</f>
        <v>0</v>
      </c>
      <c r="S19" s="161">
        <f>业务员提成明细!S21</f>
        <v>0</v>
      </c>
      <c r="T19" s="162" t="str">
        <f>业务员提成明细!V21</f>
        <v>CYQ14</v>
      </c>
      <c r="U19" s="144" t="str">
        <f>业务员提成明细!W21</f>
        <v>*石油制品*铜铝合金切削油</v>
      </c>
      <c r="V19" s="163" t="str">
        <f>业务员提成明细!V21</f>
        <v>CYQ14</v>
      </c>
      <c r="W19" s="164" t="str">
        <f>业务员提成明细!W21</f>
        <v>*石油制品*铜铝合金切削油</v>
      </c>
      <c r="X19" s="163" t="str">
        <f>业务员提成明细!X21</f>
        <v>CC-20B</v>
      </c>
      <c r="Y19" s="169">
        <f>业务员提成明细!Y21</f>
        <v>1</v>
      </c>
      <c r="Z19" s="170" t="str">
        <f>业务员提成明细!Z21</f>
        <v>桶</v>
      </c>
      <c r="AA19" s="170"/>
      <c r="AB19" s="170"/>
      <c r="AC19" s="171">
        <f>业务员提成明细!AC21</f>
        <v>170</v>
      </c>
      <c r="AD19" s="170"/>
      <c r="AE19" s="170"/>
      <c r="AF19" s="170" t="str">
        <f>业务员提成明细!AF21</f>
        <v>XOUT17120178</v>
      </c>
      <c r="AG19" s="176">
        <f>业务员提成明细!AG21</f>
        <v>43080</v>
      </c>
      <c r="AH19" s="177" t="str">
        <f>业务员提成明细!AH21</f>
        <v>车床</v>
      </c>
      <c r="AJ19" s="178">
        <f>业务员提成明细!AJ21</f>
        <v>0.17</v>
      </c>
    </row>
    <row r="20" spans="1:36" outlineLevel="2">
      <c r="A20" s="142" t="str">
        <f>业务员提成明细!A22</f>
        <v>丁连军</v>
      </c>
      <c r="B20" s="143">
        <f>业务员提成明细!B22</f>
        <v>43111</v>
      </c>
      <c r="C20" s="144" t="str">
        <f>业务员提成明细!C22</f>
        <v>a0338</v>
      </c>
      <c r="D20" s="142" t="str">
        <f>业务员提成明细!D22</f>
        <v>昆山科森科技股份有限公司</v>
      </c>
      <c r="E20" s="145">
        <f>业务员提成明细!E22</f>
        <v>2470</v>
      </c>
      <c r="F20" s="146" t="str">
        <f>业务员提成明细!F22</f>
        <v>28120277</v>
      </c>
      <c r="G20" s="143">
        <f>业务员提成明细!G22</f>
        <v>43231</v>
      </c>
      <c r="H20" s="144">
        <f>业务员提成明细!H22</f>
        <v>120</v>
      </c>
      <c r="I20" s="150">
        <f>业务员提成明细!I22</f>
        <v>43259</v>
      </c>
      <c r="J20" s="151">
        <f>业务员提成明细!J22</f>
        <v>2470</v>
      </c>
      <c r="K20" s="145">
        <f>业务员提成明细!K22</f>
        <v>2111.11</v>
      </c>
      <c r="L20" s="152">
        <f>业务员提成明细!L22</f>
        <v>148</v>
      </c>
      <c r="M20" s="153">
        <f>业务员提成明细!M22</f>
        <v>0</v>
      </c>
      <c r="N20" s="76" t="e">
        <f>业务员提成明细!N22</f>
        <v>#REF!</v>
      </c>
      <c r="O20" s="126">
        <f>业务员提成明细!O22</f>
        <v>0.01</v>
      </c>
      <c r="P20" s="154">
        <f>业务员提成明细!P22</f>
        <v>21.11</v>
      </c>
      <c r="Q20" s="125" t="e">
        <f>业务员提成明细!Q22</f>
        <v>#REF!</v>
      </c>
      <c r="R20" s="145">
        <f>业务员提成明细!R22</f>
        <v>0</v>
      </c>
      <c r="S20" s="161">
        <f>业务员提成明细!S22</f>
        <v>0</v>
      </c>
      <c r="T20" s="162" t="str">
        <f>业务员提成明细!V22</f>
        <v>CYQ19</v>
      </c>
      <c r="U20" s="144" t="str">
        <f>业务员提成明细!W22</f>
        <v>*石油制品*不锈钢切削油</v>
      </c>
      <c r="V20" s="163" t="str">
        <f>业务员提成明细!V22</f>
        <v>CYQ19</v>
      </c>
      <c r="W20" s="164" t="str">
        <f>业务员提成明细!W22</f>
        <v>*石油制品*不锈钢切削油</v>
      </c>
      <c r="X20" s="163" t="str">
        <f>业务员提成明细!X22</f>
        <v>CH-105</v>
      </c>
      <c r="Y20" s="169">
        <f>业务员提成明细!Y22</f>
        <v>1</v>
      </c>
      <c r="Z20" s="170" t="str">
        <f>业务员提成明细!Z22</f>
        <v>桶</v>
      </c>
      <c r="AA20" s="170"/>
      <c r="AB20" s="170"/>
      <c r="AC20" s="171">
        <f>业务员提成明细!AC22</f>
        <v>170</v>
      </c>
      <c r="AD20" s="170"/>
      <c r="AE20" s="170"/>
      <c r="AF20" s="170" t="str">
        <f>业务员提成明细!AF22</f>
        <v>XOUT17120178</v>
      </c>
      <c r="AG20" s="176">
        <f>业务员提成明细!AG22</f>
        <v>43080</v>
      </c>
      <c r="AH20" s="177" t="str">
        <f>业务员提成明细!AH22</f>
        <v>车床</v>
      </c>
      <c r="AJ20" s="178">
        <f>业务员提成明细!AJ22</f>
        <v>0.17</v>
      </c>
    </row>
    <row r="21" spans="1:36" outlineLevel="2">
      <c r="A21" s="142" t="str">
        <f>业务员提成明细!A23</f>
        <v>丁连军</v>
      </c>
      <c r="B21" s="143">
        <f>业务员提成明细!B23</f>
        <v>43111</v>
      </c>
      <c r="C21" s="144" t="str">
        <f>业务员提成明细!C23</f>
        <v>a0338</v>
      </c>
      <c r="D21" s="142" t="str">
        <f>业务员提成明细!D23</f>
        <v>昆山科森科技股份有限公司</v>
      </c>
      <c r="E21" s="145">
        <f>业务员提成明细!E23</f>
        <v>19760</v>
      </c>
      <c r="F21" s="146" t="str">
        <f>业务员提成明细!F23</f>
        <v>28120279</v>
      </c>
      <c r="G21" s="143">
        <f>业务员提成明细!G23</f>
        <v>43231</v>
      </c>
      <c r="H21" s="144">
        <f>业务员提成明细!H23</f>
        <v>120</v>
      </c>
      <c r="I21" s="150">
        <f>业务员提成明细!I23</f>
        <v>43259</v>
      </c>
      <c r="J21" s="151">
        <f>业务员提成明细!J23</f>
        <v>19760</v>
      </c>
      <c r="K21" s="145">
        <f>业务员提成明细!K23</f>
        <v>16888.89</v>
      </c>
      <c r="L21" s="152">
        <f>业务员提成明细!L23</f>
        <v>148</v>
      </c>
      <c r="M21" s="153">
        <f>业务员提成明细!M23</f>
        <v>0</v>
      </c>
      <c r="N21" s="76" t="e">
        <f>业务员提成明细!N23</f>
        <v>#REF!</v>
      </c>
      <c r="O21" s="126">
        <f>业务员提成明细!O23</f>
        <v>0.01</v>
      </c>
      <c r="P21" s="154">
        <f>业务员提成明细!P23</f>
        <v>168.89</v>
      </c>
      <c r="Q21" s="125" t="e">
        <f>业务员提成明细!Q23</f>
        <v>#REF!</v>
      </c>
      <c r="R21" s="145">
        <f>业务员提成明细!R23</f>
        <v>0</v>
      </c>
      <c r="S21" s="161">
        <f>业务员提成明细!S23</f>
        <v>0</v>
      </c>
      <c r="T21" s="162" t="str">
        <f>业务员提成明细!V23</f>
        <v>CYQ19</v>
      </c>
      <c r="U21" s="144" t="str">
        <f>业务员提成明细!W23</f>
        <v>*石油制品*不锈钢切削油</v>
      </c>
      <c r="V21" s="163" t="str">
        <f>业务员提成明细!V23</f>
        <v>CYQ19</v>
      </c>
      <c r="W21" s="164" t="str">
        <f>业务员提成明细!W23</f>
        <v>*石油制品*不锈钢切削油</v>
      </c>
      <c r="X21" s="163" t="str">
        <f>业务员提成明细!X23</f>
        <v>CH-105</v>
      </c>
      <c r="Y21" s="169">
        <f>业务员提成明细!Y23</f>
        <v>8</v>
      </c>
      <c r="Z21" s="170" t="str">
        <f>业务员提成明细!Z23</f>
        <v>桶</v>
      </c>
      <c r="AA21" s="170"/>
      <c r="AB21" s="170"/>
      <c r="AC21" s="171">
        <f>业务员提成明细!AC23</f>
        <v>1360</v>
      </c>
      <c r="AD21" s="170"/>
      <c r="AE21" s="170"/>
      <c r="AF21" s="170" t="str">
        <f>业务员提成明细!AF23</f>
        <v>XOUT17120323</v>
      </c>
      <c r="AG21" s="176">
        <f>业务员提成明细!AG23</f>
        <v>43087</v>
      </c>
      <c r="AH21" s="177" t="str">
        <f>业务员提成明细!AH23</f>
        <v>车床</v>
      </c>
      <c r="AJ21" s="178">
        <f>业务员提成明细!AJ23</f>
        <v>0.17</v>
      </c>
    </row>
    <row r="22" spans="1:36" outlineLevel="2">
      <c r="A22" s="142" t="str">
        <f>业务员提成明细!A24</f>
        <v>丁连军</v>
      </c>
      <c r="B22" s="143">
        <f>业务员提成明细!B24</f>
        <v>43111</v>
      </c>
      <c r="C22" s="144" t="str">
        <f>业务员提成明细!C24</f>
        <v>a0338</v>
      </c>
      <c r="D22" s="142" t="str">
        <f>业务员提成明细!D24</f>
        <v>昆山科森科技股份有限公司</v>
      </c>
      <c r="E22" s="145">
        <f>业务员提成明细!E24</f>
        <v>2360</v>
      </c>
      <c r="F22" s="146" t="str">
        <f>业务员提成明细!F24</f>
        <v>28120275</v>
      </c>
      <c r="G22" s="143">
        <f>业务员提成明细!G24</f>
        <v>43231</v>
      </c>
      <c r="H22" s="144">
        <f>业务员提成明细!H24</f>
        <v>120</v>
      </c>
      <c r="I22" s="150">
        <f>业务员提成明细!I24</f>
        <v>43259</v>
      </c>
      <c r="J22" s="151">
        <f>业务员提成明细!J24</f>
        <v>2360</v>
      </c>
      <c r="K22" s="145">
        <f>业务员提成明细!K24</f>
        <v>2017.09</v>
      </c>
      <c r="L22" s="152">
        <f>业务员提成明细!L24</f>
        <v>148</v>
      </c>
      <c r="M22" s="153">
        <f>业务员提成明细!M24</f>
        <v>0</v>
      </c>
      <c r="N22" s="76" t="e">
        <f>业务员提成明细!N24</f>
        <v>#REF!</v>
      </c>
      <c r="O22" s="126">
        <f>业务员提成明细!O24</f>
        <v>0.01</v>
      </c>
      <c r="P22" s="154">
        <f>业务员提成明细!P24</f>
        <v>20.170000000000002</v>
      </c>
      <c r="Q22" s="125" t="e">
        <f>业务员提成明细!Q24</f>
        <v>#REF!</v>
      </c>
      <c r="R22" s="145">
        <f>业务员提成明细!R24</f>
        <v>0</v>
      </c>
      <c r="S22" s="161">
        <f>业务员提成明细!S24</f>
        <v>0</v>
      </c>
      <c r="T22" s="162" t="str">
        <f>业务员提成明细!V24</f>
        <v>CYT09</v>
      </c>
      <c r="U22" s="144" t="str">
        <f>业务员提成明细!W24</f>
        <v>*石油制品*抗磨液压油</v>
      </c>
      <c r="V22" s="163" t="str">
        <f>业务员提成明细!V24</f>
        <v>CYT09</v>
      </c>
      <c r="W22" s="164" t="str">
        <f>业务员提成明细!W24</f>
        <v>*石油制品*抗磨液压油</v>
      </c>
      <c r="X22" s="163" t="str">
        <f>业务员提成明细!X24</f>
        <v>32#</v>
      </c>
      <c r="Y22" s="169">
        <f>业务员提成明细!Y24</f>
        <v>1</v>
      </c>
      <c r="Z22" s="170" t="str">
        <f>业务员提成明细!Z24</f>
        <v>桶</v>
      </c>
      <c r="AA22" s="170"/>
      <c r="AB22" s="170"/>
      <c r="AC22" s="171">
        <f>业务员提成明细!AC24</f>
        <v>170</v>
      </c>
      <c r="AD22" s="170"/>
      <c r="AE22" s="170"/>
      <c r="AF22" s="170" t="str">
        <f>业务员提成明细!AF24</f>
        <v>XOUT17110568</v>
      </c>
      <c r="AG22" s="176">
        <f>业务员提成明细!AG24</f>
        <v>43066</v>
      </c>
      <c r="AH22" s="177" t="str">
        <f>业务员提成明细!AH24</f>
        <v>冲压部</v>
      </c>
      <c r="AJ22" s="178">
        <f>业务员提成明细!AJ24</f>
        <v>0.17</v>
      </c>
    </row>
    <row r="23" spans="1:36" outlineLevel="2">
      <c r="A23" s="142" t="str">
        <f>业务员提成明细!A25</f>
        <v>丁连军</v>
      </c>
      <c r="B23" s="143">
        <f>业务员提成明细!B25</f>
        <v>43111</v>
      </c>
      <c r="C23" s="144" t="str">
        <f>业务员提成明细!C25</f>
        <v>a0338</v>
      </c>
      <c r="D23" s="142" t="str">
        <f>业务员提成明细!D25</f>
        <v>昆山科森科技股份有限公司</v>
      </c>
      <c r="E23" s="145">
        <f>业务员提成明细!E25</f>
        <v>2520</v>
      </c>
      <c r="F23" s="146" t="str">
        <f>业务员提成明细!F25</f>
        <v>28120277</v>
      </c>
      <c r="G23" s="143">
        <f>业务员提成明细!G25</f>
        <v>43231</v>
      </c>
      <c r="H23" s="144">
        <f>业务员提成明细!H25</f>
        <v>120</v>
      </c>
      <c r="I23" s="150">
        <f>业务员提成明细!I25</f>
        <v>43259</v>
      </c>
      <c r="J23" s="151">
        <f>业务员提成明细!J25</f>
        <v>2520</v>
      </c>
      <c r="K23" s="145">
        <f>业务员提成明细!K25</f>
        <v>2153.85</v>
      </c>
      <c r="L23" s="152">
        <f>业务员提成明细!L25</f>
        <v>148</v>
      </c>
      <c r="M23" s="153">
        <f>业务员提成明细!M25</f>
        <v>0</v>
      </c>
      <c r="N23" s="76" t="e">
        <f>业务员提成明细!N25</f>
        <v>#REF!</v>
      </c>
      <c r="O23" s="126">
        <f>业务员提成明细!O25</f>
        <v>0.01</v>
      </c>
      <c r="P23" s="154">
        <f>业务员提成明细!P25</f>
        <v>21.54</v>
      </c>
      <c r="Q23" s="125" t="e">
        <f>业务员提成明细!Q25</f>
        <v>#REF!</v>
      </c>
      <c r="R23" s="145">
        <f>业务员提成明细!R25</f>
        <v>0</v>
      </c>
      <c r="S23" s="161">
        <f>业务员提成明细!S25</f>
        <v>0</v>
      </c>
      <c r="T23" s="162" t="str">
        <f>业务员提成明细!V25</f>
        <v>CYT01</v>
      </c>
      <c r="U23" s="144" t="str">
        <f>业务员提成明细!W25</f>
        <v>*石油制品*锂基脂</v>
      </c>
      <c r="V23" s="163" t="str">
        <f>业务员提成明细!V25</f>
        <v>CYT01</v>
      </c>
      <c r="W23" s="164" t="str">
        <f>业务员提成明细!W25</f>
        <v>*石油制品*锂基脂</v>
      </c>
      <c r="X23" s="163" t="str">
        <f>业务员提成明细!X25</f>
        <v>0#</v>
      </c>
      <c r="Y23" s="169">
        <f>业务员提成明细!Y25</f>
        <v>8</v>
      </c>
      <c r="Z23" s="170" t="str">
        <f>业务员提成明细!Z25</f>
        <v>桶</v>
      </c>
      <c r="AA23" s="170"/>
      <c r="AB23" s="170"/>
      <c r="AC23" s="171">
        <f>业务员提成明细!AC25</f>
        <v>120</v>
      </c>
      <c r="AD23" s="170"/>
      <c r="AE23" s="170"/>
      <c r="AF23" s="170" t="str">
        <f>业务员提成明细!AF25</f>
        <v>XOUT17120179</v>
      </c>
      <c r="AG23" s="176">
        <f>业务员提成明细!AG25</f>
        <v>43080</v>
      </c>
      <c r="AH23" s="177" t="str">
        <f>业务员提成明细!AH25</f>
        <v>冲压部</v>
      </c>
      <c r="AJ23" s="178">
        <f>业务员提成明细!AJ25</f>
        <v>0.17</v>
      </c>
    </row>
    <row r="24" spans="1:36" outlineLevel="2">
      <c r="A24" s="142" t="str">
        <f>业务员提成明细!A26</f>
        <v>丁连军</v>
      </c>
      <c r="B24" s="143">
        <f>业务员提成明细!B26</f>
        <v>43111</v>
      </c>
      <c r="C24" s="144" t="str">
        <f>业务员提成明细!C26</f>
        <v>a0338</v>
      </c>
      <c r="D24" s="142" t="str">
        <f>业务员提成明细!D26</f>
        <v>昆山科森科技股份有限公司</v>
      </c>
      <c r="E24" s="145">
        <f>业务员提成明细!E26</f>
        <v>2360</v>
      </c>
      <c r="F24" s="146" t="str">
        <f>业务员提成明细!F26</f>
        <v>28120279</v>
      </c>
      <c r="G24" s="143">
        <f>业务员提成明细!G26</f>
        <v>43231</v>
      </c>
      <c r="H24" s="144">
        <f>业务员提成明细!H26</f>
        <v>120</v>
      </c>
      <c r="I24" s="150">
        <f>业务员提成明细!I26</f>
        <v>43259</v>
      </c>
      <c r="J24" s="151">
        <f>业务员提成明细!J26</f>
        <v>2360</v>
      </c>
      <c r="K24" s="145">
        <f>业务员提成明细!K26</f>
        <v>2017.09</v>
      </c>
      <c r="L24" s="152">
        <f>业务员提成明细!L26</f>
        <v>148</v>
      </c>
      <c r="M24" s="153">
        <f>业务员提成明细!M26</f>
        <v>0</v>
      </c>
      <c r="N24" s="76" t="e">
        <f>业务员提成明细!N26</f>
        <v>#REF!</v>
      </c>
      <c r="O24" s="126">
        <f>业务员提成明细!O26</f>
        <v>0.01</v>
      </c>
      <c r="P24" s="154">
        <f>业务员提成明细!P26</f>
        <v>20.170000000000002</v>
      </c>
      <c r="Q24" s="125" t="e">
        <f>业务员提成明细!Q26</f>
        <v>#REF!</v>
      </c>
      <c r="R24" s="145">
        <f>业务员提成明细!R26</f>
        <v>0</v>
      </c>
      <c r="S24" s="161">
        <f>业务员提成明细!S26</f>
        <v>0</v>
      </c>
      <c r="T24" s="162" t="str">
        <f>业务员提成明细!V26</f>
        <v>CYT09</v>
      </c>
      <c r="U24" s="144" t="str">
        <f>业务员提成明细!W26</f>
        <v>*石油制品*抗磨液压油</v>
      </c>
      <c r="V24" s="163" t="str">
        <f>业务员提成明细!V26</f>
        <v>CYT09</v>
      </c>
      <c r="W24" s="164" t="str">
        <f>业务员提成明细!W26</f>
        <v>*石油制品*抗磨液压油</v>
      </c>
      <c r="X24" s="163" t="str">
        <f>业务员提成明细!X26</f>
        <v>32#</v>
      </c>
      <c r="Y24" s="169">
        <f>业务员提成明细!Y26</f>
        <v>1</v>
      </c>
      <c r="Z24" s="170" t="str">
        <f>业务员提成明细!Z26</f>
        <v>桶</v>
      </c>
      <c r="AA24" s="170"/>
      <c r="AB24" s="170"/>
      <c r="AC24" s="171">
        <f>业务员提成明细!AC26</f>
        <v>170</v>
      </c>
      <c r="AD24" s="170"/>
      <c r="AE24" s="170"/>
      <c r="AF24" s="170" t="str">
        <f>业务员提成明细!AF26</f>
        <v>XOUT17120324</v>
      </c>
      <c r="AG24" s="176">
        <f>业务员提成明细!AG26</f>
        <v>43087</v>
      </c>
      <c r="AH24" s="177" t="str">
        <f>业务员提成明细!AH26</f>
        <v>冲压部</v>
      </c>
      <c r="AJ24" s="178">
        <f>业务员提成明细!AJ26</f>
        <v>0.17</v>
      </c>
    </row>
    <row r="25" spans="1:36" outlineLevel="2">
      <c r="A25" s="142" t="str">
        <f>业务员提成明细!A27</f>
        <v>丁连军</v>
      </c>
      <c r="B25" s="143">
        <f>业务员提成明细!B27</f>
        <v>43111</v>
      </c>
      <c r="C25" s="144" t="str">
        <f>业务员提成明细!C27</f>
        <v>a0338</v>
      </c>
      <c r="D25" s="142" t="str">
        <f>业务员提成明细!D27</f>
        <v>昆山科森科技股份有限公司</v>
      </c>
      <c r="E25" s="145">
        <f>业务员提成明细!E27</f>
        <v>9880</v>
      </c>
      <c r="F25" s="146" t="str">
        <f>业务员提成明细!F27</f>
        <v>28120275</v>
      </c>
      <c r="G25" s="143">
        <f>业务员提成明细!G27</f>
        <v>43231</v>
      </c>
      <c r="H25" s="144">
        <f>业务员提成明细!H27</f>
        <v>120</v>
      </c>
      <c r="I25" s="150">
        <f>业务员提成明细!I27</f>
        <v>43259</v>
      </c>
      <c r="J25" s="151">
        <f>业务员提成明细!J27</f>
        <v>9880</v>
      </c>
      <c r="K25" s="145">
        <f>业务员提成明细!K27</f>
        <v>8444.44</v>
      </c>
      <c r="L25" s="152">
        <f>业务员提成明细!L27</f>
        <v>148</v>
      </c>
      <c r="M25" s="153">
        <f>业务员提成明细!M27</f>
        <v>0</v>
      </c>
      <c r="N25" s="76" t="e">
        <f>业务员提成明细!N27</f>
        <v>#REF!</v>
      </c>
      <c r="O25" s="126">
        <f>业务员提成明细!O27</f>
        <v>0.01</v>
      </c>
      <c r="P25" s="154">
        <f>业务员提成明细!P27</f>
        <v>84.44</v>
      </c>
      <c r="Q25" s="125" t="e">
        <f>业务员提成明细!Q27</f>
        <v>#REF!</v>
      </c>
      <c r="R25" s="145">
        <f>业务员提成明细!R27</f>
        <v>0</v>
      </c>
      <c r="S25" s="161">
        <f>业务员提成明细!S27</f>
        <v>0</v>
      </c>
      <c r="T25" s="162" t="str">
        <f>业务员提成明细!V27</f>
        <v>CYQ19</v>
      </c>
      <c r="U25" s="144" t="str">
        <f>业务员提成明细!W27</f>
        <v>*石油制品*不锈钢切削油</v>
      </c>
      <c r="V25" s="163" t="str">
        <f>业务员提成明细!V27</f>
        <v>CYQ19</v>
      </c>
      <c r="W25" s="164" t="str">
        <f>业务员提成明细!W27</f>
        <v>*石油制品*不锈钢切削油</v>
      </c>
      <c r="X25" s="163" t="str">
        <f>业务员提成明细!X27</f>
        <v>CH-105</v>
      </c>
      <c r="Y25" s="169">
        <f>业务员提成明细!Y27</f>
        <v>4</v>
      </c>
      <c r="Z25" s="170" t="str">
        <f>业务员提成明细!Z27</f>
        <v>桶</v>
      </c>
      <c r="AA25" s="170"/>
      <c r="AB25" s="170"/>
      <c r="AC25" s="171">
        <f>业务员提成明细!AC27</f>
        <v>680</v>
      </c>
      <c r="AD25" s="170"/>
      <c r="AE25" s="170"/>
      <c r="AF25" s="170" t="str">
        <f>业务员提成明细!AF27</f>
        <v>XOUT17110516</v>
      </c>
      <c r="AG25" s="176">
        <f>业务员提成明细!AG27</f>
        <v>43063</v>
      </c>
      <c r="AH25" s="177" t="str">
        <f>业务员提成明细!AH27</f>
        <v>高精</v>
      </c>
      <c r="AJ25" s="178">
        <f>业务员提成明细!AJ27</f>
        <v>0.17</v>
      </c>
    </row>
    <row r="26" spans="1:36" ht="10.050000000000001" customHeight="1" outlineLevel="2">
      <c r="A26" s="142" t="str">
        <f>业务员提成明细!A28</f>
        <v>丁连军</v>
      </c>
      <c r="B26" s="143">
        <f>业务员提成明细!B28</f>
        <v>43111</v>
      </c>
      <c r="C26" s="144" t="str">
        <f>业务员提成明细!C28</f>
        <v>a0338</v>
      </c>
      <c r="D26" s="142" t="str">
        <f>业务员提成明细!D28</f>
        <v>昆山科森科技股份有限公司</v>
      </c>
      <c r="E26" s="145">
        <f>业务员提成明细!E28</f>
        <v>2470</v>
      </c>
      <c r="F26" s="146" t="str">
        <f>业务员提成明细!F28</f>
        <v>28120275</v>
      </c>
      <c r="G26" s="143">
        <f>业务员提成明细!G28</f>
        <v>43231</v>
      </c>
      <c r="H26" s="144">
        <f>业务员提成明细!H28</f>
        <v>120</v>
      </c>
      <c r="I26" s="150">
        <f>业务员提成明细!I28</f>
        <v>43259</v>
      </c>
      <c r="J26" s="151">
        <f>业务员提成明细!J28</f>
        <v>2470</v>
      </c>
      <c r="K26" s="145">
        <f>业务员提成明细!K28</f>
        <v>2111.11</v>
      </c>
      <c r="L26" s="152">
        <f>业务员提成明细!L28</f>
        <v>148</v>
      </c>
      <c r="M26" s="153">
        <f>业务员提成明细!M28</f>
        <v>0</v>
      </c>
      <c r="N26" s="76" t="e">
        <f>业务员提成明细!N28</f>
        <v>#REF!</v>
      </c>
      <c r="O26" s="126">
        <f>业务员提成明细!O28</f>
        <v>0.01</v>
      </c>
      <c r="P26" s="154">
        <f>业务员提成明细!P28</f>
        <v>21.11</v>
      </c>
      <c r="Q26" s="125" t="e">
        <f>业务员提成明细!Q28</f>
        <v>#REF!</v>
      </c>
      <c r="R26" s="145">
        <f>业务员提成明细!R28</f>
        <v>0</v>
      </c>
      <c r="S26" s="161">
        <f>业务员提成明细!S28</f>
        <v>0</v>
      </c>
      <c r="T26" s="162" t="str">
        <f>业务员提成明细!V28</f>
        <v>CYQ19</v>
      </c>
      <c r="U26" s="144" t="str">
        <f>业务员提成明细!W28</f>
        <v>*石油制品*不锈钢切削油</v>
      </c>
      <c r="V26" s="163" t="str">
        <f>业务员提成明细!V28</f>
        <v>CYQ19</v>
      </c>
      <c r="W26" s="164" t="str">
        <f>业务员提成明细!W28</f>
        <v>*石油制品*不锈钢切削油</v>
      </c>
      <c r="X26" s="163" t="str">
        <f>业务员提成明细!X28</f>
        <v>CH-105</v>
      </c>
      <c r="Y26" s="169">
        <f>业务员提成明细!Y28</f>
        <v>1</v>
      </c>
      <c r="Z26" s="170" t="str">
        <f>业务员提成明细!Z28</f>
        <v>桶</v>
      </c>
      <c r="AA26" s="170"/>
      <c r="AB26" s="170"/>
      <c r="AC26" s="171">
        <f>业务员提成明细!AC28</f>
        <v>170</v>
      </c>
      <c r="AD26" s="170"/>
      <c r="AE26" s="170"/>
      <c r="AF26" s="170" t="str">
        <f>业务员提成明细!AF28</f>
        <v>XOUT17110560</v>
      </c>
      <c r="AG26" s="176">
        <f>业务员提成明细!AG28</f>
        <v>43064</v>
      </c>
      <c r="AH26" s="177" t="str">
        <f>业务员提成明细!AH28</f>
        <v>高精</v>
      </c>
      <c r="AJ26" s="178">
        <f>业务员提成明细!AJ28</f>
        <v>0.17</v>
      </c>
    </row>
    <row r="27" spans="1:36" ht="10.050000000000001" customHeight="1" outlineLevel="2">
      <c r="A27" s="142" t="str">
        <f>业务员提成明细!A29</f>
        <v>丁连军</v>
      </c>
      <c r="B27" s="143">
        <f>业务员提成明细!B29</f>
        <v>43111</v>
      </c>
      <c r="C27" s="144" t="str">
        <f>业务员提成明细!C29</f>
        <v>a0338</v>
      </c>
      <c r="D27" s="142" t="str">
        <f>业务员提成明细!D29</f>
        <v>昆山科森科技股份有限公司</v>
      </c>
      <c r="E27" s="145">
        <f>业务员提成明细!E29</f>
        <v>2260</v>
      </c>
      <c r="F27" s="146" t="str">
        <f>业务员提成明细!F29</f>
        <v>28120275</v>
      </c>
      <c r="G27" s="143">
        <f>业务员提成明细!G29</f>
        <v>43231</v>
      </c>
      <c r="H27" s="144">
        <f>业务员提成明细!H29</f>
        <v>120</v>
      </c>
      <c r="I27" s="150">
        <f>业务员提成明细!I29</f>
        <v>43259</v>
      </c>
      <c r="J27" s="151">
        <f>业务员提成明细!J29</f>
        <v>2260</v>
      </c>
      <c r="K27" s="145">
        <f>业务员提成明细!K29</f>
        <v>1931.62</v>
      </c>
      <c r="L27" s="152">
        <f>业务员提成明细!L29</f>
        <v>148</v>
      </c>
      <c r="M27" s="153">
        <f>业务员提成明细!M29</f>
        <v>0</v>
      </c>
      <c r="N27" s="76" t="e">
        <f>业务员提成明细!N29</f>
        <v>#REF!</v>
      </c>
      <c r="O27" s="126">
        <f>业务员提成明细!O29</f>
        <v>0.01</v>
      </c>
      <c r="P27" s="154">
        <f>业务员提成明细!P29</f>
        <v>19.32</v>
      </c>
      <c r="Q27" s="125" t="e">
        <f>业务员提成明细!Q29</f>
        <v>#REF!</v>
      </c>
      <c r="R27" s="145">
        <f>业务员提成明细!R29</f>
        <v>0</v>
      </c>
      <c r="S27" s="161">
        <f>业务员提成明细!S29</f>
        <v>0</v>
      </c>
      <c r="T27" s="162" t="str">
        <f>业务员提成明细!V29</f>
        <v>CYQ14</v>
      </c>
      <c r="U27" s="144" t="str">
        <f>业务员提成明细!W29</f>
        <v>*石油制品*铜铝合金切削油</v>
      </c>
      <c r="V27" s="163" t="str">
        <f>业务员提成明细!V29</f>
        <v>CYQ14</v>
      </c>
      <c r="W27" s="164" t="str">
        <f>业务员提成明细!W29</f>
        <v>*石油制品*铜铝合金切削油</v>
      </c>
      <c r="X27" s="163" t="str">
        <f>业务员提成明细!X29</f>
        <v>CC-20B</v>
      </c>
      <c r="Y27" s="169">
        <f>业务员提成明细!Y29</f>
        <v>1</v>
      </c>
      <c r="Z27" s="170" t="str">
        <f>业务员提成明细!Z29</f>
        <v>桶</v>
      </c>
      <c r="AA27" s="170"/>
      <c r="AB27" s="170"/>
      <c r="AC27" s="171">
        <f>业务员提成明细!AC29</f>
        <v>170</v>
      </c>
      <c r="AD27" s="170"/>
      <c r="AE27" s="170"/>
      <c r="AF27" s="170" t="str">
        <f>业务员提成明细!AF29</f>
        <v>XOUT17110562</v>
      </c>
      <c r="AG27" s="176">
        <f>业务员提成明细!AG29</f>
        <v>43063</v>
      </c>
      <c r="AH27" s="177" t="str">
        <f>业务员提成明细!AH29</f>
        <v>高精</v>
      </c>
      <c r="AJ27" s="178">
        <f>业务员提成明细!AJ29</f>
        <v>0.17</v>
      </c>
    </row>
    <row r="28" spans="1:36" ht="10.050000000000001" customHeight="1" outlineLevel="2">
      <c r="A28" s="142" t="str">
        <f>业务员提成明细!A30</f>
        <v>丁连军</v>
      </c>
      <c r="B28" s="143">
        <f>业务员提成明细!B30</f>
        <v>43111</v>
      </c>
      <c r="C28" s="144" t="str">
        <f>业务员提成明细!C30</f>
        <v>a0338</v>
      </c>
      <c r="D28" s="142" t="str">
        <f>业务员提成明细!D30</f>
        <v>昆山科森科技股份有限公司</v>
      </c>
      <c r="E28" s="145">
        <f>业务员提成明细!E30</f>
        <v>9090</v>
      </c>
      <c r="F28" s="146" t="str">
        <f>业务员提成明细!F30</f>
        <v>28120276</v>
      </c>
      <c r="G28" s="143">
        <f>业务员提成明细!G30</f>
        <v>43231</v>
      </c>
      <c r="H28" s="144">
        <f>业务员提成明细!H30</f>
        <v>120</v>
      </c>
      <c r="I28" s="150">
        <f>业务员提成明细!I30</f>
        <v>43259</v>
      </c>
      <c r="J28" s="151">
        <f>业务员提成明细!J30</f>
        <v>9090</v>
      </c>
      <c r="K28" s="145">
        <f>业务员提成明细!K30</f>
        <v>7769.23</v>
      </c>
      <c r="L28" s="152">
        <f>业务员提成明细!L30</f>
        <v>148</v>
      </c>
      <c r="M28" s="153">
        <f>业务员提成明细!M30</f>
        <v>0</v>
      </c>
      <c r="N28" s="76" t="e">
        <f>业务员提成明细!N30</f>
        <v>#REF!</v>
      </c>
      <c r="O28" s="126">
        <f>业务员提成明细!O30</f>
        <v>0.01</v>
      </c>
      <c r="P28" s="154">
        <f>业务员提成明细!P30</f>
        <v>77.69</v>
      </c>
      <c r="Q28" s="125" t="e">
        <f>业务员提成明细!Q30</f>
        <v>#REF!</v>
      </c>
      <c r="R28" s="145">
        <f>业务员提成明细!R30</f>
        <v>0</v>
      </c>
      <c r="S28" s="161">
        <f>业务员提成明细!S30</f>
        <v>0</v>
      </c>
      <c r="T28" s="162" t="str">
        <f>业务员提成明细!V30</f>
        <v>CSB09</v>
      </c>
      <c r="U28" s="144" t="str">
        <f>业务员提成明细!W30</f>
        <v>*石油制品*半合成极压切削液</v>
      </c>
      <c r="V28" s="163" t="str">
        <f>业务员提成明细!V30</f>
        <v>CSB09</v>
      </c>
      <c r="W28" s="164" t="str">
        <f>业务员提成明细!W30</f>
        <v>*石油制品*半合成极压切削液</v>
      </c>
      <c r="X28" s="163" t="str">
        <f>业务员提成明细!X30</f>
        <v>LP-3030</v>
      </c>
      <c r="Y28" s="169">
        <f>业务员提成明细!Y30</f>
        <v>3</v>
      </c>
      <c r="Z28" s="170" t="str">
        <f>业务员提成明细!Z30</f>
        <v>桶</v>
      </c>
      <c r="AA28" s="170"/>
      <c r="AB28" s="170"/>
      <c r="AC28" s="171">
        <f>业务员提成明细!AC30</f>
        <v>510</v>
      </c>
      <c r="AD28" s="170"/>
      <c r="AE28" s="170"/>
      <c r="AF28" s="170" t="str">
        <f>业务员提成明细!AF30</f>
        <v>XOUT17110520</v>
      </c>
      <c r="AG28" s="176">
        <f>业务员提成明细!AG30</f>
        <v>43063</v>
      </c>
      <c r="AH28" s="177" t="str">
        <f>业务员提成明细!AH30</f>
        <v>高精</v>
      </c>
      <c r="AJ28" s="178">
        <f>业务员提成明细!AJ30</f>
        <v>0.17</v>
      </c>
    </row>
    <row r="29" spans="1:36" ht="10.050000000000001" customHeight="1" outlineLevel="2">
      <c r="A29" s="142" t="str">
        <f>业务员提成明细!A31</f>
        <v>丁连军</v>
      </c>
      <c r="B29" s="143">
        <f>业务员提成明细!B31</f>
        <v>43111</v>
      </c>
      <c r="C29" s="144" t="str">
        <f>业务员提成明细!C31</f>
        <v>a0338</v>
      </c>
      <c r="D29" s="142" t="str">
        <f>业务员提成明细!D31</f>
        <v>昆山科森科技股份有限公司</v>
      </c>
      <c r="E29" s="145">
        <f>业务员提成明细!E31</f>
        <v>9090</v>
      </c>
      <c r="F29" s="146" t="str">
        <f>业务员提成明细!F31</f>
        <v>28120276</v>
      </c>
      <c r="G29" s="143">
        <f>业务员提成明细!G31</f>
        <v>43231</v>
      </c>
      <c r="H29" s="144">
        <f>业务员提成明细!H31</f>
        <v>120</v>
      </c>
      <c r="I29" s="150">
        <f>业务员提成明细!I31</f>
        <v>43259</v>
      </c>
      <c r="J29" s="151">
        <f>业务员提成明细!J31</f>
        <v>9090</v>
      </c>
      <c r="K29" s="145">
        <f>业务员提成明细!K31</f>
        <v>7769.23</v>
      </c>
      <c r="L29" s="152">
        <f>业务员提成明细!L31</f>
        <v>148</v>
      </c>
      <c r="M29" s="153">
        <f>业务员提成明细!M31</f>
        <v>0</v>
      </c>
      <c r="N29" s="76" t="e">
        <f>业务员提成明细!N31</f>
        <v>#REF!</v>
      </c>
      <c r="O29" s="126">
        <f>业务员提成明细!O31</f>
        <v>0.01</v>
      </c>
      <c r="P29" s="154">
        <f>业务员提成明细!P31</f>
        <v>77.69</v>
      </c>
      <c r="Q29" s="125" t="e">
        <f>业务员提成明细!Q31</f>
        <v>#REF!</v>
      </c>
      <c r="R29" s="145">
        <f>业务员提成明细!R31</f>
        <v>0</v>
      </c>
      <c r="S29" s="161">
        <f>业务员提成明细!S31</f>
        <v>0</v>
      </c>
      <c r="T29" s="162" t="str">
        <f>业务员提成明细!V31</f>
        <v>CSB09</v>
      </c>
      <c r="U29" s="144" t="str">
        <f>业务员提成明细!W31</f>
        <v>*石油制品*半合成极压切削液</v>
      </c>
      <c r="V29" s="163" t="str">
        <f>业务员提成明细!V31</f>
        <v>CSB09</v>
      </c>
      <c r="W29" s="164" t="str">
        <f>业务员提成明细!W31</f>
        <v>*石油制品*半合成极压切削液</v>
      </c>
      <c r="X29" s="163" t="str">
        <f>业务员提成明细!X31</f>
        <v>LP-3030</v>
      </c>
      <c r="Y29" s="169">
        <f>业务员提成明细!Y31</f>
        <v>3</v>
      </c>
      <c r="Z29" s="170" t="str">
        <f>业务员提成明细!Z31</f>
        <v>桶</v>
      </c>
      <c r="AA29" s="170"/>
      <c r="AB29" s="170"/>
      <c r="AC29" s="171">
        <f>业务员提成明细!AC31</f>
        <v>510</v>
      </c>
      <c r="AD29" s="170"/>
      <c r="AE29" s="170"/>
      <c r="AF29" s="170" t="str">
        <f>业务员提成明细!AF31</f>
        <v>XOUT17110520</v>
      </c>
      <c r="AG29" s="176">
        <f>业务员提成明细!AG31</f>
        <v>43063</v>
      </c>
      <c r="AH29" s="177" t="str">
        <f>业务员提成明细!AH31</f>
        <v>高精</v>
      </c>
      <c r="AJ29" s="178">
        <f>业务员提成明细!AJ31</f>
        <v>0.17</v>
      </c>
    </row>
    <row r="30" spans="1:36" ht="10.050000000000001" customHeight="1" outlineLevel="2">
      <c r="A30" s="142" t="str">
        <f>业务员提成明细!A32</f>
        <v>丁连军</v>
      </c>
      <c r="B30" s="143">
        <f>业务员提成明细!B32</f>
        <v>43111</v>
      </c>
      <c r="C30" s="144" t="str">
        <f>业务员提成明细!C32</f>
        <v>a0338</v>
      </c>
      <c r="D30" s="142" t="str">
        <f>业务员提成明细!D32</f>
        <v>昆山科森科技股份有限公司</v>
      </c>
      <c r="E30" s="145">
        <f>业务员提成明细!E32</f>
        <v>4740</v>
      </c>
      <c r="F30" s="146" t="str">
        <f>业务员提成明细!F32</f>
        <v>28120276</v>
      </c>
      <c r="G30" s="143">
        <f>业务员提成明细!G32</f>
        <v>43231</v>
      </c>
      <c r="H30" s="144">
        <f>业务员提成明细!H32</f>
        <v>120</v>
      </c>
      <c r="I30" s="150">
        <f>业务员提成明细!I32</f>
        <v>43259</v>
      </c>
      <c r="J30" s="151">
        <f>业务员提成明细!J32</f>
        <v>4740</v>
      </c>
      <c r="K30" s="145">
        <f>业务员提成明细!K32</f>
        <v>4051.28</v>
      </c>
      <c r="L30" s="152">
        <f>业务员提成明细!L32</f>
        <v>148</v>
      </c>
      <c r="M30" s="153">
        <f>业务员提成明细!M32</f>
        <v>0</v>
      </c>
      <c r="N30" s="76" t="e">
        <f>业务员提成明细!N32</f>
        <v>#REF!</v>
      </c>
      <c r="O30" s="126">
        <f>业务员提成明细!O32</f>
        <v>0.01</v>
      </c>
      <c r="P30" s="154">
        <f>业务员提成明细!P32</f>
        <v>40.51</v>
      </c>
      <c r="Q30" s="125" t="e">
        <f>业务员提成明细!Q32</f>
        <v>#REF!</v>
      </c>
      <c r="R30" s="145">
        <f>业务员提成明细!R32</f>
        <v>0</v>
      </c>
      <c r="S30" s="161">
        <f>业务员提成明细!S32</f>
        <v>0</v>
      </c>
      <c r="T30" s="162" t="str">
        <f>业务员提成明细!V32</f>
        <v>CYT11</v>
      </c>
      <c r="U30" s="144" t="str">
        <f>业务员提成明细!W32</f>
        <v>*石油制品*机床导轨油</v>
      </c>
      <c r="V30" s="163" t="str">
        <f>业务员提成明细!V32</f>
        <v>CYT11</v>
      </c>
      <c r="W30" s="164" t="str">
        <f>业务员提成明细!W32</f>
        <v>*石油制品*机床导轨油</v>
      </c>
      <c r="X30" s="163" t="str">
        <f>业务员提成明细!X32</f>
        <v>68#</v>
      </c>
      <c r="Y30" s="169">
        <f>业务员提成明细!Y32</f>
        <v>2</v>
      </c>
      <c r="Z30" s="170" t="str">
        <f>业务员提成明细!Z32</f>
        <v>桶</v>
      </c>
      <c r="AA30" s="170"/>
      <c r="AB30" s="170"/>
      <c r="AC30" s="171">
        <f>业务员提成明细!AC32</f>
        <v>340</v>
      </c>
      <c r="AD30" s="170"/>
      <c r="AE30" s="170"/>
      <c r="AF30" s="170" t="str">
        <f>业务员提成明细!AF32</f>
        <v>XOUT17110520</v>
      </c>
      <c r="AG30" s="176">
        <f>业务员提成明细!AG32</f>
        <v>43063</v>
      </c>
      <c r="AH30" s="177" t="str">
        <f>业务员提成明细!AH32</f>
        <v>高精</v>
      </c>
      <c r="AJ30" s="178">
        <f>业务员提成明细!AJ32</f>
        <v>0.17</v>
      </c>
    </row>
    <row r="31" spans="1:36" ht="10.050000000000001" customHeight="1" outlineLevel="2">
      <c r="A31" s="142" t="str">
        <f>业务员提成明细!A33</f>
        <v>丁连军</v>
      </c>
      <c r="B31" s="143">
        <f>业务员提成明细!B33</f>
        <v>43111</v>
      </c>
      <c r="C31" s="144" t="str">
        <f>业务员提成明细!C33</f>
        <v>a0338</v>
      </c>
      <c r="D31" s="142" t="str">
        <f>业务员提成明细!D33</f>
        <v>昆山科森科技股份有限公司</v>
      </c>
      <c r="E31" s="145">
        <f>业务员提成明细!E33</f>
        <v>12120</v>
      </c>
      <c r="F31" s="146" t="str">
        <f>业务员提成明细!F33</f>
        <v>28120276</v>
      </c>
      <c r="G31" s="143">
        <f>业务员提成明细!G33</f>
        <v>43231</v>
      </c>
      <c r="H31" s="144">
        <f>业务员提成明细!H33</f>
        <v>120</v>
      </c>
      <c r="I31" s="150">
        <f>业务员提成明细!I33</f>
        <v>43259</v>
      </c>
      <c r="J31" s="151">
        <f>业务员提成明细!J33</f>
        <v>12120</v>
      </c>
      <c r="K31" s="145">
        <f>业务员提成明细!K33</f>
        <v>10358.969999999999</v>
      </c>
      <c r="L31" s="152">
        <f>业务员提成明细!L33</f>
        <v>148</v>
      </c>
      <c r="M31" s="153">
        <f>业务员提成明细!M33</f>
        <v>0</v>
      </c>
      <c r="N31" s="76" t="e">
        <f>业务员提成明细!N33</f>
        <v>#REF!</v>
      </c>
      <c r="O31" s="126">
        <f>业务员提成明细!O33</f>
        <v>0.01</v>
      </c>
      <c r="P31" s="154">
        <f>业务员提成明细!P33</f>
        <v>103.59</v>
      </c>
      <c r="Q31" s="125" t="e">
        <f>业务员提成明细!Q33</f>
        <v>#REF!</v>
      </c>
      <c r="R31" s="145">
        <f>业务员提成明细!R33</f>
        <v>0</v>
      </c>
      <c r="S31" s="161">
        <f>业务员提成明细!S33</f>
        <v>0</v>
      </c>
      <c r="T31" s="162" t="str">
        <f>业务员提成明细!V33</f>
        <v>CSB09</v>
      </c>
      <c r="U31" s="144" t="str">
        <f>业务员提成明细!W33</f>
        <v>*石油制品*半合成极压切削液</v>
      </c>
      <c r="V31" s="163" t="str">
        <f>业务员提成明细!V33</f>
        <v>CSB09</v>
      </c>
      <c r="W31" s="164" t="str">
        <f>业务员提成明细!W33</f>
        <v>*石油制品*半合成极压切削液</v>
      </c>
      <c r="X31" s="163" t="str">
        <f>业务员提成明细!X33</f>
        <v>LP-3030</v>
      </c>
      <c r="Y31" s="169">
        <f>业务员提成明细!Y33</f>
        <v>4</v>
      </c>
      <c r="Z31" s="170" t="str">
        <f>业务员提成明细!Z33</f>
        <v>桶</v>
      </c>
      <c r="AA31" s="170"/>
      <c r="AB31" s="170"/>
      <c r="AC31" s="171">
        <f>业务员提成明细!AC33</f>
        <v>680</v>
      </c>
      <c r="AD31" s="170"/>
      <c r="AE31" s="170"/>
      <c r="AF31" s="170" t="str">
        <f>业务员提成明细!AF33</f>
        <v>XOUT17120034</v>
      </c>
      <c r="AG31" s="176">
        <f>业务员提成明细!AG33</f>
        <v>43073</v>
      </c>
      <c r="AH31" s="177" t="str">
        <f>业务员提成明细!AH33</f>
        <v>高精</v>
      </c>
      <c r="AJ31" s="178">
        <f>业务员提成明细!AJ33</f>
        <v>0.17</v>
      </c>
    </row>
    <row r="32" spans="1:36" ht="10.050000000000001" customHeight="1" outlineLevel="2">
      <c r="A32" s="142" t="str">
        <f>业务员提成明细!A34</f>
        <v>丁连军</v>
      </c>
      <c r="B32" s="143">
        <f>业务员提成明细!B34</f>
        <v>43111</v>
      </c>
      <c r="C32" s="144" t="str">
        <f>业务员提成明细!C34</f>
        <v>a0338</v>
      </c>
      <c r="D32" s="142" t="str">
        <f>业务员提成明细!D34</f>
        <v>昆山科森科技股份有限公司</v>
      </c>
      <c r="E32" s="145">
        <f>业务员提成明细!E34</f>
        <v>7410</v>
      </c>
      <c r="F32" s="146" t="str">
        <f>业务员提成明细!F34</f>
        <v>28120276</v>
      </c>
      <c r="G32" s="143">
        <f>业务员提成明细!G34</f>
        <v>43231</v>
      </c>
      <c r="H32" s="144">
        <f>业务员提成明细!H34</f>
        <v>120</v>
      </c>
      <c r="I32" s="150">
        <f>业务员提成明细!I34</f>
        <v>43259</v>
      </c>
      <c r="J32" s="151">
        <f>业务员提成明细!J34</f>
        <v>7410</v>
      </c>
      <c r="K32" s="145">
        <f>业务员提成明细!K34</f>
        <v>6333.33</v>
      </c>
      <c r="L32" s="152">
        <f>业务员提成明细!L34</f>
        <v>148</v>
      </c>
      <c r="M32" s="153">
        <f>业务员提成明细!M34</f>
        <v>0</v>
      </c>
      <c r="N32" s="76" t="e">
        <f>业务员提成明细!N34</f>
        <v>#REF!</v>
      </c>
      <c r="O32" s="126">
        <f>业务员提成明细!O34</f>
        <v>0.01</v>
      </c>
      <c r="P32" s="154">
        <f>业务员提成明细!P34</f>
        <v>63.33</v>
      </c>
      <c r="Q32" s="125" t="e">
        <f>业务员提成明细!Q34</f>
        <v>#REF!</v>
      </c>
      <c r="R32" s="145">
        <f>业务员提成明细!R34</f>
        <v>0</v>
      </c>
      <c r="S32" s="161">
        <f>业务员提成明细!S34</f>
        <v>0</v>
      </c>
      <c r="T32" s="162" t="str">
        <f>业务员提成明细!V34</f>
        <v>CYQ19</v>
      </c>
      <c r="U32" s="144" t="str">
        <f>业务员提成明细!W34</f>
        <v>*石油制品*不锈钢切削油</v>
      </c>
      <c r="V32" s="163" t="str">
        <f>业务员提成明细!V34</f>
        <v>CYQ19</v>
      </c>
      <c r="W32" s="164" t="str">
        <f>业务员提成明细!W34</f>
        <v>*石油制品*不锈钢切削油</v>
      </c>
      <c r="X32" s="163" t="str">
        <f>业务员提成明细!X34</f>
        <v>CH-105</v>
      </c>
      <c r="Y32" s="169">
        <f>业务员提成明细!Y34</f>
        <v>3</v>
      </c>
      <c r="Z32" s="170" t="str">
        <f>业务员提成明细!Z34</f>
        <v>桶</v>
      </c>
      <c r="AA32" s="170"/>
      <c r="AB32" s="170"/>
      <c r="AC32" s="171">
        <f>业务员提成明细!AC34</f>
        <v>510</v>
      </c>
      <c r="AD32" s="170"/>
      <c r="AE32" s="170"/>
      <c r="AF32" s="170" t="str">
        <f>业务员提成明细!AF34</f>
        <v>XOUT17120034</v>
      </c>
      <c r="AG32" s="176">
        <f>业务员提成明细!AG34</f>
        <v>43073</v>
      </c>
      <c r="AH32" s="177" t="str">
        <f>业务员提成明细!AH34</f>
        <v>高精</v>
      </c>
      <c r="AJ32" s="178">
        <f>业务员提成明细!AJ34</f>
        <v>0.17</v>
      </c>
    </row>
    <row r="33" spans="1:36" ht="10.050000000000001" customHeight="1" outlineLevel="2">
      <c r="A33" s="142" t="str">
        <f>业务员提成明细!A35</f>
        <v>丁连军</v>
      </c>
      <c r="B33" s="143">
        <f>业务员提成明细!B35</f>
        <v>43111</v>
      </c>
      <c r="C33" s="144" t="str">
        <f>业务员提成明细!C35</f>
        <v>a0338</v>
      </c>
      <c r="D33" s="142" t="str">
        <f>业务员提成明细!D35</f>
        <v>昆山科森科技股份有限公司</v>
      </c>
      <c r="E33" s="145">
        <f>业务员提成明细!E35</f>
        <v>6060</v>
      </c>
      <c r="F33" s="146" t="str">
        <f>业务员提成明细!F35</f>
        <v>28120277</v>
      </c>
      <c r="G33" s="143">
        <f>业务员提成明细!G35</f>
        <v>43231</v>
      </c>
      <c r="H33" s="144">
        <f>业务员提成明细!H35</f>
        <v>120</v>
      </c>
      <c r="I33" s="150">
        <f>业务员提成明细!I35</f>
        <v>43259</v>
      </c>
      <c r="J33" s="151">
        <f>业务员提成明细!J35</f>
        <v>6060</v>
      </c>
      <c r="K33" s="145">
        <f>业务员提成明细!K35</f>
        <v>5179.49</v>
      </c>
      <c r="L33" s="152">
        <f>业务员提成明细!L35</f>
        <v>148</v>
      </c>
      <c r="M33" s="153">
        <f>业务员提成明细!M35</f>
        <v>0</v>
      </c>
      <c r="N33" s="76" t="e">
        <f>业务员提成明细!N35</f>
        <v>#REF!</v>
      </c>
      <c r="O33" s="126">
        <f>业务员提成明细!O35</f>
        <v>0.01</v>
      </c>
      <c r="P33" s="154">
        <f>业务员提成明细!P35</f>
        <v>51.79</v>
      </c>
      <c r="Q33" s="125" t="e">
        <f>业务员提成明细!Q35</f>
        <v>#REF!</v>
      </c>
      <c r="R33" s="145">
        <f>业务员提成明细!R35</f>
        <v>0</v>
      </c>
      <c r="S33" s="161">
        <f>业务员提成明细!S35</f>
        <v>0</v>
      </c>
      <c r="T33" s="162" t="str">
        <f>业务员提成明细!V35</f>
        <v>CSB09</v>
      </c>
      <c r="U33" s="144" t="str">
        <f>业务员提成明细!W35</f>
        <v>*石油制品*半合成极压切削液</v>
      </c>
      <c r="V33" s="163" t="str">
        <f>业务员提成明细!V35</f>
        <v>CSB09</v>
      </c>
      <c r="W33" s="164" t="str">
        <f>业务员提成明细!W35</f>
        <v>*石油制品*半合成极压切削液</v>
      </c>
      <c r="X33" s="163" t="str">
        <f>业务员提成明细!X35</f>
        <v>LP-3030</v>
      </c>
      <c r="Y33" s="169">
        <f>业务员提成明细!Y35</f>
        <v>2</v>
      </c>
      <c r="Z33" s="170" t="str">
        <f>业务员提成明细!Z35</f>
        <v>桶</v>
      </c>
      <c r="AA33" s="170"/>
      <c r="AB33" s="170"/>
      <c r="AC33" s="171">
        <f>业务员提成明细!AC35</f>
        <v>340</v>
      </c>
      <c r="AD33" s="170"/>
      <c r="AE33" s="170"/>
      <c r="AF33" s="170" t="str">
        <f>业务员提成明细!AF35</f>
        <v>XOUT17120166</v>
      </c>
      <c r="AG33" s="176">
        <f>业务员提成明细!AG35</f>
        <v>43078</v>
      </c>
      <c r="AH33" s="177" t="str">
        <f>业务员提成明细!AH35</f>
        <v>高精</v>
      </c>
      <c r="AJ33" s="178">
        <f>业务员提成明细!AJ35</f>
        <v>0.17</v>
      </c>
    </row>
    <row r="34" spans="1:36" ht="10.050000000000001" customHeight="1" outlineLevel="2">
      <c r="A34" s="142" t="str">
        <f>业务员提成明细!A36</f>
        <v>丁连军</v>
      </c>
      <c r="B34" s="143">
        <f>业务员提成明细!B36</f>
        <v>43111</v>
      </c>
      <c r="C34" s="144" t="str">
        <f>业务员提成明细!C36</f>
        <v>a0338</v>
      </c>
      <c r="D34" s="142" t="str">
        <f>业务员提成明细!D36</f>
        <v>昆山科森科技股份有限公司</v>
      </c>
      <c r="E34" s="145">
        <f>业务员提成明细!E36</f>
        <v>7410</v>
      </c>
      <c r="F34" s="146" t="str">
        <f>业务员提成明细!F36</f>
        <v>28120277</v>
      </c>
      <c r="G34" s="143">
        <f>业务员提成明细!G36</f>
        <v>43231</v>
      </c>
      <c r="H34" s="144">
        <f>业务员提成明细!H36</f>
        <v>120</v>
      </c>
      <c r="I34" s="150">
        <f>业务员提成明细!I36</f>
        <v>43259</v>
      </c>
      <c r="J34" s="151">
        <f>业务员提成明细!J36</f>
        <v>7410</v>
      </c>
      <c r="K34" s="145">
        <f>业务员提成明细!K36</f>
        <v>6333.33</v>
      </c>
      <c r="L34" s="152">
        <f>业务员提成明细!L36</f>
        <v>148</v>
      </c>
      <c r="M34" s="153">
        <f>业务员提成明细!M36</f>
        <v>0</v>
      </c>
      <c r="N34" s="76" t="e">
        <f>业务员提成明细!N36</f>
        <v>#REF!</v>
      </c>
      <c r="O34" s="126">
        <f>业务员提成明细!O36</f>
        <v>0.01</v>
      </c>
      <c r="P34" s="154">
        <f>业务员提成明细!P36</f>
        <v>63.33</v>
      </c>
      <c r="Q34" s="125" t="e">
        <f>业务员提成明细!Q36</f>
        <v>#REF!</v>
      </c>
      <c r="R34" s="145">
        <f>业务员提成明细!R36</f>
        <v>0</v>
      </c>
      <c r="S34" s="161">
        <f>业务员提成明细!S36</f>
        <v>0</v>
      </c>
      <c r="T34" s="162" t="str">
        <f>业务员提成明细!V36</f>
        <v>CYQ19</v>
      </c>
      <c r="U34" s="144" t="str">
        <f>业务员提成明细!W36</f>
        <v>*石油制品*不锈钢切削油</v>
      </c>
      <c r="V34" s="163" t="str">
        <f>业务员提成明细!V36</f>
        <v>CYQ19</v>
      </c>
      <c r="W34" s="164" t="str">
        <f>业务员提成明细!W36</f>
        <v>*石油制品*不锈钢切削油</v>
      </c>
      <c r="X34" s="163" t="str">
        <f>业务员提成明细!X36</f>
        <v>CH-105</v>
      </c>
      <c r="Y34" s="169">
        <f>业务员提成明细!Y36</f>
        <v>3</v>
      </c>
      <c r="Z34" s="170" t="str">
        <f>业务员提成明细!Z36</f>
        <v>桶</v>
      </c>
      <c r="AA34" s="170"/>
      <c r="AB34" s="170"/>
      <c r="AC34" s="171">
        <f>业务员提成明细!AC36</f>
        <v>510</v>
      </c>
      <c r="AD34" s="170"/>
      <c r="AE34" s="170"/>
      <c r="AF34" s="170" t="str">
        <f>业务员提成明细!AF36</f>
        <v>XOUT17120166</v>
      </c>
      <c r="AG34" s="176">
        <f>业务员提成明细!AG36</f>
        <v>43078</v>
      </c>
      <c r="AH34" s="177" t="str">
        <f>业务员提成明细!AH36</f>
        <v>高精</v>
      </c>
      <c r="AJ34" s="178">
        <f>业务员提成明细!AJ36</f>
        <v>0.17</v>
      </c>
    </row>
    <row r="35" spans="1:36" ht="11.25" customHeight="1" outlineLevel="2">
      <c r="A35" s="142" t="str">
        <f>业务员提成明细!A37</f>
        <v>丁连军</v>
      </c>
      <c r="B35" s="143">
        <f>业务员提成明细!B37</f>
        <v>43111</v>
      </c>
      <c r="C35" s="144" t="str">
        <f>业务员提成明细!C37</f>
        <v>a0338</v>
      </c>
      <c r="D35" s="142" t="str">
        <f>业务员提成明细!D37</f>
        <v>昆山科森科技股份有限公司</v>
      </c>
      <c r="E35" s="145">
        <f>业务员提成明细!E37</f>
        <v>2370</v>
      </c>
      <c r="F35" s="146" t="str">
        <f>业务员提成明细!F37</f>
        <v>28120277</v>
      </c>
      <c r="G35" s="143">
        <f>业务员提成明细!G37</f>
        <v>43231</v>
      </c>
      <c r="H35" s="144">
        <f>业务员提成明细!H37</f>
        <v>120</v>
      </c>
      <c r="I35" s="150">
        <f>业务员提成明细!I37</f>
        <v>43259</v>
      </c>
      <c r="J35" s="151">
        <f>业务员提成明细!J37</f>
        <v>2370</v>
      </c>
      <c r="K35" s="145">
        <f>业务员提成明细!K37</f>
        <v>2025.64</v>
      </c>
      <c r="L35" s="152">
        <f>业务员提成明细!L37</f>
        <v>148</v>
      </c>
      <c r="M35" s="153">
        <f>业务员提成明细!M37</f>
        <v>0</v>
      </c>
      <c r="N35" s="76" t="e">
        <f>业务员提成明细!N37</f>
        <v>#REF!</v>
      </c>
      <c r="O35" s="126">
        <f>业务员提成明细!O37</f>
        <v>0.01</v>
      </c>
      <c r="P35" s="154">
        <f>业务员提成明细!P37</f>
        <v>20.260000000000002</v>
      </c>
      <c r="Q35" s="125" t="e">
        <f>业务员提成明细!Q37</f>
        <v>#REF!</v>
      </c>
      <c r="R35" s="145">
        <f>业务员提成明细!R37</f>
        <v>0</v>
      </c>
      <c r="S35" s="161">
        <f>业务员提成明细!S37</f>
        <v>0</v>
      </c>
      <c r="T35" s="162" t="str">
        <f>业务员提成明细!V37</f>
        <v>CYT11</v>
      </c>
      <c r="U35" s="144" t="str">
        <f>业务员提成明细!W37</f>
        <v>*石油制品*机床导轨油</v>
      </c>
      <c r="V35" s="163" t="str">
        <f>业务员提成明细!V37</f>
        <v>CYT11</v>
      </c>
      <c r="W35" s="164" t="str">
        <f>业务员提成明细!W37</f>
        <v>*石油制品*机床导轨油</v>
      </c>
      <c r="X35" s="163" t="str">
        <f>业务员提成明细!X37</f>
        <v>68#</v>
      </c>
      <c r="Y35" s="169">
        <f>业务员提成明细!Y37</f>
        <v>1</v>
      </c>
      <c r="Z35" s="170" t="str">
        <f>业务员提成明细!Z37</f>
        <v>桶</v>
      </c>
      <c r="AA35" s="170"/>
      <c r="AB35" s="170"/>
      <c r="AC35" s="171">
        <f>业务员提成明细!AC37</f>
        <v>170</v>
      </c>
      <c r="AD35" s="170"/>
      <c r="AE35" s="170"/>
      <c r="AF35" s="170" t="str">
        <f>业务员提成明细!AF37</f>
        <v>XOUT17120166</v>
      </c>
      <c r="AG35" s="176">
        <f>业务员提成明细!AG37</f>
        <v>43078</v>
      </c>
      <c r="AH35" s="177" t="str">
        <f>业务员提成明细!AH37</f>
        <v>高精</v>
      </c>
      <c r="AJ35" s="178">
        <f>业务员提成明细!AJ37</f>
        <v>0.17</v>
      </c>
    </row>
    <row r="36" spans="1:36" ht="11.25" customHeight="1" outlineLevel="2">
      <c r="A36" s="142" t="str">
        <f>业务员提成明细!A38</f>
        <v>丁连军</v>
      </c>
      <c r="B36" s="143">
        <f>业务员提成明细!B38</f>
        <v>43111</v>
      </c>
      <c r="C36" s="144" t="str">
        <f>业务员提成明细!C38</f>
        <v>a0338</v>
      </c>
      <c r="D36" s="142" t="str">
        <f>业务员提成明细!D38</f>
        <v>昆山科森科技股份有限公司</v>
      </c>
      <c r="E36" s="145">
        <f>业务员提成明细!E38</f>
        <v>12350</v>
      </c>
      <c r="F36" s="146" t="str">
        <f>业务员提成明细!F38</f>
        <v>28120278</v>
      </c>
      <c r="G36" s="143">
        <f>业务员提成明细!G38</f>
        <v>43231</v>
      </c>
      <c r="H36" s="144">
        <f>业务员提成明细!H38</f>
        <v>120</v>
      </c>
      <c r="I36" s="150">
        <f>业务员提成明细!I38</f>
        <v>43259</v>
      </c>
      <c r="J36" s="151">
        <f>业务员提成明细!J38</f>
        <v>12350</v>
      </c>
      <c r="K36" s="145">
        <f>业务员提成明细!K38</f>
        <v>10555.56</v>
      </c>
      <c r="L36" s="152">
        <f>业务员提成明细!L38</f>
        <v>148</v>
      </c>
      <c r="M36" s="153">
        <f>业务员提成明细!M38</f>
        <v>0</v>
      </c>
      <c r="N36" s="76" t="e">
        <f>业务员提成明细!N38</f>
        <v>#REF!</v>
      </c>
      <c r="O36" s="126">
        <f>业务员提成明细!O38</f>
        <v>0.01</v>
      </c>
      <c r="P36" s="154">
        <f>业务员提成明细!P38</f>
        <v>105.56</v>
      </c>
      <c r="Q36" s="125" t="e">
        <f>业务员提成明细!Q38</f>
        <v>#REF!</v>
      </c>
      <c r="R36" s="145">
        <f>业务员提成明细!R38</f>
        <v>0</v>
      </c>
      <c r="S36" s="161">
        <f>业务员提成明细!S38</f>
        <v>0</v>
      </c>
      <c r="T36" s="162" t="str">
        <f>业务员提成明细!V38</f>
        <v>CYQ19</v>
      </c>
      <c r="U36" s="144" t="str">
        <f>业务员提成明细!W38</f>
        <v>*石油制品*不锈钢切削油</v>
      </c>
      <c r="V36" s="163" t="str">
        <f>业务员提成明细!V38</f>
        <v>CYQ19</v>
      </c>
      <c r="W36" s="164" t="str">
        <f>业务员提成明细!W38</f>
        <v>*石油制品*不锈钢切削油</v>
      </c>
      <c r="X36" s="163" t="str">
        <f>业务员提成明细!X38</f>
        <v>CH-105</v>
      </c>
      <c r="Y36" s="169">
        <f>业务员提成明细!Y38</f>
        <v>5</v>
      </c>
      <c r="Z36" s="170" t="str">
        <f>业务员提成明细!Z38</f>
        <v>桶</v>
      </c>
      <c r="AA36" s="170"/>
      <c r="AB36" s="170"/>
      <c r="AC36" s="171">
        <f>业务员提成明细!AC38</f>
        <v>850</v>
      </c>
      <c r="AD36" s="170"/>
      <c r="AE36" s="170"/>
      <c r="AF36" s="170" t="str">
        <f>业务员提成明细!AF38</f>
        <v>XOUT17120233</v>
      </c>
      <c r="AG36" s="176">
        <f>业务员提成明细!AG38</f>
        <v>43082</v>
      </c>
      <c r="AH36" s="177" t="str">
        <f>业务员提成明细!AH38</f>
        <v>高精</v>
      </c>
      <c r="AJ36" s="178">
        <f>业务员提成明细!AJ38</f>
        <v>0.17</v>
      </c>
    </row>
    <row r="37" spans="1:36" ht="11.25" customHeight="1" outlineLevel="2">
      <c r="A37" s="142" t="str">
        <f>业务员提成明细!A39</f>
        <v>丁连军</v>
      </c>
      <c r="B37" s="143">
        <f>业务员提成明细!B39</f>
        <v>43111</v>
      </c>
      <c r="C37" s="144" t="str">
        <f>业务员提成明细!C39</f>
        <v>a0338</v>
      </c>
      <c r="D37" s="142" t="str">
        <f>业务员提成明细!D39</f>
        <v>昆山科森科技股份有限公司</v>
      </c>
      <c r="E37" s="145">
        <f>业务员提成明细!E39</f>
        <v>9480</v>
      </c>
      <c r="F37" s="146" t="str">
        <f>业务员提成明细!F39</f>
        <v>28120278</v>
      </c>
      <c r="G37" s="143">
        <f>业务员提成明细!G39</f>
        <v>43231</v>
      </c>
      <c r="H37" s="144">
        <f>业务员提成明细!H39</f>
        <v>120</v>
      </c>
      <c r="I37" s="150">
        <f>业务员提成明细!I39</f>
        <v>43259</v>
      </c>
      <c r="J37" s="151">
        <f>业务员提成明细!J39</f>
        <v>9480</v>
      </c>
      <c r="K37" s="145">
        <f>业务员提成明细!K39</f>
        <v>8102.56</v>
      </c>
      <c r="L37" s="152">
        <f>业务员提成明细!L39</f>
        <v>148</v>
      </c>
      <c r="M37" s="153">
        <f>业务员提成明细!M39</f>
        <v>0</v>
      </c>
      <c r="N37" s="76" t="e">
        <f>业务员提成明细!N39</f>
        <v>#REF!</v>
      </c>
      <c r="O37" s="126">
        <f>业务员提成明细!O39</f>
        <v>0.01</v>
      </c>
      <c r="P37" s="154">
        <f>业务员提成明细!P39</f>
        <v>81.03</v>
      </c>
      <c r="Q37" s="125" t="e">
        <f>业务员提成明细!Q39</f>
        <v>#REF!</v>
      </c>
      <c r="R37" s="145">
        <f>业务员提成明细!R39</f>
        <v>0</v>
      </c>
      <c r="S37" s="161">
        <f>业务员提成明细!S39</f>
        <v>0</v>
      </c>
      <c r="T37" s="162" t="str">
        <f>业务员提成明细!V39</f>
        <v>CYT11</v>
      </c>
      <c r="U37" s="144" t="str">
        <f>业务员提成明细!W39</f>
        <v>*石油制品*机床导轨油</v>
      </c>
      <c r="V37" s="163" t="str">
        <f>业务员提成明细!V39</f>
        <v>CYT11</v>
      </c>
      <c r="W37" s="164" t="str">
        <f>业务员提成明细!W39</f>
        <v>*石油制品*机床导轨油</v>
      </c>
      <c r="X37" s="163" t="str">
        <f>业务员提成明细!X39</f>
        <v>68#</v>
      </c>
      <c r="Y37" s="169">
        <f>业务员提成明细!Y39</f>
        <v>4</v>
      </c>
      <c r="Z37" s="170" t="str">
        <f>业务员提成明细!Z39</f>
        <v>桶</v>
      </c>
      <c r="AA37" s="170"/>
      <c r="AB37" s="170"/>
      <c r="AC37" s="171">
        <f>业务员提成明细!AC39</f>
        <v>680</v>
      </c>
      <c r="AD37" s="170"/>
      <c r="AE37" s="170"/>
      <c r="AF37" s="170" t="str">
        <f>业务员提成明细!AF39</f>
        <v>XOUT17120233</v>
      </c>
      <c r="AG37" s="176">
        <f>业务员提成明细!AG39</f>
        <v>43082</v>
      </c>
      <c r="AH37" s="177" t="str">
        <f>业务员提成明细!AH39</f>
        <v>高精</v>
      </c>
      <c r="AJ37" s="178">
        <f>业务员提成明细!AJ39</f>
        <v>0.17</v>
      </c>
    </row>
    <row r="38" spans="1:36" ht="11.25" customHeight="1" outlineLevel="2">
      <c r="A38" s="142" t="str">
        <f>业务员提成明细!A40</f>
        <v>丁连军</v>
      </c>
      <c r="B38" s="143">
        <f>业务员提成明细!B40</f>
        <v>43111</v>
      </c>
      <c r="C38" s="144" t="str">
        <f>业务员提成明细!C40</f>
        <v>a0338</v>
      </c>
      <c r="D38" s="142" t="str">
        <f>业务员提成明细!D40</f>
        <v>昆山科森科技股份有限公司</v>
      </c>
      <c r="E38" s="145">
        <f>业务员提成明细!E40</f>
        <v>6060</v>
      </c>
      <c r="F38" s="146" t="str">
        <f>业务员提成明细!F40</f>
        <v>28120278</v>
      </c>
      <c r="G38" s="143">
        <f>业务员提成明细!G40</f>
        <v>43231</v>
      </c>
      <c r="H38" s="144">
        <f>业务员提成明细!H40</f>
        <v>120</v>
      </c>
      <c r="I38" s="150">
        <f>业务员提成明细!I40</f>
        <v>43259</v>
      </c>
      <c r="J38" s="151">
        <f>业务员提成明细!J40</f>
        <v>6060</v>
      </c>
      <c r="K38" s="145">
        <f>业务员提成明细!K40</f>
        <v>5179.49</v>
      </c>
      <c r="L38" s="152">
        <f>业务员提成明细!L40</f>
        <v>148</v>
      </c>
      <c r="M38" s="153">
        <f>业务员提成明细!M40</f>
        <v>0</v>
      </c>
      <c r="N38" s="76" t="e">
        <f>业务员提成明细!N40</f>
        <v>#REF!</v>
      </c>
      <c r="O38" s="126">
        <f>业务员提成明细!O40</f>
        <v>0.01</v>
      </c>
      <c r="P38" s="154">
        <f>业务员提成明细!P40</f>
        <v>51.79</v>
      </c>
      <c r="Q38" s="125" t="e">
        <f>业务员提成明细!Q40</f>
        <v>#REF!</v>
      </c>
      <c r="R38" s="145">
        <f>业务员提成明细!R40</f>
        <v>0</v>
      </c>
      <c r="S38" s="161">
        <f>业务员提成明细!S40</f>
        <v>0</v>
      </c>
      <c r="T38" s="162" t="str">
        <f>业务员提成明细!V40</f>
        <v>CSB09</v>
      </c>
      <c r="U38" s="144" t="str">
        <f>业务员提成明细!W40</f>
        <v>*石油制品*半合成极压切削液</v>
      </c>
      <c r="V38" s="163" t="str">
        <f>业务员提成明细!V40</f>
        <v>CSB09</v>
      </c>
      <c r="W38" s="164" t="str">
        <f>业务员提成明细!W40</f>
        <v>*石油制品*半合成极压切削液</v>
      </c>
      <c r="X38" s="163" t="str">
        <f>业务员提成明细!X40</f>
        <v>LP-3030</v>
      </c>
      <c r="Y38" s="169">
        <f>业务员提成明细!Y40</f>
        <v>2</v>
      </c>
      <c r="Z38" s="170" t="str">
        <f>业务员提成明细!Z40</f>
        <v>桶</v>
      </c>
      <c r="AA38" s="170"/>
      <c r="AB38" s="170"/>
      <c r="AC38" s="171">
        <f>业务员提成明细!AC40</f>
        <v>340</v>
      </c>
      <c r="AD38" s="170"/>
      <c r="AE38" s="170"/>
      <c r="AF38" s="170" t="str">
        <f>业务员提成明细!AF40</f>
        <v>XOUT17120295</v>
      </c>
      <c r="AG38" s="176">
        <f>业务员提成明细!AG40</f>
        <v>43084</v>
      </c>
      <c r="AH38" s="177" t="str">
        <f>业务员提成明细!AH40</f>
        <v>高精</v>
      </c>
      <c r="AJ38" s="178">
        <f>业务员提成明细!AJ40</f>
        <v>0.17</v>
      </c>
    </row>
    <row r="39" spans="1:36" ht="11.25" customHeight="1" outlineLevel="2">
      <c r="A39" s="142" t="str">
        <f>业务员提成明细!A41</f>
        <v>丁连军</v>
      </c>
      <c r="B39" s="143">
        <f>业务员提成明细!B41</f>
        <v>43111</v>
      </c>
      <c r="C39" s="144" t="str">
        <f>业务员提成明细!C41</f>
        <v>a0338</v>
      </c>
      <c r="D39" s="142" t="str">
        <f>业务员提成明细!D41</f>
        <v>昆山科森科技股份有限公司</v>
      </c>
      <c r="E39" s="145">
        <f>业务员提成明细!E41</f>
        <v>2260</v>
      </c>
      <c r="F39" s="146" t="str">
        <f>业务员提成明细!F41</f>
        <v>28120278</v>
      </c>
      <c r="G39" s="143">
        <f>业务员提成明细!G41</f>
        <v>43231</v>
      </c>
      <c r="H39" s="144">
        <f>业务员提成明细!H41</f>
        <v>120</v>
      </c>
      <c r="I39" s="150">
        <f>业务员提成明细!I41</f>
        <v>43259</v>
      </c>
      <c r="J39" s="151">
        <f>业务员提成明细!J41</f>
        <v>2260</v>
      </c>
      <c r="K39" s="145">
        <f>业务员提成明细!K41</f>
        <v>1931.62</v>
      </c>
      <c r="L39" s="152">
        <f>业务员提成明细!L41</f>
        <v>148</v>
      </c>
      <c r="M39" s="153">
        <f>业务员提成明细!M41</f>
        <v>0</v>
      </c>
      <c r="N39" s="76" t="e">
        <f>业务员提成明细!N41</f>
        <v>#REF!</v>
      </c>
      <c r="O39" s="126">
        <f>业务员提成明细!O41</f>
        <v>0.01</v>
      </c>
      <c r="P39" s="154">
        <f>业务员提成明细!P41</f>
        <v>19.32</v>
      </c>
      <c r="Q39" s="125" t="e">
        <f>业务员提成明细!Q41</f>
        <v>#REF!</v>
      </c>
      <c r="R39" s="145">
        <f>业务员提成明细!R41</f>
        <v>0</v>
      </c>
      <c r="S39" s="161">
        <f>业务员提成明细!S41</f>
        <v>0</v>
      </c>
      <c r="T39" s="162" t="str">
        <f>业务员提成明细!V41</f>
        <v>CYQ14</v>
      </c>
      <c r="U39" s="144" t="str">
        <f>业务员提成明细!W41</f>
        <v>*石油制品*铜铝合金切削油</v>
      </c>
      <c r="V39" s="163" t="str">
        <f>业务员提成明细!V41</f>
        <v>CYQ14</v>
      </c>
      <c r="W39" s="164" t="str">
        <f>业务员提成明细!W41</f>
        <v>*石油制品*铜铝合金切削油</v>
      </c>
      <c r="X39" s="163" t="str">
        <f>业务员提成明细!X41</f>
        <v>CC-20B</v>
      </c>
      <c r="Y39" s="169">
        <f>业务员提成明细!Y41</f>
        <v>1</v>
      </c>
      <c r="Z39" s="170" t="str">
        <f>业务员提成明细!Z41</f>
        <v>桶</v>
      </c>
      <c r="AA39" s="170"/>
      <c r="AB39" s="170"/>
      <c r="AC39" s="171">
        <f>业务员提成明细!AC41</f>
        <v>170</v>
      </c>
      <c r="AD39" s="170"/>
      <c r="AE39" s="170"/>
      <c r="AF39" s="170" t="str">
        <f>业务员提成明细!AF41</f>
        <v>XOUT17120295</v>
      </c>
      <c r="AG39" s="176">
        <f>业务员提成明细!AG41</f>
        <v>43084</v>
      </c>
      <c r="AH39" s="177" t="str">
        <f>业务员提成明细!AH41</f>
        <v>高精</v>
      </c>
      <c r="AJ39" s="178">
        <f>业务员提成明细!AJ41</f>
        <v>0.17</v>
      </c>
    </row>
    <row r="40" spans="1:36" ht="11.25" customHeight="1" outlineLevel="2">
      <c r="A40" s="142" t="str">
        <f>业务员提成明细!A42</f>
        <v>丁连军</v>
      </c>
      <c r="B40" s="143">
        <f>业务员提成明细!B42</f>
        <v>43111</v>
      </c>
      <c r="C40" s="144" t="str">
        <f>业务员提成明细!C42</f>
        <v>a0338</v>
      </c>
      <c r="D40" s="142" t="str">
        <f>业务员提成明细!D42</f>
        <v>昆山科森科技股份有限公司</v>
      </c>
      <c r="E40" s="145">
        <f>业务员提成明细!E42</f>
        <v>7820</v>
      </c>
      <c r="F40" s="146" t="str">
        <f>业务员提成明细!F42</f>
        <v>28120279</v>
      </c>
      <c r="G40" s="143">
        <f>业务员提成明细!G42</f>
        <v>43231</v>
      </c>
      <c r="H40" s="144">
        <f>业务员提成明细!H42</f>
        <v>120</v>
      </c>
      <c r="I40" s="150">
        <f>业务员提成明细!I42</f>
        <v>43259</v>
      </c>
      <c r="J40" s="151">
        <f>业务员提成明细!J42</f>
        <v>7820</v>
      </c>
      <c r="K40" s="145">
        <f>业务员提成明细!K42</f>
        <v>6683.76</v>
      </c>
      <c r="L40" s="152">
        <f>业务员提成明细!L42</f>
        <v>148</v>
      </c>
      <c r="M40" s="153">
        <f>业务员提成明细!M42</f>
        <v>0</v>
      </c>
      <c r="N40" s="76" t="e">
        <f>业务员提成明细!N42</f>
        <v>#REF!</v>
      </c>
      <c r="O40" s="126">
        <f>业务员提成明细!O42</f>
        <v>0.01</v>
      </c>
      <c r="P40" s="154">
        <f>业务员提成明细!P42</f>
        <v>66.84</v>
      </c>
      <c r="Q40" s="125" t="e">
        <f>业务员提成明细!Q42</f>
        <v>#REF!</v>
      </c>
      <c r="R40" s="145">
        <f>业务员提成明细!R42</f>
        <v>0</v>
      </c>
      <c r="S40" s="161">
        <f>业务员提成明细!S42</f>
        <v>0</v>
      </c>
      <c r="T40" s="162" t="str">
        <f>业务员提成明细!V42</f>
        <v>CSB02</v>
      </c>
      <c r="U40" s="144" t="str">
        <f>业务员提成明细!W42</f>
        <v>*石油制品*半合成极压切削液</v>
      </c>
      <c r="V40" s="163" t="str">
        <f>业务员提成明细!V42</f>
        <v>CSB02</v>
      </c>
      <c r="W40" s="164" t="str">
        <f>业务员提成明细!W42</f>
        <v>*石油制品*半合成极压切削液</v>
      </c>
      <c r="X40" s="163" t="str">
        <f>业务员提成明细!X42</f>
        <v>EP-3020</v>
      </c>
      <c r="Y40" s="169">
        <f>业务员提成明细!Y42</f>
        <v>2</v>
      </c>
      <c r="Z40" s="170" t="str">
        <f>业务员提成明细!Z42</f>
        <v>桶</v>
      </c>
      <c r="AA40" s="170"/>
      <c r="AB40" s="170"/>
      <c r="AC40" s="171">
        <f>业务员提成明细!AC42</f>
        <v>340</v>
      </c>
      <c r="AD40" s="170"/>
      <c r="AE40" s="170"/>
      <c r="AF40" s="170" t="str">
        <f>业务员提成明细!AF42</f>
        <v>XOUT17120342</v>
      </c>
      <c r="AG40" s="176">
        <f>业务员提成明细!AG42</f>
        <v>43085</v>
      </c>
      <c r="AH40" s="177" t="str">
        <f>业务员提成明细!AH42</f>
        <v>高精</v>
      </c>
      <c r="AJ40" s="178">
        <f>业务员提成明细!AJ42</f>
        <v>0.17</v>
      </c>
    </row>
    <row r="41" spans="1:36" ht="11.25" customHeight="1" outlineLevel="2">
      <c r="A41" s="142" t="str">
        <f>业务员提成明细!A43</f>
        <v>丁连军</v>
      </c>
      <c r="B41" s="143">
        <f>业务员提成明细!B43</f>
        <v>43111</v>
      </c>
      <c r="C41" s="144" t="str">
        <f>业务员提成明细!C43</f>
        <v>a0338</v>
      </c>
      <c r="D41" s="142" t="str">
        <f>业务员提成明细!D43</f>
        <v>昆山科森科技股份有限公司</v>
      </c>
      <c r="E41" s="145">
        <f>业务员提成明细!E43</f>
        <v>2730</v>
      </c>
      <c r="F41" s="146" t="str">
        <f>业务员提成明细!F43</f>
        <v>28120279</v>
      </c>
      <c r="G41" s="143">
        <f>业务员提成明细!G43</f>
        <v>43231</v>
      </c>
      <c r="H41" s="144">
        <f>业务员提成明细!H43</f>
        <v>120</v>
      </c>
      <c r="I41" s="150">
        <f>业务员提成明细!I43</f>
        <v>43259</v>
      </c>
      <c r="J41" s="151">
        <f>业务员提成明细!J43</f>
        <v>2730</v>
      </c>
      <c r="K41" s="145">
        <f>业务员提成明细!K43</f>
        <v>2333.33</v>
      </c>
      <c r="L41" s="152">
        <f>业务员提成明细!L43</f>
        <v>148</v>
      </c>
      <c r="M41" s="153">
        <f>业务员提成明细!M43</f>
        <v>0</v>
      </c>
      <c r="N41" s="76" t="e">
        <f>业务员提成明细!N43</f>
        <v>#REF!</v>
      </c>
      <c r="O41" s="126">
        <f>业务员提成明细!O43</f>
        <v>0.01</v>
      </c>
      <c r="P41" s="154">
        <f>业务员提成明细!P43</f>
        <v>23.33</v>
      </c>
      <c r="Q41" s="125" t="e">
        <f>业务员提成明细!Q43</f>
        <v>#REF!</v>
      </c>
      <c r="R41" s="145">
        <f>业务员提成明细!R43</f>
        <v>0</v>
      </c>
      <c r="S41" s="161">
        <f>业务员提成明细!S43</f>
        <v>0</v>
      </c>
      <c r="T41" s="162" t="str">
        <f>业务员提成明细!V43</f>
        <v>CYQ29</v>
      </c>
      <c r="U41" s="144" t="str">
        <f>业务员提成明细!W43</f>
        <v>*石油制品*镁铝合金切削油</v>
      </c>
      <c r="V41" s="163" t="str">
        <f>业务员提成明细!V43</f>
        <v>CYQ29</v>
      </c>
      <c r="W41" s="164" t="str">
        <f>业务员提成明细!W43</f>
        <v>*石油制品*镁铝合金切削油</v>
      </c>
      <c r="X41" s="163" t="str">
        <f>业务员提成明细!X43</f>
        <v>OH-303</v>
      </c>
      <c r="Y41" s="169">
        <f>业务员提成明细!Y43</f>
        <v>1</v>
      </c>
      <c r="Z41" s="170" t="str">
        <f>业务员提成明细!Z43</f>
        <v>桶</v>
      </c>
      <c r="AA41" s="170"/>
      <c r="AB41" s="170"/>
      <c r="AC41" s="171">
        <f>业务员提成明细!AC43</f>
        <v>170</v>
      </c>
      <c r="AD41" s="170"/>
      <c r="AE41" s="170"/>
      <c r="AF41" s="170" t="str">
        <f>业务员提成明细!AF43</f>
        <v>XOUT17120343</v>
      </c>
      <c r="AG41" s="176">
        <f>业务员提成明细!AG43</f>
        <v>43087</v>
      </c>
      <c r="AH41" s="177" t="str">
        <f>业务员提成明细!AH43</f>
        <v>高精</v>
      </c>
      <c r="AJ41" s="178">
        <f>业务员提成明细!AJ43</f>
        <v>0.17</v>
      </c>
    </row>
    <row r="42" spans="1:36" ht="11.25" customHeight="1" outlineLevel="2">
      <c r="A42" s="142" t="str">
        <f>业务员提成明细!A44</f>
        <v>丁连军</v>
      </c>
      <c r="B42" s="143">
        <f>业务员提成明细!B44</f>
        <v>43111</v>
      </c>
      <c r="C42" s="144" t="str">
        <f>业务员提成明细!C44</f>
        <v>a0338</v>
      </c>
      <c r="D42" s="142" t="str">
        <f>业务员提成明细!D44</f>
        <v>昆山科森科技股份有限公司</v>
      </c>
      <c r="E42" s="145">
        <f>业务员提成明细!E44</f>
        <v>9090</v>
      </c>
      <c r="F42" s="146" t="str">
        <f>业务员提成明细!F44</f>
        <v>28120280</v>
      </c>
      <c r="G42" s="143">
        <f>业务员提成明细!G44</f>
        <v>43231</v>
      </c>
      <c r="H42" s="144">
        <f>业务员提成明细!H44</f>
        <v>120</v>
      </c>
      <c r="I42" s="150">
        <f>业务员提成明细!I44</f>
        <v>43259</v>
      </c>
      <c r="J42" s="151">
        <f>业务员提成明细!J44</f>
        <v>9090</v>
      </c>
      <c r="K42" s="145">
        <f>业务员提成明细!K44</f>
        <v>7769.23</v>
      </c>
      <c r="L42" s="152">
        <f>业务员提成明细!L44</f>
        <v>148</v>
      </c>
      <c r="M42" s="153">
        <f>业务员提成明细!M44</f>
        <v>0</v>
      </c>
      <c r="N42" s="76" t="e">
        <f>业务员提成明细!N44</f>
        <v>#REF!</v>
      </c>
      <c r="O42" s="126">
        <f>业务员提成明细!O44</f>
        <v>0.01</v>
      </c>
      <c r="P42" s="154">
        <f>业务员提成明细!P44</f>
        <v>77.69</v>
      </c>
      <c r="Q42" s="125" t="e">
        <f>业务员提成明细!Q44</f>
        <v>#REF!</v>
      </c>
      <c r="R42" s="145">
        <f>业务员提成明细!R44</f>
        <v>0</v>
      </c>
      <c r="S42" s="161">
        <f>业务员提成明细!S44</f>
        <v>0</v>
      </c>
      <c r="T42" s="162" t="str">
        <f>业务员提成明细!V44</f>
        <v>CSB09</v>
      </c>
      <c r="U42" s="144" t="str">
        <f>业务员提成明细!W44</f>
        <v>*石油制品*半合成极压切削液</v>
      </c>
      <c r="V42" s="163" t="str">
        <f>业务员提成明细!V44</f>
        <v>CSB09</v>
      </c>
      <c r="W42" s="164" t="str">
        <f>业务员提成明细!W44</f>
        <v>*石油制品*半合成极压切削液</v>
      </c>
      <c r="X42" s="163" t="str">
        <f>业务员提成明细!X44</f>
        <v>LP-3030</v>
      </c>
      <c r="Y42" s="169">
        <f>业务员提成明细!Y44</f>
        <v>3</v>
      </c>
      <c r="Z42" s="170" t="str">
        <f>业务员提成明细!Z44</f>
        <v>桶</v>
      </c>
      <c r="AA42" s="170"/>
      <c r="AB42" s="170"/>
      <c r="AC42" s="171">
        <f>业务员提成明细!AC44</f>
        <v>510</v>
      </c>
      <c r="AD42" s="170"/>
      <c r="AE42" s="170"/>
      <c r="AF42" s="170" t="str">
        <f>业务员提成明细!AF44</f>
        <v>XOUT17120410</v>
      </c>
      <c r="AG42" s="176">
        <f>业务员提成明细!AG44</f>
        <v>43091</v>
      </c>
      <c r="AH42" s="177" t="str">
        <f>业务员提成明细!AH44</f>
        <v>高精</v>
      </c>
      <c r="AJ42" s="178">
        <f>业务员提成明细!AJ44</f>
        <v>0.17</v>
      </c>
    </row>
    <row r="43" spans="1:36" ht="11.25" customHeight="1" outlineLevel="2">
      <c r="A43" s="142" t="str">
        <f>业务员提成明细!A45</f>
        <v>丁连军</v>
      </c>
      <c r="B43" s="143">
        <f>业务员提成明细!B45</f>
        <v>43111</v>
      </c>
      <c r="C43" s="144" t="str">
        <f>业务员提成明细!C45</f>
        <v>a0338</v>
      </c>
      <c r="D43" s="142" t="str">
        <f>业务员提成明细!D45</f>
        <v>昆山科森科技股份有限公司</v>
      </c>
      <c r="E43" s="145">
        <f>业务员提成明细!E45</f>
        <v>2860</v>
      </c>
      <c r="F43" s="146" t="str">
        <f>业务员提成明细!F45</f>
        <v>28120280</v>
      </c>
      <c r="G43" s="143">
        <f>业务员提成明细!G45</f>
        <v>43231</v>
      </c>
      <c r="H43" s="144">
        <f>业务员提成明细!H45</f>
        <v>120</v>
      </c>
      <c r="I43" s="150">
        <f>业务员提成明细!I45</f>
        <v>43259</v>
      </c>
      <c r="J43" s="151">
        <f>业务员提成明细!J45</f>
        <v>2860</v>
      </c>
      <c r="K43" s="145">
        <f>业务员提成明细!K45</f>
        <v>2444.44</v>
      </c>
      <c r="L43" s="152">
        <f>业务员提成明细!L45</f>
        <v>148</v>
      </c>
      <c r="M43" s="153">
        <f>业务员提成明细!M45</f>
        <v>0</v>
      </c>
      <c r="N43" s="76" t="e">
        <f>业务员提成明细!N45</f>
        <v>#REF!</v>
      </c>
      <c r="O43" s="126">
        <f>业务员提成明细!O45</f>
        <v>0.01</v>
      </c>
      <c r="P43" s="154">
        <f>业务员提成明细!P45</f>
        <v>24.44</v>
      </c>
      <c r="Q43" s="125" t="e">
        <f>业务员提成明细!Q45</f>
        <v>#REF!</v>
      </c>
      <c r="R43" s="145">
        <f>业务员提成明细!R45</f>
        <v>0</v>
      </c>
      <c r="S43" s="161">
        <f>业务员提成明细!S45</f>
        <v>0</v>
      </c>
      <c r="T43" s="162" t="str">
        <f>业务员提成明细!V45</f>
        <v>CYQ51</v>
      </c>
      <c r="U43" s="144" t="str">
        <f>业务员提成明细!W45</f>
        <v>*石油制品*高光不锈钢切削油</v>
      </c>
      <c r="V43" s="163" t="str">
        <f>业务员提成明细!V45</f>
        <v>CYQ51</v>
      </c>
      <c r="W43" s="164" t="str">
        <f>业务员提成明细!W45</f>
        <v>*石油制品*高光不锈钢切削油</v>
      </c>
      <c r="X43" s="163" t="str">
        <f>业务员提成明细!X45</f>
        <v>CH-188</v>
      </c>
      <c r="Y43" s="169">
        <f>业务员提成明细!Y45</f>
        <v>1</v>
      </c>
      <c r="Z43" s="170" t="str">
        <f>业务员提成明细!Z45</f>
        <v>桶</v>
      </c>
      <c r="AA43" s="170"/>
      <c r="AB43" s="170"/>
      <c r="AC43" s="171">
        <f>业务员提成明细!AC45</f>
        <v>170</v>
      </c>
      <c r="AD43" s="170"/>
      <c r="AE43" s="170"/>
      <c r="AF43" s="170" t="str">
        <f>业务员提成明细!AF45</f>
        <v>XOUT17120410</v>
      </c>
      <c r="AG43" s="176">
        <f>业务员提成明细!AG45</f>
        <v>43091</v>
      </c>
      <c r="AH43" s="177" t="str">
        <f>业务员提成明细!AH45</f>
        <v>高精</v>
      </c>
      <c r="AJ43" s="178">
        <f>业务员提成明细!AJ45</f>
        <v>0.17</v>
      </c>
    </row>
    <row r="44" spans="1:36" ht="11.25" customHeight="1" outlineLevel="2">
      <c r="A44" s="142" t="str">
        <f>业务员提成明细!A46</f>
        <v>丁连军</v>
      </c>
      <c r="B44" s="143">
        <f>业务员提成明细!B46</f>
        <v>43111</v>
      </c>
      <c r="C44" s="144" t="str">
        <f>业务员提成明细!C46</f>
        <v>a0338</v>
      </c>
      <c r="D44" s="142" t="str">
        <f>业务员提成明细!D46</f>
        <v>昆山科森科技股份有限公司</v>
      </c>
      <c r="E44" s="145">
        <f>业务员提成明细!E46</f>
        <v>4940</v>
      </c>
      <c r="F44" s="146" t="str">
        <f>业务员提成明细!F46</f>
        <v>28120275</v>
      </c>
      <c r="G44" s="143">
        <f>业务员提成明细!G46</f>
        <v>43231</v>
      </c>
      <c r="H44" s="144">
        <f>业务员提成明细!H46</f>
        <v>120</v>
      </c>
      <c r="I44" s="150">
        <f>业务员提成明细!I46</f>
        <v>43259</v>
      </c>
      <c r="J44" s="151">
        <f>业务员提成明细!J46</f>
        <v>4940</v>
      </c>
      <c r="K44" s="145">
        <f>业务员提成明细!K46</f>
        <v>4222.22</v>
      </c>
      <c r="L44" s="152">
        <f>业务员提成明细!L46</f>
        <v>148</v>
      </c>
      <c r="M44" s="153">
        <f>业务员提成明细!M46</f>
        <v>0</v>
      </c>
      <c r="N44" s="76" t="e">
        <f>业务员提成明细!N46</f>
        <v>#REF!</v>
      </c>
      <c r="O44" s="126">
        <f>业务员提成明细!O46</f>
        <v>0.01</v>
      </c>
      <c r="P44" s="154">
        <f>业务员提成明细!P46</f>
        <v>42.22</v>
      </c>
      <c r="Q44" s="125" t="e">
        <f>业务员提成明细!Q46</f>
        <v>#REF!</v>
      </c>
      <c r="R44" s="145">
        <f>业务员提成明细!R46</f>
        <v>0</v>
      </c>
      <c r="S44" s="161">
        <f>业务员提成明细!S46</f>
        <v>0</v>
      </c>
      <c r="T44" s="162" t="str">
        <f>业务员提成明细!V46</f>
        <v>CYQ19</v>
      </c>
      <c r="U44" s="144" t="str">
        <f>业务员提成明细!W46</f>
        <v>*石油制品*不锈钢切削油</v>
      </c>
      <c r="V44" s="163" t="str">
        <f>业务员提成明细!V46</f>
        <v>CYQ19</v>
      </c>
      <c r="W44" s="164" t="str">
        <f>业务员提成明细!W46</f>
        <v>*石油制品*不锈钢切削油</v>
      </c>
      <c r="X44" s="163" t="str">
        <f>业务员提成明细!X46</f>
        <v>CH-105</v>
      </c>
      <c r="Y44" s="169">
        <f>业务员提成明细!Y46</f>
        <v>2</v>
      </c>
      <c r="Z44" s="170" t="str">
        <f>业务员提成明细!Z46</f>
        <v>桶</v>
      </c>
      <c r="AA44" s="170"/>
      <c r="AB44" s="170"/>
      <c r="AC44" s="171">
        <f>业务员提成明细!AC46</f>
        <v>340</v>
      </c>
      <c r="AD44" s="170"/>
      <c r="AE44" s="170"/>
      <c r="AF44" s="170" t="str">
        <f>业务员提成明细!AF46</f>
        <v>XOUT17110651</v>
      </c>
      <c r="AG44" s="176">
        <f>业务员提成明细!AG46</f>
        <v>43070</v>
      </c>
      <c r="AH44" s="177" t="str">
        <f>业务员提成明细!AH46</f>
        <v>医疗</v>
      </c>
      <c r="AJ44" s="178">
        <f>业务员提成明细!AJ46</f>
        <v>0.17</v>
      </c>
    </row>
    <row r="45" spans="1:36" ht="11.25" customHeight="1" outlineLevel="2">
      <c r="A45" s="142" t="str">
        <f>业务员提成明细!A47</f>
        <v>丁连军</v>
      </c>
      <c r="B45" s="143">
        <f>业务员提成明细!B47</f>
        <v>43111</v>
      </c>
      <c r="C45" s="144" t="str">
        <f>业务员提成明细!C47</f>
        <v>a0338</v>
      </c>
      <c r="D45" s="142" t="str">
        <f>业务员提成明细!D47</f>
        <v>昆山科森科技股份有限公司</v>
      </c>
      <c r="E45" s="145">
        <f>业务员提成明细!E47</f>
        <v>4940</v>
      </c>
      <c r="F45" s="146" t="str">
        <f>业务员提成明细!F47</f>
        <v>28120276</v>
      </c>
      <c r="G45" s="143">
        <f>业务员提成明细!G47</f>
        <v>43231</v>
      </c>
      <c r="H45" s="144">
        <f>业务员提成明细!H47</f>
        <v>120</v>
      </c>
      <c r="I45" s="150">
        <f>业务员提成明细!I47</f>
        <v>43259</v>
      </c>
      <c r="J45" s="151">
        <f>业务员提成明细!J47</f>
        <v>4940</v>
      </c>
      <c r="K45" s="145">
        <f>业务员提成明细!K47</f>
        <v>4222.22</v>
      </c>
      <c r="L45" s="152">
        <f>业务员提成明细!L47</f>
        <v>148</v>
      </c>
      <c r="M45" s="153">
        <f>业务员提成明细!M47</f>
        <v>0</v>
      </c>
      <c r="N45" s="76" t="e">
        <f>业务员提成明细!N47</f>
        <v>#REF!</v>
      </c>
      <c r="O45" s="126">
        <f>业务员提成明细!O47</f>
        <v>0.01</v>
      </c>
      <c r="P45" s="154">
        <f>业务员提成明细!P47</f>
        <v>42.22</v>
      </c>
      <c r="Q45" s="125" t="e">
        <f>业务员提成明细!Q47</f>
        <v>#REF!</v>
      </c>
      <c r="R45" s="145">
        <f>业务员提成明细!R47</f>
        <v>0</v>
      </c>
      <c r="S45" s="161">
        <f>业务员提成明细!S47</f>
        <v>0</v>
      </c>
      <c r="T45" s="162" t="str">
        <f>业务员提成明细!V47</f>
        <v>CYQ19</v>
      </c>
      <c r="U45" s="144" t="str">
        <f>业务员提成明细!W47</f>
        <v>*石油制品*不锈钢切削油</v>
      </c>
      <c r="V45" s="163" t="str">
        <f>业务员提成明细!V47</f>
        <v>CYQ19</v>
      </c>
      <c r="W45" s="164" t="str">
        <f>业务员提成明细!W47</f>
        <v>*石油制品*不锈钢切削油</v>
      </c>
      <c r="X45" s="163" t="str">
        <f>业务员提成明细!X47</f>
        <v>CH-105</v>
      </c>
      <c r="Y45" s="169">
        <f>业务员提成明细!Y47</f>
        <v>2</v>
      </c>
      <c r="Z45" s="170" t="str">
        <f>业务员提成明细!Z47</f>
        <v>桶</v>
      </c>
      <c r="AA45" s="170"/>
      <c r="AB45" s="170"/>
      <c r="AC45" s="171">
        <f>业务员提成明细!AC47</f>
        <v>340</v>
      </c>
      <c r="AD45" s="170"/>
      <c r="AE45" s="170"/>
      <c r="AF45" s="170" t="str">
        <f>业务员提成明细!AF47</f>
        <v>XOUT17120038</v>
      </c>
      <c r="AG45" s="176">
        <f>业务员提成明细!AG47</f>
        <v>43073</v>
      </c>
      <c r="AH45" s="177" t="str">
        <f>业务员提成明细!AH47</f>
        <v>医疗</v>
      </c>
      <c r="AJ45" s="178">
        <f>业务员提成明细!AJ47</f>
        <v>0.17</v>
      </c>
    </row>
    <row r="46" spans="1:36" ht="11.25" customHeight="1" outlineLevel="2">
      <c r="A46" s="142" t="str">
        <f>业务员提成明细!A48</f>
        <v>丁连军</v>
      </c>
      <c r="B46" s="143">
        <f>业务员提成明细!B48</f>
        <v>43111</v>
      </c>
      <c r="C46" s="144" t="str">
        <f>业务员提成明细!C48</f>
        <v>a0338</v>
      </c>
      <c r="D46" s="142" t="str">
        <f>业务员提成明细!D48</f>
        <v>昆山科森科技股份有限公司</v>
      </c>
      <c r="E46" s="145">
        <f>业务员提成明细!E48</f>
        <v>7410</v>
      </c>
      <c r="F46" s="146" t="str">
        <f>业务员提成明细!F48</f>
        <v>28120277</v>
      </c>
      <c r="G46" s="143">
        <f>业务员提成明细!G48</f>
        <v>43231</v>
      </c>
      <c r="H46" s="144">
        <f>业务员提成明细!H48</f>
        <v>120</v>
      </c>
      <c r="I46" s="150">
        <f>业务员提成明细!I48</f>
        <v>43259</v>
      </c>
      <c r="J46" s="151">
        <f>业务员提成明细!J48</f>
        <v>7410</v>
      </c>
      <c r="K46" s="145">
        <f>业务员提成明细!K48</f>
        <v>6333.33</v>
      </c>
      <c r="L46" s="152">
        <f>业务员提成明细!L48</f>
        <v>148</v>
      </c>
      <c r="M46" s="153">
        <f>业务员提成明细!M48</f>
        <v>0</v>
      </c>
      <c r="N46" s="76" t="e">
        <f>业务员提成明细!N48</f>
        <v>#REF!</v>
      </c>
      <c r="O46" s="126">
        <f>业务员提成明细!O48</f>
        <v>0.01</v>
      </c>
      <c r="P46" s="154">
        <f>业务员提成明细!P48</f>
        <v>63.33</v>
      </c>
      <c r="Q46" s="125" t="e">
        <f>业务员提成明细!Q48</f>
        <v>#REF!</v>
      </c>
      <c r="R46" s="145">
        <f>业务员提成明细!R48</f>
        <v>0</v>
      </c>
      <c r="S46" s="161">
        <f>业务员提成明细!S48</f>
        <v>0</v>
      </c>
      <c r="T46" s="162" t="str">
        <f>业务员提成明细!V48</f>
        <v>CYQ19</v>
      </c>
      <c r="U46" s="144" t="str">
        <f>业务员提成明细!W48</f>
        <v>*石油制品*不锈钢切削油</v>
      </c>
      <c r="V46" s="163" t="str">
        <f>业务员提成明细!V48</f>
        <v>CYQ19</v>
      </c>
      <c r="W46" s="164" t="str">
        <f>业务员提成明细!W48</f>
        <v>*石油制品*不锈钢切削油</v>
      </c>
      <c r="X46" s="163" t="str">
        <f>业务员提成明细!X48</f>
        <v>CH-105</v>
      </c>
      <c r="Y46" s="169">
        <f>业务员提成明细!Y48</f>
        <v>3</v>
      </c>
      <c r="Z46" s="170" t="str">
        <f>业务员提成明细!Z48</f>
        <v>桶</v>
      </c>
      <c r="AA46" s="170"/>
      <c r="AB46" s="170"/>
      <c r="AC46" s="171">
        <f>业务员提成明细!AC48</f>
        <v>510</v>
      </c>
      <c r="AD46" s="170"/>
      <c r="AE46" s="170"/>
      <c r="AF46" s="170" t="str">
        <f>业务员提成明细!AF48</f>
        <v>XOUT17120114</v>
      </c>
      <c r="AG46" s="176">
        <f>业务员提成明细!AG48</f>
        <v>43077</v>
      </c>
      <c r="AH46" s="177" t="str">
        <f>业务员提成明细!AH48</f>
        <v>医疗</v>
      </c>
      <c r="AJ46" s="178">
        <f>业务员提成明细!AJ48</f>
        <v>0.17</v>
      </c>
    </row>
    <row r="47" spans="1:36" ht="11.25" customHeight="1" outlineLevel="2">
      <c r="A47" s="142" t="str">
        <f>业务员提成明细!A49</f>
        <v>丁连军</v>
      </c>
      <c r="B47" s="143">
        <f>业务员提成明细!B49</f>
        <v>43111</v>
      </c>
      <c r="C47" s="144" t="str">
        <f>业务员提成明细!C49</f>
        <v>a0338</v>
      </c>
      <c r="D47" s="142" t="str">
        <f>业务员提成明细!D49</f>
        <v>昆山科森科技股份有限公司</v>
      </c>
      <c r="E47" s="145">
        <f>业务员提成明细!E49</f>
        <v>7820</v>
      </c>
      <c r="F47" s="146" t="str">
        <f>业务员提成明细!F49</f>
        <v>28120277</v>
      </c>
      <c r="G47" s="143">
        <f>业务员提成明细!G49</f>
        <v>43231</v>
      </c>
      <c r="H47" s="144">
        <f>业务员提成明细!H49</f>
        <v>120</v>
      </c>
      <c r="I47" s="150">
        <f>业务员提成明细!I49</f>
        <v>43259</v>
      </c>
      <c r="J47" s="151">
        <f>业务员提成明细!J49</f>
        <v>7820</v>
      </c>
      <c r="K47" s="145">
        <f>业务员提成明细!K49</f>
        <v>6683.76</v>
      </c>
      <c r="L47" s="152">
        <f>业务员提成明细!L49</f>
        <v>148</v>
      </c>
      <c r="M47" s="153">
        <f>业务员提成明细!M49</f>
        <v>0</v>
      </c>
      <c r="N47" s="76" t="e">
        <f>业务员提成明细!N49</f>
        <v>#REF!</v>
      </c>
      <c r="O47" s="126">
        <f>业务员提成明细!O49</f>
        <v>0.01</v>
      </c>
      <c r="P47" s="154">
        <f>业务员提成明细!P49</f>
        <v>66.84</v>
      </c>
      <c r="Q47" s="125" t="e">
        <f>业务员提成明细!Q49</f>
        <v>#REF!</v>
      </c>
      <c r="R47" s="145">
        <f>业务员提成明细!R49</f>
        <v>0</v>
      </c>
      <c r="S47" s="161">
        <f>业务员提成明细!S49</f>
        <v>0</v>
      </c>
      <c r="T47" s="162" t="str">
        <f>业务员提成明细!V49</f>
        <v>CSB02</v>
      </c>
      <c r="U47" s="144" t="str">
        <f>业务员提成明细!W49</f>
        <v>*石油制品*半合成极压切削液</v>
      </c>
      <c r="V47" s="163" t="str">
        <f>业务员提成明细!V49</f>
        <v>CSB02</v>
      </c>
      <c r="W47" s="164" t="str">
        <f>业务员提成明细!W49</f>
        <v>*石油制品*半合成极压切削液</v>
      </c>
      <c r="X47" s="163" t="str">
        <f>业务员提成明细!X49</f>
        <v>EP-3020</v>
      </c>
      <c r="Y47" s="169">
        <f>业务员提成明细!Y49</f>
        <v>2</v>
      </c>
      <c r="Z47" s="170" t="str">
        <f>业务员提成明细!Z49</f>
        <v>桶</v>
      </c>
      <c r="AA47" s="170"/>
      <c r="AB47" s="170"/>
      <c r="AC47" s="171">
        <f>业务员提成明细!AC49</f>
        <v>340</v>
      </c>
      <c r="AD47" s="170"/>
      <c r="AE47" s="170"/>
      <c r="AF47" s="170" t="str">
        <f>业务员提成明细!AF49</f>
        <v>XOUT17120114</v>
      </c>
      <c r="AG47" s="176">
        <f>业务员提成明细!AG49</f>
        <v>43077</v>
      </c>
      <c r="AH47" s="177" t="str">
        <f>业务员提成明细!AH49</f>
        <v>医疗</v>
      </c>
      <c r="AJ47" s="178">
        <f>业务员提成明细!AJ49</f>
        <v>0.17</v>
      </c>
    </row>
    <row r="48" spans="1:36" ht="11.25" customHeight="1" outlineLevel="2">
      <c r="A48" s="142" t="str">
        <f>业务员提成明细!A50</f>
        <v>丁连军</v>
      </c>
      <c r="B48" s="143">
        <f>业务员提成明细!B50</f>
        <v>43111</v>
      </c>
      <c r="C48" s="144" t="str">
        <f>业务员提成明细!C50</f>
        <v>a0338</v>
      </c>
      <c r="D48" s="142" t="str">
        <f>业务员提成明细!D50</f>
        <v>昆山科森科技股份有限公司</v>
      </c>
      <c r="E48" s="145">
        <f>业务员提成明细!E50</f>
        <v>3910</v>
      </c>
      <c r="F48" s="146" t="str">
        <f>业务员提成明细!F50</f>
        <v>28120278</v>
      </c>
      <c r="G48" s="143">
        <f>业务员提成明细!G50</f>
        <v>43231</v>
      </c>
      <c r="H48" s="144">
        <f>业务员提成明细!H50</f>
        <v>120</v>
      </c>
      <c r="I48" s="150">
        <f>业务员提成明细!I50</f>
        <v>43259</v>
      </c>
      <c r="J48" s="151">
        <f>业务员提成明细!J50</f>
        <v>3910</v>
      </c>
      <c r="K48" s="145">
        <f>业务员提成明细!K50</f>
        <v>3341.88</v>
      </c>
      <c r="L48" s="152">
        <f>业务员提成明细!L50</f>
        <v>148</v>
      </c>
      <c r="M48" s="153">
        <f>业务员提成明细!M50</f>
        <v>0</v>
      </c>
      <c r="N48" s="76" t="e">
        <f>业务员提成明细!N50</f>
        <v>#REF!</v>
      </c>
      <c r="O48" s="126">
        <f>业务员提成明细!O50</f>
        <v>0.01</v>
      </c>
      <c r="P48" s="154">
        <f>业务员提成明细!P50</f>
        <v>33.42</v>
      </c>
      <c r="Q48" s="125" t="e">
        <f>业务员提成明细!Q50</f>
        <v>#REF!</v>
      </c>
      <c r="R48" s="145">
        <f>业务员提成明细!R50</f>
        <v>0</v>
      </c>
      <c r="S48" s="161">
        <f>业务员提成明细!S50</f>
        <v>0</v>
      </c>
      <c r="T48" s="162" t="str">
        <f>业务员提成明细!V50</f>
        <v>CSB02</v>
      </c>
      <c r="U48" s="144" t="str">
        <f>业务员提成明细!W50</f>
        <v>*石油制品*半合成极压切削液</v>
      </c>
      <c r="V48" s="163" t="str">
        <f>业务员提成明细!V50</f>
        <v>CSB02</v>
      </c>
      <c r="W48" s="164" t="str">
        <f>业务员提成明细!W50</f>
        <v>*石油制品*半合成极压切削液</v>
      </c>
      <c r="X48" s="163" t="str">
        <f>业务员提成明细!X50</f>
        <v>EP-3020</v>
      </c>
      <c r="Y48" s="169">
        <f>业务员提成明细!Y50</f>
        <v>1</v>
      </c>
      <c r="Z48" s="170" t="str">
        <f>业务员提成明细!Z50</f>
        <v>桶</v>
      </c>
      <c r="AA48" s="170"/>
      <c r="AB48" s="170"/>
      <c r="AC48" s="171">
        <f>业务员提成明细!AC50</f>
        <v>170</v>
      </c>
      <c r="AD48" s="170"/>
      <c r="AE48" s="170"/>
      <c r="AF48" s="170" t="str">
        <f>业务员提成明细!AF50</f>
        <v>XOUT17120277</v>
      </c>
      <c r="AG48" s="176">
        <f>业务员提成明细!AG50</f>
        <v>43084</v>
      </c>
      <c r="AH48" s="177" t="str">
        <f>业务员提成明细!AH50</f>
        <v>医疗</v>
      </c>
      <c r="AJ48" s="178">
        <f>业务员提成明细!AJ50</f>
        <v>0.17</v>
      </c>
    </row>
    <row r="49" spans="1:36" ht="11.25" customHeight="1" outlineLevel="2">
      <c r="A49" s="142" t="str">
        <f>业务员提成明细!A51</f>
        <v>丁连军</v>
      </c>
      <c r="B49" s="143">
        <f>业务员提成明细!B51</f>
        <v>43111</v>
      </c>
      <c r="C49" s="144" t="str">
        <f>业务员提成明细!C51</f>
        <v>a0338</v>
      </c>
      <c r="D49" s="142" t="str">
        <f>业务员提成明细!D51</f>
        <v>昆山科森科技股份有限公司</v>
      </c>
      <c r="E49" s="145">
        <f>业务员提成明细!E51</f>
        <v>7410</v>
      </c>
      <c r="F49" s="146" t="str">
        <f>业务员提成明细!F51</f>
        <v>28120278</v>
      </c>
      <c r="G49" s="143">
        <f>业务员提成明细!G51</f>
        <v>43231</v>
      </c>
      <c r="H49" s="144">
        <f>业务员提成明细!H51</f>
        <v>120</v>
      </c>
      <c r="I49" s="150">
        <f>业务员提成明细!I51</f>
        <v>43259</v>
      </c>
      <c r="J49" s="151">
        <f>业务员提成明细!J51</f>
        <v>7410</v>
      </c>
      <c r="K49" s="145">
        <f>业务员提成明细!K51</f>
        <v>6333.33</v>
      </c>
      <c r="L49" s="152">
        <f>业务员提成明细!L51</f>
        <v>148</v>
      </c>
      <c r="M49" s="153">
        <f>业务员提成明细!M51</f>
        <v>0</v>
      </c>
      <c r="N49" s="76" t="e">
        <f>业务员提成明细!N51</f>
        <v>#REF!</v>
      </c>
      <c r="O49" s="126">
        <f>业务员提成明细!O51</f>
        <v>0.01</v>
      </c>
      <c r="P49" s="154">
        <f>业务员提成明细!P51</f>
        <v>63.33</v>
      </c>
      <c r="Q49" s="125" t="e">
        <f>业务员提成明细!Q51</f>
        <v>#REF!</v>
      </c>
      <c r="R49" s="145">
        <f>业务员提成明细!R51</f>
        <v>0</v>
      </c>
      <c r="S49" s="161">
        <f>业务员提成明细!S51</f>
        <v>0</v>
      </c>
      <c r="T49" s="162" t="str">
        <f>业务员提成明细!V51</f>
        <v>CYQ19</v>
      </c>
      <c r="U49" s="144" t="str">
        <f>业务员提成明细!W51</f>
        <v>*石油制品*不锈钢切削油</v>
      </c>
      <c r="V49" s="163" t="str">
        <f>业务员提成明细!V51</f>
        <v>CYQ19</v>
      </c>
      <c r="W49" s="164" t="str">
        <f>业务员提成明细!W51</f>
        <v>*石油制品*不锈钢切削油</v>
      </c>
      <c r="X49" s="163" t="str">
        <f>业务员提成明细!X51</f>
        <v>CH-105</v>
      </c>
      <c r="Y49" s="169">
        <f>业务员提成明细!Y51</f>
        <v>3</v>
      </c>
      <c r="Z49" s="170" t="str">
        <f>业务员提成明细!Z51</f>
        <v>桶</v>
      </c>
      <c r="AA49" s="170"/>
      <c r="AB49" s="170"/>
      <c r="AC49" s="171">
        <f>业务员提成明细!AC51</f>
        <v>510</v>
      </c>
      <c r="AD49" s="170"/>
      <c r="AE49" s="170"/>
      <c r="AF49" s="170" t="str">
        <f>业务员提成明细!AF51</f>
        <v>XOUT17120277</v>
      </c>
      <c r="AG49" s="176">
        <f>业务员提成明细!AG51</f>
        <v>43084</v>
      </c>
      <c r="AH49" s="177" t="str">
        <f>业务员提成明细!AH51</f>
        <v>医疗</v>
      </c>
      <c r="AJ49" s="178">
        <f>业务员提成明细!AJ51</f>
        <v>0.17</v>
      </c>
    </row>
    <row r="50" spans="1:36" ht="11.25" customHeight="1" outlineLevel="2">
      <c r="A50" s="142" t="str">
        <f>业务员提成明细!A52</f>
        <v>丁连军</v>
      </c>
      <c r="B50" s="143">
        <f>业务员提成明细!B52</f>
        <v>43111</v>
      </c>
      <c r="C50" s="144" t="str">
        <f>业务员提成明细!C52</f>
        <v>a0338</v>
      </c>
      <c r="D50" s="142" t="str">
        <f>业务员提成明细!D52</f>
        <v>昆山科森科技股份有限公司</v>
      </c>
      <c r="E50" s="145">
        <f>业务员提成明细!E52</f>
        <v>2360</v>
      </c>
      <c r="F50" s="146" t="str">
        <f>业务员提成明细!F52</f>
        <v>28120278</v>
      </c>
      <c r="G50" s="143">
        <f>业务员提成明细!G52</f>
        <v>43231</v>
      </c>
      <c r="H50" s="144">
        <f>业务员提成明细!H52</f>
        <v>120</v>
      </c>
      <c r="I50" s="150">
        <f>业务员提成明细!I52</f>
        <v>43259</v>
      </c>
      <c r="J50" s="151">
        <f>业务员提成明细!J52</f>
        <v>2360</v>
      </c>
      <c r="K50" s="145">
        <f>业务员提成明细!K52</f>
        <v>2017.09</v>
      </c>
      <c r="L50" s="152">
        <f>业务员提成明细!L52</f>
        <v>148</v>
      </c>
      <c r="M50" s="153">
        <f>业务员提成明细!M52</f>
        <v>0</v>
      </c>
      <c r="N50" s="76" t="e">
        <f>业务员提成明细!N52</f>
        <v>#REF!</v>
      </c>
      <c r="O50" s="126">
        <f>业务员提成明细!O52</f>
        <v>0.01</v>
      </c>
      <c r="P50" s="154">
        <f>业务员提成明细!P52</f>
        <v>20.170000000000002</v>
      </c>
      <c r="Q50" s="125" t="e">
        <f>业务员提成明细!Q52</f>
        <v>#REF!</v>
      </c>
      <c r="R50" s="145">
        <f>业务员提成明细!R52</f>
        <v>0</v>
      </c>
      <c r="S50" s="161">
        <f>业务员提成明细!S52</f>
        <v>0</v>
      </c>
      <c r="T50" s="162" t="str">
        <f>业务员提成明细!V52</f>
        <v>CYT09</v>
      </c>
      <c r="U50" s="144" t="str">
        <f>业务员提成明细!W52</f>
        <v>*石油制品*抗磨液压油</v>
      </c>
      <c r="V50" s="163" t="str">
        <f>业务员提成明细!V52</f>
        <v>CYT09</v>
      </c>
      <c r="W50" s="164" t="str">
        <f>业务员提成明细!W52</f>
        <v>*石油制品*抗磨液压油</v>
      </c>
      <c r="X50" s="163" t="str">
        <f>业务员提成明细!X52</f>
        <v>32#</v>
      </c>
      <c r="Y50" s="169">
        <f>业务员提成明细!Y52</f>
        <v>1</v>
      </c>
      <c r="Z50" s="170" t="str">
        <f>业务员提成明细!Z52</f>
        <v>桶</v>
      </c>
      <c r="AA50" s="170"/>
      <c r="AB50" s="170"/>
      <c r="AC50" s="171">
        <f>业务员提成明细!AC52</f>
        <v>170</v>
      </c>
      <c r="AD50" s="170"/>
      <c r="AE50" s="170"/>
      <c r="AF50" s="170" t="str">
        <f>业务员提成明细!AF52</f>
        <v>XOUT17120277</v>
      </c>
      <c r="AG50" s="176">
        <f>业务员提成明细!AG52</f>
        <v>43084</v>
      </c>
      <c r="AH50" s="177" t="str">
        <f>业务员提成明细!AH52</f>
        <v>医疗</v>
      </c>
      <c r="AJ50" s="178">
        <f>业务员提成明细!AJ52</f>
        <v>0.17</v>
      </c>
    </row>
    <row r="51" spans="1:36" ht="11.25" customHeight="1" outlineLevel="2">
      <c r="A51" s="142" t="str">
        <f>业务员提成明细!A53</f>
        <v>丁连军</v>
      </c>
      <c r="B51" s="143">
        <f>业务员提成明细!B53</f>
        <v>43111</v>
      </c>
      <c r="C51" s="144" t="str">
        <f>业务员提成明细!C53</f>
        <v>a0338</v>
      </c>
      <c r="D51" s="142" t="str">
        <f>业务员提成明细!D53</f>
        <v>昆山科森科技股份有限公司</v>
      </c>
      <c r="E51" s="145">
        <f>业务员提成明细!E53</f>
        <v>2370</v>
      </c>
      <c r="F51" s="146" t="str">
        <f>业务员提成明细!F53</f>
        <v>28120278</v>
      </c>
      <c r="G51" s="143">
        <f>业务员提成明细!G53</f>
        <v>43231</v>
      </c>
      <c r="H51" s="144">
        <f>业务员提成明细!H53</f>
        <v>120</v>
      </c>
      <c r="I51" s="150">
        <f>业务员提成明细!I53</f>
        <v>43259</v>
      </c>
      <c r="J51" s="151">
        <f>业务员提成明细!J53</f>
        <v>2370</v>
      </c>
      <c r="K51" s="145">
        <f>业务员提成明细!K53</f>
        <v>2025.64</v>
      </c>
      <c r="L51" s="152">
        <f>业务员提成明细!L53</f>
        <v>148</v>
      </c>
      <c r="M51" s="153">
        <f>业务员提成明细!M53</f>
        <v>0</v>
      </c>
      <c r="N51" s="76" t="e">
        <f>业务员提成明细!N53</f>
        <v>#REF!</v>
      </c>
      <c r="O51" s="126">
        <f>业务员提成明细!O53</f>
        <v>0.01</v>
      </c>
      <c r="P51" s="154">
        <f>业务员提成明细!P53</f>
        <v>20.260000000000002</v>
      </c>
      <c r="Q51" s="125" t="e">
        <f>业务员提成明细!Q53</f>
        <v>#REF!</v>
      </c>
      <c r="R51" s="145">
        <f>业务员提成明细!R53</f>
        <v>0</v>
      </c>
      <c r="S51" s="161">
        <f>业务员提成明细!S53</f>
        <v>0</v>
      </c>
      <c r="T51" s="162" t="str">
        <f>业务员提成明细!V53</f>
        <v>CYT11</v>
      </c>
      <c r="U51" s="144" t="str">
        <f>业务员提成明细!W53</f>
        <v>*石油制品*机床导轨油</v>
      </c>
      <c r="V51" s="163" t="str">
        <f>业务员提成明细!V53</f>
        <v>CYT11</v>
      </c>
      <c r="W51" s="164" t="str">
        <f>业务员提成明细!W53</f>
        <v>*石油制品*机床导轨油</v>
      </c>
      <c r="X51" s="163" t="str">
        <f>业务员提成明细!X53</f>
        <v>68#</v>
      </c>
      <c r="Y51" s="169">
        <f>业务员提成明细!Y53</f>
        <v>1</v>
      </c>
      <c r="Z51" s="170" t="str">
        <f>业务员提成明细!Z53</f>
        <v>桶</v>
      </c>
      <c r="AA51" s="170"/>
      <c r="AB51" s="170"/>
      <c r="AC51" s="171">
        <f>业务员提成明细!AC53</f>
        <v>170</v>
      </c>
      <c r="AD51" s="170"/>
      <c r="AE51" s="170"/>
      <c r="AF51" s="170" t="str">
        <f>业务员提成明细!AF53</f>
        <v>XOUT17120313</v>
      </c>
      <c r="AG51" s="176">
        <f>业务员提成明细!AG53</f>
        <v>43085</v>
      </c>
      <c r="AH51" s="177" t="str">
        <f>业务员提成明细!AH53</f>
        <v>医疗</v>
      </c>
      <c r="AJ51" s="178">
        <f>业务员提成明细!AJ53</f>
        <v>0.17</v>
      </c>
    </row>
    <row r="52" spans="1:36" ht="11.25" customHeight="1" outlineLevel="2">
      <c r="A52" s="142" t="str">
        <f>业务员提成明细!A54</f>
        <v>丁连军</v>
      </c>
      <c r="B52" s="143">
        <f>业务员提成明细!B54</f>
        <v>43111</v>
      </c>
      <c r="C52" s="144" t="str">
        <f>业务员提成明细!C54</f>
        <v>a0338</v>
      </c>
      <c r="D52" s="142" t="str">
        <f>业务员提成明细!D54</f>
        <v>昆山科森科技股份有限公司</v>
      </c>
      <c r="E52" s="145">
        <f>业务员提成明细!E54</f>
        <v>4940</v>
      </c>
      <c r="F52" s="146" t="str">
        <f>业务员提成明细!F54</f>
        <v>28120279</v>
      </c>
      <c r="G52" s="143">
        <f>业务员提成明细!G54</f>
        <v>43231</v>
      </c>
      <c r="H52" s="144">
        <f>业务员提成明细!H54</f>
        <v>120</v>
      </c>
      <c r="I52" s="150">
        <f>业务员提成明细!I54</f>
        <v>43259</v>
      </c>
      <c r="J52" s="151">
        <f>业务员提成明细!J54</f>
        <v>4940</v>
      </c>
      <c r="K52" s="145">
        <f>业务员提成明细!K54</f>
        <v>4222.22</v>
      </c>
      <c r="L52" s="152">
        <f>业务员提成明细!L54</f>
        <v>148</v>
      </c>
      <c r="M52" s="153">
        <f>业务员提成明细!M54</f>
        <v>0</v>
      </c>
      <c r="N52" s="76" t="e">
        <f>业务员提成明细!N54</f>
        <v>#REF!</v>
      </c>
      <c r="O52" s="126">
        <f>业务员提成明细!O54</f>
        <v>0.01</v>
      </c>
      <c r="P52" s="154">
        <f>业务员提成明细!P54</f>
        <v>42.22</v>
      </c>
      <c r="Q52" s="125" t="e">
        <f>业务员提成明细!Q54</f>
        <v>#REF!</v>
      </c>
      <c r="R52" s="145">
        <f>业务员提成明细!R54</f>
        <v>0</v>
      </c>
      <c r="S52" s="161">
        <f>业务员提成明细!S54</f>
        <v>0</v>
      </c>
      <c r="T52" s="162" t="str">
        <f>业务员提成明细!V54</f>
        <v>CYQ19</v>
      </c>
      <c r="U52" s="144" t="str">
        <f>业务员提成明细!W54</f>
        <v>*石油制品*不锈钢切削油</v>
      </c>
      <c r="V52" s="163" t="str">
        <f>业务员提成明细!V54</f>
        <v>CYQ19</v>
      </c>
      <c r="W52" s="164" t="str">
        <f>业务员提成明细!W54</f>
        <v>*石油制品*不锈钢切削油</v>
      </c>
      <c r="X52" s="163" t="str">
        <f>业务员提成明细!X54</f>
        <v>CH-105</v>
      </c>
      <c r="Y52" s="169">
        <f>业务员提成明细!Y54</f>
        <v>2</v>
      </c>
      <c r="Z52" s="170" t="str">
        <f>业务员提成明细!Z54</f>
        <v>桶</v>
      </c>
      <c r="AA52" s="170"/>
      <c r="AB52" s="170"/>
      <c r="AC52" s="171">
        <f>业务员提成明细!AC54</f>
        <v>340</v>
      </c>
      <c r="AD52" s="170"/>
      <c r="AE52" s="170"/>
      <c r="AF52" s="170" t="str">
        <f>业务员提成明细!AF54</f>
        <v>XOUT17120403</v>
      </c>
      <c r="AG52" s="176">
        <f>业务员提成明细!AG54</f>
        <v>43091</v>
      </c>
      <c r="AH52" s="177" t="str">
        <f>业务员提成明细!AH54</f>
        <v>医疗</v>
      </c>
      <c r="AJ52" s="178">
        <f>业务员提成明细!AJ54</f>
        <v>0.17</v>
      </c>
    </row>
    <row r="53" spans="1:36" ht="11.25" customHeight="1" outlineLevel="2">
      <c r="A53" s="142" t="str">
        <f>业务员提成明细!A55</f>
        <v>丁连军</v>
      </c>
      <c r="B53" s="143">
        <f>业务员提成明细!B55</f>
        <v>43111</v>
      </c>
      <c r="C53" s="144" t="str">
        <f>业务员提成明细!C55</f>
        <v>a0338</v>
      </c>
      <c r="D53" s="142" t="str">
        <f>业务员提成明细!D55</f>
        <v>昆山科森科技股份有限公司</v>
      </c>
      <c r="E53" s="145">
        <f>业务员提成明细!E55</f>
        <v>2730</v>
      </c>
      <c r="F53" s="146" t="str">
        <f>业务员提成明细!F55</f>
        <v>28120279</v>
      </c>
      <c r="G53" s="143">
        <f>业务员提成明细!G55</f>
        <v>43231</v>
      </c>
      <c r="H53" s="144">
        <f>业务员提成明细!H55</f>
        <v>120</v>
      </c>
      <c r="I53" s="150">
        <f>业务员提成明细!I55</f>
        <v>43259</v>
      </c>
      <c r="J53" s="151">
        <f>业务员提成明细!J55</f>
        <v>2730</v>
      </c>
      <c r="K53" s="145">
        <f>业务员提成明细!K55</f>
        <v>2333.33</v>
      </c>
      <c r="L53" s="152">
        <f>业务员提成明细!L55</f>
        <v>148</v>
      </c>
      <c r="M53" s="153">
        <f>业务员提成明细!M55</f>
        <v>0</v>
      </c>
      <c r="N53" s="76" t="e">
        <f>业务员提成明细!N55</f>
        <v>#REF!</v>
      </c>
      <c r="O53" s="126">
        <f>业务员提成明细!O55</f>
        <v>0.01</v>
      </c>
      <c r="P53" s="154">
        <f>业务员提成明细!P55</f>
        <v>23.33</v>
      </c>
      <c r="Q53" s="125" t="e">
        <f>业务员提成明细!Q55</f>
        <v>#REF!</v>
      </c>
      <c r="R53" s="145">
        <f>业务员提成明细!R55</f>
        <v>0</v>
      </c>
      <c r="S53" s="161">
        <f>业务员提成明细!S55</f>
        <v>0</v>
      </c>
      <c r="T53" s="162" t="str">
        <f>业务员提成明细!V55</f>
        <v>CYQ29</v>
      </c>
      <c r="U53" s="144" t="str">
        <f>业务员提成明细!W55</f>
        <v>*石油制品*镁铝合金切削油</v>
      </c>
      <c r="V53" s="163" t="str">
        <f>业务员提成明细!V55</f>
        <v>CYQ29</v>
      </c>
      <c r="W53" s="164" t="str">
        <f>业务员提成明细!W55</f>
        <v>*石油制品*镁铝合金切削油</v>
      </c>
      <c r="X53" s="163" t="str">
        <f>业务员提成明细!X55</f>
        <v>OH-303</v>
      </c>
      <c r="Y53" s="169">
        <f>业务员提成明细!Y55</f>
        <v>1</v>
      </c>
      <c r="Z53" s="170" t="str">
        <f>业务员提成明细!Z55</f>
        <v>桶</v>
      </c>
      <c r="AA53" s="170"/>
      <c r="AB53" s="170"/>
      <c r="AC53" s="171">
        <f>业务员提成明细!AC55</f>
        <v>170</v>
      </c>
      <c r="AD53" s="170"/>
      <c r="AE53" s="170"/>
      <c r="AF53" s="170" t="str">
        <f>业务员提成明细!AF55</f>
        <v>XOUT17120403</v>
      </c>
      <c r="AG53" s="176">
        <f>业务员提成明细!AG55</f>
        <v>43091</v>
      </c>
      <c r="AH53" s="177" t="str">
        <f>业务员提成明细!AH55</f>
        <v>医疗</v>
      </c>
      <c r="AJ53" s="178">
        <f>业务员提成明细!AJ55</f>
        <v>0.17</v>
      </c>
    </row>
    <row r="54" spans="1:36" ht="11.25" customHeight="1" outlineLevel="2">
      <c r="A54" s="142" t="str">
        <f>业务员提成明细!A56</f>
        <v>丁连军</v>
      </c>
      <c r="B54" s="143">
        <f>业务员提成明细!B56</f>
        <v>43111</v>
      </c>
      <c r="C54" s="144" t="str">
        <f>业务员提成明细!C56</f>
        <v>a0338</v>
      </c>
      <c r="D54" s="142" t="str">
        <f>业务员提成明细!D56</f>
        <v>昆山科森科技股份有限公司</v>
      </c>
      <c r="E54" s="145">
        <f>业务员提成明细!E56</f>
        <v>2370</v>
      </c>
      <c r="F54" s="146" t="str">
        <f>业务员提成明细!F56</f>
        <v>28120279</v>
      </c>
      <c r="G54" s="143">
        <f>业务员提成明细!G56</f>
        <v>43231</v>
      </c>
      <c r="H54" s="144">
        <f>业务员提成明细!H56</f>
        <v>120</v>
      </c>
      <c r="I54" s="150">
        <f>业务员提成明细!I56</f>
        <v>43259</v>
      </c>
      <c r="J54" s="151">
        <f>业务员提成明细!J56</f>
        <v>2370</v>
      </c>
      <c r="K54" s="145">
        <f>业务员提成明细!K56</f>
        <v>2025.64</v>
      </c>
      <c r="L54" s="152">
        <f>业务员提成明细!L56</f>
        <v>148</v>
      </c>
      <c r="M54" s="153">
        <f>业务员提成明细!M56</f>
        <v>0</v>
      </c>
      <c r="N54" s="76" t="e">
        <f>业务员提成明细!N56</f>
        <v>#REF!</v>
      </c>
      <c r="O54" s="126">
        <f>业务员提成明细!O56</f>
        <v>0.01</v>
      </c>
      <c r="P54" s="154">
        <f>业务员提成明细!P56</f>
        <v>20.260000000000002</v>
      </c>
      <c r="Q54" s="125" t="e">
        <f>业务员提成明细!Q56</f>
        <v>#REF!</v>
      </c>
      <c r="R54" s="145">
        <f>业务员提成明细!R56</f>
        <v>0</v>
      </c>
      <c r="S54" s="161">
        <f>业务员提成明细!S56</f>
        <v>0</v>
      </c>
      <c r="T54" s="162" t="str">
        <f>业务员提成明细!V56</f>
        <v>CYT11</v>
      </c>
      <c r="U54" s="144" t="str">
        <f>业务员提成明细!W56</f>
        <v>*石油制品*机床导轨油</v>
      </c>
      <c r="V54" s="163" t="str">
        <f>业务员提成明细!V56</f>
        <v>CYT11</v>
      </c>
      <c r="W54" s="164" t="str">
        <f>业务员提成明细!W56</f>
        <v>*石油制品*机床导轨油</v>
      </c>
      <c r="X54" s="163" t="str">
        <f>业务员提成明细!X56</f>
        <v>68#</v>
      </c>
      <c r="Y54" s="169">
        <f>业务员提成明细!Y56</f>
        <v>1</v>
      </c>
      <c r="Z54" s="170" t="str">
        <f>业务员提成明细!Z56</f>
        <v>桶</v>
      </c>
      <c r="AA54" s="170"/>
      <c r="AB54" s="170"/>
      <c r="AC54" s="171">
        <f>业务员提成明细!AC56</f>
        <v>170</v>
      </c>
      <c r="AD54" s="170"/>
      <c r="AE54" s="170"/>
      <c r="AF54" s="170" t="str">
        <f>业务员提成明细!AF56</f>
        <v>XOUT17120403</v>
      </c>
      <c r="AG54" s="176">
        <f>业务员提成明细!AG56</f>
        <v>43091</v>
      </c>
      <c r="AH54" s="177" t="str">
        <f>业务员提成明细!AH56</f>
        <v>医疗</v>
      </c>
      <c r="AJ54" s="178">
        <f>业务员提成明细!AJ56</f>
        <v>0.17</v>
      </c>
    </row>
    <row r="55" spans="1:36" ht="11.25" customHeight="1" outlineLevel="2">
      <c r="A55" s="142" t="str">
        <f>业务员提成明细!A57</f>
        <v>丁连军</v>
      </c>
      <c r="B55" s="143">
        <f>业务员提成明细!B57</f>
        <v>43206</v>
      </c>
      <c r="C55" s="144" t="str">
        <f>业务员提成明细!C57</f>
        <v>a0507</v>
      </c>
      <c r="D55" s="142" t="str">
        <f>业务员提成明细!D57</f>
        <v>苏州市施晟帆精密机械有限公司</v>
      </c>
      <c r="E55" s="145">
        <f>业务员提成明细!E57</f>
        <v>2400</v>
      </c>
      <c r="F55" s="146" t="str">
        <f>业务员提成明细!F57</f>
        <v>15222601</v>
      </c>
      <c r="G55" s="143">
        <f>业务员提成明细!G57</f>
        <v>43206</v>
      </c>
      <c r="H55" s="144" t="str">
        <f>业务员提成明细!H57</f>
        <v>款到发货</v>
      </c>
      <c r="I55" s="150">
        <f>业务员提成明细!I57</f>
        <v>43257</v>
      </c>
      <c r="J55" s="151">
        <f>业务员提成明细!J57</f>
        <v>2400</v>
      </c>
      <c r="K55" s="145">
        <f>业务员提成明细!K57</f>
        <v>2051.2800000000002</v>
      </c>
      <c r="L55" s="152">
        <f>业务员提成明细!L57</f>
        <v>51</v>
      </c>
      <c r="M55" s="153">
        <f>业务员提成明细!M57</f>
        <v>0</v>
      </c>
      <c r="N55" s="76" t="e">
        <f>业务员提成明细!N57</f>
        <v>#REF!</v>
      </c>
      <c r="O55" s="126">
        <f>业务员提成明细!O57</f>
        <v>0.05</v>
      </c>
      <c r="P55" s="154">
        <f>业务员提成明细!P57</f>
        <v>102.56</v>
      </c>
      <c r="Q55" s="125" t="e">
        <f>业务员提成明细!Q57</f>
        <v>#REF!</v>
      </c>
      <c r="R55" s="145" t="e">
        <f>业务员提成明细!R57</f>
        <v>#REF!</v>
      </c>
      <c r="S55" s="161" t="e">
        <f>业务员提成明细!S57</f>
        <v>#REF!</v>
      </c>
      <c r="T55" s="162" t="str">
        <f>业务员提成明细!V57</f>
        <v>CYT10</v>
      </c>
      <c r="U55" s="144" t="str">
        <f>业务员提成明细!W57</f>
        <v>*润滑油*抗磨液压油</v>
      </c>
      <c r="V55" s="163" t="str">
        <f>业务员提成明细!V57</f>
        <v>CYT10</v>
      </c>
      <c r="W55" s="164" t="str">
        <f>业务员提成明细!W57</f>
        <v>*润滑油*抗磨液压油</v>
      </c>
      <c r="X55" s="163" t="str">
        <f>业务员提成明细!X57</f>
        <v>46#</v>
      </c>
      <c r="Y55" s="169">
        <f>业务员提成明细!Y57</f>
        <v>0.17</v>
      </c>
      <c r="Z55" s="170" t="str">
        <f>业务员提成明细!Z57</f>
        <v>吨</v>
      </c>
      <c r="AA55" s="170"/>
      <c r="AB55" s="170"/>
      <c r="AC55" s="171">
        <f>业务员提成明细!AC57</f>
        <v>170</v>
      </c>
      <c r="AD55" s="170"/>
      <c r="AE55" s="170"/>
      <c r="AF55" s="170" t="str">
        <f>业务员提成明细!AF57</f>
        <v>XOUT18040250</v>
      </c>
      <c r="AG55" s="176">
        <f>业务员提成明细!AG57</f>
        <v>43207</v>
      </c>
      <c r="AH55" s="177"/>
      <c r="AJ55" s="178">
        <f>业务员提成明细!AJ57</f>
        <v>0.17</v>
      </c>
    </row>
    <row r="56" spans="1:36" ht="11.25" customHeight="1" outlineLevel="2">
      <c r="A56" s="142" t="str">
        <f>业务员提成明细!A58</f>
        <v>丁连军</v>
      </c>
      <c r="B56" s="143">
        <f>业务员提成明细!B58</f>
        <v>43090</v>
      </c>
      <c r="C56" s="144" t="str">
        <f>业务员提成明细!C58</f>
        <v>a0659</v>
      </c>
      <c r="D56" s="142" t="str">
        <f>业务员提成明细!D58</f>
        <v>苏州东兴成精密五金有限公司</v>
      </c>
      <c r="E56" s="145">
        <f>业务员提成明细!E58</f>
        <v>700</v>
      </c>
      <c r="F56" s="146" t="str">
        <f>业务员提成明细!F58</f>
        <v>09926821</v>
      </c>
      <c r="G56" s="143">
        <f>业务员提成明细!G58</f>
        <v>43150</v>
      </c>
      <c r="H56" s="144">
        <f>业务员提成明细!H58</f>
        <v>60</v>
      </c>
      <c r="I56" s="150">
        <f>业务员提成明细!I58</f>
        <v>43265</v>
      </c>
      <c r="J56" s="151">
        <f>业务员提成明细!J58</f>
        <v>700</v>
      </c>
      <c r="K56" s="145">
        <f>业务员提成明细!K58</f>
        <v>598.29</v>
      </c>
      <c r="L56" s="152">
        <f>业务员提成明细!L58</f>
        <v>175</v>
      </c>
      <c r="M56" s="153">
        <f>业务员提成明细!M58</f>
        <v>0</v>
      </c>
      <c r="N56" s="76" t="e">
        <f>业务员提成明细!N58</f>
        <v>#REF!</v>
      </c>
      <c r="O56" s="126">
        <f>业务员提成明细!O58</f>
        <v>0.01</v>
      </c>
      <c r="P56" s="154">
        <f>业务员提成明细!P58</f>
        <v>5.98</v>
      </c>
      <c r="Q56" s="125" t="e">
        <f>业务员提成明细!Q58</f>
        <v>#REF!</v>
      </c>
      <c r="R56" s="145" t="e">
        <f>业务员提成明细!R58</f>
        <v>#REF!</v>
      </c>
      <c r="S56" s="161" t="e">
        <f>业务员提成明细!S58</f>
        <v>#REF!</v>
      </c>
      <c r="T56" s="162" t="str">
        <f>业务员提成明细!V58</f>
        <v>CYT11</v>
      </c>
      <c r="U56" s="144" t="str">
        <f>业务员提成明细!W58</f>
        <v>机床导轨油</v>
      </c>
      <c r="V56" s="163" t="str">
        <f>业务员提成明细!V58</f>
        <v>CYT11</v>
      </c>
      <c r="W56" s="164" t="str">
        <f>业务员提成明细!W58</f>
        <v>机床导轨油</v>
      </c>
      <c r="X56" s="163" t="str">
        <f>业务员提成明细!X58</f>
        <v>68#</v>
      </c>
      <c r="Y56" s="169">
        <f>业务员提成明细!Y58</f>
        <v>2</v>
      </c>
      <c r="Z56" s="170" t="str">
        <f>业务员提成明细!Z58</f>
        <v>桶</v>
      </c>
      <c r="AA56" s="170"/>
      <c r="AB56" s="170"/>
      <c r="AC56" s="171">
        <f>业务员提成明细!AC58</f>
        <v>34</v>
      </c>
      <c r="AD56" s="170"/>
      <c r="AE56" s="170"/>
      <c r="AF56" s="170" t="str">
        <f>业务员提成明细!AF58</f>
        <v>XOUT17120411</v>
      </c>
      <c r="AG56" s="176">
        <f>业务员提成明细!AG58</f>
        <v>43091</v>
      </c>
      <c r="AH56" s="177"/>
      <c r="AJ56" s="178">
        <f>业务员提成明细!AJ58</f>
        <v>0.17</v>
      </c>
    </row>
    <row r="57" spans="1:36" ht="11.25" customHeight="1" outlineLevel="2">
      <c r="A57" s="142" t="str">
        <f>业务员提成明细!A59</f>
        <v>丁连军</v>
      </c>
      <c r="B57" s="143">
        <f>业务员提成明细!B59</f>
        <v>43090</v>
      </c>
      <c r="C57" s="144" t="str">
        <f>业务员提成明细!C59</f>
        <v>a0659</v>
      </c>
      <c r="D57" s="142" t="str">
        <f>业务员提成明细!D59</f>
        <v>苏州东兴成精密五金有限公司</v>
      </c>
      <c r="E57" s="145">
        <f>业务员提成明细!E59</f>
        <v>7500</v>
      </c>
      <c r="F57" s="146" t="str">
        <f>业务员提成明细!F59</f>
        <v>09926821</v>
      </c>
      <c r="G57" s="143">
        <f>业务员提成明细!G59</f>
        <v>43150</v>
      </c>
      <c r="H57" s="144">
        <f>业务员提成明细!H59</f>
        <v>60</v>
      </c>
      <c r="I57" s="150">
        <f>业务员提成明细!I59</f>
        <v>43265</v>
      </c>
      <c r="J57" s="151">
        <f>业务员提成明细!J59</f>
        <v>7500</v>
      </c>
      <c r="K57" s="145">
        <f>业务员提成明细!K59</f>
        <v>6410.26</v>
      </c>
      <c r="L57" s="152">
        <f>业务员提成明细!L59</f>
        <v>175</v>
      </c>
      <c r="M57" s="153">
        <f>业务员提成明细!M59</f>
        <v>0</v>
      </c>
      <c r="N57" s="76" t="e">
        <f>业务员提成明细!N59</f>
        <v>#REF!</v>
      </c>
      <c r="O57" s="126">
        <f>业务员提成明细!O59</f>
        <v>0.01</v>
      </c>
      <c r="P57" s="154">
        <f>业务员提成明细!P59</f>
        <v>64.099999999999994</v>
      </c>
      <c r="Q57" s="125" t="e">
        <f>业务员提成明细!Q59</f>
        <v>#REF!</v>
      </c>
      <c r="R57" s="145" t="e">
        <f>业务员提成明细!R59</f>
        <v>#REF!</v>
      </c>
      <c r="S57" s="161" t="e">
        <f>业务员提成明细!S59</f>
        <v>#REF!</v>
      </c>
      <c r="T57" s="162" t="str">
        <f>业务员提成明细!V59</f>
        <v>CYQ10</v>
      </c>
      <c r="U57" s="144" t="str">
        <f>业务员提成明细!W59</f>
        <v>低油雾切削油</v>
      </c>
      <c r="V57" s="163" t="str">
        <f>业务员提成明细!V59</f>
        <v>CYQ10</v>
      </c>
      <c r="W57" s="164" t="str">
        <f>业务员提成明细!W59</f>
        <v>低油雾切削油</v>
      </c>
      <c r="X57" s="163" t="str">
        <f>业务员提成明细!X59</f>
        <v>CH-201</v>
      </c>
      <c r="Y57" s="169">
        <f>业务员提成明细!Y59</f>
        <v>3</v>
      </c>
      <c r="Z57" s="170" t="str">
        <f>业务员提成明细!Z59</f>
        <v>桶</v>
      </c>
      <c r="AA57" s="170"/>
      <c r="AB57" s="170"/>
      <c r="AC57" s="171">
        <f>业务员提成明细!AC59</f>
        <v>510</v>
      </c>
      <c r="AD57" s="170"/>
      <c r="AE57" s="170"/>
      <c r="AF57" s="170" t="str">
        <f>业务员提成明细!AF59</f>
        <v>XOUT17120411</v>
      </c>
      <c r="AG57" s="176">
        <f>业务员提成明细!AG59</f>
        <v>43091</v>
      </c>
      <c r="AH57" s="177"/>
      <c r="AJ57" s="178">
        <f>业务员提成明细!AJ59</f>
        <v>0.17</v>
      </c>
    </row>
    <row r="58" spans="1:36" ht="11.25" customHeight="1" outlineLevel="2">
      <c r="A58" s="142" t="str">
        <f>业务员提成明细!A60</f>
        <v>丁连军</v>
      </c>
      <c r="B58" s="143">
        <f>业务员提成明细!B60</f>
        <v>43090</v>
      </c>
      <c r="C58" s="144" t="str">
        <f>业务员提成明细!C60</f>
        <v>a0659</v>
      </c>
      <c r="D58" s="142" t="str">
        <f>业务员提成明细!D60</f>
        <v>苏州东兴成精密五金有限公司</v>
      </c>
      <c r="E58" s="145">
        <f>业务员提成明细!E60</f>
        <v>640</v>
      </c>
      <c r="F58" s="146" t="str">
        <f>业务员提成明细!F60</f>
        <v>09926821</v>
      </c>
      <c r="G58" s="143">
        <f>业务员提成明细!G60</f>
        <v>43150</v>
      </c>
      <c r="H58" s="144">
        <f>业务员提成明细!H60</f>
        <v>60</v>
      </c>
      <c r="I58" s="150">
        <f>业务员提成明细!I60</f>
        <v>43265</v>
      </c>
      <c r="J58" s="151">
        <f>业务员提成明细!J60</f>
        <v>640</v>
      </c>
      <c r="K58" s="145">
        <f>业务员提成明细!K60</f>
        <v>547.01</v>
      </c>
      <c r="L58" s="152">
        <f>业务员提成明细!L60</f>
        <v>175</v>
      </c>
      <c r="M58" s="153">
        <f>业务员提成明细!M60</f>
        <v>0</v>
      </c>
      <c r="N58" s="76" t="e">
        <f>业务员提成明细!N60</f>
        <v>#REF!</v>
      </c>
      <c r="O58" s="126">
        <f>业务员提成明细!O60</f>
        <v>0.01</v>
      </c>
      <c r="P58" s="154">
        <f>业务员提成明细!P60</f>
        <v>5.47</v>
      </c>
      <c r="Q58" s="125" t="e">
        <f>业务员提成明细!Q60</f>
        <v>#REF!</v>
      </c>
      <c r="R58" s="145" t="e">
        <f>业务员提成明细!R60</f>
        <v>#REF!</v>
      </c>
      <c r="S58" s="161" t="e">
        <f>业务员提成明细!S60</f>
        <v>#REF!</v>
      </c>
      <c r="T58" s="162" t="str">
        <f>业务员提成明细!V60</f>
        <v>CYT10</v>
      </c>
      <c r="U58" s="144" t="str">
        <f>业务员提成明细!W60</f>
        <v>抗磨液压油</v>
      </c>
      <c r="V58" s="163" t="str">
        <f>业务员提成明细!V60</f>
        <v>CYT10</v>
      </c>
      <c r="W58" s="164" t="str">
        <f>业务员提成明细!W60</f>
        <v>抗磨液压油</v>
      </c>
      <c r="X58" s="163" t="str">
        <f>业务员提成明细!X60</f>
        <v>46#</v>
      </c>
      <c r="Y58" s="169">
        <f>业务员提成明细!Y60</f>
        <v>2</v>
      </c>
      <c r="Z58" s="170" t="str">
        <f>业务员提成明细!Z60</f>
        <v>桶</v>
      </c>
      <c r="AA58" s="170"/>
      <c r="AB58" s="170"/>
      <c r="AC58" s="171">
        <f>业务员提成明细!AC60</f>
        <v>34</v>
      </c>
      <c r="AD58" s="170"/>
      <c r="AE58" s="170"/>
      <c r="AF58" s="170" t="str">
        <f>业务员提成明细!AF60</f>
        <v>XOUT17120411</v>
      </c>
      <c r="AG58" s="176">
        <f>业务员提成明细!AG60</f>
        <v>43091</v>
      </c>
      <c r="AH58" s="177"/>
      <c r="AJ58" s="178">
        <f>业务员提成明细!AJ60</f>
        <v>0.17</v>
      </c>
    </row>
    <row r="59" spans="1:36" ht="11.25" customHeight="1" outlineLevel="2">
      <c r="A59" s="142" t="str">
        <f>业务员提成明细!A61</f>
        <v>丁连军</v>
      </c>
      <c r="B59" s="143">
        <f>业务员提成明细!B61</f>
        <v>43125</v>
      </c>
      <c r="C59" s="144" t="str">
        <f>业务员提成明细!C61</f>
        <v>a0851</v>
      </c>
      <c r="D59" s="142" t="str">
        <f>业务员提成明细!D61</f>
        <v>苏州辉昌汽车部件有限公司</v>
      </c>
      <c r="E59" s="145">
        <f>业务员提成明细!E61</f>
        <v>14000</v>
      </c>
      <c r="F59" s="146" t="str">
        <f>业务员提成明细!F61</f>
        <v>28120569</v>
      </c>
      <c r="G59" s="143">
        <f>业务员提成明细!G61</f>
        <v>43215</v>
      </c>
      <c r="H59" s="144">
        <f>业务员提成明细!H61</f>
        <v>90</v>
      </c>
      <c r="I59" s="150">
        <f>业务员提成明细!I61</f>
        <v>43266</v>
      </c>
      <c r="J59" s="151">
        <f>业务员提成明细!J61</f>
        <v>14000</v>
      </c>
      <c r="K59" s="145">
        <f>业务员提成明细!K61</f>
        <v>11965.81</v>
      </c>
      <c r="L59" s="152">
        <f>业务员提成明细!L61</f>
        <v>141</v>
      </c>
      <c r="M59" s="153">
        <f>业务员提成明细!M61</f>
        <v>0</v>
      </c>
      <c r="N59" s="76" t="e">
        <f>业务员提成明细!N61</f>
        <v>#REF!</v>
      </c>
      <c r="O59" s="126">
        <f>业务员提成明细!O61</f>
        <v>0.01</v>
      </c>
      <c r="P59" s="154">
        <f>业务员提成明细!P61</f>
        <v>119.66</v>
      </c>
      <c r="Q59" s="125" t="e">
        <f>业务员提成明细!Q61</f>
        <v>#REF!</v>
      </c>
      <c r="R59" s="145">
        <f>业务员提成明细!R61</f>
        <v>0</v>
      </c>
      <c r="S59" s="161">
        <f>业务员提成明细!S61</f>
        <v>0</v>
      </c>
      <c r="T59" s="162" t="str">
        <f>业务员提成明细!V61</f>
        <v>CYQ77</v>
      </c>
      <c r="U59" s="144" t="str">
        <f>业务员提成明细!W61</f>
        <v>*石油制品*锭子油</v>
      </c>
      <c r="V59" s="163" t="str">
        <f>业务员提成明细!V61</f>
        <v>CYQ77</v>
      </c>
      <c r="W59" s="164" t="str">
        <f>业务员提成明细!W61</f>
        <v>*石油制品*锭子油</v>
      </c>
      <c r="X59" s="163" t="str">
        <f>业务员提成明细!X61</f>
        <v>5#</v>
      </c>
      <c r="Y59" s="169">
        <f>业务员提成明细!Y61</f>
        <v>7</v>
      </c>
      <c r="Z59" s="170" t="str">
        <f>业务员提成明细!Z61</f>
        <v>桶</v>
      </c>
      <c r="AA59" s="170"/>
      <c r="AB59" s="170"/>
      <c r="AC59" s="171">
        <f>业务员提成明细!AC61</f>
        <v>1190</v>
      </c>
      <c r="AD59" s="170"/>
      <c r="AE59" s="170"/>
      <c r="AF59" s="170" t="str">
        <f>业务员提成明细!AF61</f>
        <v>XOUT17120116</v>
      </c>
      <c r="AG59" s="176">
        <f>业务员提成明细!AG61</f>
        <v>43077</v>
      </c>
      <c r="AH59" s="177"/>
      <c r="AJ59" s="178">
        <f>业务员提成明细!AJ61</f>
        <v>0.17</v>
      </c>
    </row>
    <row r="60" spans="1:36" ht="11.25" customHeight="1" outlineLevel="2">
      <c r="A60" s="142" t="str">
        <f>业务员提成明细!A62</f>
        <v>丁连军</v>
      </c>
      <c r="B60" s="143">
        <f>业务员提成明细!B62</f>
        <v>43125</v>
      </c>
      <c r="C60" s="144" t="str">
        <f>业务员提成明细!C62</f>
        <v>a0851</v>
      </c>
      <c r="D60" s="142" t="str">
        <f>业务员提成明细!D62</f>
        <v>苏州辉昌汽车部件有限公司</v>
      </c>
      <c r="E60" s="145">
        <f>业务员提成明细!E62</f>
        <v>32400</v>
      </c>
      <c r="F60" s="146" t="str">
        <f>业务员提成明细!F62</f>
        <v>28120569</v>
      </c>
      <c r="G60" s="143">
        <f>业务员提成明细!G62</f>
        <v>43215</v>
      </c>
      <c r="H60" s="144">
        <f>业务员提成明细!H62</f>
        <v>90</v>
      </c>
      <c r="I60" s="150">
        <f>业务员提成明细!I62</f>
        <v>43266</v>
      </c>
      <c r="J60" s="151">
        <f>业务员提成明细!J62</f>
        <v>32400</v>
      </c>
      <c r="K60" s="145">
        <f>业务员提成明细!K62</f>
        <v>27692.31</v>
      </c>
      <c r="L60" s="152">
        <f>业务员提成明细!L62</f>
        <v>141</v>
      </c>
      <c r="M60" s="153">
        <f>业务员提成明细!M62</f>
        <v>0</v>
      </c>
      <c r="N60" s="76" t="e">
        <f>业务员提成明细!N62</f>
        <v>#REF!</v>
      </c>
      <c r="O60" s="126">
        <f>业务员提成明细!O62</f>
        <v>0.01</v>
      </c>
      <c r="P60" s="154">
        <f>业务员提成明细!P62</f>
        <v>276.92</v>
      </c>
      <c r="Q60" s="125" t="e">
        <f>业务员提成明细!Q62</f>
        <v>#REF!</v>
      </c>
      <c r="R60" s="145">
        <f>业务员提成明细!R62</f>
        <v>0</v>
      </c>
      <c r="S60" s="161">
        <f>业务员提成明细!S62</f>
        <v>0</v>
      </c>
      <c r="T60" s="162" t="str">
        <f>业务员提成明细!V62</f>
        <v>CSR38</v>
      </c>
      <c r="U60" s="144" t="str">
        <f>业务员提成明细!W62</f>
        <v>*石油制品*铝合金加工液</v>
      </c>
      <c r="V60" s="163" t="str">
        <f>业务员提成明细!V62</f>
        <v>CSR38</v>
      </c>
      <c r="W60" s="164" t="str">
        <f>业务员提成明细!W62</f>
        <v>*石油制品*铝合金加工液</v>
      </c>
      <c r="X60" s="163" t="str">
        <f>业务员提成明细!X62</f>
        <v>ZM-3090</v>
      </c>
      <c r="Y60" s="169">
        <f>业务员提成明细!Y62</f>
        <v>12</v>
      </c>
      <c r="Z60" s="170" t="str">
        <f>业务员提成明细!Z62</f>
        <v>桶</v>
      </c>
      <c r="AA60" s="170"/>
      <c r="AB60" s="170"/>
      <c r="AC60" s="171">
        <f>业务员提成明细!AC62</f>
        <v>2040</v>
      </c>
      <c r="AD60" s="170"/>
      <c r="AE60" s="170"/>
      <c r="AF60" s="170" t="str">
        <f>业务员提成明细!AF62</f>
        <v>XOUT17120116</v>
      </c>
      <c r="AG60" s="176">
        <f>业务员提成明细!AG62</f>
        <v>43077</v>
      </c>
      <c r="AH60" s="177"/>
      <c r="AJ60" s="178">
        <f>业务员提成明细!AJ62</f>
        <v>0.17</v>
      </c>
    </row>
    <row r="61" spans="1:36" ht="11.25" customHeight="1" outlineLevel="2">
      <c r="A61" s="142" t="str">
        <f>业务员提成明细!A63</f>
        <v>丁连军</v>
      </c>
      <c r="B61" s="143">
        <f>业务员提成明细!B63</f>
        <v>43125</v>
      </c>
      <c r="C61" s="144" t="str">
        <f>业务员提成明细!C63</f>
        <v>a0851</v>
      </c>
      <c r="D61" s="142" t="str">
        <f>业务员提成明细!D63</f>
        <v>苏州辉昌汽车部件有限公司</v>
      </c>
      <c r="E61" s="145">
        <f>业务员提成明细!E63</f>
        <v>1800</v>
      </c>
      <c r="F61" s="146" t="str">
        <f>业务员提成明细!F63</f>
        <v>28120569</v>
      </c>
      <c r="G61" s="143">
        <f>业务员提成明细!G63</f>
        <v>43215</v>
      </c>
      <c r="H61" s="144">
        <f>业务员提成明细!H63</f>
        <v>90</v>
      </c>
      <c r="I61" s="150">
        <f>业务员提成明细!I63</f>
        <v>43266</v>
      </c>
      <c r="J61" s="151">
        <f>业务员提成明细!J63</f>
        <v>1800</v>
      </c>
      <c r="K61" s="145">
        <f>业务员提成明细!K63</f>
        <v>1538.46</v>
      </c>
      <c r="L61" s="152">
        <f>业务员提成明细!L63</f>
        <v>141</v>
      </c>
      <c r="M61" s="153">
        <f>业务员提成明细!M63</f>
        <v>0</v>
      </c>
      <c r="N61" s="76" t="e">
        <f>业务员提成明细!N63</f>
        <v>#REF!</v>
      </c>
      <c r="O61" s="126">
        <f>业务员提成明细!O63</f>
        <v>0.01</v>
      </c>
      <c r="P61" s="154">
        <f>业务员提成明细!P63</f>
        <v>15.38</v>
      </c>
      <c r="Q61" s="125" t="e">
        <f>业务员提成明细!Q63</f>
        <v>#REF!</v>
      </c>
      <c r="R61" s="145">
        <f>业务员提成明细!R63</f>
        <v>0</v>
      </c>
      <c r="S61" s="161">
        <f>业务员提成明细!S63</f>
        <v>0</v>
      </c>
      <c r="T61" s="162" t="str">
        <f>业务员提成明细!V63</f>
        <v>CYT38</v>
      </c>
      <c r="U61" s="144" t="str">
        <f>业务员提成明细!W63</f>
        <v>*石油制品*铝管拉伸油</v>
      </c>
      <c r="V61" s="163" t="str">
        <f>业务员提成明细!V63</f>
        <v>CYT38</v>
      </c>
      <c r="W61" s="164" t="str">
        <f>业务员提成明细!W63</f>
        <v>*石油制品*铝管拉伸油</v>
      </c>
      <c r="X61" s="163" t="str">
        <f>业务员提成明细!X63</f>
        <v>EF-420P-47</v>
      </c>
      <c r="Y61" s="169">
        <f>业务员提成明细!Y63</f>
        <v>4</v>
      </c>
      <c r="Z61" s="170" t="str">
        <f>业务员提成明细!Z63</f>
        <v>桶</v>
      </c>
      <c r="AA61" s="170"/>
      <c r="AB61" s="170"/>
      <c r="AC61" s="171">
        <f>业务员提成明细!AC63</f>
        <v>68</v>
      </c>
      <c r="AD61" s="170"/>
      <c r="AE61" s="170"/>
      <c r="AF61" s="170" t="str">
        <f>业务员提成明细!AF63</f>
        <v>XOUT17120241</v>
      </c>
      <c r="AG61" s="176">
        <f>业务员提成明细!AG63</f>
        <v>43082</v>
      </c>
      <c r="AH61" s="177"/>
      <c r="AJ61" s="178">
        <f>业务员提成明细!AJ63</f>
        <v>0.17</v>
      </c>
    </row>
    <row r="62" spans="1:36" ht="11.25" customHeight="1" outlineLevel="2">
      <c r="A62" s="142" t="str">
        <f>业务员提成明细!A64</f>
        <v>丁连军</v>
      </c>
      <c r="B62" s="143">
        <f>业务员提成明细!B64</f>
        <v>43125</v>
      </c>
      <c r="C62" s="144" t="str">
        <f>业务员提成明细!C64</f>
        <v>a0851</v>
      </c>
      <c r="D62" s="142" t="str">
        <f>业务员提成明细!D64</f>
        <v>苏州辉昌汽车部件有限公司</v>
      </c>
      <c r="E62" s="145">
        <f>业务员提成明细!E64</f>
        <v>10800</v>
      </c>
      <c r="F62" s="146" t="str">
        <f>业务员提成明细!F64</f>
        <v>28120570</v>
      </c>
      <c r="G62" s="143">
        <f>业务员提成明细!G64</f>
        <v>43215</v>
      </c>
      <c r="H62" s="144">
        <f>业务员提成明细!H64</f>
        <v>90</v>
      </c>
      <c r="I62" s="150">
        <f>业务员提成明细!I64</f>
        <v>43266</v>
      </c>
      <c r="J62" s="151">
        <f>业务员提成明细!J64</f>
        <v>10800</v>
      </c>
      <c r="K62" s="145">
        <f>业务员提成明细!K64</f>
        <v>9230.77</v>
      </c>
      <c r="L62" s="152">
        <f>业务员提成明细!L64</f>
        <v>141</v>
      </c>
      <c r="M62" s="153">
        <f>业务员提成明细!M64</f>
        <v>0</v>
      </c>
      <c r="N62" s="76" t="e">
        <f>业务员提成明细!N64</f>
        <v>#REF!</v>
      </c>
      <c r="O62" s="126">
        <f>业务员提成明细!O64</f>
        <v>0.01</v>
      </c>
      <c r="P62" s="154">
        <f>业务员提成明细!P64</f>
        <v>92.31</v>
      </c>
      <c r="Q62" s="125" t="e">
        <f>业务员提成明细!Q64</f>
        <v>#REF!</v>
      </c>
      <c r="R62" s="145">
        <f>业务员提成明细!R64</f>
        <v>0</v>
      </c>
      <c r="S62" s="161">
        <f>业务员提成明细!S64</f>
        <v>0</v>
      </c>
      <c r="T62" s="162" t="str">
        <f>业务员提成明细!V64</f>
        <v>CSR38</v>
      </c>
      <c r="U62" s="144" t="str">
        <f>业务员提成明细!W64</f>
        <v>*石油制品*铝合金加工液</v>
      </c>
      <c r="V62" s="163" t="str">
        <f>业务员提成明细!V64</f>
        <v>CSR38</v>
      </c>
      <c r="W62" s="164" t="str">
        <f>业务员提成明细!W64</f>
        <v>*石油制品*铝合金加工液</v>
      </c>
      <c r="X62" s="163" t="str">
        <f>业务员提成明细!X64</f>
        <v>ZM-3090</v>
      </c>
      <c r="Y62" s="169">
        <f>业务员提成明细!Y64</f>
        <v>4</v>
      </c>
      <c r="Z62" s="170" t="str">
        <f>业务员提成明细!Z64</f>
        <v>桶</v>
      </c>
      <c r="AA62" s="170"/>
      <c r="AB62" s="170"/>
      <c r="AC62" s="171">
        <f>业务员提成明细!AC64</f>
        <v>680</v>
      </c>
      <c r="AD62" s="170"/>
      <c r="AE62" s="170"/>
      <c r="AF62" s="170" t="str">
        <f>业务员提成明细!AF64</f>
        <v>XOUT17120557</v>
      </c>
      <c r="AG62" s="176">
        <f>业务员提成明细!AG64</f>
        <v>43098</v>
      </c>
      <c r="AH62" s="177"/>
      <c r="AJ62" s="178">
        <f>业务员提成明细!AJ64</f>
        <v>0.17</v>
      </c>
    </row>
    <row r="63" spans="1:36" ht="11.25" customHeight="1" outlineLevel="2">
      <c r="A63" s="142" t="str">
        <f>业务员提成明细!A65</f>
        <v>丁连军</v>
      </c>
      <c r="B63" s="143">
        <f>业务员提成明细!B65</f>
        <v>43125</v>
      </c>
      <c r="C63" s="144" t="str">
        <f>业务员提成明细!C65</f>
        <v>a0851</v>
      </c>
      <c r="D63" s="142" t="str">
        <f>业务员提成明细!D65</f>
        <v>苏州辉昌汽车部件有限公司</v>
      </c>
      <c r="E63" s="145">
        <f>业务员提成明细!E65</f>
        <v>37800</v>
      </c>
      <c r="F63" s="146" t="str">
        <f>业务员提成明细!F65</f>
        <v>28120570</v>
      </c>
      <c r="G63" s="143">
        <f>业务员提成明细!G65</f>
        <v>43215</v>
      </c>
      <c r="H63" s="144">
        <f>业务员提成明细!H65</f>
        <v>90</v>
      </c>
      <c r="I63" s="150">
        <f>业务员提成明细!I65</f>
        <v>43266</v>
      </c>
      <c r="J63" s="151">
        <f>业务员提成明细!J65</f>
        <v>37800</v>
      </c>
      <c r="K63" s="145">
        <f>业务员提成明细!K65</f>
        <v>32307.69</v>
      </c>
      <c r="L63" s="152">
        <f>业务员提成明细!L65</f>
        <v>141</v>
      </c>
      <c r="M63" s="153">
        <f>业务员提成明细!M65</f>
        <v>0</v>
      </c>
      <c r="N63" s="76" t="e">
        <f>业务员提成明细!N65</f>
        <v>#REF!</v>
      </c>
      <c r="O63" s="126">
        <f>业务员提成明细!O65</f>
        <v>0.01</v>
      </c>
      <c r="P63" s="154">
        <f>业务员提成明细!P65</f>
        <v>323.08</v>
      </c>
      <c r="Q63" s="125" t="e">
        <f>业务员提成明细!Q65</f>
        <v>#REF!</v>
      </c>
      <c r="R63" s="145">
        <f>业务员提成明细!R65</f>
        <v>0</v>
      </c>
      <c r="S63" s="161">
        <f>业务员提成明细!S65</f>
        <v>0</v>
      </c>
      <c r="T63" s="162" t="str">
        <f>业务员提成明细!V65</f>
        <v>CSR38</v>
      </c>
      <c r="U63" s="144" t="str">
        <f>业务员提成明细!W65</f>
        <v>*石油制品*铝合金加工液</v>
      </c>
      <c r="V63" s="163" t="str">
        <f>业务员提成明细!V65</f>
        <v>CSR38</v>
      </c>
      <c r="W63" s="164" t="str">
        <f>业务员提成明细!W65</f>
        <v>*石油制品*铝合金加工液</v>
      </c>
      <c r="X63" s="163" t="str">
        <f>业务员提成明细!X65</f>
        <v>ZM-3090</v>
      </c>
      <c r="Y63" s="169">
        <f>业务员提成明细!Y65</f>
        <v>14</v>
      </c>
      <c r="Z63" s="170" t="str">
        <f>业务员提成明细!Z65</f>
        <v>桶</v>
      </c>
      <c r="AA63" s="170"/>
      <c r="AB63" s="170"/>
      <c r="AC63" s="171">
        <f>业务员提成明细!AC65</f>
        <v>2380</v>
      </c>
      <c r="AD63" s="170"/>
      <c r="AE63" s="170"/>
      <c r="AF63" s="170" t="str">
        <f>业务员提成明细!AF65</f>
        <v>XOUT17120560</v>
      </c>
      <c r="AG63" s="176">
        <f>业务员提成明细!AG65</f>
        <v>43102</v>
      </c>
      <c r="AH63" s="177"/>
      <c r="AJ63" s="178">
        <f>业务员提成明细!AJ65</f>
        <v>0.17</v>
      </c>
    </row>
    <row r="64" spans="1:36" ht="11.25" customHeight="1" outlineLevel="2">
      <c r="A64" s="142" t="str">
        <f>业务员提成明细!A66</f>
        <v>丁连军</v>
      </c>
      <c r="B64" s="143">
        <f>业务员提成明细!B66</f>
        <v>43125</v>
      </c>
      <c r="C64" s="144" t="str">
        <f>业务员提成明细!C66</f>
        <v>a0851</v>
      </c>
      <c r="D64" s="142" t="str">
        <f>业务员提成明细!D66</f>
        <v>苏州辉昌汽车部件有限公司</v>
      </c>
      <c r="E64" s="145">
        <f>业务员提成明细!E66</f>
        <v>26000</v>
      </c>
      <c r="F64" s="146" t="str">
        <f>业务员提成明细!F66</f>
        <v>28120570</v>
      </c>
      <c r="G64" s="143">
        <f>业务员提成明细!G66</f>
        <v>43215</v>
      </c>
      <c r="H64" s="144">
        <f>业务员提成明细!H66</f>
        <v>90</v>
      </c>
      <c r="I64" s="150">
        <f>业务员提成明细!I66</f>
        <v>43266</v>
      </c>
      <c r="J64" s="151">
        <f>业务员提成明细!J66</f>
        <v>26000</v>
      </c>
      <c r="K64" s="145">
        <f>业务员提成明细!K66</f>
        <v>22222.22</v>
      </c>
      <c r="L64" s="152">
        <f>业务员提成明细!L66</f>
        <v>141</v>
      </c>
      <c r="M64" s="153">
        <f>业务员提成明细!M66</f>
        <v>0</v>
      </c>
      <c r="N64" s="76" t="e">
        <f>业务员提成明细!N66</f>
        <v>#REF!</v>
      </c>
      <c r="O64" s="126">
        <f>业务员提成明细!O66</f>
        <v>0.01</v>
      </c>
      <c r="P64" s="154">
        <f>业务员提成明细!P66</f>
        <v>222.22</v>
      </c>
      <c r="Q64" s="125" t="e">
        <f>业务员提成明细!Q66</f>
        <v>#REF!</v>
      </c>
      <c r="R64" s="145">
        <f>业务员提成明细!R66</f>
        <v>0</v>
      </c>
      <c r="S64" s="161">
        <f>业务员提成明细!S66</f>
        <v>0</v>
      </c>
      <c r="T64" s="162" t="str">
        <f>业务员提成明细!V66</f>
        <v>CYQ77</v>
      </c>
      <c r="U64" s="144" t="str">
        <f>业务员提成明细!W66</f>
        <v>*石油制品*锭子油</v>
      </c>
      <c r="V64" s="163" t="str">
        <f>业务员提成明细!V66</f>
        <v>CYQ77</v>
      </c>
      <c r="W64" s="164" t="str">
        <f>业务员提成明细!W66</f>
        <v>*石油制品*锭子油</v>
      </c>
      <c r="X64" s="163" t="str">
        <f>业务员提成明细!X66</f>
        <v>5#</v>
      </c>
      <c r="Y64" s="169">
        <f>业务员提成明细!Y66</f>
        <v>13</v>
      </c>
      <c r="Z64" s="170" t="str">
        <f>业务员提成明细!Z66</f>
        <v>桶</v>
      </c>
      <c r="AA64" s="170"/>
      <c r="AB64" s="170"/>
      <c r="AC64" s="171">
        <f>业务员提成明细!AC66</f>
        <v>2210</v>
      </c>
      <c r="AD64" s="170"/>
      <c r="AE64" s="170"/>
      <c r="AF64" s="170" t="str">
        <f>业务员提成明细!AF66</f>
        <v>XOUT17120560</v>
      </c>
      <c r="AG64" s="176">
        <f>业务员提成明细!AG66</f>
        <v>43102</v>
      </c>
      <c r="AH64" s="177"/>
      <c r="AJ64" s="178">
        <f>业务员提成明细!AJ66</f>
        <v>0.17</v>
      </c>
    </row>
    <row r="65" spans="1:36" ht="11.25" customHeight="1" outlineLevel="2">
      <c r="A65" s="142" t="str">
        <f>业务员提成明细!A67</f>
        <v>丁连军</v>
      </c>
      <c r="B65" s="143">
        <f>业务员提成明细!B67</f>
        <v>43125</v>
      </c>
      <c r="C65" s="144" t="str">
        <f>业务员提成明细!C67</f>
        <v>a0851</v>
      </c>
      <c r="D65" s="142" t="str">
        <f>业务员提成明细!D67</f>
        <v>苏州辉昌汽车部件有限公司</v>
      </c>
      <c r="E65" s="145">
        <f>业务员提成明细!E67</f>
        <v>2700</v>
      </c>
      <c r="F65" s="146" t="str">
        <f>业务员提成明细!F67</f>
        <v>28120570</v>
      </c>
      <c r="G65" s="143">
        <f>业务员提成明细!G67</f>
        <v>43215</v>
      </c>
      <c r="H65" s="144">
        <f>业务员提成明细!H67</f>
        <v>90</v>
      </c>
      <c r="I65" s="150">
        <f>业务员提成明细!I67</f>
        <v>43266</v>
      </c>
      <c r="J65" s="151">
        <f>业务员提成明细!J67</f>
        <v>2700</v>
      </c>
      <c r="K65" s="145">
        <f>业务员提成明细!K67</f>
        <v>2307.69</v>
      </c>
      <c r="L65" s="152">
        <f>业务员提成明细!L67</f>
        <v>141</v>
      </c>
      <c r="M65" s="153">
        <f>业务员提成明细!M67</f>
        <v>0</v>
      </c>
      <c r="N65" s="76" t="e">
        <f>业务员提成明细!N67</f>
        <v>#REF!</v>
      </c>
      <c r="O65" s="126">
        <f>业务员提成明细!O67</f>
        <v>0.01</v>
      </c>
      <c r="P65" s="154">
        <f>业务员提成明细!P67</f>
        <v>23.08</v>
      </c>
      <c r="Q65" s="125" t="e">
        <f>业务员提成明细!Q67</f>
        <v>#REF!</v>
      </c>
      <c r="R65" s="145">
        <f>业务员提成明细!R67</f>
        <v>0</v>
      </c>
      <c r="S65" s="161">
        <f>业务员提成明细!S67</f>
        <v>0</v>
      </c>
      <c r="T65" s="162" t="str">
        <f>业务员提成明细!V67</f>
        <v>CSR38</v>
      </c>
      <c r="U65" s="144" t="str">
        <f>业务员提成明细!W67</f>
        <v>*石油制品*铝合金加工液</v>
      </c>
      <c r="V65" s="163" t="str">
        <f>业务员提成明细!V67</f>
        <v>CSR38</v>
      </c>
      <c r="W65" s="164" t="str">
        <f>业务员提成明细!W67</f>
        <v>*石油制品*铝合金加工液</v>
      </c>
      <c r="X65" s="163" t="str">
        <f>业务员提成明细!X67</f>
        <v>ZM-3090</v>
      </c>
      <c r="Y65" s="169">
        <f>业务员提成明细!Y67</f>
        <v>1</v>
      </c>
      <c r="Z65" s="170" t="str">
        <f>业务员提成明细!Z67</f>
        <v>桶</v>
      </c>
      <c r="AA65" s="170"/>
      <c r="AB65" s="170"/>
      <c r="AC65" s="171">
        <f>业务员提成明细!AC67</f>
        <v>170</v>
      </c>
      <c r="AD65" s="170"/>
      <c r="AE65" s="170"/>
      <c r="AF65" s="170" t="str">
        <f>业务员提成明细!AF67</f>
        <v>XOUT17120560</v>
      </c>
      <c r="AG65" s="176">
        <f>业务员提成明细!AG67</f>
        <v>43102</v>
      </c>
      <c r="AH65" s="177"/>
      <c r="AJ65" s="178">
        <f>业务员提成明细!AJ67</f>
        <v>0.17</v>
      </c>
    </row>
    <row r="66" spans="1:36" ht="11.25" customHeight="1" outlineLevel="2">
      <c r="A66" s="142" t="str">
        <f>业务员提成明细!A68</f>
        <v>丁连军</v>
      </c>
      <c r="B66" s="143">
        <f>业务员提成明细!B68</f>
        <v>43277</v>
      </c>
      <c r="C66" s="144" t="str">
        <f>业务员提成明细!C68</f>
        <v>a1119</v>
      </c>
      <c r="D66" s="142" t="str">
        <f>业务员提成明细!D68</f>
        <v>吴中区甪直坤诚五金加工厂</v>
      </c>
      <c r="E66" s="145">
        <f>业务员提成明细!E68</f>
        <v>3000</v>
      </c>
      <c r="F66" s="146" t="str">
        <f>业务员提成明细!F68</f>
        <v>16644005</v>
      </c>
      <c r="G66" s="143">
        <f>业务员提成明细!G68</f>
        <v>43337</v>
      </c>
      <c r="H66" s="144">
        <f>业务员提成明细!H68</f>
        <v>60</v>
      </c>
      <c r="I66" s="150">
        <f>业务员提成明细!I68</f>
        <v>43278</v>
      </c>
      <c r="J66" s="151">
        <f>业务员提成明细!J68</f>
        <v>3000</v>
      </c>
      <c r="K66" s="145">
        <f>业务员提成明细!K68</f>
        <v>2586.21</v>
      </c>
      <c r="L66" s="152">
        <f>业务员提成明细!L68</f>
        <v>1</v>
      </c>
      <c r="M66" s="153">
        <f>业务员提成明细!M68</f>
        <v>0</v>
      </c>
      <c r="N66" s="76" t="e">
        <f>业务员提成明细!N68</f>
        <v>#REF!</v>
      </c>
      <c r="O66" s="126">
        <f>业务员提成明细!O68</f>
        <v>0.05</v>
      </c>
      <c r="P66" s="154">
        <f>业务员提成明细!P68</f>
        <v>129.31</v>
      </c>
      <c r="Q66" s="125" t="e">
        <f>业务员提成明细!Q68</f>
        <v>#REF!</v>
      </c>
      <c r="R66" s="145" t="e">
        <f>业务员提成明细!R68</f>
        <v>#REF!</v>
      </c>
      <c r="S66" s="161" t="e">
        <f>业务员提成明细!S68</f>
        <v>#REF!</v>
      </c>
      <c r="T66" s="162" t="str">
        <f>业务员提成明细!V68</f>
        <v>CSR24</v>
      </c>
      <c r="U66" s="144" t="str">
        <f>业务员提成明细!W68</f>
        <v>*专项化学用品*铝合金加工液</v>
      </c>
      <c r="V66" s="163" t="str">
        <f>业务员提成明细!V68</f>
        <v>CSR24</v>
      </c>
      <c r="W66" s="164" t="str">
        <f>业务员提成明细!W68</f>
        <v>*专项化学用品*铝合金加工液</v>
      </c>
      <c r="X66" s="163" t="str">
        <f>业务员提成明细!X68</f>
        <v>ZM-3080</v>
      </c>
      <c r="Y66" s="169">
        <f>业务员提成明细!Y68</f>
        <v>1</v>
      </c>
      <c r="Z66" s="170" t="str">
        <f>业务员提成明细!Z68</f>
        <v>桶</v>
      </c>
      <c r="AA66" s="170"/>
      <c r="AB66" s="170"/>
      <c r="AC66" s="171">
        <f>业务员提成明细!AC68</f>
        <v>170</v>
      </c>
      <c r="AD66" s="170"/>
      <c r="AE66" s="170"/>
      <c r="AF66" s="170" t="str">
        <f>业务员提成明细!AF68</f>
        <v>XOUT18060455</v>
      </c>
      <c r="AG66" s="176">
        <f>业务员提成明细!AG68</f>
        <v>43277</v>
      </c>
      <c r="AH66" s="177"/>
      <c r="AJ66" s="178">
        <f>业务员提成明细!AJ68</f>
        <v>0.15999860800167001</v>
      </c>
    </row>
    <row r="67" spans="1:36" ht="11.25" customHeight="1" outlineLevel="2">
      <c r="A67" s="142" t="str">
        <f>业务员提成明细!A69</f>
        <v>丁连军</v>
      </c>
      <c r="B67" s="143">
        <f>业务员提成明细!B69</f>
        <v>43172</v>
      </c>
      <c r="C67" s="144" t="str">
        <f>业务员提成明细!C69</f>
        <v>a1132</v>
      </c>
      <c r="D67" s="142" t="str">
        <f>业务员提成明细!D69</f>
        <v>苏州固珩精密五金有限公司</v>
      </c>
      <c r="E67" s="145">
        <f>业务员提成明细!E69</f>
        <v>5000</v>
      </c>
      <c r="F67" s="146" t="str">
        <f>业务员提成明细!F69</f>
        <v>02839442</v>
      </c>
      <c r="G67" s="143">
        <f>业务员提成明细!G69</f>
        <v>43262</v>
      </c>
      <c r="H67" s="144">
        <f>业务员提成明细!H69</f>
        <v>90</v>
      </c>
      <c r="I67" s="150">
        <f>业务员提成明细!I69</f>
        <v>43280</v>
      </c>
      <c r="J67" s="151">
        <f>业务员提成明细!J69</f>
        <v>5000</v>
      </c>
      <c r="K67" s="145">
        <f>业务员提成明细!K69</f>
        <v>4273.5</v>
      </c>
      <c r="L67" s="152">
        <f>业务员提成明细!L69</f>
        <v>108</v>
      </c>
      <c r="M67" s="153">
        <f>业务员提成明细!M69</f>
        <v>0</v>
      </c>
      <c r="N67" s="76" t="e">
        <f>业务员提成明细!N69</f>
        <v>#REF!</v>
      </c>
      <c r="O67" s="126">
        <f>业务员提成明细!O69</f>
        <v>0.04</v>
      </c>
      <c r="P67" s="154">
        <f>业务员提成明细!P69</f>
        <v>170.94</v>
      </c>
      <c r="Q67" s="125" t="e">
        <f>业务员提成明细!Q69</f>
        <v>#REF!</v>
      </c>
      <c r="R67" s="145" t="e">
        <f>业务员提成明细!R69</f>
        <v>#REF!</v>
      </c>
      <c r="S67" s="161" t="e">
        <f>业务员提成明细!S69</f>
        <v>#REF!</v>
      </c>
      <c r="T67" s="162" t="str">
        <f>业务员提成明细!V69</f>
        <v>CYQ10</v>
      </c>
      <c r="U67" s="144" t="str">
        <f>业务员提成明细!W69</f>
        <v>*专项化学用品*极压切削油</v>
      </c>
      <c r="V67" s="163" t="str">
        <f>业务员提成明细!V69</f>
        <v>CYQ10</v>
      </c>
      <c r="W67" s="164" t="str">
        <f>业务员提成明细!W69</f>
        <v>*专项化学用品*极压切削油</v>
      </c>
      <c r="X67" s="163" t="str">
        <f>业务员提成明细!X69</f>
        <v>CH-201</v>
      </c>
      <c r="Y67" s="169">
        <f>业务员提成明细!Y69</f>
        <v>2</v>
      </c>
      <c r="Z67" s="170" t="str">
        <f>业务员提成明细!Z69</f>
        <v>桶</v>
      </c>
      <c r="AA67" s="170"/>
      <c r="AB67" s="170"/>
      <c r="AC67" s="171">
        <f>业务员提成明细!AC69</f>
        <v>340</v>
      </c>
      <c r="AD67" s="170"/>
      <c r="AE67" s="170"/>
      <c r="AF67" s="170" t="str">
        <f>业务员提成明细!AF69</f>
        <v>XOUT18030143</v>
      </c>
      <c r="AG67" s="176">
        <f>业务员提成明细!AG69</f>
        <v>43169</v>
      </c>
      <c r="AH67" s="177"/>
      <c r="AJ67" s="178">
        <f>业务员提成明细!AJ69</f>
        <v>0.17</v>
      </c>
    </row>
    <row r="68" spans="1:36" ht="11.25" customHeight="1" outlineLevel="2">
      <c r="A68" s="142" t="str">
        <f>业务员提成明细!A70</f>
        <v>丁连军</v>
      </c>
      <c r="B68" s="143">
        <f>业务员提成明细!B70</f>
        <v>43073</v>
      </c>
      <c r="C68" s="144" t="str">
        <f>业务员提成明细!C70</f>
        <v>a1218</v>
      </c>
      <c r="D68" s="142" t="str">
        <f>业务员提成明细!D70</f>
        <v>苏州凌浩精密五金有限公司</v>
      </c>
      <c r="E68" s="145">
        <f>业务员提成明细!E70</f>
        <v>7500</v>
      </c>
      <c r="F68" s="146" t="str">
        <f>业务员提成明细!F70</f>
        <v>26629674</v>
      </c>
      <c r="G68" s="143">
        <f>业务员提成明细!G70</f>
        <v>43133</v>
      </c>
      <c r="H68" s="144">
        <f>业务员提成明细!H70</f>
        <v>60</v>
      </c>
      <c r="I68" s="150" t="str">
        <f>业务员提成明细!I70</f>
        <v>2018-5-4/2018-6-6</v>
      </c>
      <c r="J68" s="151">
        <f>业务员提成明细!J70</f>
        <v>2500</v>
      </c>
      <c r="K68" s="145">
        <f>业务员提成明细!K70</f>
        <v>2136.75</v>
      </c>
      <c r="L68" s="152">
        <f>业务员提成明细!L70</f>
        <v>184</v>
      </c>
      <c r="M68" s="153">
        <f>业务员提成明细!M70</f>
        <v>0</v>
      </c>
      <c r="N68" s="76" t="e">
        <f>业务员提成明细!N70</f>
        <v>#REF!</v>
      </c>
      <c r="O68" s="126">
        <f>业务员提成明细!O70</f>
        <v>0</v>
      </c>
      <c r="P68" s="154">
        <f>业务员提成明细!P70</f>
        <v>0</v>
      </c>
      <c r="Q68" s="125" t="e">
        <f>业务员提成明细!Q70</f>
        <v>#REF!</v>
      </c>
      <c r="R68" s="145">
        <f>业务员提成明细!R70</f>
        <v>0</v>
      </c>
      <c r="S68" s="161">
        <f>业务员提成明细!S70</f>
        <v>0</v>
      </c>
      <c r="T68" s="162" t="str">
        <f>业务员提成明细!V70</f>
        <v>CYQ19</v>
      </c>
      <c r="U68" s="144" t="str">
        <f>业务员提成明细!W70</f>
        <v>不锈钢切削油</v>
      </c>
      <c r="V68" s="163" t="str">
        <f>业务员提成明细!V70</f>
        <v>CYQ19</v>
      </c>
      <c r="W68" s="164" t="str">
        <f>业务员提成明细!W70</f>
        <v>不锈钢切削油</v>
      </c>
      <c r="X68" s="163" t="str">
        <f>业务员提成明细!X70</f>
        <v>DH-30A</v>
      </c>
      <c r="Y68" s="169">
        <f>业务员提成明细!Y70</f>
        <v>1</v>
      </c>
      <c r="Z68" s="170" t="str">
        <f>业务员提成明细!Z70</f>
        <v>桶</v>
      </c>
      <c r="AA68" s="170"/>
      <c r="AB68" s="170"/>
      <c r="AC68" s="171">
        <f>业务员提成明细!AC70</f>
        <v>170</v>
      </c>
      <c r="AD68" s="170"/>
      <c r="AE68" s="170"/>
      <c r="AF68" s="170" t="str">
        <f>业务员提成明细!AF70</f>
        <v>XOUT17120043</v>
      </c>
      <c r="AG68" s="176">
        <f>业务员提成明细!AG70</f>
        <v>43073</v>
      </c>
      <c r="AH68" s="177" t="str">
        <f>业务员提成明细!AH70</f>
        <v>拆分付款</v>
      </c>
      <c r="AJ68" s="178">
        <f>业务员提成明细!AJ70</f>
        <v>0.17</v>
      </c>
    </row>
    <row r="69" spans="1:36" ht="11.25" customHeight="1" outlineLevel="2">
      <c r="A69" s="142" t="str">
        <f>业务员提成明细!A71</f>
        <v>丁连军</v>
      </c>
      <c r="B69" s="143">
        <f>业务员提成明细!B71</f>
        <v>43132</v>
      </c>
      <c r="C69" s="144" t="str">
        <f>业务员提成明细!C71</f>
        <v>a1218</v>
      </c>
      <c r="D69" s="142" t="str">
        <f>业务员提成明细!D71</f>
        <v>苏州凌浩精密五金有限公司</v>
      </c>
      <c r="E69" s="145">
        <f>业务员提成明细!E71</f>
        <v>5000</v>
      </c>
      <c r="F69" s="146" t="str">
        <f>业务员提成明细!F71</f>
        <v>28120680</v>
      </c>
      <c r="G69" s="143">
        <f>业务员提成明细!G71</f>
        <v>43192</v>
      </c>
      <c r="H69" s="144">
        <f>业务员提成明细!H71</f>
        <v>60</v>
      </c>
      <c r="I69" s="150">
        <f>业务员提成明细!I71</f>
        <v>43257</v>
      </c>
      <c r="J69" s="151">
        <f>业务员提成明细!J71</f>
        <v>5000</v>
      </c>
      <c r="K69" s="145">
        <f>业务员提成明细!K71</f>
        <v>4273.5</v>
      </c>
      <c r="L69" s="152">
        <f>业务员提成明细!L71</f>
        <v>125</v>
      </c>
      <c r="M69" s="153">
        <f>业务员提成明细!M71</f>
        <v>0</v>
      </c>
      <c r="N69" s="76" t="e">
        <f>业务员提成明细!N71</f>
        <v>#REF!</v>
      </c>
      <c r="O69" s="126">
        <f>业务员提成明细!O71</f>
        <v>0.02</v>
      </c>
      <c r="P69" s="154">
        <f>业务员提成明细!P71</f>
        <v>85.47</v>
      </c>
      <c r="Q69" s="125" t="e">
        <f>业务员提成明细!Q71</f>
        <v>#REF!</v>
      </c>
      <c r="R69" s="145" t="e">
        <f>业务员提成明细!R71</f>
        <v>#REF!</v>
      </c>
      <c r="S69" s="161" t="e">
        <f>业务员提成明细!S71</f>
        <v>#REF!</v>
      </c>
      <c r="T69" s="162" t="str">
        <f>业务员提成明细!V71</f>
        <v>CYQ19</v>
      </c>
      <c r="U69" s="144" t="str">
        <f>业务员提成明细!W71</f>
        <v>*石油制品*不锈钢切削油</v>
      </c>
      <c r="V69" s="163" t="str">
        <f>业务员提成明细!V71</f>
        <v>CYQ19</v>
      </c>
      <c r="W69" s="164" t="str">
        <f>业务员提成明细!W71</f>
        <v>*石油制品*不锈钢切削油</v>
      </c>
      <c r="X69" s="163" t="str">
        <f>业务员提成明细!X71</f>
        <v>DH-30A</v>
      </c>
      <c r="Y69" s="169">
        <f>业务员提成明细!Y71</f>
        <v>2</v>
      </c>
      <c r="Z69" s="170" t="str">
        <f>业务员提成明细!Z71</f>
        <v>桶</v>
      </c>
      <c r="AA69" s="170"/>
      <c r="AB69" s="170"/>
      <c r="AC69" s="171">
        <f>业务员提成明细!AC71</f>
        <v>340</v>
      </c>
      <c r="AD69" s="170"/>
      <c r="AE69" s="170"/>
      <c r="AF69" s="170" t="str">
        <f>业务员提成明细!AF71</f>
        <v>XOUT18020028</v>
      </c>
      <c r="AG69" s="176">
        <f>业务员提成明细!AG71</f>
        <v>43133</v>
      </c>
      <c r="AH69" s="177"/>
      <c r="AJ69" s="178">
        <f>业务员提成明细!AJ71</f>
        <v>0.17</v>
      </c>
    </row>
    <row r="70" spans="1:36" ht="11.25" customHeight="1" outlineLevel="2">
      <c r="A70" s="142" t="str">
        <f>业务员提成明细!A72</f>
        <v>丁连军</v>
      </c>
      <c r="B70" s="143">
        <f>业务员提成明细!B72</f>
        <v>43129</v>
      </c>
      <c r="C70" s="144" t="str">
        <f>业务员提成明细!C72</f>
        <v>a1347</v>
      </c>
      <c r="D70" s="142" t="str">
        <f>业务员提成明细!D72</f>
        <v>汇旺(嘉善)精密机械有限公司</v>
      </c>
      <c r="E70" s="145">
        <f>业务员提成明细!E72</f>
        <v>3300</v>
      </c>
      <c r="F70" s="146" t="str">
        <f>业务员提成明细!F72</f>
        <v>28120614</v>
      </c>
      <c r="G70" s="143">
        <f>业务员提成明细!G72</f>
        <v>43189</v>
      </c>
      <c r="H70" s="144">
        <f>业务员提成明细!H72</f>
        <v>60</v>
      </c>
      <c r="I70" s="150">
        <f>业务员提成明细!I72</f>
        <v>43264</v>
      </c>
      <c r="J70" s="151">
        <f>业务员提成明细!J72</f>
        <v>3300</v>
      </c>
      <c r="K70" s="145">
        <f>业务员提成明细!K72</f>
        <v>2820.51</v>
      </c>
      <c r="L70" s="152">
        <f>业务员提成明细!L72</f>
        <v>135</v>
      </c>
      <c r="M70" s="153">
        <f>业务员提成明细!M72</f>
        <v>0</v>
      </c>
      <c r="N70" s="76" t="e">
        <f>业务员提成明细!N72</f>
        <v>#REF!</v>
      </c>
      <c r="O70" s="126">
        <f>业务员提成明细!O72</f>
        <v>0.02</v>
      </c>
      <c r="P70" s="154">
        <f>业务员提成明细!P72</f>
        <v>56.41</v>
      </c>
      <c r="Q70" s="125" t="e">
        <f>业务员提成明细!Q72</f>
        <v>#REF!</v>
      </c>
      <c r="R70" s="145" t="e">
        <f>业务员提成明细!R72</f>
        <v>#REF!</v>
      </c>
      <c r="S70" s="161" t="e">
        <f>业务员提成明细!S72</f>
        <v>#REF!</v>
      </c>
      <c r="T70" s="162" t="str">
        <f>业务员提成明细!V72</f>
        <v>CSR09</v>
      </c>
      <c r="U70" s="144" t="str">
        <f>业务员提成明细!W72</f>
        <v>*石油制品*乳化切削液</v>
      </c>
      <c r="V70" s="163" t="str">
        <f>业务员提成明细!V72</f>
        <v>CSR09</v>
      </c>
      <c r="W70" s="164" t="str">
        <f>业务员提成明细!W72</f>
        <v>*石油制品*乳化切削液</v>
      </c>
      <c r="X70" s="163" t="str">
        <f>业务员提成明细!X72</f>
        <v>JH-103</v>
      </c>
      <c r="Y70" s="169">
        <f>业务员提成明细!Y72</f>
        <v>1</v>
      </c>
      <c r="Z70" s="170" t="str">
        <f>业务员提成明细!Z72</f>
        <v>桶</v>
      </c>
      <c r="AA70" s="170"/>
      <c r="AB70" s="170"/>
      <c r="AC70" s="171">
        <f>业务员提成明细!AC72</f>
        <v>170</v>
      </c>
      <c r="AD70" s="170"/>
      <c r="AE70" s="170"/>
      <c r="AF70" s="170" t="str">
        <f>业务员提成明细!AF72</f>
        <v>XOUT18010089</v>
      </c>
      <c r="AG70" s="176">
        <f>业务员提成明细!AG72</f>
        <v>43106</v>
      </c>
      <c r="AH70" s="177"/>
      <c r="AJ70" s="178">
        <f>业务员提成明细!AJ72</f>
        <v>0.17</v>
      </c>
    </row>
    <row r="71" spans="1:36" ht="11.25" customHeight="1" outlineLevel="2">
      <c r="A71" s="142" t="str">
        <f>业务员提成明细!A73</f>
        <v>丁连军</v>
      </c>
      <c r="B71" s="143">
        <f>业务员提成明细!B73</f>
        <v>43252</v>
      </c>
      <c r="C71" s="144" t="str">
        <f>业务员提成明细!C73</f>
        <v>a1352</v>
      </c>
      <c r="D71" s="142" t="str">
        <f>业务员提成明细!D73</f>
        <v>苏州市吴中区甪直鼎和五金制品厂</v>
      </c>
      <c r="E71" s="145">
        <f>业务员提成明细!E73</f>
        <v>4800</v>
      </c>
      <c r="F71" s="146" t="str">
        <f>业务员提成明细!F73</f>
        <v>55874784</v>
      </c>
      <c r="G71" s="143">
        <f>业务员提成明细!G73</f>
        <v>43252</v>
      </c>
      <c r="H71" s="144" t="str">
        <f>业务员提成明细!H73</f>
        <v>开票现金</v>
      </c>
      <c r="I71" s="150">
        <f>业务员提成明细!I73</f>
        <v>43279</v>
      </c>
      <c r="J71" s="151">
        <f>业务员提成明细!J73</f>
        <v>4800</v>
      </c>
      <c r="K71" s="145">
        <f>业务员提成明细!K73</f>
        <v>4137.93</v>
      </c>
      <c r="L71" s="152">
        <f>业务员提成明细!L73</f>
        <v>27</v>
      </c>
      <c r="M71" s="153">
        <f>业务员提成明细!M73</f>
        <v>0</v>
      </c>
      <c r="N71" s="76" t="e">
        <f>业务员提成明细!N73</f>
        <v>#REF!</v>
      </c>
      <c r="O71" s="126">
        <f>业务员提成明细!O73</f>
        <v>0.05</v>
      </c>
      <c r="P71" s="154">
        <f>业务员提成明细!P73</f>
        <v>206.9</v>
      </c>
      <c r="Q71" s="125" t="e">
        <f>业务员提成明细!Q73</f>
        <v>#REF!</v>
      </c>
      <c r="R71" s="145" t="e">
        <f>业务员提成明细!R73</f>
        <v>#REF!</v>
      </c>
      <c r="S71" s="161" t="e">
        <f>业务员提成明细!S73</f>
        <v>#REF!</v>
      </c>
      <c r="T71" s="162" t="str">
        <f>业务员提成明细!V73</f>
        <v>CYQ74</v>
      </c>
      <c r="U71" s="144" t="str">
        <f>业务员提成明细!W73</f>
        <v>*化学试剂助剂*不锈钢冷却剂</v>
      </c>
      <c r="V71" s="163" t="str">
        <f>业务员提成明细!V73</f>
        <v>CYQ74</v>
      </c>
      <c r="W71" s="164" t="str">
        <f>业务员提成明细!W73</f>
        <v>*化学试剂助剂*不锈钢冷却剂</v>
      </c>
      <c r="X71" s="163" t="str">
        <f>业务员提成明细!X73</f>
        <v>CH-105</v>
      </c>
      <c r="Y71" s="169">
        <f>业务员提成明细!Y73</f>
        <v>2</v>
      </c>
      <c r="Z71" s="170" t="str">
        <f>业务员提成明细!Z73</f>
        <v>桶</v>
      </c>
      <c r="AA71" s="170"/>
      <c r="AB71" s="170"/>
      <c r="AC71" s="171">
        <f>业务员提成明细!AC73</f>
        <v>340</v>
      </c>
      <c r="AD71" s="170"/>
      <c r="AE71" s="170"/>
      <c r="AF71" s="170" t="str">
        <f>业务员提成明细!AF73</f>
        <v>XOUT18060012</v>
      </c>
      <c r="AG71" s="176">
        <f>业务员提成明细!AG73</f>
        <v>43253</v>
      </c>
      <c r="AH71" s="177"/>
      <c r="AJ71" s="178">
        <f>业务员提成明细!AJ73</f>
        <v>0.16000029000007199</v>
      </c>
    </row>
    <row r="72" spans="1:36" ht="11.25" customHeight="1" outlineLevel="2">
      <c r="A72" s="142" t="str">
        <f>业务员提成明细!A74</f>
        <v>丁连军</v>
      </c>
      <c r="B72" s="143">
        <f>业务员提成明细!B74</f>
        <v>43004</v>
      </c>
      <c r="C72" s="144" t="str">
        <f>业务员提成明细!C74</f>
        <v>a1501</v>
      </c>
      <c r="D72" s="142" t="str">
        <f>业务员提成明细!D74</f>
        <v>台州大昌汽车部件有限公司</v>
      </c>
      <c r="E72" s="145">
        <f>业务员提成明细!E74</f>
        <v>8000</v>
      </c>
      <c r="F72" s="146" t="str">
        <f>业务员提成明细!F74</f>
        <v>30158447</v>
      </c>
      <c r="G72" s="143">
        <f>业务员提成明细!G74</f>
        <v>43094</v>
      </c>
      <c r="H72" s="144">
        <f>业务员提成明细!H74</f>
        <v>90</v>
      </c>
      <c r="I72" s="150" t="str">
        <f>业务员提成明细!I74</f>
        <v>2018-5-21/2018-6-5</v>
      </c>
      <c r="J72" s="151">
        <f>业务员提成明细!J74</f>
        <v>500</v>
      </c>
      <c r="K72" s="145">
        <f>业务员提成明细!K74</f>
        <v>427.35</v>
      </c>
      <c r="L72" s="152">
        <f>业务员提成明细!L74</f>
        <v>252</v>
      </c>
      <c r="M72" s="153">
        <f>业务员提成明细!M74</f>
        <v>0</v>
      </c>
      <c r="N72" s="76" t="e">
        <f>业务员提成明细!N74</f>
        <v>#REF!</v>
      </c>
      <c r="O72" s="126">
        <f>业务员提成明细!O74</f>
        <v>0</v>
      </c>
      <c r="P72" s="154">
        <f>业务员提成明细!P74</f>
        <v>0</v>
      </c>
      <c r="Q72" s="125" t="e">
        <f>业务员提成明细!Q74</f>
        <v>#REF!</v>
      </c>
      <c r="R72" s="145">
        <f>业务员提成明细!R74</f>
        <v>0</v>
      </c>
      <c r="S72" s="161">
        <f>业务员提成明细!S74</f>
        <v>0</v>
      </c>
      <c r="T72" s="162" t="str">
        <f>业务员提成明细!V74</f>
        <v>CYQ77</v>
      </c>
      <c r="U72" s="144" t="str">
        <f>业务员提成明细!W74</f>
        <v>锭子油</v>
      </c>
      <c r="V72" s="163" t="str">
        <f>业务员提成明细!V74</f>
        <v>CYQ77</v>
      </c>
      <c r="W72" s="164" t="str">
        <f>业务员提成明细!W74</f>
        <v>锭子油</v>
      </c>
      <c r="X72" s="163" t="str">
        <f>业务员提成明细!X74</f>
        <v>5#</v>
      </c>
      <c r="Y72" s="169">
        <f>业务员提成明细!Y74</f>
        <v>0.25</v>
      </c>
      <c r="Z72" s="170" t="str">
        <f>业务员提成明细!Z74</f>
        <v>桶</v>
      </c>
      <c r="AA72" s="170"/>
      <c r="AB72" s="170"/>
      <c r="AC72" s="171">
        <f>业务员提成明细!AC74</f>
        <v>42.5</v>
      </c>
      <c r="AD72" s="170"/>
      <c r="AE72" s="170"/>
      <c r="AF72" s="170" t="str">
        <f>业务员提成明细!AF74</f>
        <v>XOUT17090576</v>
      </c>
      <c r="AG72" s="176">
        <f>业务员提成明细!AG74</f>
        <v>43004</v>
      </c>
      <c r="AH72" s="177" t="str">
        <f>业务员提成明细!AH74</f>
        <v>拆分付款</v>
      </c>
      <c r="AJ72" s="178">
        <f>业务员提成明细!AJ74</f>
        <v>0.17</v>
      </c>
    </row>
    <row r="73" spans="1:36" ht="11.25" customHeight="1" outlineLevel="2">
      <c r="A73" s="142" t="str">
        <f>业务员提成明细!A75</f>
        <v>丁连军</v>
      </c>
      <c r="B73" s="143">
        <f>业务员提成明细!B75</f>
        <v>43094</v>
      </c>
      <c r="C73" s="144" t="str">
        <f>业务员提成明细!C75</f>
        <v>a1501</v>
      </c>
      <c r="D73" s="142" t="str">
        <f>业务员提成明细!D75</f>
        <v>台州大昌汽车部件有限公司</v>
      </c>
      <c r="E73" s="145">
        <f>业务员提成明细!E75</f>
        <v>10000</v>
      </c>
      <c r="F73" s="146" t="str">
        <f>业务员提成明细!F75</f>
        <v>09926867</v>
      </c>
      <c r="G73" s="143">
        <f>业务员提成明细!G75</f>
        <v>43184</v>
      </c>
      <c r="H73" s="144">
        <f>业务员提成明细!H75</f>
        <v>90</v>
      </c>
      <c r="I73" s="150">
        <f>业务员提成明细!I75</f>
        <v>43256</v>
      </c>
      <c r="J73" s="151">
        <f>业务员提成明细!J75</f>
        <v>9500</v>
      </c>
      <c r="K73" s="145">
        <f>业务员提成明细!K75</f>
        <v>8119.66</v>
      </c>
      <c r="L73" s="152">
        <f>业务员提成明细!L75</f>
        <v>162</v>
      </c>
      <c r="M73" s="153">
        <f>业务员提成明细!M75</f>
        <v>0</v>
      </c>
      <c r="N73" s="76" t="e">
        <f>业务员提成明细!N75</f>
        <v>#REF!</v>
      </c>
      <c r="O73" s="126">
        <f>业务员提成明细!O75</f>
        <v>0.01</v>
      </c>
      <c r="P73" s="154">
        <f>业务员提成明细!P75</f>
        <v>81.2</v>
      </c>
      <c r="Q73" s="125" t="e">
        <f>业务员提成明细!Q75</f>
        <v>#REF!</v>
      </c>
      <c r="R73" s="145">
        <f>业务员提成明细!R75</f>
        <v>0</v>
      </c>
      <c r="S73" s="161">
        <f>业务员提成明细!S75</f>
        <v>0</v>
      </c>
      <c r="T73" s="162" t="str">
        <f>业务员提成明细!V75</f>
        <v>CYQ77</v>
      </c>
      <c r="U73" s="144" t="str">
        <f>业务员提成明细!W75</f>
        <v>锭子油</v>
      </c>
      <c r="V73" s="163" t="str">
        <f>业务员提成明细!V75</f>
        <v>CYQ77</v>
      </c>
      <c r="W73" s="164" t="str">
        <f>业务员提成明细!W75</f>
        <v>锭子油</v>
      </c>
      <c r="X73" s="163" t="str">
        <f>业务员提成明细!X75</f>
        <v>5#</v>
      </c>
      <c r="Y73" s="169">
        <f>业务员提成明细!Y75</f>
        <v>4.75</v>
      </c>
      <c r="Z73" s="170" t="str">
        <f>业务员提成明细!Z75</f>
        <v>桶</v>
      </c>
      <c r="AA73" s="170"/>
      <c r="AB73" s="170"/>
      <c r="AC73" s="171">
        <f>业务员提成明细!AC75</f>
        <v>807.5</v>
      </c>
      <c r="AD73" s="170"/>
      <c r="AE73" s="170"/>
      <c r="AF73" s="170" t="str">
        <f>业务员提成明细!AF75</f>
        <v>XOUT17120079</v>
      </c>
      <c r="AG73" s="176">
        <f>业务员提成明细!AG75</f>
        <v>43074</v>
      </c>
      <c r="AH73" s="177" t="str">
        <f>业务员提成明细!AH75</f>
        <v>拆分付款</v>
      </c>
      <c r="AJ73" s="178">
        <f>业务员提成明细!AJ75</f>
        <v>0.17</v>
      </c>
    </row>
    <row r="74" spans="1:36" ht="11.25" customHeight="1" outlineLevel="2">
      <c r="A74" s="142" t="str">
        <f>业务员提成明细!A76</f>
        <v>丁连军</v>
      </c>
      <c r="B74" s="143">
        <f>业务员提成明细!B76</f>
        <v>43052</v>
      </c>
      <c r="C74" s="144" t="str">
        <f>业务员提成明细!C76</f>
        <v>a1501</v>
      </c>
      <c r="D74" s="142" t="str">
        <f>业务员提成明细!D76</f>
        <v>台州大昌汽车部件有限公司</v>
      </c>
      <c r="E74" s="145">
        <f>业务员提成明细!E76</f>
        <v>10000</v>
      </c>
      <c r="F74" s="146" t="str">
        <f>业务员提成明细!F76</f>
        <v>14035245</v>
      </c>
      <c r="G74" s="143">
        <f>业务员提成明细!G76</f>
        <v>43142</v>
      </c>
      <c r="H74" s="144">
        <f>业务员提成明细!H76</f>
        <v>90</v>
      </c>
      <c r="I74" s="150">
        <f>业务员提成明细!I76</f>
        <v>43256</v>
      </c>
      <c r="J74" s="151">
        <f>业务员提成明细!J76</f>
        <v>10000</v>
      </c>
      <c r="K74" s="145">
        <f>业务员提成明细!K76</f>
        <v>8547.01</v>
      </c>
      <c r="L74" s="152">
        <f>业务员提成明细!L76</f>
        <v>204</v>
      </c>
      <c r="M74" s="153">
        <f>业务员提成明细!M76</f>
        <v>0</v>
      </c>
      <c r="N74" s="76" t="e">
        <f>业务员提成明细!N76</f>
        <v>#REF!</v>
      </c>
      <c r="O74" s="126">
        <f>业务员提成明细!O76</f>
        <v>0</v>
      </c>
      <c r="P74" s="154">
        <f>业务员提成明细!P76</f>
        <v>0</v>
      </c>
      <c r="Q74" s="125" t="e">
        <f>业务员提成明细!Q76</f>
        <v>#REF!</v>
      </c>
      <c r="R74" s="145">
        <f>业务员提成明细!R76</f>
        <v>0</v>
      </c>
      <c r="S74" s="161">
        <f>业务员提成明细!S76</f>
        <v>0</v>
      </c>
      <c r="T74" s="162" t="str">
        <f>业务员提成明细!V76</f>
        <v>CYQ77</v>
      </c>
      <c r="U74" s="144" t="str">
        <f>业务员提成明细!W76</f>
        <v>锭子油</v>
      </c>
      <c r="V74" s="163" t="str">
        <f>业务员提成明细!V76</f>
        <v>CYQ77</v>
      </c>
      <c r="W74" s="164" t="str">
        <f>业务员提成明细!W76</f>
        <v>锭子油</v>
      </c>
      <c r="X74" s="163" t="str">
        <f>业务员提成明细!X76</f>
        <v>5#</v>
      </c>
      <c r="Y74" s="169">
        <f>业务员提成明细!Y76</f>
        <v>5</v>
      </c>
      <c r="Z74" s="170" t="str">
        <f>业务员提成明细!Z76</f>
        <v>桶</v>
      </c>
      <c r="AA74" s="170"/>
      <c r="AB74" s="170"/>
      <c r="AC74" s="171">
        <f>业务员提成明细!AC76</f>
        <v>850</v>
      </c>
      <c r="AD74" s="170"/>
      <c r="AE74" s="170"/>
      <c r="AF74" s="170" t="str">
        <f>业务员提成明细!AF76</f>
        <v>XOUT17100281</v>
      </c>
      <c r="AG74" s="176">
        <f>业务员提成明细!AG76</f>
        <v>43029</v>
      </c>
      <c r="AH74" s="177"/>
      <c r="AJ74" s="178">
        <f>业务员提成明细!AJ76</f>
        <v>0.17</v>
      </c>
    </row>
    <row r="75" spans="1:36" ht="11.25" customHeight="1" outlineLevel="2">
      <c r="A75" s="142" t="str">
        <f>业务员提成明细!A77</f>
        <v>丁连军</v>
      </c>
      <c r="B75" s="143">
        <f>业务员提成明细!B77</f>
        <v>43094</v>
      </c>
      <c r="C75" s="144" t="str">
        <f>业务员提成明细!C77</f>
        <v>a1501</v>
      </c>
      <c r="D75" s="142" t="str">
        <f>业务员提成明细!D77</f>
        <v>台州大昌汽车部件有限公司</v>
      </c>
      <c r="E75" s="145">
        <f>业务员提成明细!E77</f>
        <v>10000</v>
      </c>
      <c r="F75" s="146" t="str">
        <f>业务员提成明细!F77</f>
        <v>09926867</v>
      </c>
      <c r="G75" s="143">
        <f>业务员提成明细!G77</f>
        <v>43184</v>
      </c>
      <c r="H75" s="144">
        <f>业务员提成明细!H77</f>
        <v>90</v>
      </c>
      <c r="I75" s="150">
        <f>业务员提成明细!I77</f>
        <v>43256</v>
      </c>
      <c r="J75" s="151">
        <f>业务员提成明细!J77</f>
        <v>10000</v>
      </c>
      <c r="K75" s="145">
        <f>业务员提成明细!K77</f>
        <v>8547.01</v>
      </c>
      <c r="L75" s="152">
        <f>业务员提成明细!L77</f>
        <v>162</v>
      </c>
      <c r="M75" s="153">
        <f>业务员提成明细!M77</f>
        <v>0</v>
      </c>
      <c r="N75" s="76" t="e">
        <f>业务员提成明细!N77</f>
        <v>#REF!</v>
      </c>
      <c r="O75" s="126">
        <f>业务员提成明细!O77</f>
        <v>0.01</v>
      </c>
      <c r="P75" s="154">
        <f>业务员提成明细!P77</f>
        <v>85.47</v>
      </c>
      <c r="Q75" s="125" t="e">
        <f>业务员提成明细!Q77</f>
        <v>#REF!</v>
      </c>
      <c r="R75" s="145">
        <f>业务员提成明细!R77</f>
        <v>0</v>
      </c>
      <c r="S75" s="161">
        <f>业务员提成明细!S77</f>
        <v>0</v>
      </c>
      <c r="T75" s="162" t="str">
        <f>业务员提成明细!V77</f>
        <v>CYQ77</v>
      </c>
      <c r="U75" s="144" t="str">
        <f>业务员提成明细!W77</f>
        <v>锭子油</v>
      </c>
      <c r="V75" s="163" t="str">
        <f>业务员提成明细!V77</f>
        <v>CYQ77</v>
      </c>
      <c r="W75" s="164" t="str">
        <f>业务员提成明细!W77</f>
        <v>锭子油</v>
      </c>
      <c r="X75" s="163" t="str">
        <f>业务员提成明细!X77</f>
        <v>5#</v>
      </c>
      <c r="Y75" s="169">
        <f>业务员提成明细!Y77</f>
        <v>5</v>
      </c>
      <c r="Z75" s="170" t="str">
        <f>业务员提成明细!Z77</f>
        <v>桶</v>
      </c>
      <c r="AA75" s="170"/>
      <c r="AB75" s="170"/>
      <c r="AC75" s="171">
        <f>业务员提成明细!AC77</f>
        <v>850</v>
      </c>
      <c r="AD75" s="170"/>
      <c r="AE75" s="170"/>
      <c r="AF75" s="170" t="str">
        <f>业务员提成明细!AF77</f>
        <v>XOUT17110378</v>
      </c>
      <c r="AG75" s="176">
        <f>业务员提成明细!AG77</f>
        <v>43056</v>
      </c>
      <c r="AH75" s="177"/>
      <c r="AJ75" s="178">
        <f>业务员提成明细!AJ77</f>
        <v>0.17</v>
      </c>
    </row>
    <row r="76" spans="1:36" ht="11.25" customHeight="1" outlineLevel="2">
      <c r="A76" s="142" t="str">
        <f>业务员提成明细!A78</f>
        <v>丁连军</v>
      </c>
      <c r="B76" s="143">
        <f>业务员提成明细!B78</f>
        <v>43266</v>
      </c>
      <c r="C76" s="144" t="str">
        <f>业务员提成明细!C78</f>
        <v>a1556</v>
      </c>
      <c r="D76" s="142" t="str">
        <f>业务员提成明细!D78</f>
        <v>昆山鑫浩越五金科技有限公司</v>
      </c>
      <c r="E76" s="145">
        <f>业务员提成明细!E78</f>
        <v>4400</v>
      </c>
      <c r="F76" s="146" t="str">
        <f>业务员提成明细!F78</f>
        <v>16643880</v>
      </c>
      <c r="G76" s="143">
        <f>业务员提成明细!G78</f>
        <v>43356</v>
      </c>
      <c r="H76" s="144">
        <f>业务员提成明细!H78</f>
        <v>90</v>
      </c>
      <c r="I76" s="150">
        <f>业务员提成明细!I78</f>
        <v>43267</v>
      </c>
      <c r="J76" s="151">
        <f>业务员提成明细!J78</f>
        <v>4400</v>
      </c>
      <c r="K76" s="145">
        <f>业务员提成明细!K78</f>
        <v>3793.1</v>
      </c>
      <c r="L76" s="152">
        <f>业务员提成明细!L78</f>
        <v>1</v>
      </c>
      <c r="M76" s="153">
        <f>业务员提成明细!M78</f>
        <v>0</v>
      </c>
      <c r="N76" s="76" t="e">
        <f>业务员提成明细!N78</f>
        <v>#REF!</v>
      </c>
      <c r="O76" s="126">
        <f>业务员提成明细!O78</f>
        <v>0.05</v>
      </c>
      <c r="P76" s="154">
        <f>业务员提成明细!P78</f>
        <v>189.66</v>
      </c>
      <c r="Q76" s="125" t="e">
        <f>业务员提成明细!Q78</f>
        <v>#REF!</v>
      </c>
      <c r="R76" s="145" t="e">
        <f>业务员提成明细!R78</f>
        <v>#REF!</v>
      </c>
      <c r="S76" s="161" t="e">
        <f>业务员提成明细!S78</f>
        <v>#REF!</v>
      </c>
      <c r="T76" s="162" t="str">
        <f>业务员提成明细!V78</f>
        <v>CYQ10</v>
      </c>
      <c r="U76" s="144" t="str">
        <f>业务员提成明细!W78</f>
        <v>*化学试剂助剂*钢冷却剂</v>
      </c>
      <c r="V76" s="163" t="str">
        <f>业务员提成明细!V78</f>
        <v>CYQ10</v>
      </c>
      <c r="W76" s="164" t="str">
        <f>业务员提成明细!W78</f>
        <v>*化学试剂助剂*钢冷却剂</v>
      </c>
      <c r="X76" s="163" t="str">
        <f>业务员提成明细!X78</f>
        <v>CH-201</v>
      </c>
      <c r="Y76" s="169">
        <f>业务员提成明细!Y78</f>
        <v>2</v>
      </c>
      <c r="Z76" s="170" t="str">
        <f>业务员提成明细!Z78</f>
        <v>桶</v>
      </c>
      <c r="AA76" s="170"/>
      <c r="AB76" s="170"/>
      <c r="AC76" s="171">
        <f>业务员提成明细!AC78</f>
        <v>340</v>
      </c>
      <c r="AD76" s="170"/>
      <c r="AE76" s="170"/>
      <c r="AF76" s="170" t="str">
        <f>业务员提成明细!AF78</f>
        <v>XOUT18060303</v>
      </c>
      <c r="AG76" s="176">
        <f>业务员提成明细!AG78</f>
        <v>43265</v>
      </c>
      <c r="AH76" s="177"/>
      <c r="AJ76" s="178">
        <f>业务员提成明细!AJ78</f>
        <v>0.160001054546413</v>
      </c>
    </row>
    <row r="77" spans="1:36" ht="11.25" customHeight="1" outlineLevel="2">
      <c r="A77" s="142" t="str">
        <f>业务员提成明细!A79</f>
        <v>丁连军</v>
      </c>
      <c r="B77" s="143">
        <f>业务员提成明细!B79</f>
        <v>43005</v>
      </c>
      <c r="C77" s="144" t="str">
        <f>业务员提成明细!C79</f>
        <v>a1570</v>
      </c>
      <c r="D77" s="142" t="str">
        <f>业务员提成明细!D79</f>
        <v>苏州伟斯顿精密五金有限公司</v>
      </c>
      <c r="E77" s="145">
        <f>业务员提成明细!E79</f>
        <v>2700</v>
      </c>
      <c r="F77" s="146" t="str">
        <f>业务员提成明细!F79</f>
        <v>30158464</v>
      </c>
      <c r="G77" s="143">
        <f>业务员提成明细!G79</f>
        <v>43035</v>
      </c>
      <c r="H77" s="144">
        <f>业务员提成明细!H79</f>
        <v>30</v>
      </c>
      <c r="I77" s="150">
        <f>业务员提成明细!I79</f>
        <v>43258</v>
      </c>
      <c r="J77" s="151">
        <f>业务员提成明细!J79</f>
        <v>2700</v>
      </c>
      <c r="K77" s="145">
        <f>业务员提成明细!K79</f>
        <v>2307.69</v>
      </c>
      <c r="L77" s="152">
        <f>业务员提成明细!L79</f>
        <v>253</v>
      </c>
      <c r="M77" s="153">
        <f>业务员提成明细!M79</f>
        <v>0</v>
      </c>
      <c r="N77" s="76" t="e">
        <f>业务员提成明细!N79</f>
        <v>#REF!</v>
      </c>
      <c r="O77" s="126">
        <f>业务员提成明细!O79</f>
        <v>0</v>
      </c>
      <c r="P77" s="154">
        <f>业务员提成明细!P79</f>
        <v>0</v>
      </c>
      <c r="Q77" s="125" t="e">
        <f>业务员提成明细!Q79</f>
        <v>#REF!</v>
      </c>
      <c r="R77" s="145">
        <f>业务员提成明细!R79</f>
        <v>0</v>
      </c>
      <c r="S77" s="161">
        <f>业务员提成明细!S79</f>
        <v>0</v>
      </c>
      <c r="T77" s="162" t="str">
        <f>业务员提成明细!V79</f>
        <v>CSR65</v>
      </c>
      <c r="U77" s="144" t="str">
        <f>业务员提成明细!W79</f>
        <v>微乳化切削液</v>
      </c>
      <c r="V77" s="163" t="str">
        <f>业务员提成明细!V79</f>
        <v>CSR65</v>
      </c>
      <c r="W77" s="164" t="str">
        <f>业务员提成明细!W79</f>
        <v>微乳化切削液</v>
      </c>
      <c r="X77" s="163" t="str">
        <f>业务员提成明细!X79</f>
        <v>JH-600CW</v>
      </c>
      <c r="Y77" s="169">
        <f>业务员提成明细!Y79</f>
        <v>1</v>
      </c>
      <c r="Z77" s="170" t="str">
        <f>业务员提成明细!Z79</f>
        <v>桶</v>
      </c>
      <c r="AA77" s="170"/>
      <c r="AB77" s="170"/>
      <c r="AC77" s="171">
        <f>业务员提成明细!AC79</f>
        <v>170</v>
      </c>
      <c r="AD77" s="170"/>
      <c r="AE77" s="170"/>
      <c r="AF77" s="170" t="str">
        <f>业务员提成明细!AF79</f>
        <v>XOUT17090613</v>
      </c>
      <c r="AG77" s="176">
        <f>业务员提成明细!AG79</f>
        <v>43006</v>
      </c>
      <c r="AH77" s="177"/>
      <c r="AJ77" s="178">
        <f>业务员提成明细!AJ79</f>
        <v>0.17</v>
      </c>
    </row>
    <row r="78" spans="1:36" ht="11.25" customHeight="1" outlineLevel="2">
      <c r="A78" s="142" t="str">
        <f>业务员提成明细!A80</f>
        <v>丁连军</v>
      </c>
      <c r="B78" s="143">
        <f>业务员提成明细!B80</f>
        <v>43277</v>
      </c>
      <c r="C78" s="144" t="str">
        <f>业务员提成明细!C80</f>
        <v>a1601</v>
      </c>
      <c r="D78" s="142" t="str">
        <f>业务员提成明细!D80</f>
        <v>苏州欣吉盛机械科技有限公司</v>
      </c>
      <c r="E78" s="145">
        <f>业务员提成明细!E80</f>
        <v>1300</v>
      </c>
      <c r="F78" s="146" t="str">
        <f>业务员提成明细!F80</f>
        <v>16644079</v>
      </c>
      <c r="G78" s="143">
        <f>业务员提成明细!G80</f>
        <v>43337</v>
      </c>
      <c r="H78" s="144">
        <f>业务员提成明细!H80</f>
        <v>60</v>
      </c>
      <c r="I78" s="150">
        <f>业务员提成明细!I80</f>
        <v>43280</v>
      </c>
      <c r="J78" s="151">
        <f>业务员提成明细!J80</f>
        <v>600</v>
      </c>
      <c r="K78" s="145">
        <f>业务员提成明细!K80</f>
        <v>517.24</v>
      </c>
      <c r="L78" s="152">
        <f>业务员提成明细!L80</f>
        <v>3</v>
      </c>
      <c r="M78" s="153">
        <f>业务员提成明细!M80</f>
        <v>0</v>
      </c>
      <c r="N78" s="76" t="e">
        <f>业务员提成明细!N80</f>
        <v>#REF!</v>
      </c>
      <c r="O78" s="126">
        <f>业务员提成明细!O80</f>
        <v>0.05</v>
      </c>
      <c r="P78" s="154">
        <f>业务员提成明细!P80</f>
        <v>25.86</v>
      </c>
      <c r="Q78" s="125" t="e">
        <f>业务员提成明细!Q80</f>
        <v>#REF!</v>
      </c>
      <c r="R78" s="145" t="e">
        <f>业务员提成明细!R80</f>
        <v>#REF!</v>
      </c>
      <c r="S78" s="161" t="e">
        <f>业务员提成明细!S80</f>
        <v>#REF!</v>
      </c>
      <c r="T78" s="162" t="str">
        <f>业务员提成明细!V80</f>
        <v>CSQ19</v>
      </c>
      <c r="U78" s="144" t="str">
        <f>业务员提成明细!W80</f>
        <v>*化学试剂助剂*优质全合成切削液</v>
      </c>
      <c r="V78" s="163" t="str">
        <f>业务员提成明细!V80</f>
        <v>CSQ19</v>
      </c>
      <c r="W78" s="164" t="str">
        <f>业务员提成明细!W80</f>
        <v>*化学试剂助剂*优质全合成切削液</v>
      </c>
      <c r="X78" s="163" t="str">
        <f>业务员提成明细!X80</f>
        <v>SF-M802</v>
      </c>
      <c r="Y78" s="169">
        <f>业务员提成明细!Y80</f>
        <v>0.92</v>
      </c>
      <c r="Z78" s="170" t="str">
        <f>业务员提成明细!Z80</f>
        <v>桶</v>
      </c>
      <c r="AA78" s="170"/>
      <c r="AB78" s="170"/>
      <c r="AC78" s="171">
        <f>业务员提成明细!AC80</f>
        <v>16.62</v>
      </c>
      <c r="AD78" s="170"/>
      <c r="AE78" s="170"/>
      <c r="AF78" s="170" t="str">
        <f>业务员提成明细!AF80</f>
        <v>XOUT18060487</v>
      </c>
      <c r="AG78" s="176">
        <f>业务员提成明细!AG80</f>
        <v>43278</v>
      </c>
      <c r="AH78" s="177" t="str">
        <f>业务员提成明细!AH80</f>
        <v>拆分付款</v>
      </c>
      <c r="AJ78" s="178">
        <f>业务员提成明细!AJ80</f>
        <v>0.15999964307703299</v>
      </c>
    </row>
    <row r="79" spans="1:36" ht="11.25" customHeight="1" outlineLevel="2">
      <c r="A79" s="142" t="str">
        <f>业务员提成明细!A81</f>
        <v>丁连军</v>
      </c>
      <c r="B79" s="143">
        <f>业务员提成明细!B81</f>
        <v>43201</v>
      </c>
      <c r="C79" s="144" t="str">
        <f>业务员提成明细!C81</f>
        <v>a1601</v>
      </c>
      <c r="D79" s="142" t="str">
        <f>业务员提成明细!D81</f>
        <v>苏州欣吉盛机械科技有限公司</v>
      </c>
      <c r="E79" s="145">
        <f>业务员提成明细!E81</f>
        <v>1300</v>
      </c>
      <c r="F79" s="146" t="str">
        <f>业务员提成明细!F81</f>
        <v>15222476</v>
      </c>
      <c r="G79" s="143">
        <f>业务员提成明细!G81</f>
        <v>43261</v>
      </c>
      <c r="H79" s="144">
        <f>业务员提成明细!H81</f>
        <v>60</v>
      </c>
      <c r="I79" s="150">
        <f>业务员提成明细!I81</f>
        <v>43280</v>
      </c>
      <c r="J79" s="151">
        <f>业务员提成明细!J81</f>
        <v>1300</v>
      </c>
      <c r="K79" s="145">
        <f>业务员提成明细!K81</f>
        <v>1111.1099999999999</v>
      </c>
      <c r="L79" s="152">
        <f>业务员提成明细!L81</f>
        <v>79</v>
      </c>
      <c r="M79" s="153">
        <f>业务员提成明细!M81</f>
        <v>0</v>
      </c>
      <c r="N79" s="76" t="e">
        <f>业务员提成明细!N81</f>
        <v>#REF!</v>
      </c>
      <c r="O79" s="126">
        <f>业务员提成明细!O81</f>
        <v>0.04</v>
      </c>
      <c r="P79" s="154">
        <f>业务员提成明细!P81</f>
        <v>44.44</v>
      </c>
      <c r="Q79" s="125" t="e">
        <f>业务员提成明细!Q81</f>
        <v>#REF!</v>
      </c>
      <c r="R79" s="145" t="e">
        <f>业务员提成明细!R81</f>
        <v>#REF!</v>
      </c>
      <c r="S79" s="161" t="e">
        <f>业务员提成明细!S81</f>
        <v>#REF!</v>
      </c>
      <c r="T79" s="162" t="str">
        <f>业务员提成明细!V81</f>
        <v>CSQ19</v>
      </c>
      <c r="U79" s="144" t="str">
        <f>业务员提成明细!W81</f>
        <v>*化学试剂助剂*优质全合成切削液</v>
      </c>
      <c r="V79" s="163" t="str">
        <f>业务员提成明细!V81</f>
        <v>CSQ19</v>
      </c>
      <c r="W79" s="164" t="str">
        <f>业务员提成明细!W81</f>
        <v>*化学试剂助剂*优质全合成切削液</v>
      </c>
      <c r="X79" s="163" t="str">
        <f>业务员提成明细!X81</f>
        <v>SF-M802</v>
      </c>
      <c r="Y79" s="169">
        <f>业务员提成明细!Y81</f>
        <v>2</v>
      </c>
      <c r="Z79" s="170" t="str">
        <f>业务员提成明细!Z81</f>
        <v>桶</v>
      </c>
      <c r="AA79" s="170"/>
      <c r="AB79" s="170"/>
      <c r="AC79" s="171">
        <f>业务员提成明细!AC81</f>
        <v>36</v>
      </c>
      <c r="AD79" s="170"/>
      <c r="AE79" s="170"/>
      <c r="AF79" s="170" t="str">
        <f>业务员提成明细!AF81</f>
        <v>XOUT18040172</v>
      </c>
      <c r="AG79" s="176">
        <f>业务员提成明细!AG81</f>
        <v>43201</v>
      </c>
      <c r="AH79" s="177"/>
      <c r="AJ79" s="178">
        <f>业务员提成明细!AJ81</f>
        <v>0.17</v>
      </c>
    </row>
    <row r="80" spans="1:36" ht="11.25" customHeight="1" outlineLevel="2">
      <c r="A80" s="142" t="str">
        <f>业务员提成明细!A82</f>
        <v>丁连军</v>
      </c>
      <c r="B80" s="143">
        <f>业务员提成明细!B82</f>
        <v>43158</v>
      </c>
      <c r="C80" s="144" t="str">
        <f>业务员提成明细!C82</f>
        <v>a1739</v>
      </c>
      <c r="D80" s="142" t="str">
        <f>业务员提成明细!D82</f>
        <v>福立旺精密机电（中国）股份有限公司</v>
      </c>
      <c r="E80" s="145">
        <f>业务员提成明细!E82</f>
        <v>35250</v>
      </c>
      <c r="F80" s="146" t="str">
        <f>业务员提成明细!F82</f>
        <v>02839347</v>
      </c>
      <c r="G80" s="143">
        <f>业务员提成明细!G82</f>
        <v>43248</v>
      </c>
      <c r="H80" s="144">
        <f>业务员提成明细!H82</f>
        <v>90</v>
      </c>
      <c r="I80" s="150">
        <f>业务员提成明细!I82</f>
        <v>43257</v>
      </c>
      <c r="J80" s="151">
        <f>业务员提成明细!J82</f>
        <v>35250</v>
      </c>
      <c r="K80" s="145">
        <f>业务员提成明细!K82</f>
        <v>30128.21</v>
      </c>
      <c r="L80" s="152">
        <f>业务员提成明细!L82</f>
        <v>99</v>
      </c>
      <c r="M80" s="153">
        <f>业务员提成明细!M82</f>
        <v>0</v>
      </c>
      <c r="N80" s="76" t="e">
        <f>业务员提成明细!N82</f>
        <v>#REF!</v>
      </c>
      <c r="O80" s="126">
        <f>业务员提成明细!O82</f>
        <v>0.04</v>
      </c>
      <c r="P80" s="154">
        <f>业务员提成明细!P82</f>
        <v>1205.1300000000001</v>
      </c>
      <c r="Q80" s="125" t="e">
        <f>业务员提成明细!Q82</f>
        <v>#REF!</v>
      </c>
      <c r="R80" s="145" t="e">
        <f>业务员提成明细!R82</f>
        <v>#REF!</v>
      </c>
      <c r="S80" s="161" t="e">
        <f>业务员提成明细!S82</f>
        <v>#REF!</v>
      </c>
      <c r="T80" s="162" t="str">
        <f>业务员提成明细!V82</f>
        <v>CYQ19</v>
      </c>
      <c r="U80" s="144" t="str">
        <f>业务员提成明细!W82</f>
        <v>*润滑油*不锈钢切削油</v>
      </c>
      <c r="V80" s="163" t="str">
        <f>业务员提成明细!V82</f>
        <v>CYQ19</v>
      </c>
      <c r="W80" s="164" t="str">
        <f>业务员提成明细!W82</f>
        <v>*润滑油*不锈钢切削油</v>
      </c>
      <c r="X80" s="163" t="str">
        <f>业务员提成明细!X82</f>
        <v>DH-30A</v>
      </c>
      <c r="Y80" s="169">
        <f>业务员提成明细!Y82</f>
        <v>15</v>
      </c>
      <c r="Z80" s="170" t="str">
        <f>业务员提成明细!Z82</f>
        <v>桶</v>
      </c>
      <c r="AA80" s="170"/>
      <c r="AB80" s="170"/>
      <c r="AC80" s="171">
        <f>业务员提成明细!AC82</f>
        <v>2550</v>
      </c>
      <c r="AD80" s="170"/>
      <c r="AE80" s="170"/>
      <c r="AF80" s="170" t="str">
        <f>业务员提成明细!AF82</f>
        <v>XOUT18020189</v>
      </c>
      <c r="AG80" s="176">
        <f>业务员提成明细!AG82</f>
        <v>43158</v>
      </c>
      <c r="AH80" s="177"/>
      <c r="AJ80" s="178">
        <f>业务员提成明细!AJ82</f>
        <v>0.17</v>
      </c>
    </row>
    <row r="81" spans="1:36" ht="11.25" customHeight="1" outlineLevel="2">
      <c r="A81" s="142" t="str">
        <f>业务员提成明细!A83</f>
        <v>丁连军</v>
      </c>
      <c r="B81" s="143">
        <f>业务员提成明细!B83</f>
        <v>43158</v>
      </c>
      <c r="C81" s="144" t="str">
        <f>业务员提成明细!C83</f>
        <v>a1739</v>
      </c>
      <c r="D81" s="142" t="str">
        <f>业务员提成明细!D83</f>
        <v>福立旺精密机电（中国）股份有限公司</v>
      </c>
      <c r="E81" s="145">
        <f>业务员提成明细!E83</f>
        <v>600</v>
      </c>
      <c r="F81" s="146" t="str">
        <f>业务员提成明细!F83</f>
        <v>02839347</v>
      </c>
      <c r="G81" s="143">
        <f>业务员提成明细!G83</f>
        <v>43248</v>
      </c>
      <c r="H81" s="144">
        <f>业务员提成明细!H83</f>
        <v>90</v>
      </c>
      <c r="I81" s="150">
        <f>业务员提成明细!I83</f>
        <v>43257</v>
      </c>
      <c r="J81" s="151">
        <f>业务员提成明细!J83</f>
        <v>600</v>
      </c>
      <c r="K81" s="145">
        <f>业务员提成明细!K83</f>
        <v>512.82000000000005</v>
      </c>
      <c r="L81" s="152">
        <f>业务员提成明细!L83</f>
        <v>99</v>
      </c>
      <c r="M81" s="153">
        <f>业务员提成明细!M83</f>
        <v>0</v>
      </c>
      <c r="N81" s="76" t="e">
        <f>业务员提成明细!N83</f>
        <v>#REF!</v>
      </c>
      <c r="O81" s="126">
        <f>业务员提成明细!O83</f>
        <v>0.04</v>
      </c>
      <c r="P81" s="154">
        <f>业务员提成明细!P83</f>
        <v>20.51</v>
      </c>
      <c r="Q81" s="125" t="e">
        <f>业务员提成明细!Q83</f>
        <v>#REF!</v>
      </c>
      <c r="R81" s="145" t="e">
        <f>业务员提成明细!R83</f>
        <v>#REF!</v>
      </c>
      <c r="S81" s="161" t="e">
        <f>业务员提成明细!S83</f>
        <v>#REF!</v>
      </c>
      <c r="T81" s="162" t="str">
        <f>业务员提成明细!V83</f>
        <v>CYP56</v>
      </c>
      <c r="U81" s="144" t="str">
        <f>业务员提成明细!W83</f>
        <v>*其他化学制品*铜防氧化剂</v>
      </c>
      <c r="V81" s="163" t="str">
        <f>业务员提成明细!V83</f>
        <v>CYP56</v>
      </c>
      <c r="W81" s="164" t="str">
        <f>业务员提成明细!W83</f>
        <v>*其他化学制品*铜防氧化剂</v>
      </c>
      <c r="X81" s="163" t="str">
        <f>业务员提成明细!X83</f>
        <v>T-32</v>
      </c>
      <c r="Y81" s="169">
        <f>业务员提成明细!Y83</f>
        <v>1</v>
      </c>
      <c r="Z81" s="170" t="str">
        <f>业务员提成明细!Z83</f>
        <v>桶</v>
      </c>
      <c r="AA81" s="170"/>
      <c r="AB81" s="170"/>
      <c r="AC81" s="171">
        <f>业务员提成明细!AC83</f>
        <v>18</v>
      </c>
      <c r="AD81" s="170"/>
      <c r="AE81" s="170"/>
      <c r="AF81" s="170" t="str">
        <f>业务员提成明细!AF83</f>
        <v>XOUT18020204</v>
      </c>
      <c r="AG81" s="176">
        <f>业务员提成明细!AG83</f>
        <v>43159</v>
      </c>
      <c r="AH81" s="177"/>
      <c r="AJ81" s="178">
        <f>业务员提成明细!AJ83</f>
        <v>0.17</v>
      </c>
    </row>
    <row r="82" spans="1:36" ht="11.25" customHeight="1" outlineLevel="2">
      <c r="A82" s="142" t="str">
        <f>业务员提成明细!A84</f>
        <v>丁连军</v>
      </c>
      <c r="B82" s="143">
        <f>业务员提成明细!B84</f>
        <v>43180</v>
      </c>
      <c r="C82" s="144" t="str">
        <f>业务员提成明细!C84</f>
        <v>a1739</v>
      </c>
      <c r="D82" s="142" t="str">
        <f>业务员提成明细!D84</f>
        <v>福立旺精密机电（中国）股份有限公司</v>
      </c>
      <c r="E82" s="145">
        <f>业务员提成明细!E84</f>
        <v>2350</v>
      </c>
      <c r="F82" s="146" t="str">
        <f>业务员提成明细!F84</f>
        <v>02839647</v>
      </c>
      <c r="G82" s="143">
        <f>业务员提成明细!G84</f>
        <v>43270</v>
      </c>
      <c r="H82" s="144">
        <f>业务员提成明细!H84</f>
        <v>90</v>
      </c>
      <c r="I82" s="150">
        <f>业务员提成明细!I84</f>
        <v>43257</v>
      </c>
      <c r="J82" s="151">
        <f>业务员提成明细!J84</f>
        <v>2350</v>
      </c>
      <c r="K82" s="145">
        <f>业务员提成明细!K84</f>
        <v>2008.55</v>
      </c>
      <c r="L82" s="152">
        <f>业务员提成明细!L84</f>
        <v>77</v>
      </c>
      <c r="M82" s="153">
        <f>业务员提成明细!M84</f>
        <v>0</v>
      </c>
      <c r="N82" s="76" t="e">
        <f>业务员提成明细!N84</f>
        <v>#REF!</v>
      </c>
      <c r="O82" s="126">
        <f>业务员提成明细!O84</f>
        <v>0.04</v>
      </c>
      <c r="P82" s="154">
        <f>业务员提成明细!P84</f>
        <v>80.34</v>
      </c>
      <c r="Q82" s="125" t="e">
        <f>业务员提成明细!Q84</f>
        <v>#REF!</v>
      </c>
      <c r="R82" s="145" t="e">
        <f>业务员提成明细!R84</f>
        <v>#REF!</v>
      </c>
      <c r="S82" s="161" t="e">
        <f>业务员提成明细!S84</f>
        <v>#REF!</v>
      </c>
      <c r="T82" s="162" t="str">
        <f>业务员提成明细!V84</f>
        <v>CYQ19</v>
      </c>
      <c r="U82" s="144" t="str">
        <f>业务员提成明细!W84</f>
        <v>*专项化学用品*不锈钢切削油</v>
      </c>
      <c r="V82" s="163" t="str">
        <f>业务员提成明细!V84</f>
        <v>CYQ19</v>
      </c>
      <c r="W82" s="164" t="str">
        <f>业务员提成明细!W84</f>
        <v>*专项化学用品*不锈钢切削油</v>
      </c>
      <c r="X82" s="163" t="str">
        <f>业务员提成明细!X84</f>
        <v>DH-30A</v>
      </c>
      <c r="Y82" s="169">
        <f>业务员提成明细!Y84</f>
        <v>1</v>
      </c>
      <c r="Z82" s="170" t="str">
        <f>业务员提成明细!Z84</f>
        <v>桶</v>
      </c>
      <c r="AA82" s="170"/>
      <c r="AB82" s="170"/>
      <c r="AC82" s="171">
        <f>业务员提成明细!AC84</f>
        <v>170</v>
      </c>
      <c r="AD82" s="170"/>
      <c r="AE82" s="170"/>
      <c r="AF82" s="170" t="str">
        <f>业务员提成明细!AF84</f>
        <v>XOUT18030225</v>
      </c>
      <c r="AG82" s="176">
        <f>业务员提成明细!AG84</f>
        <v>43174</v>
      </c>
      <c r="AH82" s="177"/>
      <c r="AJ82" s="178">
        <f>业务员提成明细!AJ84</f>
        <v>0.17</v>
      </c>
    </row>
    <row r="83" spans="1:36" ht="11.25" customHeight="1" outlineLevel="2">
      <c r="A83" s="142" t="str">
        <f>业务员提成明细!A85</f>
        <v>丁连军</v>
      </c>
      <c r="B83" s="143">
        <f>业务员提成明细!B85</f>
        <v>43272</v>
      </c>
      <c r="C83" s="144" t="str">
        <f>业务员提成明细!C85</f>
        <v>b115</v>
      </c>
      <c r="D83" s="142" t="str">
        <f>业务员提成明细!D85</f>
        <v>昆山蔡总</v>
      </c>
      <c r="E83" s="145">
        <f>业务员提成明细!E85</f>
        <v>500</v>
      </c>
      <c r="F83" s="146" t="str">
        <f>业务员提成明细!F85</f>
        <v>未税</v>
      </c>
      <c r="G83" s="143"/>
      <c r="H83" s="144"/>
      <c r="I83" s="150">
        <f>业务员提成明细!I85</f>
        <v>43279</v>
      </c>
      <c r="J83" s="151">
        <f>业务员提成明细!J85</f>
        <v>500</v>
      </c>
      <c r="K83" s="145">
        <f>业务员提成明细!K85</f>
        <v>500</v>
      </c>
      <c r="L83" s="152">
        <f>业务员提成明细!L85</f>
        <v>7</v>
      </c>
      <c r="M83" s="153">
        <f>业务员提成明细!M85</f>
        <v>0</v>
      </c>
      <c r="N83" s="76" t="e">
        <f>业务员提成明细!N85</f>
        <v>#REF!</v>
      </c>
      <c r="O83" s="126">
        <f>业务员提成明细!O85</f>
        <v>0.05</v>
      </c>
      <c r="P83" s="154">
        <f>业务员提成明细!P85</f>
        <v>25</v>
      </c>
      <c r="Q83" s="125" t="e">
        <f>业务员提成明细!Q85</f>
        <v>#REF!</v>
      </c>
      <c r="R83" s="145" t="e">
        <f>业务员提成明细!R85</f>
        <v>#REF!</v>
      </c>
      <c r="S83" s="161" t="e">
        <f>业务员提成明细!S85</f>
        <v>#REF!</v>
      </c>
      <c r="T83" s="162" t="str">
        <f>业务员提成明细!V85</f>
        <v>CYT11</v>
      </c>
      <c r="U83" s="144" t="str">
        <f>业务员提成明细!W85</f>
        <v>机床导轨油</v>
      </c>
      <c r="V83" s="163" t="str">
        <f>业务员提成明细!V85</f>
        <v>CYT11</v>
      </c>
      <c r="W83" s="164" t="str">
        <f>业务员提成明细!W85</f>
        <v>机床导轨油</v>
      </c>
      <c r="X83" s="163" t="str">
        <f>业务员提成明细!X85</f>
        <v>68#</v>
      </c>
      <c r="Y83" s="169">
        <f>业务员提成明细!Y85</f>
        <v>2</v>
      </c>
      <c r="Z83" s="170" t="str">
        <f>业务员提成明细!Z85</f>
        <v>桶</v>
      </c>
      <c r="AA83" s="170"/>
      <c r="AB83" s="170"/>
      <c r="AC83" s="171">
        <f>业务员提成明细!AC85</f>
        <v>34</v>
      </c>
      <c r="AD83" s="170"/>
      <c r="AE83" s="170"/>
      <c r="AF83" s="170" t="str">
        <f>业务员提成明细!AF85</f>
        <v>R18060013</v>
      </c>
      <c r="AG83" s="176">
        <f>业务员提成明细!AG85</f>
        <v>43272</v>
      </c>
      <c r="AH83" s="177"/>
      <c r="AJ83" s="178"/>
    </row>
    <row r="84" spans="1:36" ht="11.25" customHeight="1" outlineLevel="2">
      <c r="A84" s="142" t="str">
        <f>业务员提成明细!A86</f>
        <v>丁连军</v>
      </c>
      <c r="B84" s="143">
        <f>业务员提成明细!B86</f>
        <v>43272</v>
      </c>
      <c r="C84" s="144" t="str">
        <f>业务员提成明细!C86</f>
        <v>b115</v>
      </c>
      <c r="D84" s="142" t="str">
        <f>业务员提成明细!D86</f>
        <v>昆山蔡总</v>
      </c>
      <c r="E84" s="145">
        <f>业务员提成明细!E86</f>
        <v>500</v>
      </c>
      <c r="F84" s="146" t="str">
        <f>业务员提成明细!F86</f>
        <v>未税</v>
      </c>
      <c r="G84" s="143"/>
      <c r="H84" s="144"/>
      <c r="I84" s="150">
        <f>业务员提成明细!I86</f>
        <v>43279</v>
      </c>
      <c r="J84" s="151">
        <f>业务员提成明细!J86</f>
        <v>500</v>
      </c>
      <c r="K84" s="145">
        <f>业务员提成明细!K86</f>
        <v>500</v>
      </c>
      <c r="L84" s="152">
        <f>业务员提成明细!L86</f>
        <v>7</v>
      </c>
      <c r="M84" s="153">
        <f>业务员提成明细!M86</f>
        <v>0</v>
      </c>
      <c r="N84" s="76" t="e">
        <f>业务员提成明细!N86</f>
        <v>#REF!</v>
      </c>
      <c r="O84" s="126">
        <f>业务员提成明细!O86</f>
        <v>0.05</v>
      </c>
      <c r="P84" s="154">
        <f>业务员提成明细!P86</f>
        <v>25</v>
      </c>
      <c r="Q84" s="125" t="e">
        <f>业务员提成明细!Q86</f>
        <v>#REF!</v>
      </c>
      <c r="R84" s="145" t="e">
        <f>业务员提成明细!R86</f>
        <v>#REF!</v>
      </c>
      <c r="S84" s="161" t="e">
        <f>业务员提成明细!S86</f>
        <v>#REF!</v>
      </c>
      <c r="T84" s="162" t="str">
        <f>业务员提成明细!V86</f>
        <v>CSB06</v>
      </c>
      <c r="U84" s="144" t="str">
        <f>业务员提成明细!W86</f>
        <v>半合成切削液</v>
      </c>
      <c r="V84" s="163" t="str">
        <f>业务员提成明细!V86</f>
        <v>CSB06</v>
      </c>
      <c r="W84" s="164" t="str">
        <f>业务员提成明细!W86</f>
        <v>半合成切削液</v>
      </c>
      <c r="X84" s="163" t="str">
        <f>业务员提成明细!X86</f>
        <v>LP-3030</v>
      </c>
      <c r="Y84" s="169">
        <f>业务员提成明细!Y86</f>
        <v>2</v>
      </c>
      <c r="Z84" s="170" t="str">
        <f>业务员提成明细!Z86</f>
        <v>桶</v>
      </c>
      <c r="AA84" s="170"/>
      <c r="AB84" s="170"/>
      <c r="AC84" s="171">
        <f>业务员提成明细!AC86</f>
        <v>34</v>
      </c>
      <c r="AD84" s="170"/>
      <c r="AE84" s="170"/>
      <c r="AF84" s="170" t="str">
        <f>业务员提成明细!AF86</f>
        <v>R18060013</v>
      </c>
      <c r="AG84" s="176">
        <f>业务员提成明细!AG86</f>
        <v>43272</v>
      </c>
      <c r="AH84" s="177"/>
      <c r="AJ84" s="178"/>
    </row>
    <row r="85" spans="1:36" ht="11.25" customHeight="1" outlineLevel="1">
      <c r="A85" s="179" t="s">
        <v>6635</v>
      </c>
      <c r="B85" s="143"/>
      <c r="C85" s="144"/>
      <c r="D85" s="142"/>
      <c r="E85" s="145">
        <f>SUBTOTAL(9,E2:E84)</f>
        <v>570490</v>
      </c>
      <c r="F85" s="146"/>
      <c r="G85" s="143"/>
      <c r="H85" s="144"/>
      <c r="I85" s="150"/>
      <c r="J85" s="151">
        <f>SUBTOTAL(9,J2:J84)</f>
        <v>554170</v>
      </c>
      <c r="K85" s="145">
        <f>SUBTOTAL(9,K2:K84)</f>
        <v>473909</v>
      </c>
      <c r="L85" s="152"/>
      <c r="M85" s="153">
        <f>SUBTOTAL(9,M2:M84)</f>
        <v>170.94017094017096</v>
      </c>
      <c r="N85" s="76"/>
      <c r="O85" s="126"/>
      <c r="P85" s="154">
        <f>SUBTOTAL(9,P2:P84)</f>
        <v>6202.5399999999972</v>
      </c>
      <c r="Q85" s="125"/>
      <c r="R85" s="145" t="e">
        <f>SUBTOTAL(9,R2:R84)</f>
        <v>#REF!</v>
      </c>
      <c r="S85" s="161" t="e">
        <f>SUBTOTAL(9,S2:S84)</f>
        <v>#REF!</v>
      </c>
      <c r="T85" s="162"/>
      <c r="U85" s="144"/>
      <c r="V85" s="163"/>
      <c r="W85" s="164"/>
      <c r="X85" s="163"/>
      <c r="Y85" s="169"/>
      <c r="Z85" s="170"/>
      <c r="AA85" s="170"/>
      <c r="AB85" s="170"/>
      <c r="AC85" s="171"/>
      <c r="AD85" s="170"/>
      <c r="AE85" s="170"/>
      <c r="AF85" s="170"/>
      <c r="AG85" s="176"/>
      <c r="AH85" s="177"/>
      <c r="AJ85" s="178"/>
    </row>
    <row r="86" spans="1:36" ht="11.25" customHeight="1" outlineLevel="2">
      <c r="A86" s="142" t="str">
        <f>业务员提成明细!A87</f>
        <v>方祥</v>
      </c>
      <c r="B86" s="143">
        <f>业务员提成明细!B87</f>
        <v>42977</v>
      </c>
      <c r="C86" s="144" t="str">
        <f>业务员提成明细!C87</f>
        <v>a0232</v>
      </c>
      <c r="D86" s="142" t="str">
        <f>业务员提成明细!D87</f>
        <v>浙江久立特材科技股份有限公司吴兴分公司</v>
      </c>
      <c r="E86" s="145">
        <f>业务员提成明细!E87</f>
        <v>15000</v>
      </c>
      <c r="F86" s="146" t="str">
        <f>业务员提成明细!F87</f>
        <v>29184938</v>
      </c>
      <c r="G86" s="143">
        <f>业务员提成明细!G87</f>
        <v>43007</v>
      </c>
      <c r="H86" s="144">
        <f>业务员提成明细!H87</f>
        <v>30</v>
      </c>
      <c r="I86" s="150" t="str">
        <f>业务员提成明细!I87</f>
        <v>2018-5-16/2018-6-25</v>
      </c>
      <c r="J86" s="151">
        <f>业务员提成明细!J87</f>
        <v>6253</v>
      </c>
      <c r="K86" s="145">
        <f>业务员提成明细!K87</f>
        <v>5344.44</v>
      </c>
      <c r="L86" s="152">
        <f>业务员提成明细!L87</f>
        <v>299</v>
      </c>
      <c r="M86" s="153">
        <f>业务员提成明细!M87</f>
        <v>0</v>
      </c>
      <c r="N86" s="76" t="e">
        <f>业务员提成明细!N87</f>
        <v>#REF!</v>
      </c>
      <c r="O86" s="126">
        <f>业务员提成明细!O87</f>
        <v>0</v>
      </c>
      <c r="P86" s="154">
        <f>业务员提成明细!P87</f>
        <v>0</v>
      </c>
      <c r="Q86" s="125" t="e">
        <f>业务员提成明细!Q87</f>
        <v>#REF!</v>
      </c>
      <c r="R86" s="145">
        <f>业务员提成明细!R87</f>
        <v>0</v>
      </c>
      <c r="S86" s="161">
        <f>业务员提成明细!S87</f>
        <v>0</v>
      </c>
      <c r="T86" s="162" t="str">
        <f>业务员提成明细!V87</f>
        <v>CSX22</v>
      </c>
      <c r="U86" s="144" t="str">
        <f>业务员提成明细!W87</f>
        <v>除锈剂</v>
      </c>
      <c r="V86" s="163" t="str">
        <f>业务员提成明细!V87</f>
        <v>CSX22</v>
      </c>
      <c r="W86" s="164" t="str">
        <f>业务员提成明细!W87</f>
        <v>除锈剂</v>
      </c>
      <c r="X86" s="163" t="str">
        <f>业务员提成明细!X87</f>
        <v>C-01X</v>
      </c>
      <c r="Y86" s="169">
        <f>业务员提成明细!Y87</f>
        <v>4.17</v>
      </c>
      <c r="Z86" s="170" t="str">
        <f>业务员提成明细!Z87</f>
        <v>桶</v>
      </c>
      <c r="AA86" s="170"/>
      <c r="AB86" s="170"/>
      <c r="AC86" s="171">
        <f>业务员提成明细!AC87</f>
        <v>833.73</v>
      </c>
      <c r="AD86" s="170"/>
      <c r="AE86" s="170"/>
      <c r="AF86" s="170" t="str">
        <f>业务员提成明细!AF87</f>
        <v>XOUT17080246</v>
      </c>
      <c r="AG86" s="176">
        <f>业务员提成明细!AG87</f>
        <v>42958</v>
      </c>
      <c r="AH86" s="177" t="str">
        <f>业务员提成明细!AH87</f>
        <v>拆分付款</v>
      </c>
      <c r="AJ86" s="178">
        <f>业务员提成明细!AJ87</f>
        <v>0.17</v>
      </c>
    </row>
    <row r="87" spans="1:36" ht="11.25" customHeight="1" outlineLevel="2">
      <c r="A87" s="142" t="str">
        <f>业务员提成明细!A88</f>
        <v>方祥</v>
      </c>
      <c r="B87" s="143">
        <f>业务员提成明细!B88</f>
        <v>42990</v>
      </c>
      <c r="C87" s="144" t="str">
        <f>业务员提成明细!C88</f>
        <v>a0232</v>
      </c>
      <c r="D87" s="142" t="str">
        <f>业务员提成明细!D88</f>
        <v>浙江久立特材科技股份有限公司吴兴分公司</v>
      </c>
      <c r="E87" s="145">
        <f>业务员提成明细!E88</f>
        <v>23200</v>
      </c>
      <c r="F87" s="146" t="str">
        <f>业务员提成明细!F88</f>
        <v>29821967</v>
      </c>
      <c r="G87" s="143">
        <f>业务员提成明细!G88</f>
        <v>43020</v>
      </c>
      <c r="H87" s="144">
        <f>业务员提成明细!H88</f>
        <v>30</v>
      </c>
      <c r="I87" s="150" t="str">
        <f>业务员提成明细!I88</f>
        <v>2018-6-25/2018-6-26</v>
      </c>
      <c r="J87" s="151">
        <f>业务员提成明细!J88</f>
        <v>23200</v>
      </c>
      <c r="K87" s="145">
        <f>业务员提成明细!K88</f>
        <v>19829.060000000001</v>
      </c>
      <c r="L87" s="152">
        <f>业务员提成明细!L88</f>
        <v>287</v>
      </c>
      <c r="M87" s="153">
        <f>业务员提成明细!M88</f>
        <v>0</v>
      </c>
      <c r="N87" s="76" t="e">
        <f>业务员提成明细!N88</f>
        <v>#REF!</v>
      </c>
      <c r="O87" s="126">
        <f>业务员提成明细!O88</f>
        <v>0</v>
      </c>
      <c r="P87" s="154">
        <f>业务员提成明细!P88</f>
        <v>0</v>
      </c>
      <c r="Q87" s="125" t="e">
        <f>业务员提成明细!Q88</f>
        <v>#REF!</v>
      </c>
      <c r="R87" s="145">
        <f>业务员提成明细!R88</f>
        <v>0</v>
      </c>
      <c r="S87" s="161">
        <f>业务员提成明细!S88</f>
        <v>0</v>
      </c>
      <c r="T87" s="162" t="str">
        <f>业务员提成明细!V88</f>
        <v>CSX22</v>
      </c>
      <c r="U87" s="144" t="str">
        <f>业务员提成明细!W88</f>
        <v>高速轧机专用冷轧油</v>
      </c>
      <c r="V87" s="163" t="str">
        <f>业务员提成明细!V88</f>
        <v>CSX22</v>
      </c>
      <c r="W87" s="164" t="str">
        <f>业务员提成明细!W88</f>
        <v>高速轧机专用冷轧油</v>
      </c>
      <c r="X87" s="163" t="str">
        <f>业务员提成明细!X88</f>
        <v>EF-1080G</v>
      </c>
      <c r="Y87" s="169">
        <f>业务员提成明细!Y88</f>
        <v>2</v>
      </c>
      <c r="Z87" s="170" t="str">
        <f>业务员提成明细!Z88</f>
        <v>吨</v>
      </c>
      <c r="AA87" s="170"/>
      <c r="AB87" s="170"/>
      <c r="AC87" s="171">
        <f>业务员提成明细!AC88</f>
        <v>2000</v>
      </c>
      <c r="AD87" s="170"/>
      <c r="AE87" s="170"/>
      <c r="AF87" s="170" t="str">
        <f>业务员提成明细!AF88</f>
        <v>XOUT17090009</v>
      </c>
      <c r="AG87" s="176">
        <f>业务员提成明细!AG88</f>
        <v>42979</v>
      </c>
      <c r="AH87" s="177" t="str">
        <f>业务员提成明细!AH88</f>
        <v>拆分付款</v>
      </c>
      <c r="AJ87" s="178">
        <f>业务员提成明细!AJ88</f>
        <v>0.17</v>
      </c>
    </row>
    <row r="88" spans="1:36" ht="11.25" customHeight="1" outlineLevel="2">
      <c r="A88" s="142" t="str">
        <f>业务员提成明细!A89</f>
        <v>方祥</v>
      </c>
      <c r="B88" s="143">
        <f>业务员提成明细!B89</f>
        <v>42977</v>
      </c>
      <c r="C88" s="144" t="str">
        <f>业务员提成明细!C89</f>
        <v>a0232</v>
      </c>
      <c r="D88" s="142" t="str">
        <f>业务员提成明细!D89</f>
        <v>浙江久立特材科技股份有限公司吴兴分公司</v>
      </c>
      <c r="E88" s="145">
        <f>业务员提成明细!E89</f>
        <v>34800</v>
      </c>
      <c r="F88" s="146" t="str">
        <f>业务员提成明细!F89</f>
        <v>29184938</v>
      </c>
      <c r="G88" s="143">
        <f>业务员提成明细!G89</f>
        <v>43007</v>
      </c>
      <c r="H88" s="144">
        <f>业务员提成明细!H89</f>
        <v>30</v>
      </c>
      <c r="I88" s="150">
        <f>业务员提成明细!I89</f>
        <v>43276</v>
      </c>
      <c r="J88" s="151">
        <f>业务员提成明细!J89</f>
        <v>34800</v>
      </c>
      <c r="K88" s="145">
        <f>业务员提成明细!K89</f>
        <v>29743.59</v>
      </c>
      <c r="L88" s="152">
        <f>业务员提成明细!L89</f>
        <v>299</v>
      </c>
      <c r="M88" s="153">
        <f>业务员提成明细!M89</f>
        <v>0</v>
      </c>
      <c r="N88" s="76" t="e">
        <f>业务员提成明细!N89</f>
        <v>#REF!</v>
      </c>
      <c r="O88" s="126">
        <f>业务员提成明细!O89</f>
        <v>0</v>
      </c>
      <c r="P88" s="154">
        <f>业务员提成明细!P89</f>
        <v>0</v>
      </c>
      <c r="Q88" s="125" t="e">
        <f>业务员提成明细!Q89</f>
        <v>#REF!</v>
      </c>
      <c r="R88" s="145">
        <f>业务员提成明细!R89</f>
        <v>0</v>
      </c>
      <c r="S88" s="161">
        <f>业务员提成明细!S89</f>
        <v>0</v>
      </c>
      <c r="T88" s="162" t="str">
        <f>业务员提成明细!V89</f>
        <v>CYZ16</v>
      </c>
      <c r="U88" s="144" t="str">
        <f>业务员提成明细!W89</f>
        <v>高速轧机专用冷轧油</v>
      </c>
      <c r="V88" s="163" t="str">
        <f>业务员提成明细!V89</f>
        <v>CYZ16</v>
      </c>
      <c r="W88" s="164" t="str">
        <f>业务员提成明细!W89</f>
        <v>高速轧机专用冷轧油</v>
      </c>
      <c r="X88" s="163" t="str">
        <f>业务员提成明细!X89</f>
        <v>EF-1080G</v>
      </c>
      <c r="Y88" s="169">
        <f>业务员提成明细!Y89</f>
        <v>3</v>
      </c>
      <c r="Z88" s="170" t="str">
        <f>业务员提成明细!Z89</f>
        <v>吨</v>
      </c>
      <c r="AA88" s="170"/>
      <c r="AB88" s="170"/>
      <c r="AC88" s="171">
        <f>业务员提成明细!AC89</f>
        <v>3000</v>
      </c>
      <c r="AD88" s="170"/>
      <c r="AE88" s="170"/>
      <c r="AF88" s="170" t="str">
        <f>业务员提成明细!AF89</f>
        <v>XOUT17080310</v>
      </c>
      <c r="AG88" s="176">
        <f>业务员提成明细!AG89</f>
        <v>42963</v>
      </c>
      <c r="AH88" s="177"/>
      <c r="AJ88" s="178">
        <f>业务员提成明细!AJ89</f>
        <v>0.17</v>
      </c>
    </row>
    <row r="89" spans="1:36" ht="11.25" customHeight="1" outlineLevel="2">
      <c r="A89" s="142" t="str">
        <f>业务员提成明细!A90</f>
        <v>方祥</v>
      </c>
      <c r="B89" s="143">
        <f>业务员提成明细!B90</f>
        <v>42990</v>
      </c>
      <c r="C89" s="144" t="str">
        <f>业务员提成明细!C90</f>
        <v>a0232</v>
      </c>
      <c r="D89" s="142" t="str">
        <f>业务员提成明细!D90</f>
        <v>浙江久立特材科技股份有限公司吴兴分公司</v>
      </c>
      <c r="E89" s="145">
        <f>业务员提成明细!E90</f>
        <v>15000</v>
      </c>
      <c r="F89" s="146" t="str">
        <f>业务员提成明细!F90</f>
        <v>29821967</v>
      </c>
      <c r="G89" s="143">
        <f>业务员提成明细!G90</f>
        <v>43020</v>
      </c>
      <c r="H89" s="144">
        <f>业务员提成明细!H90</f>
        <v>30</v>
      </c>
      <c r="I89" s="150">
        <f>业务员提成明细!I90</f>
        <v>43276</v>
      </c>
      <c r="J89" s="151">
        <f>业务员提成明细!J90</f>
        <v>15000</v>
      </c>
      <c r="K89" s="145">
        <f>业务员提成明细!K90</f>
        <v>12820.51</v>
      </c>
      <c r="L89" s="152">
        <f>业务员提成明细!L90</f>
        <v>286</v>
      </c>
      <c r="M89" s="153">
        <f>业务员提成明细!M90</f>
        <v>0</v>
      </c>
      <c r="N89" s="76" t="e">
        <f>业务员提成明细!N90</f>
        <v>#REF!</v>
      </c>
      <c r="O89" s="126">
        <f>业务员提成明细!O90</f>
        <v>0</v>
      </c>
      <c r="P89" s="154">
        <f>业务员提成明细!P90</f>
        <v>0</v>
      </c>
      <c r="Q89" s="125" t="e">
        <f>业务员提成明细!Q90</f>
        <v>#REF!</v>
      </c>
      <c r="R89" s="145">
        <f>业务员提成明细!R90</f>
        <v>0</v>
      </c>
      <c r="S89" s="161">
        <f>业务员提成明细!S90</f>
        <v>0</v>
      </c>
      <c r="T89" s="162" t="str">
        <f>业务员提成明细!V90</f>
        <v>CYZ16</v>
      </c>
      <c r="U89" s="144" t="str">
        <f>业务员提成明细!W90</f>
        <v>除锈剂</v>
      </c>
      <c r="V89" s="163" t="str">
        <f>业务员提成明细!V90</f>
        <v>CYZ16</v>
      </c>
      <c r="W89" s="164" t="str">
        <f>业务员提成明细!W90</f>
        <v>除锈剂</v>
      </c>
      <c r="X89" s="163" t="str">
        <f>业务员提成明细!X90</f>
        <v>C-01X</v>
      </c>
      <c r="Y89" s="169">
        <f>业务员提成明细!Y90</f>
        <v>10</v>
      </c>
      <c r="Z89" s="170" t="str">
        <f>业务员提成明细!Z90</f>
        <v>桶</v>
      </c>
      <c r="AA89" s="170"/>
      <c r="AB89" s="170"/>
      <c r="AC89" s="171">
        <f>业务员提成明细!AC90</f>
        <v>2000</v>
      </c>
      <c r="AD89" s="170"/>
      <c r="AE89" s="170"/>
      <c r="AF89" s="170" t="str">
        <f>业务员提成明细!AF90</f>
        <v>XOUT17080596</v>
      </c>
      <c r="AG89" s="176">
        <f>业务员提成明细!AG90</f>
        <v>42976</v>
      </c>
      <c r="AH89" s="177"/>
      <c r="AJ89" s="178">
        <f>业务员提成明细!AJ90</f>
        <v>0.17</v>
      </c>
    </row>
    <row r="90" spans="1:36" ht="11.25" customHeight="1" outlineLevel="1">
      <c r="A90" s="179" t="s">
        <v>6636</v>
      </c>
      <c r="B90" s="143"/>
      <c r="C90" s="144"/>
      <c r="D90" s="142"/>
      <c r="E90" s="145">
        <f>SUBTOTAL(9,E86:E89)</f>
        <v>88000</v>
      </c>
      <c r="F90" s="146"/>
      <c r="G90" s="143"/>
      <c r="H90" s="144"/>
      <c r="I90" s="150"/>
      <c r="J90" s="151">
        <f>SUBTOTAL(9,J86:J89)</f>
        <v>79253</v>
      </c>
      <c r="K90" s="145">
        <f>SUBTOTAL(9,K86:K89)</f>
        <v>67737.599999999991</v>
      </c>
      <c r="L90" s="152"/>
      <c r="M90" s="153">
        <f>SUBTOTAL(9,M86:M89)</f>
        <v>0</v>
      </c>
      <c r="N90" s="76"/>
      <c r="O90" s="126"/>
      <c r="P90" s="154">
        <f>SUBTOTAL(9,P86:P89)</f>
        <v>0</v>
      </c>
      <c r="Q90" s="125"/>
      <c r="R90" s="145">
        <f>SUBTOTAL(9,R86:R89)</f>
        <v>0</v>
      </c>
      <c r="S90" s="161">
        <f>SUBTOTAL(9,S86:S89)</f>
        <v>0</v>
      </c>
      <c r="T90" s="162"/>
      <c r="U90" s="144"/>
      <c r="V90" s="163"/>
      <c r="W90" s="164"/>
      <c r="X90" s="163"/>
      <c r="Y90" s="169"/>
      <c r="Z90" s="170"/>
      <c r="AA90" s="170"/>
      <c r="AB90" s="170"/>
      <c r="AC90" s="171"/>
      <c r="AD90" s="170"/>
      <c r="AE90" s="170"/>
      <c r="AF90" s="170"/>
      <c r="AG90" s="176"/>
      <c r="AH90" s="177"/>
      <c r="AJ90" s="178"/>
    </row>
    <row r="91" spans="1:36" ht="11.25" customHeight="1" outlineLevel="2">
      <c r="A91" s="142" t="str">
        <f>业务员提成明细!A91</f>
        <v>陈芳强</v>
      </c>
      <c r="B91" s="143">
        <f>业务员提成明细!B91</f>
        <v>43137</v>
      </c>
      <c r="C91" s="144" t="str">
        <f>业务员提成明细!C91</f>
        <v>a0050</v>
      </c>
      <c r="D91" s="142" t="str">
        <f>业务员提成明细!D91</f>
        <v>可成科技（宿迁）有限公司</v>
      </c>
      <c r="E91" s="145">
        <f>业务员提成明细!E91</f>
        <v>0</v>
      </c>
      <c r="F91" s="146" t="str">
        <f>业务员提成明细!F91</f>
        <v>02839187</v>
      </c>
      <c r="G91" s="143">
        <f>业务员提成明细!G91</f>
        <v>43257</v>
      </c>
      <c r="H91" s="144">
        <f>业务员提成明细!H91</f>
        <v>120</v>
      </c>
      <c r="I91" s="150">
        <f>业务员提成明细!I91</f>
        <v>43255</v>
      </c>
      <c r="J91" s="151">
        <f>业务员提成明细!J91</f>
        <v>14200</v>
      </c>
      <c r="K91" s="145">
        <f>业务员提成明细!K91</f>
        <v>12136.75</v>
      </c>
      <c r="L91" s="152">
        <f>业务员提成明细!L91</f>
        <v>118</v>
      </c>
      <c r="M91" s="153">
        <f>业务员提成明细!M91</f>
        <v>0</v>
      </c>
      <c r="N91" s="76" t="str">
        <f>业务员提成明细!N91</f>
        <v>大客户0.5%，20170101后出货按0.7%结算，20170601后出货按0.6%及占比分配计算，20180101后出货按0.5%吴70%简30%分配</v>
      </c>
      <c r="O91" s="126">
        <f>业务员提成明细!O91</f>
        <v>1.1999999999999999E-3</v>
      </c>
      <c r="P91" s="154">
        <f>业务员提成明细!P91</f>
        <v>14.56</v>
      </c>
      <c r="Q91" s="125">
        <f>业务员提成明细!Q91</f>
        <v>17.18</v>
      </c>
      <c r="R91" s="145">
        <f>业务员提成明细!R91</f>
        <v>0</v>
      </c>
      <c r="S91" s="161">
        <f>业务员提成明细!S91</f>
        <v>0</v>
      </c>
      <c r="T91" s="162" t="str">
        <f>业务员提成明细!V91</f>
        <v>CSR58</v>
      </c>
      <c r="U91" s="144" t="str">
        <f>业务员提成明细!W91</f>
        <v>*石油制品*微乳化型切削液</v>
      </c>
      <c r="V91" s="163" t="str">
        <f>业务员提成明细!V91</f>
        <v>CSR58</v>
      </c>
      <c r="W91" s="164" t="str">
        <f>业务员提成明细!W91</f>
        <v>*石油制品*微乳化型切削液</v>
      </c>
      <c r="X91" s="163" t="str">
        <f>业务员提成明细!X91</f>
        <v>JH-200RP</v>
      </c>
      <c r="Y91" s="169">
        <f>业务员提成明细!Y91</f>
        <v>1000</v>
      </c>
      <c r="Z91" s="170" t="str">
        <f>业务员提成明细!Z91</f>
        <v>千克</v>
      </c>
      <c r="AA91" s="170"/>
      <c r="AB91" s="170"/>
      <c r="AC91" s="171">
        <f>业务员提成明细!AC91</f>
        <v>1000</v>
      </c>
      <c r="AD91" s="170"/>
      <c r="AE91" s="170"/>
      <c r="AF91" s="170" t="str">
        <f>业务员提成明细!AF91</f>
        <v>XOUT17120452</v>
      </c>
      <c r="AG91" s="176">
        <f>业务员提成明细!AG91</f>
        <v>43094</v>
      </c>
      <c r="AH91" s="177" t="str">
        <f>业务员提成明细!AH91</f>
        <v>吴佳佳</v>
      </c>
      <c r="AJ91" s="178">
        <f>业务员提成明细!AJ91</f>
        <v>0.17</v>
      </c>
    </row>
    <row r="92" spans="1:36" ht="11.25" customHeight="1" outlineLevel="2">
      <c r="A92" s="142" t="str">
        <f>业务员提成明细!A92</f>
        <v>陈芳强</v>
      </c>
      <c r="B92" s="143">
        <f>业务员提成明细!B92</f>
        <v>43137</v>
      </c>
      <c r="C92" s="144" t="str">
        <f>业务员提成明细!C92</f>
        <v>a0050</v>
      </c>
      <c r="D92" s="142" t="str">
        <f>业务员提成明细!D92</f>
        <v>可成科技（宿迁）有限公司</v>
      </c>
      <c r="E92" s="145">
        <f>业务员提成明细!E92</f>
        <v>0</v>
      </c>
      <c r="F92" s="146" t="str">
        <f>业务员提成明细!F92</f>
        <v>02839187</v>
      </c>
      <c r="G92" s="143">
        <f>业务员提成明细!G92</f>
        <v>43257</v>
      </c>
      <c r="H92" s="144">
        <f>业务员提成明细!H92</f>
        <v>120</v>
      </c>
      <c r="I92" s="150">
        <f>业务员提成明细!I92</f>
        <v>43255</v>
      </c>
      <c r="J92" s="151">
        <f>业务员提成明细!J92</f>
        <v>56800</v>
      </c>
      <c r="K92" s="145">
        <f>业务员提成明细!K92</f>
        <v>48547.01</v>
      </c>
      <c r="L92" s="152">
        <f>业务员提成明细!L92</f>
        <v>118</v>
      </c>
      <c r="M92" s="153">
        <f>业务员提成明细!M92</f>
        <v>0</v>
      </c>
      <c r="N92" s="76" t="str">
        <f>业务员提成明细!N92</f>
        <v>大客户0.5%，20170101后出货按0.7%结算，20170601后出货按0.6%及占比分配计算，20180101后出货按0.5%吴70%简30%分配</v>
      </c>
      <c r="O92" s="126">
        <f>业务员提成明细!O92</f>
        <v>1.1999999999999999E-3</v>
      </c>
      <c r="P92" s="154">
        <f>业务员提成明细!P92</f>
        <v>58.26</v>
      </c>
      <c r="Q92" s="125">
        <f>业务员提成明细!Q92</f>
        <v>17.18</v>
      </c>
      <c r="R92" s="145">
        <f>业务员提成明细!R92</f>
        <v>0</v>
      </c>
      <c r="S92" s="161">
        <f>业务员提成明细!S92</f>
        <v>0</v>
      </c>
      <c r="T92" s="162" t="str">
        <f>业务员提成明细!V92</f>
        <v>CSR58</v>
      </c>
      <c r="U92" s="144" t="str">
        <f>业务员提成明细!W92</f>
        <v>*石油制品*微乳化型切削液</v>
      </c>
      <c r="V92" s="163" t="str">
        <f>业务员提成明细!V92</f>
        <v>CSR58</v>
      </c>
      <c r="W92" s="164" t="str">
        <f>业务员提成明细!W92</f>
        <v>*石油制品*微乳化型切削液</v>
      </c>
      <c r="X92" s="163" t="str">
        <f>业务员提成明细!X92</f>
        <v>JH-200RP</v>
      </c>
      <c r="Y92" s="169">
        <f>业务员提成明细!Y92</f>
        <v>4000</v>
      </c>
      <c r="Z92" s="170" t="str">
        <f>业务员提成明细!Z92</f>
        <v>千克</v>
      </c>
      <c r="AA92" s="170"/>
      <c r="AB92" s="170"/>
      <c r="AC92" s="171">
        <f>业务员提成明细!AC92</f>
        <v>4000</v>
      </c>
      <c r="AD92" s="170"/>
      <c r="AE92" s="170"/>
      <c r="AF92" s="170" t="str">
        <f>业务员提成明细!AF92</f>
        <v>XOUT17120452</v>
      </c>
      <c r="AG92" s="176">
        <f>业务员提成明细!AG92</f>
        <v>43094</v>
      </c>
      <c r="AH92" s="177" t="str">
        <f>业务员提成明细!AH92</f>
        <v>吴佳佳</v>
      </c>
      <c r="AJ92" s="178">
        <f>业务员提成明细!AJ92</f>
        <v>0.17</v>
      </c>
    </row>
    <row r="93" spans="1:36" ht="11.25" customHeight="1" outlineLevel="2">
      <c r="A93" s="142" t="str">
        <f>业务员提成明细!A93</f>
        <v>陈芳强</v>
      </c>
      <c r="B93" s="143">
        <f>业务员提成明细!B93</f>
        <v>43137</v>
      </c>
      <c r="C93" s="144" t="str">
        <f>业务员提成明细!C93</f>
        <v>a0050</v>
      </c>
      <c r="D93" s="142" t="str">
        <f>业务员提成明细!D93</f>
        <v>可成科技（宿迁）有限公司</v>
      </c>
      <c r="E93" s="145">
        <f>业务员提成明细!E93</f>
        <v>0</v>
      </c>
      <c r="F93" s="146" t="str">
        <f>业务员提成明细!F93</f>
        <v>02839188</v>
      </c>
      <c r="G93" s="143">
        <f>业务员提成明细!G93</f>
        <v>43257</v>
      </c>
      <c r="H93" s="144">
        <f>业务员提成明细!H93</f>
        <v>120</v>
      </c>
      <c r="I93" s="150">
        <f>业务员提成明细!I93</f>
        <v>43255</v>
      </c>
      <c r="J93" s="151">
        <f>业务员提成明细!J93</f>
        <v>71000</v>
      </c>
      <c r="K93" s="145">
        <f>业务员提成明细!K93</f>
        <v>60683.76</v>
      </c>
      <c r="L93" s="152">
        <f>业务员提成明细!L93</f>
        <v>118</v>
      </c>
      <c r="M93" s="153">
        <f>业务员提成明细!M93</f>
        <v>0</v>
      </c>
      <c r="N93" s="76" t="str">
        <f>业务员提成明细!N93</f>
        <v>大客户0.5%，20170101后出货按0.7%结算，20170601后出货按0.6%及占比分配计算，20180101后出货按0.5%吴70%简30%分配</v>
      </c>
      <c r="O93" s="126">
        <f>业务员提成明细!O93</f>
        <v>1.1999999999999999E-3</v>
      </c>
      <c r="P93" s="154">
        <f>业务员提成明细!P93</f>
        <v>72.819999999999993</v>
      </c>
      <c r="Q93" s="125">
        <f>业务员提成明细!Q93</f>
        <v>17.18</v>
      </c>
      <c r="R93" s="145">
        <f>业务员提成明细!R93</f>
        <v>0</v>
      </c>
      <c r="S93" s="161">
        <f>业务员提成明细!S93</f>
        <v>0</v>
      </c>
      <c r="T93" s="162" t="str">
        <f>业务员提成明细!V93</f>
        <v>CSR58</v>
      </c>
      <c r="U93" s="144" t="str">
        <f>业务员提成明细!W93</f>
        <v>*石油制品*微乳化型切削液</v>
      </c>
      <c r="V93" s="163" t="str">
        <f>业务员提成明细!V93</f>
        <v>CSR58</v>
      </c>
      <c r="W93" s="164" t="str">
        <f>业务员提成明细!W93</f>
        <v>*石油制品*微乳化型切削液</v>
      </c>
      <c r="X93" s="163" t="str">
        <f>业务员提成明细!X93</f>
        <v>JH-200RP</v>
      </c>
      <c r="Y93" s="169">
        <f>业务员提成明细!Y93</f>
        <v>5000</v>
      </c>
      <c r="Z93" s="170" t="str">
        <f>业务员提成明细!Z93</f>
        <v>千克</v>
      </c>
      <c r="AA93" s="170"/>
      <c r="AB93" s="170"/>
      <c r="AC93" s="171">
        <f>业务员提成明细!AC93</f>
        <v>5000</v>
      </c>
      <c r="AD93" s="170"/>
      <c r="AE93" s="170"/>
      <c r="AF93" s="170" t="str">
        <f>业务员提成明细!AF93</f>
        <v>XOUT17120453</v>
      </c>
      <c r="AG93" s="176">
        <f>业务员提成明细!AG93</f>
        <v>43094</v>
      </c>
      <c r="AH93" s="177" t="str">
        <f>业务员提成明细!AH93</f>
        <v>吴佳佳</v>
      </c>
      <c r="AJ93" s="178">
        <f>业务员提成明细!AJ93</f>
        <v>0.17</v>
      </c>
    </row>
    <row r="94" spans="1:36" ht="11.25" customHeight="1" outlineLevel="2">
      <c r="A94" s="142" t="str">
        <f>业务员提成明细!A94</f>
        <v>陈芳强</v>
      </c>
      <c r="B94" s="143">
        <f>业务员提成明细!B94</f>
        <v>43137</v>
      </c>
      <c r="C94" s="144" t="str">
        <f>业务员提成明细!C94</f>
        <v>a0050</v>
      </c>
      <c r="D94" s="142" t="str">
        <f>业务员提成明细!D94</f>
        <v>可成科技（宿迁）有限公司</v>
      </c>
      <c r="E94" s="145">
        <f>业务员提成明细!E94</f>
        <v>0</v>
      </c>
      <c r="F94" s="146" t="str">
        <f>业务员提成明细!F94</f>
        <v>02839189</v>
      </c>
      <c r="G94" s="143">
        <f>业务员提成明细!G94</f>
        <v>43257</v>
      </c>
      <c r="H94" s="144">
        <f>业务员提成明细!H94</f>
        <v>120</v>
      </c>
      <c r="I94" s="150">
        <f>业务员提成明细!I94</f>
        <v>43255</v>
      </c>
      <c r="J94" s="151">
        <f>业务员提成明细!J94</f>
        <v>113600</v>
      </c>
      <c r="K94" s="145">
        <f>业务员提成明细!K94</f>
        <v>97094.02</v>
      </c>
      <c r="L94" s="152">
        <f>业务员提成明细!L94</f>
        <v>118</v>
      </c>
      <c r="M94" s="153">
        <f>业务员提成明细!M94</f>
        <v>0</v>
      </c>
      <c r="N94" s="76" t="str">
        <f>业务员提成明细!N94</f>
        <v>大客户0.5%，20170101后出货按0.7%结算，20170601后出货按0.6%及占比分配计算，20180101后出货按0.5%吴70%简30%分配</v>
      </c>
      <c r="O94" s="126">
        <f>业务员提成明细!O94</f>
        <v>1.1999999999999999E-3</v>
      </c>
      <c r="P94" s="154">
        <f>业务员提成明细!P94</f>
        <v>116.51</v>
      </c>
      <c r="Q94" s="125">
        <f>业务员提成明细!Q94</f>
        <v>17.18</v>
      </c>
      <c r="R94" s="145">
        <f>业务员提成明细!R94</f>
        <v>0</v>
      </c>
      <c r="S94" s="161">
        <f>业务员提成明细!S94</f>
        <v>0</v>
      </c>
      <c r="T94" s="162" t="str">
        <f>业务员提成明细!V94</f>
        <v>CSR58</v>
      </c>
      <c r="U94" s="144" t="str">
        <f>业务员提成明细!W94</f>
        <v>*石油制品*微乳化型切削液</v>
      </c>
      <c r="V94" s="163" t="str">
        <f>业务员提成明细!V94</f>
        <v>CSR58</v>
      </c>
      <c r="W94" s="164" t="str">
        <f>业务员提成明细!W94</f>
        <v>*石油制品*微乳化型切削液</v>
      </c>
      <c r="X94" s="163" t="str">
        <f>业务员提成明细!X94</f>
        <v>JH-200RP</v>
      </c>
      <c r="Y94" s="169">
        <f>业务员提成明细!Y94</f>
        <v>8000</v>
      </c>
      <c r="Z94" s="170" t="str">
        <f>业务员提成明细!Z94</f>
        <v>千克</v>
      </c>
      <c r="AA94" s="170"/>
      <c r="AB94" s="170"/>
      <c r="AC94" s="171">
        <f>业务员提成明细!AC94</f>
        <v>8000</v>
      </c>
      <c r="AD94" s="170"/>
      <c r="AE94" s="170"/>
      <c r="AF94" s="170" t="str">
        <f>业务员提成明细!AF94</f>
        <v>XOUT17120472</v>
      </c>
      <c r="AG94" s="176">
        <f>业务员提成明细!AG94</f>
        <v>43095</v>
      </c>
      <c r="AH94" s="177" t="str">
        <f>业务员提成明细!AH94</f>
        <v>吴佳佳</v>
      </c>
      <c r="AJ94" s="178">
        <f>业务员提成明细!AJ94</f>
        <v>0.17</v>
      </c>
    </row>
    <row r="95" spans="1:36" ht="11.25" customHeight="1" outlineLevel="2">
      <c r="A95" s="142" t="str">
        <f>业务员提成明细!A95</f>
        <v>陈芳强</v>
      </c>
      <c r="B95" s="143">
        <f>业务员提成明细!B95</f>
        <v>43137</v>
      </c>
      <c r="C95" s="144" t="str">
        <f>业务员提成明细!C95</f>
        <v>a0050</v>
      </c>
      <c r="D95" s="142" t="str">
        <f>业务员提成明细!D95</f>
        <v>可成科技（宿迁）有限公司</v>
      </c>
      <c r="E95" s="145">
        <f>业务员提成明细!E95</f>
        <v>0</v>
      </c>
      <c r="F95" s="146" t="str">
        <f>业务员提成明细!F95</f>
        <v>02839190</v>
      </c>
      <c r="G95" s="143">
        <f>业务员提成明细!G95</f>
        <v>43257</v>
      </c>
      <c r="H95" s="144">
        <f>业务员提成明细!H95</f>
        <v>120</v>
      </c>
      <c r="I95" s="150">
        <f>业务员提成明细!I95</f>
        <v>43255</v>
      </c>
      <c r="J95" s="151">
        <f>业务员提成明细!J95</f>
        <v>28400</v>
      </c>
      <c r="K95" s="145">
        <f>业务员提成明细!K95</f>
        <v>24273.5</v>
      </c>
      <c r="L95" s="152">
        <f>业务员提成明细!L95</f>
        <v>118</v>
      </c>
      <c r="M95" s="153">
        <f>业务员提成明细!M95</f>
        <v>0</v>
      </c>
      <c r="N95" s="76" t="str">
        <f>业务员提成明细!N95</f>
        <v>大客户0.5%，20170101后出货按0.7%结算，20170601后出货按0.6%及占比分配计算，20180101后出货按0.5%吴70%简30%分配</v>
      </c>
      <c r="O95" s="126">
        <f>业务员提成明细!O95</f>
        <v>1.1999999999999999E-3</v>
      </c>
      <c r="P95" s="154">
        <f>业务员提成明细!P95</f>
        <v>29.13</v>
      </c>
      <c r="Q95" s="125">
        <f>业务员提成明细!Q95</f>
        <v>17.18</v>
      </c>
      <c r="R95" s="145">
        <f>业务员提成明细!R95</f>
        <v>0</v>
      </c>
      <c r="S95" s="161">
        <f>业务员提成明细!S95</f>
        <v>0</v>
      </c>
      <c r="T95" s="162" t="str">
        <f>业务员提成明细!V95</f>
        <v>CSR58</v>
      </c>
      <c r="U95" s="144" t="str">
        <f>业务员提成明细!W95</f>
        <v>*石油制品*微乳化型切削液</v>
      </c>
      <c r="V95" s="163" t="str">
        <f>业务员提成明细!V95</f>
        <v>CSR58</v>
      </c>
      <c r="W95" s="164" t="str">
        <f>业务员提成明细!W95</f>
        <v>*石油制品*微乳化型切削液</v>
      </c>
      <c r="X95" s="163" t="str">
        <f>业务员提成明细!X95</f>
        <v>JH-200RP</v>
      </c>
      <c r="Y95" s="169">
        <f>业务员提成明细!Y95</f>
        <v>2000</v>
      </c>
      <c r="Z95" s="170" t="str">
        <f>业务员提成明细!Z95</f>
        <v>千克</v>
      </c>
      <c r="AA95" s="170"/>
      <c r="AB95" s="170"/>
      <c r="AC95" s="171">
        <f>业务员提成明细!AC95</f>
        <v>2000</v>
      </c>
      <c r="AD95" s="170"/>
      <c r="AE95" s="170"/>
      <c r="AF95" s="170" t="str">
        <f>业务员提成明细!AF95</f>
        <v>XOUT17120472</v>
      </c>
      <c r="AG95" s="176">
        <f>业务员提成明细!AG95</f>
        <v>43095</v>
      </c>
      <c r="AH95" s="177" t="str">
        <f>业务员提成明细!AH95</f>
        <v>吴佳佳</v>
      </c>
      <c r="AJ95" s="178">
        <f>业务员提成明细!AJ95</f>
        <v>0.17</v>
      </c>
    </row>
    <row r="96" spans="1:36" ht="11.25" customHeight="1" outlineLevel="2">
      <c r="A96" s="142" t="str">
        <f>业务员提成明细!A96</f>
        <v>陈芳强</v>
      </c>
      <c r="B96" s="143">
        <f>业务员提成明细!B96</f>
        <v>43134</v>
      </c>
      <c r="C96" s="144" t="str">
        <f>业务员提成明细!C96</f>
        <v>a0051</v>
      </c>
      <c r="D96" s="142" t="str">
        <f>业务员提成明细!D96</f>
        <v>可功科技（宿迁）有限公司</v>
      </c>
      <c r="E96" s="145">
        <f>业务员提成明细!E96</f>
        <v>0</v>
      </c>
      <c r="F96" s="146" t="str">
        <f>业务员提成明细!F96</f>
        <v>28120698</v>
      </c>
      <c r="G96" s="143">
        <f>业务员提成明细!G96</f>
        <v>43254</v>
      </c>
      <c r="H96" s="144">
        <f>业务员提成明细!H96</f>
        <v>120</v>
      </c>
      <c r="I96" s="150">
        <f>业务员提成明细!I96</f>
        <v>43255</v>
      </c>
      <c r="J96" s="151">
        <f>业务员提成明细!J96</f>
        <v>2720</v>
      </c>
      <c r="K96" s="145">
        <f>业务员提成明细!K96</f>
        <v>2324.79</v>
      </c>
      <c r="L96" s="152">
        <f>业务员提成明细!L96</f>
        <v>121</v>
      </c>
      <c r="M96" s="153">
        <f>业务员提成明细!M96</f>
        <v>0</v>
      </c>
      <c r="N96" s="76" t="str">
        <f>业务员提成明细!N96</f>
        <v>大客户0.5%，20170101后出货按0.7%结算，20170601后出货按0.6%及占比分配计算，20180101后出货按0.5%吴70%简30%分配</v>
      </c>
      <c r="O96" s="126">
        <f>业务员提成明细!O96</f>
        <v>1.1999999999999999E-3</v>
      </c>
      <c r="P96" s="154">
        <f>业务员提成明细!P96</f>
        <v>2.79</v>
      </c>
      <c r="Q96" s="125">
        <f>业务员提成明细!Q96</f>
        <v>16.09</v>
      </c>
      <c r="R96" s="145">
        <f>业务员提成明细!R96</f>
        <v>0</v>
      </c>
      <c r="S96" s="161">
        <f>业务员提成明细!S96</f>
        <v>0</v>
      </c>
      <c r="T96" s="162" t="str">
        <f>业务员提成明细!V96</f>
        <v>CYT46</v>
      </c>
      <c r="U96" s="144" t="str">
        <f>业务员提成明细!W96</f>
        <v>*石油制品*模温机导热油</v>
      </c>
      <c r="V96" s="163" t="str">
        <f>业务员提成明细!V96</f>
        <v>CYT46</v>
      </c>
      <c r="W96" s="164" t="str">
        <f>业务员提成明细!W96</f>
        <v>*石油制品*模温机导热油</v>
      </c>
      <c r="X96" s="163" t="str">
        <f>业务员提成明细!X96</f>
        <v>T360</v>
      </c>
      <c r="Y96" s="169">
        <f>业务员提成明细!Y96</f>
        <v>170</v>
      </c>
      <c r="Z96" s="170" t="str">
        <f>业务员提成明细!Z96</f>
        <v>千克</v>
      </c>
      <c r="AA96" s="170"/>
      <c r="AB96" s="170"/>
      <c r="AC96" s="171">
        <f>业务员提成明细!AC96</f>
        <v>170</v>
      </c>
      <c r="AD96" s="170"/>
      <c r="AE96" s="170"/>
      <c r="AF96" s="170" t="str">
        <f>业务员提成明细!AF96</f>
        <v>XOUT17120334</v>
      </c>
      <c r="AG96" s="176">
        <f>业务员提成明细!AG96</f>
        <v>43087</v>
      </c>
      <c r="AH96" s="177" t="str">
        <f>业务员提成明细!AH96</f>
        <v>吴佳佳</v>
      </c>
      <c r="AJ96" s="178">
        <f>业务员提成明细!AJ96</f>
        <v>0.17</v>
      </c>
    </row>
    <row r="97" spans="1:36" ht="11.25" customHeight="1" outlineLevel="2">
      <c r="A97" s="142" t="str">
        <f>业务员提成明细!A97</f>
        <v>陈芳强</v>
      </c>
      <c r="B97" s="143">
        <f>业务员提成明细!B97</f>
        <v>43134</v>
      </c>
      <c r="C97" s="144" t="str">
        <f>业务员提成明细!C97</f>
        <v>a0051</v>
      </c>
      <c r="D97" s="142" t="str">
        <f>业务员提成明细!D97</f>
        <v>可功科技（宿迁）有限公司</v>
      </c>
      <c r="E97" s="145">
        <f>业务员提成明细!E97</f>
        <v>0</v>
      </c>
      <c r="F97" s="146" t="str">
        <f>业务员提成明细!F97</f>
        <v>28120698</v>
      </c>
      <c r="G97" s="143">
        <f>业务员提成明细!G97</f>
        <v>43254</v>
      </c>
      <c r="H97" s="144">
        <f>业务员提成明细!H97</f>
        <v>120</v>
      </c>
      <c r="I97" s="150">
        <f>业务员提成明细!I97</f>
        <v>43255</v>
      </c>
      <c r="J97" s="151">
        <f>业务员提成明细!J97</f>
        <v>8160</v>
      </c>
      <c r="K97" s="145">
        <f>业务员提成明细!K97</f>
        <v>6974.36</v>
      </c>
      <c r="L97" s="152">
        <f>业务员提成明细!L97</f>
        <v>121</v>
      </c>
      <c r="M97" s="153">
        <f>业务员提成明细!M97</f>
        <v>0</v>
      </c>
      <c r="N97" s="76" t="str">
        <f>业务员提成明细!N97</f>
        <v>大客户0.5%，20170101后出货按0.7%结算，20170601后出货按0.6%及占比分配计算，20180101后出货按0.5%吴70%简30%分配</v>
      </c>
      <c r="O97" s="126">
        <f>业务员提成明细!O97</f>
        <v>1.1999999999999999E-3</v>
      </c>
      <c r="P97" s="154">
        <f>业务员提成明细!P97</f>
        <v>8.3699999999999992</v>
      </c>
      <c r="Q97" s="125">
        <f>业务员提成明细!Q97</f>
        <v>16.09</v>
      </c>
      <c r="R97" s="145">
        <f>业务员提成明细!R97</f>
        <v>0</v>
      </c>
      <c r="S97" s="161">
        <f>业务员提成明细!S97</f>
        <v>0</v>
      </c>
      <c r="T97" s="162" t="str">
        <f>业务员提成明细!V97</f>
        <v>CYT46</v>
      </c>
      <c r="U97" s="144" t="str">
        <f>业务员提成明细!W97</f>
        <v>*石油制品*模温机导热油</v>
      </c>
      <c r="V97" s="163" t="str">
        <f>业务员提成明细!V97</f>
        <v>CYT46</v>
      </c>
      <c r="W97" s="164" t="str">
        <f>业务员提成明细!W97</f>
        <v>*石油制品*模温机导热油</v>
      </c>
      <c r="X97" s="163" t="str">
        <f>业务员提成明细!X97</f>
        <v>T360</v>
      </c>
      <c r="Y97" s="169">
        <f>业务员提成明细!Y97</f>
        <v>510</v>
      </c>
      <c r="Z97" s="170" t="str">
        <f>业务员提成明细!Z97</f>
        <v>千克</v>
      </c>
      <c r="AA97" s="170"/>
      <c r="AB97" s="170"/>
      <c r="AC97" s="171">
        <f>业务员提成明细!AC97</f>
        <v>510</v>
      </c>
      <c r="AD97" s="170"/>
      <c r="AE97" s="170"/>
      <c r="AF97" s="170" t="str">
        <f>业务员提成明细!AF97</f>
        <v>XOUT17120507</v>
      </c>
      <c r="AG97" s="176">
        <f>业务员提成明细!AG97</f>
        <v>43096</v>
      </c>
      <c r="AH97" s="177" t="str">
        <f>业务员提成明细!AH97</f>
        <v>吴佳佳</v>
      </c>
      <c r="AJ97" s="178">
        <f>业务员提成明细!AJ97</f>
        <v>0.17</v>
      </c>
    </row>
    <row r="98" spans="1:36" ht="11.25" customHeight="1" outlineLevel="2">
      <c r="A98" s="142" t="str">
        <f>业务员提成明细!A98</f>
        <v>陈芳强</v>
      </c>
      <c r="B98" s="143">
        <f>业务员提成明细!B98</f>
        <v>43134</v>
      </c>
      <c r="C98" s="144" t="str">
        <f>业务员提成明细!C98</f>
        <v>a0627</v>
      </c>
      <c r="D98" s="142" t="str">
        <f>业务员提成明细!D98</f>
        <v>可胜科技(泰州)有限公司</v>
      </c>
      <c r="E98" s="145">
        <f>业务员提成明细!E98</f>
        <v>0</v>
      </c>
      <c r="F98" s="146" t="str">
        <f>业务员提成明细!F98</f>
        <v>28120699</v>
      </c>
      <c r="G98" s="143">
        <f>业务员提成明细!G98</f>
        <v>43254</v>
      </c>
      <c r="H98" s="144">
        <f>业务员提成明细!H98</f>
        <v>120</v>
      </c>
      <c r="I98" s="150">
        <f>业务员提成明细!I98</f>
        <v>43255</v>
      </c>
      <c r="J98" s="151">
        <f>业务员提成明细!J98</f>
        <v>113600</v>
      </c>
      <c r="K98" s="145">
        <f>业务员提成明细!K98</f>
        <v>97094.02</v>
      </c>
      <c r="L98" s="152">
        <f>业务员提成明细!L98</f>
        <v>121</v>
      </c>
      <c r="M98" s="153">
        <f>业务员提成明细!M98</f>
        <v>0</v>
      </c>
      <c r="N98" s="76" t="str">
        <f>业务员提成明细!N98</f>
        <v>大客户0.5%，20170101后出货按0.7%结算，20170601后出货按0.6%及占比分配计算，20180101后出货按0.5%吴70%简30%分配</v>
      </c>
      <c r="O98" s="126">
        <f>业务员提成明细!O98</f>
        <v>1.1999999999999999E-3</v>
      </c>
      <c r="P98" s="154">
        <f>业务员提成明细!P98</f>
        <v>116.51</v>
      </c>
      <c r="Q98" s="125">
        <f>业务员提成明细!Q98</f>
        <v>17.18</v>
      </c>
      <c r="R98" s="145">
        <f>业务员提成明细!R98</f>
        <v>0</v>
      </c>
      <c r="S98" s="161">
        <f>业务员提成明细!S98</f>
        <v>0</v>
      </c>
      <c r="T98" s="162" t="str">
        <f>业务员提成明细!V98</f>
        <v>CSR58</v>
      </c>
      <c r="U98" s="144" t="str">
        <f>业务员提成明细!W98</f>
        <v>*石油制品*微乳化型切削液</v>
      </c>
      <c r="V98" s="163" t="str">
        <f>业务员提成明细!V98</f>
        <v>CSR58</v>
      </c>
      <c r="W98" s="164" t="str">
        <f>业务员提成明细!W98</f>
        <v>*石油制品*微乳化型切削液</v>
      </c>
      <c r="X98" s="163" t="str">
        <f>业务员提成明细!X98</f>
        <v>JH-200RP</v>
      </c>
      <c r="Y98" s="169">
        <f>业务员提成明细!Y98</f>
        <v>8000</v>
      </c>
      <c r="Z98" s="170" t="str">
        <f>业务员提成明细!Z98</f>
        <v>千克</v>
      </c>
      <c r="AA98" s="170"/>
      <c r="AB98" s="170"/>
      <c r="AC98" s="171">
        <f>业务员提成明细!AC98</f>
        <v>8000</v>
      </c>
      <c r="AD98" s="170"/>
      <c r="AE98" s="170"/>
      <c r="AF98" s="170" t="str">
        <f>业务员提成明细!AF98</f>
        <v>XOUT17120525</v>
      </c>
      <c r="AG98" s="176">
        <f>业务员提成明细!AG98</f>
        <v>43097</v>
      </c>
      <c r="AH98" s="177" t="str">
        <f>业务员提成明细!AH98</f>
        <v>吴佳佳</v>
      </c>
      <c r="AJ98" s="178">
        <f>业务员提成明细!AJ98</f>
        <v>0.17</v>
      </c>
    </row>
    <row r="99" spans="1:36" ht="11.25" customHeight="1" outlineLevel="2">
      <c r="A99" s="142" t="str">
        <f>业务员提成明细!A99</f>
        <v>陈芳强</v>
      </c>
      <c r="B99" s="143">
        <f>业务员提成明细!B99</f>
        <v>43134</v>
      </c>
      <c r="C99" s="144" t="str">
        <f>业务员提成明细!C99</f>
        <v>a0627</v>
      </c>
      <c r="D99" s="142" t="str">
        <f>业务员提成明细!D99</f>
        <v>可胜科技(泰州)有限公司</v>
      </c>
      <c r="E99" s="145">
        <f>业务员提成明细!E99</f>
        <v>0</v>
      </c>
      <c r="F99" s="146" t="str">
        <f>业务员提成明细!F99</f>
        <v>28120702</v>
      </c>
      <c r="G99" s="143">
        <f>业务员提成明细!G99</f>
        <v>43254</v>
      </c>
      <c r="H99" s="144">
        <f>业务员提成明细!H99</f>
        <v>120</v>
      </c>
      <c r="I99" s="150">
        <f>业务员提成明细!I99</f>
        <v>43255</v>
      </c>
      <c r="J99" s="151">
        <f>业务员提成明细!J99</f>
        <v>28400</v>
      </c>
      <c r="K99" s="145">
        <f>业务员提成明细!K99</f>
        <v>24273.5</v>
      </c>
      <c r="L99" s="152">
        <f>业务员提成明细!L99</f>
        <v>121</v>
      </c>
      <c r="M99" s="153">
        <f>业务员提成明细!M99</f>
        <v>0</v>
      </c>
      <c r="N99" s="76" t="str">
        <f>业务员提成明细!N99</f>
        <v>大客户0.5%，20170101后出货按0.7%结算，20170601后出货按0.6%及占比分配计算，20180101后出货按0.5%吴70%简30%分配</v>
      </c>
      <c r="O99" s="126">
        <f>业务员提成明细!O99</f>
        <v>1.1999999999999999E-3</v>
      </c>
      <c r="P99" s="154">
        <f>业务员提成明细!P99</f>
        <v>29.13</v>
      </c>
      <c r="Q99" s="125">
        <f>业务员提成明细!Q99</f>
        <v>17.18</v>
      </c>
      <c r="R99" s="145">
        <f>业务员提成明细!R99</f>
        <v>0</v>
      </c>
      <c r="S99" s="161">
        <f>业务员提成明细!S99</f>
        <v>0</v>
      </c>
      <c r="T99" s="162" t="str">
        <f>业务员提成明细!V99</f>
        <v>CSR58</v>
      </c>
      <c r="U99" s="144" t="str">
        <f>业务员提成明细!W99</f>
        <v>*石油制品*微乳化型切削液</v>
      </c>
      <c r="V99" s="163" t="str">
        <f>业务员提成明细!V99</f>
        <v>CSR58</v>
      </c>
      <c r="W99" s="164" t="str">
        <f>业务员提成明细!W99</f>
        <v>*石油制品*微乳化型切削液</v>
      </c>
      <c r="X99" s="163" t="str">
        <f>业务员提成明细!X99</f>
        <v>JH-200RP</v>
      </c>
      <c r="Y99" s="169">
        <f>业务员提成明细!Y99</f>
        <v>2000</v>
      </c>
      <c r="Z99" s="170" t="str">
        <f>业务员提成明细!Z99</f>
        <v>千克</v>
      </c>
      <c r="AA99" s="170"/>
      <c r="AB99" s="170"/>
      <c r="AC99" s="171">
        <f>业务员提成明细!AC99</f>
        <v>2000</v>
      </c>
      <c r="AD99" s="170"/>
      <c r="AE99" s="170"/>
      <c r="AF99" s="170" t="str">
        <f>业务员提成明细!AF99</f>
        <v>XOUT17120525</v>
      </c>
      <c r="AG99" s="176">
        <f>业务员提成明细!AG99</f>
        <v>43097</v>
      </c>
      <c r="AH99" s="177" t="str">
        <f>业务员提成明细!AH99</f>
        <v>吴佳佳</v>
      </c>
      <c r="AJ99" s="178">
        <f>业务员提成明细!AJ99</f>
        <v>0.17</v>
      </c>
    </row>
    <row r="100" spans="1:36" ht="11.25" customHeight="1" outlineLevel="2">
      <c r="A100" s="142" t="str">
        <f>业务员提成明细!A100</f>
        <v>陈芳强</v>
      </c>
      <c r="B100" s="143">
        <f>业务员提成明细!B100</f>
        <v>43137</v>
      </c>
      <c r="C100" s="144" t="str">
        <f>业务员提成明细!C100</f>
        <v>a1306</v>
      </c>
      <c r="D100" s="142" t="str">
        <f>业务员提成明细!D100</f>
        <v>可发科技（宿迁）有限公司</v>
      </c>
      <c r="E100" s="145">
        <f>业务员提成明细!E100</f>
        <v>0</v>
      </c>
      <c r="F100" s="146" t="str">
        <f>业务员提成明细!F100</f>
        <v>02839182</v>
      </c>
      <c r="G100" s="143">
        <f>业务员提成明细!G100</f>
        <v>43257</v>
      </c>
      <c r="H100" s="144">
        <f>业务员提成明细!H100</f>
        <v>120</v>
      </c>
      <c r="I100" s="150">
        <f>业务员提成明细!I100</f>
        <v>43255</v>
      </c>
      <c r="J100" s="151">
        <f>业务员提成明细!J100</f>
        <v>56800</v>
      </c>
      <c r="K100" s="145">
        <f>业务员提成明细!K100</f>
        <v>48547.01</v>
      </c>
      <c r="L100" s="152">
        <f>业务员提成明细!L100</f>
        <v>118</v>
      </c>
      <c r="M100" s="153">
        <f>业务员提成明细!M100</f>
        <v>0</v>
      </c>
      <c r="N100" s="76" t="str">
        <f>业务员提成明细!N100</f>
        <v>大客户0.5%，20170101后出货按0.7%结算，20170601后出货按0.6%及占比分配计算，20180101后出货按0.5%吴70%简30%分配</v>
      </c>
      <c r="O100" s="126">
        <f>业务员提成明细!O100</f>
        <v>1.1999999999999999E-3</v>
      </c>
      <c r="P100" s="154">
        <f>业务员提成明细!P100</f>
        <v>58.26</v>
      </c>
      <c r="Q100" s="125">
        <f>业务员提成明细!Q100</f>
        <v>17.18</v>
      </c>
      <c r="R100" s="145">
        <f>业务员提成明细!R100</f>
        <v>0</v>
      </c>
      <c r="S100" s="161">
        <f>业务员提成明细!S100</f>
        <v>0</v>
      </c>
      <c r="T100" s="162" t="str">
        <f>业务员提成明细!V100</f>
        <v>CSR58</v>
      </c>
      <c r="U100" s="144" t="str">
        <f>业务员提成明细!W100</f>
        <v>*石油制品*微乳化型切削液</v>
      </c>
      <c r="V100" s="163" t="str">
        <f>业务员提成明细!V100</f>
        <v>CSR58</v>
      </c>
      <c r="W100" s="164" t="str">
        <f>业务员提成明细!W100</f>
        <v>*石油制品*微乳化型切削液</v>
      </c>
      <c r="X100" s="163" t="str">
        <f>业务员提成明细!X100</f>
        <v>JH-200RP</v>
      </c>
      <c r="Y100" s="169">
        <f>业务员提成明细!Y100</f>
        <v>4000</v>
      </c>
      <c r="Z100" s="170" t="str">
        <f>业务员提成明细!Z100</f>
        <v>千克</v>
      </c>
      <c r="AA100" s="170"/>
      <c r="AB100" s="170"/>
      <c r="AC100" s="171">
        <f>业务员提成明细!AC100</f>
        <v>4000</v>
      </c>
      <c r="AD100" s="170"/>
      <c r="AE100" s="170"/>
      <c r="AF100" s="170" t="str">
        <f>业务员提成明细!AF100</f>
        <v>XOUT17120360</v>
      </c>
      <c r="AG100" s="176">
        <f>业务员提成明细!AG100</f>
        <v>43088</v>
      </c>
      <c r="AH100" s="177" t="str">
        <f>业务员提成明细!AH100</f>
        <v>吴佳佳</v>
      </c>
      <c r="AJ100" s="178">
        <f>业务员提成明细!AJ100</f>
        <v>0.17</v>
      </c>
    </row>
    <row r="101" spans="1:36" ht="11.25" customHeight="1" outlineLevel="2">
      <c r="A101" s="142" t="str">
        <f>业务员提成明细!A101</f>
        <v>陈芳强</v>
      </c>
      <c r="B101" s="143">
        <f>业务员提成明细!B101</f>
        <v>43137</v>
      </c>
      <c r="C101" s="144" t="str">
        <f>业务员提成明细!C101</f>
        <v>a1306</v>
      </c>
      <c r="D101" s="142" t="str">
        <f>业务员提成明细!D101</f>
        <v>可发科技（宿迁）有限公司</v>
      </c>
      <c r="E101" s="145">
        <f>业务员提成明细!E101</f>
        <v>0</v>
      </c>
      <c r="F101" s="146" t="str">
        <f>业务员提成明细!F101</f>
        <v>02839182</v>
      </c>
      <c r="G101" s="143">
        <f>业务员提成明细!G101</f>
        <v>43257</v>
      </c>
      <c r="H101" s="144">
        <f>业务员提成明细!H101</f>
        <v>120</v>
      </c>
      <c r="I101" s="150">
        <f>业务员提成明细!I101</f>
        <v>43255</v>
      </c>
      <c r="J101" s="151">
        <f>业务员提成明细!J101</f>
        <v>28400</v>
      </c>
      <c r="K101" s="145">
        <f>业务员提成明细!K101</f>
        <v>24273.5</v>
      </c>
      <c r="L101" s="152">
        <f>业务员提成明细!L101</f>
        <v>118</v>
      </c>
      <c r="M101" s="153">
        <f>业务员提成明细!M101</f>
        <v>0</v>
      </c>
      <c r="N101" s="76" t="str">
        <f>业务员提成明细!N101</f>
        <v>大客户0.5%，20170101后出货按0.7%结算，20170601后出货按0.6%及占比分配计算，20180101后出货按0.5%吴70%简30%分配</v>
      </c>
      <c r="O101" s="126">
        <f>业务员提成明细!O101</f>
        <v>1.1999999999999999E-3</v>
      </c>
      <c r="P101" s="154">
        <f>业务员提成明细!P101</f>
        <v>29.13</v>
      </c>
      <c r="Q101" s="125">
        <f>业务员提成明细!Q101</f>
        <v>17.18</v>
      </c>
      <c r="R101" s="145">
        <f>业务员提成明细!R101</f>
        <v>0</v>
      </c>
      <c r="S101" s="161">
        <f>业务员提成明细!S101</f>
        <v>0</v>
      </c>
      <c r="T101" s="162" t="str">
        <f>业务员提成明细!V101</f>
        <v>CSR58</v>
      </c>
      <c r="U101" s="144" t="str">
        <f>业务员提成明细!W101</f>
        <v>*石油制品*微乳化型切削液</v>
      </c>
      <c r="V101" s="163" t="str">
        <f>业务员提成明细!V101</f>
        <v>CSR58</v>
      </c>
      <c r="W101" s="164" t="str">
        <f>业务员提成明细!W101</f>
        <v>*石油制品*微乳化型切削液</v>
      </c>
      <c r="X101" s="163" t="str">
        <f>业务员提成明细!X101</f>
        <v>JH-200RP</v>
      </c>
      <c r="Y101" s="169">
        <f>业务员提成明细!Y101</f>
        <v>2000</v>
      </c>
      <c r="Z101" s="170" t="str">
        <f>业务员提成明细!Z101</f>
        <v>千克</v>
      </c>
      <c r="AA101" s="170"/>
      <c r="AB101" s="170"/>
      <c r="AC101" s="171">
        <f>业务员提成明细!AC101</f>
        <v>2000</v>
      </c>
      <c r="AD101" s="170"/>
      <c r="AE101" s="170"/>
      <c r="AF101" s="170" t="str">
        <f>业务员提成明细!AF101</f>
        <v>XOUT17120454</v>
      </c>
      <c r="AG101" s="176">
        <f>业务员提成明细!AG101</f>
        <v>43092</v>
      </c>
      <c r="AH101" s="177" t="str">
        <f>业务员提成明细!AH101</f>
        <v>吴佳佳</v>
      </c>
      <c r="AJ101" s="178">
        <f>业务员提成明细!AJ101</f>
        <v>0.17</v>
      </c>
    </row>
    <row r="102" spans="1:36" ht="11.25" customHeight="1" outlineLevel="2">
      <c r="A102" s="142" t="str">
        <f>业务员提成明细!A102</f>
        <v>陈芳强</v>
      </c>
      <c r="B102" s="143">
        <f>业务员提成明细!B102</f>
        <v>43137</v>
      </c>
      <c r="C102" s="144" t="str">
        <f>业务员提成明细!C102</f>
        <v>a1306</v>
      </c>
      <c r="D102" s="142" t="str">
        <f>业务员提成明细!D102</f>
        <v>可发科技（宿迁）有限公司</v>
      </c>
      <c r="E102" s="145">
        <f>业务员提成明细!E102</f>
        <v>0</v>
      </c>
      <c r="F102" s="146" t="str">
        <f>业务员提成明细!F102</f>
        <v>02839182</v>
      </c>
      <c r="G102" s="143">
        <f>业务员提成明细!G102</f>
        <v>43257</v>
      </c>
      <c r="H102" s="144">
        <f>业务员提成明细!H102</f>
        <v>120</v>
      </c>
      <c r="I102" s="150">
        <f>业务员提成明细!I102</f>
        <v>43255</v>
      </c>
      <c r="J102" s="151">
        <f>业务员提成明细!J102</f>
        <v>5440</v>
      </c>
      <c r="K102" s="145">
        <f>业务员提成明细!K102</f>
        <v>4649.57</v>
      </c>
      <c r="L102" s="152">
        <f>业务员提成明细!L102</f>
        <v>118</v>
      </c>
      <c r="M102" s="153">
        <f>业务员提成明细!M102</f>
        <v>0</v>
      </c>
      <c r="N102" s="76" t="str">
        <f>业务员提成明细!N102</f>
        <v>大客户0.5%，20170101后出货按0.7%结算，20170601后出货按0.6%及占比分配计算，20180101后出货按0.5%吴70%简30%分配</v>
      </c>
      <c r="O102" s="126">
        <f>业务员提成明细!O102</f>
        <v>1.1999999999999999E-3</v>
      </c>
      <c r="P102" s="154">
        <f>业务员提成明细!P102</f>
        <v>5.58</v>
      </c>
      <c r="Q102" s="125">
        <f>业务员提成明细!Q102</f>
        <v>16.09</v>
      </c>
      <c r="R102" s="145">
        <f>业务员提成明细!R102</f>
        <v>0</v>
      </c>
      <c r="S102" s="161">
        <f>业务员提成明细!S102</f>
        <v>0</v>
      </c>
      <c r="T102" s="162" t="str">
        <f>业务员提成明细!V102</f>
        <v>CYT46</v>
      </c>
      <c r="U102" s="144" t="str">
        <f>业务员提成明细!W102</f>
        <v>*石油制品*模温机导热油</v>
      </c>
      <c r="V102" s="163" t="str">
        <f>业务员提成明细!V102</f>
        <v>CYT46</v>
      </c>
      <c r="W102" s="164" t="str">
        <f>业务员提成明细!W102</f>
        <v>*石油制品*模温机导热油</v>
      </c>
      <c r="X102" s="163" t="str">
        <f>业务员提成明细!X102</f>
        <v>T360</v>
      </c>
      <c r="Y102" s="169">
        <f>业务员提成明细!Y102</f>
        <v>340</v>
      </c>
      <c r="Z102" s="170" t="str">
        <f>业务员提成明细!Z102</f>
        <v>千克</v>
      </c>
      <c r="AA102" s="170"/>
      <c r="AB102" s="170"/>
      <c r="AC102" s="171">
        <f>业务员提成明细!AC102</f>
        <v>340</v>
      </c>
      <c r="AD102" s="170"/>
      <c r="AE102" s="170"/>
      <c r="AF102" s="170" t="str">
        <f>业务员提成明细!AF102</f>
        <v>XOUT17120454</v>
      </c>
      <c r="AG102" s="176">
        <f>业务员提成明细!AG102</f>
        <v>43092</v>
      </c>
      <c r="AH102" s="177" t="str">
        <f>业务员提成明细!AH102</f>
        <v>吴佳佳</v>
      </c>
      <c r="AJ102" s="178">
        <f>业务员提成明细!AJ102</f>
        <v>0.17</v>
      </c>
    </row>
    <row r="103" spans="1:36" ht="11.25" customHeight="1" outlineLevel="2">
      <c r="A103" s="142" t="str">
        <f>业务员提成明细!A103</f>
        <v>陈芳强</v>
      </c>
      <c r="B103" s="143">
        <f>业务员提成明细!B103</f>
        <v>43137</v>
      </c>
      <c r="C103" s="144" t="str">
        <f>业务员提成明细!C103</f>
        <v>a1306</v>
      </c>
      <c r="D103" s="142" t="str">
        <f>业务员提成明细!D103</f>
        <v>可发科技（宿迁）有限公司</v>
      </c>
      <c r="E103" s="145">
        <f>业务员提成明细!E103</f>
        <v>0</v>
      </c>
      <c r="F103" s="146" t="str">
        <f>业务员提成明细!F103</f>
        <v>02839184</v>
      </c>
      <c r="G103" s="143">
        <f>业务员提成明细!G103</f>
        <v>43257</v>
      </c>
      <c r="H103" s="144">
        <f>业务员提成明细!H103</f>
        <v>120</v>
      </c>
      <c r="I103" s="150">
        <f>业务员提成明细!I103</f>
        <v>43255</v>
      </c>
      <c r="J103" s="151">
        <f>业务员提成明细!J103</f>
        <v>99400</v>
      </c>
      <c r="K103" s="145">
        <f>业务员提成明细!K103</f>
        <v>84957.26</v>
      </c>
      <c r="L103" s="152">
        <f>业务员提成明细!L103</f>
        <v>118</v>
      </c>
      <c r="M103" s="153">
        <f>业务员提成明细!M103</f>
        <v>0</v>
      </c>
      <c r="N103" s="76" t="str">
        <f>业务员提成明细!N103</f>
        <v>大客户0.5%，20170101后出货按0.7%结算，20170601后出货按0.6%及占比分配计算，20180101后出货按0.5%吴70%简30%分配</v>
      </c>
      <c r="O103" s="126">
        <f>业务员提成明细!O103</f>
        <v>1.1999999999999999E-3</v>
      </c>
      <c r="P103" s="154">
        <f>业务员提成明细!P103</f>
        <v>101.95</v>
      </c>
      <c r="Q103" s="125">
        <f>业务员提成明细!Q103</f>
        <v>17.18</v>
      </c>
      <c r="R103" s="145">
        <f>业务员提成明细!R103</f>
        <v>0</v>
      </c>
      <c r="S103" s="161">
        <f>业务员提成明细!S103</f>
        <v>0</v>
      </c>
      <c r="T103" s="162" t="str">
        <f>业务员提成明细!V103</f>
        <v>CSR58</v>
      </c>
      <c r="U103" s="144" t="str">
        <f>业务员提成明细!W103</f>
        <v>*石油制品*微乳化型切削液</v>
      </c>
      <c r="V103" s="163" t="str">
        <f>业务员提成明细!V103</f>
        <v>CSR58</v>
      </c>
      <c r="W103" s="164" t="str">
        <f>业务员提成明细!W103</f>
        <v>*石油制品*微乳化型切削液</v>
      </c>
      <c r="X103" s="163" t="str">
        <f>业务员提成明细!X103</f>
        <v>JH-200RP</v>
      </c>
      <c r="Y103" s="169">
        <f>业务员提成明细!Y103</f>
        <v>7000</v>
      </c>
      <c r="Z103" s="170" t="str">
        <f>业务员提成明细!Z103</f>
        <v>千克</v>
      </c>
      <c r="AA103" s="170"/>
      <c r="AB103" s="170"/>
      <c r="AC103" s="171">
        <f>业务员提成明细!AC103</f>
        <v>7000</v>
      </c>
      <c r="AD103" s="170"/>
      <c r="AE103" s="170"/>
      <c r="AF103" s="170" t="str">
        <f>业务员提成明细!AF103</f>
        <v>XOUT17120416</v>
      </c>
      <c r="AG103" s="176">
        <f>业务员提成明细!AG103</f>
        <v>43091</v>
      </c>
      <c r="AH103" s="177" t="str">
        <f>业务员提成明细!AH103</f>
        <v>吴佳佳</v>
      </c>
      <c r="AJ103" s="178">
        <f>业务员提成明细!AJ103</f>
        <v>0.17</v>
      </c>
    </row>
    <row r="104" spans="1:36" ht="11.25" customHeight="1" outlineLevel="2">
      <c r="A104" s="142" t="str">
        <f>业务员提成明细!A104</f>
        <v>陈芳强</v>
      </c>
      <c r="B104" s="143">
        <f>业务员提成明细!B104</f>
        <v>43137</v>
      </c>
      <c r="C104" s="144" t="str">
        <f>业务员提成明细!C104</f>
        <v>a1306</v>
      </c>
      <c r="D104" s="142" t="str">
        <f>业务员提成明细!D104</f>
        <v>可发科技（宿迁）有限公司</v>
      </c>
      <c r="E104" s="145">
        <f>业务员提成明细!E104</f>
        <v>0</v>
      </c>
      <c r="F104" s="146" t="str">
        <f>业务员提成明细!F104</f>
        <v>02839185</v>
      </c>
      <c r="G104" s="143">
        <f>业务员提成明细!G104</f>
        <v>43257</v>
      </c>
      <c r="H104" s="144">
        <f>业务员提成明细!H104</f>
        <v>120</v>
      </c>
      <c r="I104" s="150">
        <f>业务员提成明细!I104</f>
        <v>43255</v>
      </c>
      <c r="J104" s="151">
        <f>业务员提成明细!J104</f>
        <v>42600</v>
      </c>
      <c r="K104" s="145">
        <f>业务员提成明细!K104</f>
        <v>36410.26</v>
      </c>
      <c r="L104" s="152">
        <f>业务员提成明细!L104</f>
        <v>118</v>
      </c>
      <c r="M104" s="153">
        <f>业务员提成明细!M104</f>
        <v>0</v>
      </c>
      <c r="N104" s="76" t="str">
        <f>业务员提成明细!N104</f>
        <v>大客户0.5%，20170101后出货按0.7%结算，20170601后出货按0.6%及占比分配计算，20180101后出货按0.5%吴70%简30%分配</v>
      </c>
      <c r="O104" s="126">
        <f>业务员提成明细!O104</f>
        <v>1.1999999999999999E-3</v>
      </c>
      <c r="P104" s="154">
        <f>业务员提成明细!P104</f>
        <v>43.69</v>
      </c>
      <c r="Q104" s="125">
        <f>业务员提成明细!Q104</f>
        <v>17.18</v>
      </c>
      <c r="R104" s="145">
        <f>业务员提成明细!R104</f>
        <v>0</v>
      </c>
      <c r="S104" s="161">
        <f>业务员提成明细!S104</f>
        <v>0</v>
      </c>
      <c r="T104" s="162" t="str">
        <f>业务员提成明细!V104</f>
        <v>CSR58</v>
      </c>
      <c r="U104" s="144" t="str">
        <f>业务员提成明细!W104</f>
        <v>*石油制品*微乳化型切削液</v>
      </c>
      <c r="V104" s="163" t="str">
        <f>业务员提成明细!V104</f>
        <v>CSR58</v>
      </c>
      <c r="W104" s="164" t="str">
        <f>业务员提成明细!W104</f>
        <v>*石油制品*微乳化型切削液</v>
      </c>
      <c r="X104" s="163" t="str">
        <f>业务员提成明细!X104</f>
        <v>JH-200RP</v>
      </c>
      <c r="Y104" s="169">
        <f>业务员提成明细!Y104</f>
        <v>3000</v>
      </c>
      <c r="Z104" s="170" t="str">
        <f>业务员提成明细!Z104</f>
        <v>千克</v>
      </c>
      <c r="AA104" s="170"/>
      <c r="AB104" s="170"/>
      <c r="AC104" s="171">
        <f>业务员提成明细!AC104</f>
        <v>3000</v>
      </c>
      <c r="AD104" s="170"/>
      <c r="AE104" s="170"/>
      <c r="AF104" s="170" t="str">
        <f>业务员提成明细!AF104</f>
        <v>XOUT17120416</v>
      </c>
      <c r="AG104" s="176">
        <f>业务员提成明细!AG104</f>
        <v>43091</v>
      </c>
      <c r="AH104" s="177" t="str">
        <f>业务员提成明细!AH104</f>
        <v>吴佳佳</v>
      </c>
      <c r="AJ104" s="178">
        <f>业务员提成明细!AJ104</f>
        <v>0.17</v>
      </c>
    </row>
    <row r="105" spans="1:36" ht="11.25" customHeight="1" outlineLevel="2">
      <c r="A105" s="142" t="str">
        <f>业务员提成明细!A105</f>
        <v>陈芳强</v>
      </c>
      <c r="B105" s="143">
        <f>业务员提成明细!B105</f>
        <v>43134</v>
      </c>
      <c r="C105" s="144" t="str">
        <f>业务员提成明细!C105</f>
        <v>a1402</v>
      </c>
      <c r="D105" s="142" t="str">
        <f>业务员提成明细!D105</f>
        <v>可利科技（泰州）有限公司</v>
      </c>
      <c r="E105" s="145">
        <f>业务员提成明细!E105</f>
        <v>0</v>
      </c>
      <c r="F105" s="146" t="str">
        <f>业务员提成明细!F105</f>
        <v>28120704</v>
      </c>
      <c r="G105" s="143">
        <f>业务员提成明细!G105</f>
        <v>43254</v>
      </c>
      <c r="H105" s="144">
        <f>业务员提成明细!H105</f>
        <v>120</v>
      </c>
      <c r="I105" s="150">
        <f>业务员提成明细!I105</f>
        <v>43255</v>
      </c>
      <c r="J105" s="151">
        <f>业务员提成明细!J105</f>
        <v>56800</v>
      </c>
      <c r="K105" s="145">
        <f>业务员提成明细!K105</f>
        <v>48547.01</v>
      </c>
      <c r="L105" s="152">
        <f>业务员提成明细!L105</f>
        <v>121</v>
      </c>
      <c r="M105" s="153">
        <f>业务员提成明细!M105</f>
        <v>0</v>
      </c>
      <c r="N105" s="76" t="str">
        <f>业务员提成明细!N105</f>
        <v>大客户0.5%，20170101后出货按0.7%结算，20170601后出货按0.6%及占比分配计算，20180101后出货按0.5%吴70%简30%分配</v>
      </c>
      <c r="O105" s="126">
        <f>业务员提成明细!O105</f>
        <v>1.1999999999999999E-3</v>
      </c>
      <c r="P105" s="154">
        <f>业务员提成明细!P105</f>
        <v>58.26</v>
      </c>
      <c r="Q105" s="125">
        <f>业务员提成明细!Q105</f>
        <v>17.18</v>
      </c>
      <c r="R105" s="145">
        <f>业务员提成明细!R105</f>
        <v>0</v>
      </c>
      <c r="S105" s="161">
        <f>业务员提成明细!S105</f>
        <v>0</v>
      </c>
      <c r="T105" s="162" t="str">
        <f>业务员提成明细!V105</f>
        <v>CSR58</v>
      </c>
      <c r="U105" s="144" t="str">
        <f>业务员提成明细!W105</f>
        <v>*石油制品*微乳化型切削液</v>
      </c>
      <c r="V105" s="163" t="str">
        <f>业务员提成明细!V105</f>
        <v>CSR58</v>
      </c>
      <c r="W105" s="164" t="str">
        <f>业务员提成明细!W105</f>
        <v>*石油制品*微乳化型切削液</v>
      </c>
      <c r="X105" s="163" t="str">
        <f>业务员提成明细!X105</f>
        <v>JH-200RP</v>
      </c>
      <c r="Y105" s="169">
        <f>业务员提成明细!Y105</f>
        <v>4000</v>
      </c>
      <c r="Z105" s="170" t="str">
        <f>业务员提成明细!Z105</f>
        <v>千克</v>
      </c>
      <c r="AA105" s="170"/>
      <c r="AB105" s="170"/>
      <c r="AC105" s="171">
        <f>业务员提成明细!AC105</f>
        <v>4000</v>
      </c>
      <c r="AD105" s="170"/>
      <c r="AE105" s="170"/>
      <c r="AF105" s="170" t="str">
        <f>业务员提成明细!AF105</f>
        <v>XOUT17120407</v>
      </c>
      <c r="AG105" s="176">
        <f>业务员提成明细!AG105</f>
        <v>43090</v>
      </c>
      <c r="AH105" s="177" t="str">
        <f>业务员提成明细!AH105</f>
        <v>吴佳佳</v>
      </c>
      <c r="AJ105" s="178">
        <f>业务员提成明细!AJ105</f>
        <v>0.17</v>
      </c>
    </row>
    <row r="106" spans="1:36" ht="11.25" customHeight="1" outlineLevel="2">
      <c r="A106" s="142" t="str">
        <f>业务员提成明细!A106</f>
        <v>陈芳强</v>
      </c>
      <c r="B106" s="143">
        <f>业务员提成明细!B106</f>
        <v>43134</v>
      </c>
      <c r="C106" s="144" t="str">
        <f>业务员提成明细!C106</f>
        <v>a1402</v>
      </c>
      <c r="D106" s="142" t="str">
        <f>业务员提成明细!D106</f>
        <v>可利科技（泰州）有限公司</v>
      </c>
      <c r="E106" s="145">
        <f>业务员提成明细!E106</f>
        <v>0</v>
      </c>
      <c r="F106" s="146" t="str">
        <f>业务员提成明细!F106</f>
        <v>28120704</v>
      </c>
      <c r="G106" s="143">
        <f>业务员提成明细!G106</f>
        <v>43254</v>
      </c>
      <c r="H106" s="144">
        <f>业务员提成明细!H106</f>
        <v>120</v>
      </c>
      <c r="I106" s="150">
        <f>业务员提成明细!I106</f>
        <v>43255</v>
      </c>
      <c r="J106" s="151">
        <f>业务员提成明细!J106</f>
        <v>28400</v>
      </c>
      <c r="K106" s="145">
        <f>业务员提成明细!K106</f>
        <v>24273.5</v>
      </c>
      <c r="L106" s="152">
        <f>业务员提成明细!L106</f>
        <v>121</v>
      </c>
      <c r="M106" s="153">
        <f>业务员提成明细!M106</f>
        <v>0</v>
      </c>
      <c r="N106" s="76" t="str">
        <f>业务员提成明细!N106</f>
        <v>大客户0.5%，20170101后出货按0.7%结算，20170601后出货按0.6%及占比分配计算，20180101后出货按0.5%吴70%简30%分配</v>
      </c>
      <c r="O106" s="126">
        <f>业务员提成明细!O106</f>
        <v>1.1999999999999999E-3</v>
      </c>
      <c r="P106" s="154">
        <f>业务员提成明细!P106</f>
        <v>29.13</v>
      </c>
      <c r="Q106" s="125">
        <f>业务员提成明细!Q106</f>
        <v>17.18</v>
      </c>
      <c r="R106" s="145">
        <f>业务员提成明细!R106</f>
        <v>0</v>
      </c>
      <c r="S106" s="161">
        <f>业务员提成明细!S106</f>
        <v>0</v>
      </c>
      <c r="T106" s="162" t="str">
        <f>业务员提成明细!V106</f>
        <v>CSR58</v>
      </c>
      <c r="U106" s="144" t="str">
        <f>业务员提成明细!W106</f>
        <v>*石油制品*微乳化型切削液</v>
      </c>
      <c r="V106" s="163" t="str">
        <f>业务员提成明细!V106</f>
        <v>CSR58</v>
      </c>
      <c r="W106" s="164" t="str">
        <f>业务员提成明细!W106</f>
        <v>*石油制品*微乳化型切削液</v>
      </c>
      <c r="X106" s="163" t="str">
        <f>业务员提成明细!X106</f>
        <v>JH-200RP</v>
      </c>
      <c r="Y106" s="169">
        <f>业务员提成明细!Y106</f>
        <v>2000</v>
      </c>
      <c r="Z106" s="170" t="str">
        <f>业务员提成明细!Z106</f>
        <v>千克</v>
      </c>
      <c r="AA106" s="170"/>
      <c r="AB106" s="170"/>
      <c r="AC106" s="171">
        <f>业务员提成明细!AC106</f>
        <v>2000</v>
      </c>
      <c r="AD106" s="170"/>
      <c r="AE106" s="170"/>
      <c r="AF106" s="170" t="str">
        <f>业务员提成明细!AF106</f>
        <v>XOUT17120407</v>
      </c>
      <c r="AG106" s="176">
        <f>业务员提成明细!AG106</f>
        <v>43090</v>
      </c>
      <c r="AH106" s="177" t="str">
        <f>业务员提成明细!AH106</f>
        <v>吴佳佳</v>
      </c>
      <c r="AJ106" s="178">
        <f>业务员提成明细!AJ106</f>
        <v>0.17</v>
      </c>
    </row>
    <row r="107" spans="1:36" ht="11.25" customHeight="1" outlineLevel="1">
      <c r="A107" s="179" t="s">
        <v>6637</v>
      </c>
      <c r="B107" s="143"/>
      <c r="C107" s="144"/>
      <c r="D107" s="142"/>
      <c r="E107" s="145">
        <f>SUBTOTAL(9,E91:E106)</f>
        <v>0</v>
      </c>
      <c r="F107" s="146"/>
      <c r="G107" s="143"/>
      <c r="H107" s="144"/>
      <c r="I107" s="150"/>
      <c r="J107" s="151">
        <f>SUBTOTAL(9,J91:J106)</f>
        <v>754720</v>
      </c>
      <c r="K107" s="145">
        <f>SUBTOTAL(9,K91:K106)</f>
        <v>645059.82000000007</v>
      </c>
      <c r="L107" s="152"/>
      <c r="M107" s="153">
        <f>SUBTOTAL(9,M91:M106)</f>
        <v>0</v>
      </c>
      <c r="N107" s="76"/>
      <c r="O107" s="126"/>
      <c r="P107" s="154">
        <f>SUBTOTAL(9,P91:P106)</f>
        <v>774.08</v>
      </c>
      <c r="Q107" s="125"/>
      <c r="R107" s="145">
        <f>SUBTOTAL(9,R91:R106)</f>
        <v>0</v>
      </c>
      <c r="S107" s="161">
        <f>SUBTOTAL(9,S91:S106)</f>
        <v>0</v>
      </c>
      <c r="T107" s="162"/>
      <c r="U107" s="144"/>
      <c r="V107" s="163"/>
      <c r="W107" s="164"/>
      <c r="X107" s="163"/>
      <c r="Y107" s="169"/>
      <c r="Z107" s="170"/>
      <c r="AA107" s="170"/>
      <c r="AB107" s="170"/>
      <c r="AC107" s="171"/>
      <c r="AD107" s="170"/>
      <c r="AE107" s="170"/>
      <c r="AF107" s="170"/>
      <c r="AG107" s="176"/>
      <c r="AH107" s="177"/>
      <c r="AJ107" s="178"/>
    </row>
    <row r="108" spans="1:36" ht="11.25" customHeight="1" outlineLevel="2">
      <c r="A108" s="142" t="str">
        <f>业务员提成明细!A107</f>
        <v>郭波</v>
      </c>
      <c r="B108" s="143">
        <f>业务员提成明细!B107</f>
        <v>43192</v>
      </c>
      <c r="C108" s="144" t="str">
        <f>业务员提成明细!C107</f>
        <v>a0859</v>
      </c>
      <c r="D108" s="142" t="str">
        <f>业务员提成明细!D107</f>
        <v>昆山铭珠机械工业有限公司</v>
      </c>
      <c r="E108" s="145">
        <f>业务员提成明细!E107</f>
        <v>8640</v>
      </c>
      <c r="F108" s="146" t="str">
        <f>业务员提成明细!F107</f>
        <v>15222336</v>
      </c>
      <c r="G108" s="143">
        <f>业务员提成明细!G107</f>
        <v>43252</v>
      </c>
      <c r="H108" s="144">
        <f>业务员提成明细!H107</f>
        <v>60</v>
      </c>
      <c r="I108" s="150">
        <f>业务员提成明细!I107</f>
        <v>43280</v>
      </c>
      <c r="J108" s="151">
        <f>业务员提成明细!J107</f>
        <v>8640</v>
      </c>
      <c r="K108" s="145">
        <f>业务员提成明细!K107</f>
        <v>7384.62</v>
      </c>
      <c r="L108" s="152">
        <f>业务员提成明细!L107</f>
        <v>88</v>
      </c>
      <c r="M108" s="153">
        <f>业务员提成明细!M107</f>
        <v>128.2051282051282</v>
      </c>
      <c r="N108" s="76" t="e">
        <f>业务员提成明细!N107</f>
        <v>#REF!</v>
      </c>
      <c r="O108" s="126">
        <f>业务员提成明细!O107</f>
        <v>0.04</v>
      </c>
      <c r="P108" s="154">
        <f>业务员提成明细!P107</f>
        <v>290.26</v>
      </c>
      <c r="Q108" s="125" t="e">
        <f>业务员提成明细!Q107</f>
        <v>#REF!</v>
      </c>
      <c r="R108" s="145" t="e">
        <f>业务员提成明细!R107</f>
        <v>#REF!</v>
      </c>
      <c r="S108" s="161" t="e">
        <f>业务员提成明细!S107</f>
        <v>#REF!</v>
      </c>
      <c r="T108" s="162" t="str">
        <f>业务员提成明细!V107</f>
        <v>CSQ13</v>
      </c>
      <c r="U108" s="144" t="str">
        <f>业务员提成明细!W107</f>
        <v>*其他化学制品*高级全合成切削液</v>
      </c>
      <c r="V108" s="163" t="str">
        <f>业务员提成明细!V107</f>
        <v>CSQ13</v>
      </c>
      <c r="W108" s="164" t="str">
        <f>业务员提成明细!W107</f>
        <v>*其他化学制品*高级全合成切削液</v>
      </c>
      <c r="X108" s="163" t="str">
        <f>业务员提成明细!X107</f>
        <v>SC-H601</v>
      </c>
      <c r="Y108" s="169">
        <f>业务员提成明细!Y107</f>
        <v>4</v>
      </c>
      <c r="Z108" s="170" t="str">
        <f>业务员提成明细!Z107</f>
        <v>桶</v>
      </c>
      <c r="AA108" s="170"/>
      <c r="AB108" s="170"/>
      <c r="AC108" s="171">
        <f>业务员提成明细!AC107</f>
        <v>720</v>
      </c>
      <c r="AD108" s="170"/>
      <c r="AE108" s="170"/>
      <c r="AF108" s="170" t="str">
        <f>业务员提成明细!AF107</f>
        <v>XOUT18030319</v>
      </c>
      <c r="AG108" s="176">
        <f>业务员提成明细!AG107</f>
        <v>43180</v>
      </c>
      <c r="AH108" s="177"/>
      <c r="AJ108" s="178">
        <f>业务员提成明细!AJ107</f>
        <v>0.17</v>
      </c>
    </row>
    <row r="109" spans="1:36" ht="11.25" customHeight="1" outlineLevel="2">
      <c r="A109" s="142" t="str">
        <f>业务员提成明细!A108</f>
        <v>郭波</v>
      </c>
      <c r="B109" s="143">
        <f>业务员提成明细!B108</f>
        <v>43211</v>
      </c>
      <c r="C109" s="144" t="str">
        <f>业务员提成明细!C108</f>
        <v>a0859</v>
      </c>
      <c r="D109" s="142" t="str">
        <f>业务员提成明细!D108</f>
        <v>昆山铭珠机械工业有限公司</v>
      </c>
      <c r="E109" s="145">
        <f>业务员提成明细!E108</f>
        <v>11480</v>
      </c>
      <c r="F109" s="146" t="str">
        <f>业务员提成明细!F108</f>
        <v>27754158</v>
      </c>
      <c r="G109" s="143">
        <f>业务员提成明细!G108</f>
        <v>43271</v>
      </c>
      <c r="H109" s="144">
        <f>业务员提成明细!H108</f>
        <v>60</v>
      </c>
      <c r="I109" s="150">
        <f>业务员提成明细!I108</f>
        <v>43280</v>
      </c>
      <c r="J109" s="151">
        <f>业务员提成明细!J108</f>
        <v>11480</v>
      </c>
      <c r="K109" s="145">
        <f>业务员提成明细!K108</f>
        <v>9811.9699999999993</v>
      </c>
      <c r="L109" s="152">
        <f>业务员提成明细!L108</f>
        <v>69</v>
      </c>
      <c r="M109" s="153">
        <f>业务员提成明细!M108</f>
        <v>0</v>
      </c>
      <c r="N109" s="76" t="e">
        <f>业务员提成明细!N108</f>
        <v>#REF!</v>
      </c>
      <c r="O109" s="126">
        <f>业务员提成明细!O108</f>
        <v>0.04</v>
      </c>
      <c r="P109" s="154">
        <f>业务员提成明细!P108</f>
        <v>392.48</v>
      </c>
      <c r="Q109" s="125" t="e">
        <f>业务员提成明细!Q108</f>
        <v>#REF!</v>
      </c>
      <c r="R109" s="145" t="e">
        <f>业务员提成明细!R108</f>
        <v>#REF!</v>
      </c>
      <c r="S109" s="161" t="e">
        <f>业务员提成明细!S108</f>
        <v>#REF!</v>
      </c>
      <c r="T109" s="162" t="str">
        <f>业务员提成明细!V108</f>
        <v>CSR65</v>
      </c>
      <c r="U109" s="144" t="str">
        <f>业务员提成明细!W108</f>
        <v>*化学试剂助剂*乳化冷却剂</v>
      </c>
      <c r="V109" s="163" t="str">
        <f>业务员提成明细!V108</f>
        <v>CSR65</v>
      </c>
      <c r="W109" s="164" t="str">
        <f>业务员提成明细!W108</f>
        <v>*化学试剂助剂*乳化冷却剂</v>
      </c>
      <c r="X109" s="163" t="str">
        <f>业务员提成明细!X108</f>
        <v>JH-600CW</v>
      </c>
      <c r="Y109" s="169">
        <f>业务员提成明细!Y108</f>
        <v>4</v>
      </c>
      <c r="Z109" s="170" t="str">
        <f>业务员提成明细!Z108</f>
        <v>桶</v>
      </c>
      <c r="AA109" s="170"/>
      <c r="AB109" s="170"/>
      <c r="AC109" s="171">
        <f>业务员提成明细!AC108</f>
        <v>680</v>
      </c>
      <c r="AD109" s="170"/>
      <c r="AE109" s="170"/>
      <c r="AF109" s="170" t="str">
        <f>业务员提成明细!AF108</f>
        <v>XOUT18040384</v>
      </c>
      <c r="AG109" s="176">
        <f>业务员提成明细!AG108</f>
        <v>43213</v>
      </c>
      <c r="AH109" s="177"/>
      <c r="AJ109" s="178">
        <f>业务员提成明细!AJ108</f>
        <v>0.17</v>
      </c>
    </row>
    <row r="110" spans="1:36" ht="11.25" customHeight="1" outlineLevel="2">
      <c r="A110" s="142" t="str">
        <f>业务员提成明细!A109</f>
        <v>郭波</v>
      </c>
      <c r="B110" s="143">
        <f>业务员提成明细!B109</f>
        <v>43213</v>
      </c>
      <c r="C110" s="144" t="str">
        <f>业务员提成明细!C109</f>
        <v>a0859</v>
      </c>
      <c r="D110" s="142" t="str">
        <f>业务员提成明细!D109</f>
        <v>昆山铭珠机械工业有限公司</v>
      </c>
      <c r="E110" s="145">
        <f>业务员提成明细!E109</f>
        <v>960</v>
      </c>
      <c r="F110" s="146" t="str">
        <f>业务员提成明细!F109</f>
        <v>27754177</v>
      </c>
      <c r="G110" s="143">
        <f>业务员提成明细!G109</f>
        <v>43273</v>
      </c>
      <c r="H110" s="144">
        <f>业务员提成明细!H109</f>
        <v>60</v>
      </c>
      <c r="I110" s="150">
        <f>业务员提成明细!I109</f>
        <v>43280</v>
      </c>
      <c r="J110" s="151">
        <f>业务员提成明细!J109</f>
        <v>960</v>
      </c>
      <c r="K110" s="145">
        <f>业务员提成明细!K109</f>
        <v>820.51</v>
      </c>
      <c r="L110" s="152">
        <f>业务员提成明细!L109</f>
        <v>67</v>
      </c>
      <c r="M110" s="153">
        <f>业务员提成明细!M109</f>
        <v>0</v>
      </c>
      <c r="N110" s="76" t="e">
        <f>业务员提成明细!N109</f>
        <v>#REF!</v>
      </c>
      <c r="O110" s="126">
        <f>业务员提成明细!O109</f>
        <v>0.04</v>
      </c>
      <c r="P110" s="154">
        <f>业务员提成明细!P109</f>
        <v>32.82</v>
      </c>
      <c r="Q110" s="125" t="e">
        <f>业务员提成明细!Q109</f>
        <v>#REF!</v>
      </c>
      <c r="R110" s="145" t="e">
        <f>业务员提成明细!R109</f>
        <v>#REF!</v>
      </c>
      <c r="S110" s="161" t="e">
        <f>业务员提成明细!S109</f>
        <v>#REF!</v>
      </c>
      <c r="T110" s="162" t="str">
        <f>业务员提成明细!V109</f>
        <v>CSQ13</v>
      </c>
      <c r="U110" s="144" t="str">
        <f>业务员提成明细!W109</f>
        <v>*其他化学制品*高级全合成切削液</v>
      </c>
      <c r="V110" s="163" t="str">
        <f>业务员提成明细!V109</f>
        <v>CSQ13</v>
      </c>
      <c r="W110" s="164" t="str">
        <f>业务员提成明细!W109</f>
        <v>*其他化学制品*高级全合成切削液</v>
      </c>
      <c r="X110" s="163" t="str">
        <f>业务员提成明细!X109</f>
        <v>SC-H601</v>
      </c>
      <c r="Y110" s="169">
        <f>业务员提成明细!Y109</f>
        <v>4</v>
      </c>
      <c r="Z110" s="170" t="str">
        <f>业务员提成明细!Z109</f>
        <v>桶</v>
      </c>
      <c r="AA110" s="170"/>
      <c r="AB110" s="170"/>
      <c r="AC110" s="171">
        <f>业务员提成明细!AC109</f>
        <v>80</v>
      </c>
      <c r="AD110" s="170"/>
      <c r="AE110" s="170"/>
      <c r="AF110" s="170" t="str">
        <f>业务员提成明细!AF109</f>
        <v>XOUT18040398</v>
      </c>
      <c r="AG110" s="176">
        <f>业务员提成明细!AG109</f>
        <v>43214</v>
      </c>
      <c r="AH110" s="177"/>
      <c r="AJ110" s="178">
        <f>业务员提成明细!AJ109</f>
        <v>0.17</v>
      </c>
    </row>
    <row r="111" spans="1:36" ht="11.25" customHeight="1" outlineLevel="2">
      <c r="A111" s="142" t="str">
        <f>业务员提成明细!A110</f>
        <v>郭波</v>
      </c>
      <c r="B111" s="143">
        <f>业务员提成明细!B110</f>
        <v>43213</v>
      </c>
      <c r="C111" s="144" t="str">
        <f>业务员提成明细!C110</f>
        <v>a0859</v>
      </c>
      <c r="D111" s="142" t="str">
        <f>业务员提成明细!D110</f>
        <v>昆山铭珠机械工业有限公司</v>
      </c>
      <c r="E111" s="145">
        <f>业务员提成明细!E110</f>
        <v>15600</v>
      </c>
      <c r="F111" s="146" t="str">
        <f>业务员提成明细!F110</f>
        <v>27754178</v>
      </c>
      <c r="G111" s="143">
        <f>业务员提成明细!G110</f>
        <v>43273</v>
      </c>
      <c r="H111" s="144">
        <f>业务员提成明细!H110</f>
        <v>60</v>
      </c>
      <c r="I111" s="150">
        <f>业务员提成明细!I110</f>
        <v>43280</v>
      </c>
      <c r="J111" s="151">
        <f>业务员提成明细!J110</f>
        <v>15600</v>
      </c>
      <c r="K111" s="145">
        <f>业务员提成明细!K110</f>
        <v>13333.33</v>
      </c>
      <c r="L111" s="152">
        <f>业务员提成明细!L110</f>
        <v>67</v>
      </c>
      <c r="M111" s="153">
        <f>业务员提成明细!M110</f>
        <v>0</v>
      </c>
      <c r="N111" s="76" t="e">
        <f>业务员提成明细!N110</f>
        <v>#REF!</v>
      </c>
      <c r="O111" s="126">
        <f>业务员提成明细!O110</f>
        <v>0.04</v>
      </c>
      <c r="P111" s="154">
        <f>业务员提成明细!P110</f>
        <v>533.33000000000004</v>
      </c>
      <c r="Q111" s="125" t="e">
        <f>业务员提成明细!Q110</f>
        <v>#REF!</v>
      </c>
      <c r="R111" s="145" t="e">
        <f>业务员提成明细!R110</f>
        <v>#REF!</v>
      </c>
      <c r="S111" s="161" t="e">
        <f>业务员提成明细!S110</f>
        <v>#REF!</v>
      </c>
      <c r="T111" s="162" t="str">
        <f>业务员提成明细!V110</f>
        <v>CYF06</v>
      </c>
      <c r="U111" s="144" t="str">
        <f>业务员提成明细!W110</f>
        <v>*专项化学用品*矿物防锈剂</v>
      </c>
      <c r="V111" s="163" t="str">
        <f>业务员提成明细!V110</f>
        <v>CYF06</v>
      </c>
      <c r="W111" s="164" t="str">
        <f>业务员提成明细!W110</f>
        <v>*专项化学用品*矿物防锈剂</v>
      </c>
      <c r="X111" s="163" t="str">
        <f>业务员提成明细!X110</f>
        <v>X-3630</v>
      </c>
      <c r="Y111" s="169">
        <f>业务员提成明细!Y110</f>
        <v>6</v>
      </c>
      <c r="Z111" s="170" t="str">
        <f>业务员提成明细!Z110</f>
        <v>桶</v>
      </c>
      <c r="AA111" s="170"/>
      <c r="AB111" s="170"/>
      <c r="AC111" s="171">
        <f>业务员提成明细!AC110</f>
        <v>1020</v>
      </c>
      <c r="AD111" s="170"/>
      <c r="AE111" s="170"/>
      <c r="AF111" s="170" t="str">
        <f>业务员提成明细!AF110</f>
        <v>XOUT18040398</v>
      </c>
      <c r="AG111" s="176">
        <f>业务员提成明细!AG110</f>
        <v>43214</v>
      </c>
      <c r="AH111" s="177"/>
      <c r="AJ111" s="178">
        <f>业务员提成明细!AJ110</f>
        <v>0.17</v>
      </c>
    </row>
    <row r="112" spans="1:36" ht="11.25" customHeight="1" outlineLevel="2">
      <c r="A112" s="142" t="str">
        <f>业务员提成明细!A111</f>
        <v>郭波</v>
      </c>
      <c r="B112" s="143">
        <f>业务员提成明细!B111</f>
        <v>43126</v>
      </c>
      <c r="C112" s="144" t="str">
        <f>业务员提成明细!C111</f>
        <v>a0931</v>
      </c>
      <c r="D112" s="142" t="str">
        <f>业务员提成明细!D111</f>
        <v>苏州百勤精密机械有限公司</v>
      </c>
      <c r="E112" s="145">
        <f>业务员提成明细!E111</f>
        <v>6300</v>
      </c>
      <c r="F112" s="146" t="str">
        <f>业务员提成明细!F111</f>
        <v>28120587</v>
      </c>
      <c r="G112" s="143">
        <f>业务员提成明细!G111</f>
        <v>43186</v>
      </c>
      <c r="H112" s="144">
        <f>业务员提成明细!H111</f>
        <v>60</v>
      </c>
      <c r="I112" s="150">
        <f>业务员提成明细!I111</f>
        <v>43256</v>
      </c>
      <c r="J112" s="151">
        <f>业务员提成明细!J111</f>
        <v>2750</v>
      </c>
      <c r="K112" s="145">
        <f>业务员提成明细!K111</f>
        <v>2350.4299999999998</v>
      </c>
      <c r="L112" s="152">
        <f>业务员提成明细!L111</f>
        <v>130</v>
      </c>
      <c r="M112" s="153">
        <f>业务员提成明细!M111</f>
        <v>0</v>
      </c>
      <c r="N112" s="76" t="e">
        <f>业务员提成明细!N111</f>
        <v>#REF!</v>
      </c>
      <c r="O112" s="126">
        <f>业务员提成明细!O111</f>
        <v>0.02</v>
      </c>
      <c r="P112" s="154">
        <f>业务员提成明细!P111</f>
        <v>47.01</v>
      </c>
      <c r="Q112" s="125" t="e">
        <f>业务员提成明细!Q111</f>
        <v>#REF!</v>
      </c>
      <c r="R112" s="145" t="e">
        <f>业务员提成明细!R111</f>
        <v>#REF!</v>
      </c>
      <c r="S112" s="161" t="e">
        <f>业务员提成明细!S111</f>
        <v>#REF!</v>
      </c>
      <c r="T112" s="162" t="str">
        <f>业务员提成明细!V111</f>
        <v>CSB02</v>
      </c>
      <c r="U112" s="144" t="str">
        <f>业务员提成明细!W111</f>
        <v>*石油制品*半合成极压切削液</v>
      </c>
      <c r="V112" s="163" t="str">
        <f>业务员提成明细!V111</f>
        <v>CSB02</v>
      </c>
      <c r="W112" s="164" t="str">
        <f>业务员提成明细!W111</f>
        <v>*石油制品*半合成极压切削液</v>
      </c>
      <c r="X112" s="163" t="str">
        <f>业务员提成明细!X111</f>
        <v>EP-3020</v>
      </c>
      <c r="Y112" s="169">
        <f>业务员提成明细!Y111</f>
        <v>0.87</v>
      </c>
      <c r="Z112" s="170" t="str">
        <f>业务员提成明细!Z111</f>
        <v>桶</v>
      </c>
      <c r="AA112" s="170"/>
      <c r="AB112" s="170"/>
      <c r="AC112" s="171">
        <f>业务员提成明细!AC111</f>
        <v>148.41</v>
      </c>
      <c r="AD112" s="170"/>
      <c r="AE112" s="170"/>
      <c r="AF112" s="170" t="str">
        <f>业务员提成明细!AF111</f>
        <v>XOUT18010479</v>
      </c>
      <c r="AG112" s="176">
        <f>业务员提成明细!AG111</f>
        <v>43127</v>
      </c>
      <c r="AH112" s="177" t="str">
        <f>业务员提成明细!AH111</f>
        <v>拆分付款</v>
      </c>
      <c r="AJ112" s="178">
        <f>业务员提成明细!AJ111</f>
        <v>0.17</v>
      </c>
    </row>
    <row r="113" spans="1:36" ht="11.25" customHeight="1" outlineLevel="2">
      <c r="A113" s="142" t="str">
        <f>业务员提成明细!A112</f>
        <v>郭波</v>
      </c>
      <c r="B113" s="143">
        <f>业务员提成明细!B112</f>
        <v>43111</v>
      </c>
      <c r="C113" s="144" t="str">
        <f>业务员提成明细!C112</f>
        <v>a0931</v>
      </c>
      <c r="D113" s="142" t="str">
        <f>业务员提成明细!D112</f>
        <v>苏州百勤精密机械有限公司</v>
      </c>
      <c r="E113" s="145">
        <f>业务员提成明细!E112</f>
        <v>3150</v>
      </c>
      <c r="F113" s="146" t="str">
        <f>业务员提成明细!F112</f>
        <v>28120214</v>
      </c>
      <c r="G113" s="143">
        <f>业务员提成明细!G112</f>
        <v>43171</v>
      </c>
      <c r="H113" s="144">
        <f>业务员提成明细!H112</f>
        <v>60</v>
      </c>
      <c r="I113" s="150">
        <f>业务员提成明细!I112</f>
        <v>43256</v>
      </c>
      <c r="J113" s="151">
        <f>业务员提成明细!J112</f>
        <v>3150</v>
      </c>
      <c r="K113" s="145">
        <f>业务员提成明细!K112</f>
        <v>2692.31</v>
      </c>
      <c r="L113" s="152">
        <f>业务员提成明细!L112</f>
        <v>145</v>
      </c>
      <c r="M113" s="153">
        <f>业务员提成明细!M112</f>
        <v>0</v>
      </c>
      <c r="N113" s="76" t="e">
        <f>业务员提成明细!N112</f>
        <v>#REF!</v>
      </c>
      <c r="O113" s="126">
        <f>业务员提成明细!O112</f>
        <v>0.02</v>
      </c>
      <c r="P113" s="154">
        <f>业务员提成明细!P112</f>
        <v>53.85</v>
      </c>
      <c r="Q113" s="125" t="e">
        <f>业务员提成明细!Q112</f>
        <v>#REF!</v>
      </c>
      <c r="R113" s="145" t="e">
        <f>业务员提成明细!R112</f>
        <v>#REF!</v>
      </c>
      <c r="S113" s="161" t="e">
        <f>业务员提成明细!S112</f>
        <v>#REF!</v>
      </c>
      <c r="T113" s="162" t="str">
        <f>业务员提成明细!V112</f>
        <v>CSB02</v>
      </c>
      <c r="U113" s="144" t="str">
        <f>业务员提成明细!W112</f>
        <v>*石油制品*半合成极压切削液</v>
      </c>
      <c r="V113" s="163" t="str">
        <f>业务员提成明细!V112</f>
        <v>CSB02</v>
      </c>
      <c r="W113" s="164" t="str">
        <f>业务员提成明细!W112</f>
        <v>*石油制品*半合成极压切削液</v>
      </c>
      <c r="X113" s="163" t="str">
        <f>业务员提成明细!X112</f>
        <v>EP-3020</v>
      </c>
      <c r="Y113" s="169">
        <f>业务员提成明细!Y112</f>
        <v>1</v>
      </c>
      <c r="Z113" s="170" t="str">
        <f>业务员提成明细!Z112</f>
        <v>桶</v>
      </c>
      <c r="AA113" s="170"/>
      <c r="AB113" s="170"/>
      <c r="AC113" s="171">
        <f>业务员提成明细!AC112</f>
        <v>170</v>
      </c>
      <c r="AD113" s="170"/>
      <c r="AE113" s="170"/>
      <c r="AF113" s="170" t="str">
        <f>业务员提成明细!AF112</f>
        <v>XOUT18010169</v>
      </c>
      <c r="AG113" s="176">
        <f>业务员提成明细!AG112</f>
        <v>43110</v>
      </c>
      <c r="AH113" s="177"/>
      <c r="AJ113" s="178">
        <f>业务员提成明细!AJ112</f>
        <v>0.17</v>
      </c>
    </row>
    <row r="114" spans="1:36" ht="11.25" customHeight="1" outlineLevel="2">
      <c r="A114" s="142" t="str">
        <f>业务员提成明细!A113</f>
        <v>郭波</v>
      </c>
      <c r="B114" s="143">
        <f>业务员提成明细!B113</f>
        <v>43243</v>
      </c>
      <c r="C114" s="144" t="str">
        <f>业务员提成明细!C113</f>
        <v>a1122</v>
      </c>
      <c r="D114" s="142" t="str">
        <f>业务员提成明细!D113</f>
        <v>苏州昱佳耀精密机械有限公司</v>
      </c>
      <c r="E114" s="145">
        <f>业务员提成明细!E113</f>
        <v>600</v>
      </c>
      <c r="F114" s="146" t="str">
        <f>业务员提成明细!F113</f>
        <v>55874577</v>
      </c>
      <c r="G114" s="143">
        <f>业务员提成明细!G113</f>
        <v>43243</v>
      </c>
      <c r="H114" s="144" t="str">
        <f>业务员提成明细!H113</f>
        <v>现金开票</v>
      </c>
      <c r="I114" s="150">
        <f>业务员提成明细!I113</f>
        <v>43278</v>
      </c>
      <c r="J114" s="151">
        <f>业务员提成明细!J113</f>
        <v>600</v>
      </c>
      <c r="K114" s="145">
        <f>业务员提成明细!K113</f>
        <v>517.24</v>
      </c>
      <c r="L114" s="152">
        <f>业务员提成明细!L113</f>
        <v>35</v>
      </c>
      <c r="M114" s="153">
        <f>业务员提成明细!M113</f>
        <v>0</v>
      </c>
      <c r="N114" s="76" t="e">
        <f>业务员提成明细!N113</f>
        <v>#REF!</v>
      </c>
      <c r="O114" s="126">
        <f>业务员提成明细!O113</f>
        <v>0.05</v>
      </c>
      <c r="P114" s="154">
        <f>业务员提成明细!P113</f>
        <v>25.86</v>
      </c>
      <c r="Q114" s="125" t="e">
        <f>业务员提成明细!Q113</f>
        <v>#REF!</v>
      </c>
      <c r="R114" s="145" t="e">
        <f>业务员提成明细!R113</f>
        <v>#REF!</v>
      </c>
      <c r="S114" s="161" t="e">
        <f>业务员提成明细!S113</f>
        <v>#REF!</v>
      </c>
      <c r="T114" s="162" t="str">
        <f>业务员提成明细!V113</f>
        <v>CSQ12</v>
      </c>
      <c r="U114" s="144" t="str">
        <f>业务员提成明细!W113</f>
        <v>*其他化学制品*高级全合成切削液</v>
      </c>
      <c r="V114" s="163" t="str">
        <f>业务员提成明细!V113</f>
        <v>CSQ12</v>
      </c>
      <c r="W114" s="164" t="str">
        <f>业务员提成明细!W113</f>
        <v>*其他化学制品*高级全合成切削液</v>
      </c>
      <c r="X114" s="163" t="str">
        <f>业务员提成明细!X113</f>
        <v>SC-601</v>
      </c>
      <c r="Y114" s="169">
        <f>业务员提成明细!Y113</f>
        <v>2</v>
      </c>
      <c r="Z114" s="170" t="str">
        <f>业务员提成明细!Z113</f>
        <v>桶</v>
      </c>
      <c r="AA114" s="170"/>
      <c r="AB114" s="170"/>
      <c r="AC114" s="171">
        <f>业务员提成明细!AC113</f>
        <v>36</v>
      </c>
      <c r="AD114" s="170"/>
      <c r="AE114" s="170"/>
      <c r="AF114" s="170" t="str">
        <f>业务员提成明细!AF113</f>
        <v>XOUT18050403</v>
      </c>
      <c r="AG114" s="176">
        <f>业务员提成明细!AG113</f>
        <v>43243</v>
      </c>
      <c r="AH114" s="177"/>
      <c r="AJ114" s="178">
        <f>业务员提成明细!AJ113</f>
        <v>0.160003093341582</v>
      </c>
    </row>
    <row r="115" spans="1:36" ht="11.25" customHeight="1" outlineLevel="2">
      <c r="A115" s="142" t="str">
        <f>业务员提成明细!A114</f>
        <v>郭波</v>
      </c>
      <c r="B115" s="143">
        <f>业务员提成明细!B114</f>
        <v>43188</v>
      </c>
      <c r="C115" s="144" t="str">
        <f>业务员提成明细!C114</f>
        <v>a1750</v>
      </c>
      <c r="D115" s="142" t="str">
        <f>业务员提成明细!D114</f>
        <v>昆山骏翼嘉精密机械有限公司</v>
      </c>
      <c r="E115" s="145">
        <f>业务员提成明细!E114</f>
        <v>6000</v>
      </c>
      <c r="F115" s="146" t="str">
        <f>业务员提成明细!F114</f>
        <v>15222313</v>
      </c>
      <c r="G115" s="143">
        <f>业务员提成明细!G114</f>
        <v>43218</v>
      </c>
      <c r="H115" s="144">
        <f>业务员提成明细!H114</f>
        <v>30</v>
      </c>
      <c r="I115" s="150">
        <f>业务员提成明细!I114</f>
        <v>43257</v>
      </c>
      <c r="J115" s="151">
        <f>业务员提成明细!J114</f>
        <v>6000</v>
      </c>
      <c r="K115" s="145">
        <f>业务员提成明细!K114</f>
        <v>5128.21</v>
      </c>
      <c r="L115" s="152">
        <f>业务员提成明细!L114</f>
        <v>69</v>
      </c>
      <c r="M115" s="153">
        <f>业务员提成明细!M114</f>
        <v>0</v>
      </c>
      <c r="N115" s="76" t="e">
        <f>业务员提成明细!N114</f>
        <v>#REF!</v>
      </c>
      <c r="O115" s="126">
        <f>业务员提成明细!O114</f>
        <v>0.04</v>
      </c>
      <c r="P115" s="154">
        <f>业务员提成明细!P114</f>
        <v>205.13</v>
      </c>
      <c r="Q115" s="125" t="e">
        <f>业务员提成明细!Q114</f>
        <v>#REF!</v>
      </c>
      <c r="R115" s="145" t="e">
        <f>业务员提成明细!R114</f>
        <v>#REF!</v>
      </c>
      <c r="S115" s="161" t="e">
        <f>业务员提成明细!S114</f>
        <v>#REF!</v>
      </c>
      <c r="T115" s="162" t="str">
        <f>业务员提成明细!V114</f>
        <v>CSB06</v>
      </c>
      <c r="U115" s="144" t="str">
        <f>业务员提成明细!W114</f>
        <v>*专项化学用品*半合成切削液</v>
      </c>
      <c r="V115" s="163" t="str">
        <f>业务员提成明细!V114</f>
        <v>CSB06</v>
      </c>
      <c r="W115" s="164" t="str">
        <f>业务员提成明细!W114</f>
        <v>*专项化学用品*半合成切削液</v>
      </c>
      <c r="X115" s="163" t="str">
        <f>业务员提成明细!X114</f>
        <v>LP-3030AL</v>
      </c>
      <c r="Y115" s="169">
        <f>业务员提成明细!Y114</f>
        <v>2</v>
      </c>
      <c r="Z115" s="170" t="str">
        <f>业务员提成明细!Z114</f>
        <v>桶</v>
      </c>
      <c r="AA115" s="170"/>
      <c r="AB115" s="170"/>
      <c r="AC115" s="171">
        <f>业务员提成明细!AC114</f>
        <v>340</v>
      </c>
      <c r="AD115" s="170"/>
      <c r="AE115" s="170"/>
      <c r="AF115" s="170" t="str">
        <f>业务员提成明细!AF114</f>
        <v>XOUT18030486</v>
      </c>
      <c r="AG115" s="176">
        <f>业务员提成明细!AG114</f>
        <v>43189</v>
      </c>
      <c r="AH115" s="177"/>
      <c r="AJ115" s="178">
        <f>业务员提成明细!AJ114</f>
        <v>0.17</v>
      </c>
    </row>
    <row r="116" spans="1:36" ht="11.25" customHeight="1" outlineLevel="2">
      <c r="A116" s="142" t="str">
        <f>业务员提成明细!A115</f>
        <v>郭波</v>
      </c>
      <c r="B116" s="143">
        <f>业务员提成明细!B115</f>
        <v>43277</v>
      </c>
      <c r="C116" s="144" t="str">
        <f>业务员提成明细!C115</f>
        <v>a1866</v>
      </c>
      <c r="D116" s="142" t="str">
        <f>业务员提成明细!D115</f>
        <v>珩星电子（连云港）股份有限公司</v>
      </c>
      <c r="E116" s="145">
        <f>业务员提成明细!E115</f>
        <v>2900</v>
      </c>
      <c r="F116" s="146" t="str">
        <f>业务员提成明细!F115</f>
        <v>16644018</v>
      </c>
      <c r="G116" s="143">
        <f>业务员提成明细!G115</f>
        <v>43307</v>
      </c>
      <c r="H116" s="144">
        <f>业务员提成明细!H115</f>
        <v>30</v>
      </c>
      <c r="I116" s="150">
        <f>业务员提成明细!I115</f>
        <v>43279</v>
      </c>
      <c r="J116" s="151">
        <f>业务员提成明细!J115</f>
        <v>2900</v>
      </c>
      <c r="K116" s="145">
        <f>业务员提成明细!K115</f>
        <v>2500</v>
      </c>
      <c r="L116" s="152">
        <f>业务员提成明细!L115</f>
        <v>2</v>
      </c>
      <c r="M116" s="153">
        <f>业务员提成明细!M115</f>
        <v>0</v>
      </c>
      <c r="N116" s="76" t="e">
        <f>业务员提成明细!N115</f>
        <v>#REF!</v>
      </c>
      <c r="O116" s="126">
        <f>业务员提成明细!O115</f>
        <v>0.05</v>
      </c>
      <c r="P116" s="154">
        <f>业务员提成明细!P115</f>
        <v>125</v>
      </c>
      <c r="Q116" s="125" t="e">
        <f>业务员提成明细!Q115</f>
        <v>#REF!</v>
      </c>
      <c r="R116" s="145" t="e">
        <f>业务员提成明细!R115</f>
        <v>#REF!</v>
      </c>
      <c r="S116" s="161" t="e">
        <f>业务员提成明细!S115</f>
        <v>#REF!</v>
      </c>
      <c r="T116" s="162" t="str">
        <f>业务员提成明细!V115</f>
        <v>CSR65</v>
      </c>
      <c r="U116" s="144" t="str">
        <f>业务员提成明细!W115</f>
        <v>*专项化学用品*切削液</v>
      </c>
      <c r="V116" s="163" t="str">
        <f>业务员提成明细!V115</f>
        <v>CSR65</v>
      </c>
      <c r="W116" s="164" t="str">
        <f>业务员提成明细!W115</f>
        <v>*专项化学用品*切削液</v>
      </c>
      <c r="X116" s="163" t="str">
        <f>业务员提成明细!X115</f>
        <v>JH-200RP</v>
      </c>
      <c r="Y116" s="169">
        <f>业务员提成明细!Y115</f>
        <v>1</v>
      </c>
      <c r="Z116" s="170" t="str">
        <f>业务员提成明细!Z115</f>
        <v>桶</v>
      </c>
      <c r="AA116" s="170"/>
      <c r="AB116" s="170"/>
      <c r="AC116" s="171">
        <f>业务员提成明细!AC115</f>
        <v>170</v>
      </c>
      <c r="AD116" s="170"/>
      <c r="AE116" s="170"/>
      <c r="AF116" s="170" t="str">
        <f>业务员提成明细!AF115</f>
        <v>XOUT18060457</v>
      </c>
      <c r="AG116" s="176">
        <f>业务员提成明细!AG115</f>
        <v>43277</v>
      </c>
      <c r="AH116" s="177"/>
      <c r="AJ116" s="178">
        <f>业务员提成明细!AJ115</f>
        <v>0.16</v>
      </c>
    </row>
    <row r="117" spans="1:36" ht="11.25" customHeight="1" outlineLevel="2">
      <c r="A117" s="142" t="str">
        <f>业务员提成明细!A116</f>
        <v>郭波</v>
      </c>
      <c r="B117" s="143">
        <f>业务员提成明细!B116</f>
        <v>43279</v>
      </c>
      <c r="C117" s="144" t="str">
        <f>业务员提成明细!C116</f>
        <v>b239</v>
      </c>
      <c r="D117" s="142" t="str">
        <f>业务员提成明细!D116</f>
        <v>昆山叶总</v>
      </c>
      <c r="E117" s="145">
        <f>业务员提成明细!E116</f>
        <v>500</v>
      </c>
      <c r="F117" s="146" t="str">
        <f>业务员提成明细!F116</f>
        <v>未税</v>
      </c>
      <c r="G117" s="143"/>
      <c r="H117" s="144"/>
      <c r="I117" s="150">
        <f>业务员提成明细!I116</f>
        <v>43279</v>
      </c>
      <c r="J117" s="151">
        <f>业务员提成明细!J116</f>
        <v>500</v>
      </c>
      <c r="K117" s="145">
        <f>业务员提成明细!K116</f>
        <v>500</v>
      </c>
      <c r="L117" s="152">
        <f>业务员提成明细!L116</f>
        <v>0</v>
      </c>
      <c r="M117" s="153">
        <f>业务员提成明细!M116</f>
        <v>0</v>
      </c>
      <c r="N117" s="76" t="e">
        <f>业务员提成明细!N116</f>
        <v>#REF!</v>
      </c>
      <c r="O117" s="126">
        <f>业务员提成明细!O116</f>
        <v>0.05</v>
      </c>
      <c r="P117" s="154">
        <f>业务员提成明细!P116</f>
        <v>25</v>
      </c>
      <c r="Q117" s="125" t="e">
        <f>业务员提成明细!Q116</f>
        <v>#REF!</v>
      </c>
      <c r="R117" s="145" t="e">
        <f>业务员提成明细!R116</f>
        <v>#REF!</v>
      </c>
      <c r="S117" s="161" t="e">
        <f>业务员提成明细!S116</f>
        <v>#REF!</v>
      </c>
      <c r="T117" s="162" t="str">
        <f>业务员提成明细!V116</f>
        <v>CSB06</v>
      </c>
      <c r="U117" s="144" t="str">
        <f>业务员提成明细!W116</f>
        <v>半合成切削液</v>
      </c>
      <c r="V117" s="163" t="str">
        <f>业务员提成明细!V116</f>
        <v>CSB06</v>
      </c>
      <c r="W117" s="164" t="str">
        <f>业务员提成明细!W116</f>
        <v>半合成切削液</v>
      </c>
      <c r="X117" s="163" t="str">
        <f>业务员提成明细!X116</f>
        <v>LP-3030</v>
      </c>
      <c r="Y117" s="169">
        <f>业务员提成明细!Y116</f>
        <v>2</v>
      </c>
      <c r="Z117" s="170" t="str">
        <f>业务员提成明细!Z116</f>
        <v>桶</v>
      </c>
      <c r="AA117" s="170"/>
      <c r="AB117" s="170"/>
      <c r="AC117" s="171">
        <f>业务员提成明细!AC116</f>
        <v>34</v>
      </c>
      <c r="AD117" s="170"/>
      <c r="AE117" s="170"/>
      <c r="AF117" s="170" t="str">
        <f>业务员提成明细!AF116</f>
        <v>R18060014</v>
      </c>
      <c r="AG117" s="176">
        <f>业务员提成明细!AG116</f>
        <v>43279</v>
      </c>
      <c r="AH117" s="177"/>
      <c r="AJ117" s="178"/>
    </row>
    <row r="118" spans="1:36" ht="11.25" customHeight="1" outlineLevel="2">
      <c r="A118" s="142" t="str">
        <f>业务员提成明细!A117</f>
        <v>郭波</v>
      </c>
      <c r="B118" s="143">
        <f>业务员提成明细!B117</f>
        <v>43137</v>
      </c>
      <c r="C118" s="144" t="str">
        <f>业务员提成明细!C117</f>
        <v>a0050</v>
      </c>
      <c r="D118" s="142" t="str">
        <f>业务员提成明细!D117</f>
        <v>可成科技（宿迁）有限公司</v>
      </c>
      <c r="E118" s="145">
        <f>业务员提成明细!E117</f>
        <v>0</v>
      </c>
      <c r="F118" s="146" t="str">
        <f>业务员提成明细!F117</f>
        <v>02839187</v>
      </c>
      <c r="G118" s="143">
        <f>业务员提成明细!G117</f>
        <v>43257</v>
      </c>
      <c r="H118" s="144">
        <f>业务员提成明细!H117</f>
        <v>120</v>
      </c>
      <c r="I118" s="150">
        <f>业务员提成明细!I117</f>
        <v>43255</v>
      </c>
      <c r="J118" s="151">
        <f>业务员提成明细!J117</f>
        <v>14200</v>
      </c>
      <c r="K118" s="145">
        <f>业务员提成明细!K117</f>
        <v>12136.75</v>
      </c>
      <c r="L118" s="152">
        <f>业务员提成明细!L117</f>
        <v>118</v>
      </c>
      <c r="M118" s="153">
        <f>业务员提成明细!M117</f>
        <v>0</v>
      </c>
      <c r="N118" s="76" t="str">
        <f>业务员提成明细!N117</f>
        <v>大客户0.5%，20170101后出货按0.7%结算，20170601后出货按0.6%及占比分配计算，20180101后出货按0.5%吴70%简30%分配</v>
      </c>
      <c r="O118" s="126">
        <f>业务员提成明细!O117</f>
        <v>1.1999999999999999E-3</v>
      </c>
      <c r="P118" s="154">
        <f>业务员提成明细!P117</f>
        <v>14.56</v>
      </c>
      <c r="Q118" s="125">
        <f>业务员提成明细!Q117</f>
        <v>17.18</v>
      </c>
      <c r="R118" s="145">
        <f>业务员提成明细!R117</f>
        <v>0</v>
      </c>
      <c r="S118" s="161">
        <f>业务员提成明细!S117</f>
        <v>0</v>
      </c>
      <c r="T118" s="162" t="str">
        <f>业务员提成明细!V117</f>
        <v>CSR58</v>
      </c>
      <c r="U118" s="144" t="str">
        <f>业务员提成明细!W117</f>
        <v>*石油制品*微乳化型切削液</v>
      </c>
      <c r="V118" s="163" t="str">
        <f>业务员提成明细!V117</f>
        <v>CSR58</v>
      </c>
      <c r="W118" s="164" t="str">
        <f>业务员提成明细!W117</f>
        <v>*石油制品*微乳化型切削液</v>
      </c>
      <c r="X118" s="163" t="str">
        <f>业务员提成明细!X117</f>
        <v>JH-200RP</v>
      </c>
      <c r="Y118" s="169">
        <f>业务员提成明细!Y117</f>
        <v>1000</v>
      </c>
      <c r="Z118" s="170" t="str">
        <f>业务员提成明细!Z117</f>
        <v>千克</v>
      </c>
      <c r="AA118" s="170"/>
      <c r="AB118" s="170"/>
      <c r="AC118" s="171">
        <f>业务员提成明细!AC117</f>
        <v>1000</v>
      </c>
      <c r="AD118" s="170"/>
      <c r="AE118" s="170"/>
      <c r="AF118" s="170" t="str">
        <f>业务员提成明细!AF117</f>
        <v>XOUT17120452</v>
      </c>
      <c r="AG118" s="176">
        <f>业务员提成明细!AG117</f>
        <v>43094</v>
      </c>
      <c r="AH118" s="177" t="str">
        <f>业务员提成明细!AH117</f>
        <v>吴佳佳</v>
      </c>
      <c r="AJ118" s="178">
        <f>业务员提成明细!AJ117</f>
        <v>0.17</v>
      </c>
    </row>
    <row r="119" spans="1:36" ht="11.25" customHeight="1" outlineLevel="2">
      <c r="A119" s="142" t="str">
        <f>业务员提成明细!A118</f>
        <v>郭波</v>
      </c>
      <c r="B119" s="143">
        <f>业务员提成明细!B118</f>
        <v>43137</v>
      </c>
      <c r="C119" s="144" t="str">
        <f>业务员提成明细!C118</f>
        <v>a0050</v>
      </c>
      <c r="D119" s="142" t="str">
        <f>业务员提成明细!D118</f>
        <v>可成科技（宿迁）有限公司</v>
      </c>
      <c r="E119" s="145">
        <f>业务员提成明细!E118</f>
        <v>0</v>
      </c>
      <c r="F119" s="146" t="str">
        <f>业务员提成明细!F118</f>
        <v>02839187</v>
      </c>
      <c r="G119" s="143">
        <f>业务员提成明细!G118</f>
        <v>43257</v>
      </c>
      <c r="H119" s="144">
        <f>业务员提成明细!H118</f>
        <v>120</v>
      </c>
      <c r="I119" s="150">
        <f>业务员提成明细!I118</f>
        <v>43255</v>
      </c>
      <c r="J119" s="151">
        <f>业务员提成明细!J118</f>
        <v>56800</v>
      </c>
      <c r="K119" s="145">
        <f>业务员提成明细!K118</f>
        <v>48547.01</v>
      </c>
      <c r="L119" s="152">
        <f>业务员提成明细!L118</f>
        <v>118</v>
      </c>
      <c r="M119" s="153">
        <f>业务员提成明细!M118</f>
        <v>0</v>
      </c>
      <c r="N119" s="76" t="str">
        <f>业务员提成明细!N118</f>
        <v>大客户0.5%，20170101后出货按0.7%结算，20170601后出货按0.6%及占比分配计算，20180101后出货按0.5%吴70%简30%分配</v>
      </c>
      <c r="O119" s="126">
        <f>业务员提成明细!O118</f>
        <v>1.1999999999999999E-3</v>
      </c>
      <c r="P119" s="154">
        <f>业务员提成明细!P118</f>
        <v>58.26</v>
      </c>
      <c r="Q119" s="125">
        <f>业务员提成明细!Q118</f>
        <v>17.18</v>
      </c>
      <c r="R119" s="145">
        <f>业务员提成明细!R118</f>
        <v>0</v>
      </c>
      <c r="S119" s="161">
        <f>业务员提成明细!S118</f>
        <v>0</v>
      </c>
      <c r="T119" s="162" t="str">
        <f>业务员提成明细!V118</f>
        <v>CSR58</v>
      </c>
      <c r="U119" s="144" t="str">
        <f>业务员提成明细!W118</f>
        <v>*石油制品*微乳化型切削液</v>
      </c>
      <c r="V119" s="163" t="str">
        <f>业务员提成明细!V118</f>
        <v>CSR58</v>
      </c>
      <c r="W119" s="164" t="str">
        <f>业务员提成明细!W118</f>
        <v>*石油制品*微乳化型切削液</v>
      </c>
      <c r="X119" s="163" t="str">
        <f>业务员提成明细!X118</f>
        <v>JH-200RP</v>
      </c>
      <c r="Y119" s="169">
        <f>业务员提成明细!Y118</f>
        <v>4000</v>
      </c>
      <c r="Z119" s="170" t="str">
        <f>业务员提成明细!Z118</f>
        <v>千克</v>
      </c>
      <c r="AA119" s="170"/>
      <c r="AB119" s="170"/>
      <c r="AC119" s="171">
        <f>业务员提成明细!AC118</f>
        <v>4000</v>
      </c>
      <c r="AD119" s="170"/>
      <c r="AE119" s="170"/>
      <c r="AF119" s="170" t="str">
        <f>业务员提成明细!AF118</f>
        <v>XOUT17120452</v>
      </c>
      <c r="AG119" s="176">
        <f>业务员提成明细!AG118</f>
        <v>43094</v>
      </c>
      <c r="AH119" s="177" t="str">
        <f>业务员提成明细!AH118</f>
        <v>吴佳佳</v>
      </c>
      <c r="AJ119" s="178">
        <f>业务员提成明细!AJ118</f>
        <v>0.17</v>
      </c>
    </row>
    <row r="120" spans="1:36" ht="11.25" customHeight="1" outlineLevel="2">
      <c r="A120" s="142" t="str">
        <f>业务员提成明细!A119</f>
        <v>郭波</v>
      </c>
      <c r="B120" s="143">
        <f>业务员提成明细!B119</f>
        <v>43137</v>
      </c>
      <c r="C120" s="144" t="str">
        <f>业务员提成明细!C119</f>
        <v>a0050</v>
      </c>
      <c r="D120" s="142" t="str">
        <f>业务员提成明细!D119</f>
        <v>可成科技（宿迁）有限公司</v>
      </c>
      <c r="E120" s="145">
        <f>业务员提成明细!E119</f>
        <v>0</v>
      </c>
      <c r="F120" s="146" t="str">
        <f>业务员提成明细!F119</f>
        <v>02839188</v>
      </c>
      <c r="G120" s="143">
        <f>业务员提成明细!G119</f>
        <v>43257</v>
      </c>
      <c r="H120" s="144">
        <f>业务员提成明细!H119</f>
        <v>120</v>
      </c>
      <c r="I120" s="150">
        <f>业务员提成明细!I119</f>
        <v>43255</v>
      </c>
      <c r="J120" s="151">
        <f>业务员提成明细!J119</f>
        <v>71000</v>
      </c>
      <c r="K120" s="145">
        <f>业务员提成明细!K119</f>
        <v>60683.76</v>
      </c>
      <c r="L120" s="152">
        <f>业务员提成明细!L119</f>
        <v>118</v>
      </c>
      <c r="M120" s="153">
        <f>业务员提成明细!M119</f>
        <v>0</v>
      </c>
      <c r="N120" s="76" t="str">
        <f>业务员提成明细!N119</f>
        <v>大客户0.5%，20170101后出货按0.7%结算，20170601后出货按0.6%及占比分配计算，20180101后出货按0.5%吴70%简30%分配</v>
      </c>
      <c r="O120" s="126">
        <f>业务员提成明细!O119</f>
        <v>1.1999999999999999E-3</v>
      </c>
      <c r="P120" s="154">
        <f>业务员提成明细!P119</f>
        <v>72.819999999999993</v>
      </c>
      <c r="Q120" s="125">
        <f>业务员提成明细!Q119</f>
        <v>17.18</v>
      </c>
      <c r="R120" s="145">
        <f>业务员提成明细!R119</f>
        <v>0</v>
      </c>
      <c r="S120" s="161">
        <f>业务员提成明细!S119</f>
        <v>0</v>
      </c>
      <c r="T120" s="162" t="str">
        <f>业务员提成明细!V119</f>
        <v>CSR58</v>
      </c>
      <c r="U120" s="144" t="str">
        <f>业务员提成明细!W119</f>
        <v>*石油制品*微乳化型切削液</v>
      </c>
      <c r="V120" s="163" t="str">
        <f>业务员提成明细!V119</f>
        <v>CSR58</v>
      </c>
      <c r="W120" s="164" t="str">
        <f>业务员提成明细!W119</f>
        <v>*石油制品*微乳化型切削液</v>
      </c>
      <c r="X120" s="163" t="str">
        <f>业务员提成明细!X119</f>
        <v>JH-200RP</v>
      </c>
      <c r="Y120" s="169">
        <f>业务员提成明细!Y119</f>
        <v>5000</v>
      </c>
      <c r="Z120" s="170" t="str">
        <f>业务员提成明细!Z119</f>
        <v>千克</v>
      </c>
      <c r="AA120" s="170"/>
      <c r="AB120" s="170"/>
      <c r="AC120" s="171">
        <f>业务员提成明细!AC119</f>
        <v>5000</v>
      </c>
      <c r="AD120" s="170"/>
      <c r="AE120" s="170"/>
      <c r="AF120" s="170" t="str">
        <f>业务员提成明细!AF119</f>
        <v>XOUT17120453</v>
      </c>
      <c r="AG120" s="176">
        <f>业务员提成明细!AG119</f>
        <v>43094</v>
      </c>
      <c r="AH120" s="177" t="str">
        <f>业务员提成明细!AH119</f>
        <v>吴佳佳</v>
      </c>
      <c r="AJ120" s="178">
        <f>业务员提成明细!AJ119</f>
        <v>0.17</v>
      </c>
    </row>
    <row r="121" spans="1:36" ht="11.25" customHeight="1" outlineLevel="2">
      <c r="A121" s="142" t="str">
        <f>业务员提成明细!A120</f>
        <v>郭波</v>
      </c>
      <c r="B121" s="143">
        <f>业务员提成明细!B120</f>
        <v>43137</v>
      </c>
      <c r="C121" s="144" t="str">
        <f>业务员提成明细!C120</f>
        <v>a0050</v>
      </c>
      <c r="D121" s="142" t="str">
        <f>业务员提成明细!D120</f>
        <v>可成科技（宿迁）有限公司</v>
      </c>
      <c r="E121" s="145">
        <f>业务员提成明细!E120</f>
        <v>0</v>
      </c>
      <c r="F121" s="146" t="str">
        <f>业务员提成明细!F120</f>
        <v>02839189</v>
      </c>
      <c r="G121" s="143">
        <f>业务员提成明细!G120</f>
        <v>43257</v>
      </c>
      <c r="H121" s="144">
        <f>业务员提成明细!H120</f>
        <v>120</v>
      </c>
      <c r="I121" s="150">
        <f>业务员提成明细!I120</f>
        <v>43255</v>
      </c>
      <c r="J121" s="151">
        <f>业务员提成明细!J120</f>
        <v>113600</v>
      </c>
      <c r="K121" s="145">
        <f>业务员提成明细!K120</f>
        <v>97094.02</v>
      </c>
      <c r="L121" s="152">
        <f>业务员提成明细!L120</f>
        <v>118</v>
      </c>
      <c r="M121" s="153">
        <f>业务员提成明细!M120</f>
        <v>0</v>
      </c>
      <c r="N121" s="76" t="str">
        <f>业务员提成明细!N120</f>
        <v>大客户0.5%，20170101后出货按0.7%结算，20170601后出货按0.6%及占比分配计算，20180101后出货按0.5%吴70%简30%分配</v>
      </c>
      <c r="O121" s="126">
        <f>业务员提成明细!O120</f>
        <v>1.1999999999999999E-3</v>
      </c>
      <c r="P121" s="154">
        <f>业务员提成明细!P120</f>
        <v>116.51</v>
      </c>
      <c r="Q121" s="125">
        <f>业务员提成明细!Q120</f>
        <v>17.18</v>
      </c>
      <c r="R121" s="145">
        <f>业务员提成明细!R120</f>
        <v>0</v>
      </c>
      <c r="S121" s="161">
        <f>业务员提成明细!S120</f>
        <v>0</v>
      </c>
      <c r="T121" s="162" t="str">
        <f>业务员提成明细!V120</f>
        <v>CSR58</v>
      </c>
      <c r="U121" s="144" t="str">
        <f>业务员提成明细!W120</f>
        <v>*石油制品*微乳化型切削液</v>
      </c>
      <c r="V121" s="163" t="str">
        <f>业务员提成明细!V120</f>
        <v>CSR58</v>
      </c>
      <c r="W121" s="164" t="str">
        <f>业务员提成明细!W120</f>
        <v>*石油制品*微乳化型切削液</v>
      </c>
      <c r="X121" s="163" t="str">
        <f>业务员提成明细!X120</f>
        <v>JH-200RP</v>
      </c>
      <c r="Y121" s="169">
        <f>业务员提成明细!Y120</f>
        <v>8000</v>
      </c>
      <c r="Z121" s="170" t="str">
        <f>业务员提成明细!Z120</f>
        <v>千克</v>
      </c>
      <c r="AA121" s="170"/>
      <c r="AB121" s="170"/>
      <c r="AC121" s="171">
        <f>业务员提成明细!AC120</f>
        <v>8000</v>
      </c>
      <c r="AD121" s="170"/>
      <c r="AE121" s="170"/>
      <c r="AF121" s="170" t="str">
        <f>业务员提成明细!AF120</f>
        <v>XOUT17120472</v>
      </c>
      <c r="AG121" s="176">
        <f>业务员提成明细!AG120</f>
        <v>43095</v>
      </c>
      <c r="AH121" s="177" t="str">
        <f>业务员提成明细!AH120</f>
        <v>吴佳佳</v>
      </c>
      <c r="AJ121" s="178">
        <f>业务员提成明细!AJ120</f>
        <v>0.17</v>
      </c>
    </row>
    <row r="122" spans="1:36" ht="11.25" customHeight="1" outlineLevel="2">
      <c r="A122" s="142" t="str">
        <f>业务员提成明细!A121</f>
        <v>郭波</v>
      </c>
      <c r="B122" s="143">
        <f>业务员提成明细!B121</f>
        <v>43137</v>
      </c>
      <c r="C122" s="144" t="str">
        <f>业务员提成明细!C121</f>
        <v>a0050</v>
      </c>
      <c r="D122" s="142" t="str">
        <f>业务员提成明细!D121</f>
        <v>可成科技（宿迁）有限公司</v>
      </c>
      <c r="E122" s="145">
        <f>业务员提成明细!E121</f>
        <v>0</v>
      </c>
      <c r="F122" s="146" t="str">
        <f>业务员提成明细!F121</f>
        <v>02839190</v>
      </c>
      <c r="G122" s="143">
        <f>业务员提成明细!G121</f>
        <v>43257</v>
      </c>
      <c r="H122" s="144">
        <f>业务员提成明细!H121</f>
        <v>120</v>
      </c>
      <c r="I122" s="150">
        <f>业务员提成明细!I121</f>
        <v>43255</v>
      </c>
      <c r="J122" s="151">
        <f>业务员提成明细!J121</f>
        <v>28400</v>
      </c>
      <c r="K122" s="145">
        <f>业务员提成明细!K121</f>
        <v>24273.5</v>
      </c>
      <c r="L122" s="152">
        <f>业务员提成明细!L121</f>
        <v>118</v>
      </c>
      <c r="M122" s="153">
        <f>业务员提成明细!M121</f>
        <v>0</v>
      </c>
      <c r="N122" s="76" t="str">
        <f>业务员提成明细!N121</f>
        <v>大客户0.5%，20170101后出货按0.7%结算，20170601后出货按0.6%及占比分配计算，20180101后出货按0.5%吴70%简30%分配</v>
      </c>
      <c r="O122" s="126">
        <f>业务员提成明细!O121</f>
        <v>1.1999999999999999E-3</v>
      </c>
      <c r="P122" s="154">
        <f>业务员提成明细!P121</f>
        <v>29.13</v>
      </c>
      <c r="Q122" s="125">
        <f>业务员提成明细!Q121</f>
        <v>17.18</v>
      </c>
      <c r="R122" s="145">
        <f>业务员提成明细!R121</f>
        <v>0</v>
      </c>
      <c r="S122" s="161">
        <f>业务员提成明细!S121</f>
        <v>0</v>
      </c>
      <c r="T122" s="162" t="str">
        <f>业务员提成明细!V121</f>
        <v>CSR58</v>
      </c>
      <c r="U122" s="144" t="str">
        <f>业务员提成明细!W121</f>
        <v>*石油制品*微乳化型切削液</v>
      </c>
      <c r="V122" s="163" t="str">
        <f>业务员提成明细!V121</f>
        <v>CSR58</v>
      </c>
      <c r="W122" s="164" t="str">
        <f>业务员提成明细!W121</f>
        <v>*石油制品*微乳化型切削液</v>
      </c>
      <c r="X122" s="163" t="str">
        <f>业务员提成明细!X121</f>
        <v>JH-200RP</v>
      </c>
      <c r="Y122" s="169">
        <f>业务员提成明细!Y121</f>
        <v>2000</v>
      </c>
      <c r="Z122" s="170" t="str">
        <f>业务员提成明细!Z121</f>
        <v>千克</v>
      </c>
      <c r="AA122" s="170"/>
      <c r="AB122" s="170"/>
      <c r="AC122" s="171">
        <f>业务员提成明细!AC121</f>
        <v>2000</v>
      </c>
      <c r="AD122" s="170"/>
      <c r="AE122" s="170"/>
      <c r="AF122" s="170" t="str">
        <f>业务员提成明细!AF121</f>
        <v>XOUT17120472</v>
      </c>
      <c r="AG122" s="176">
        <f>业务员提成明细!AG121</f>
        <v>43095</v>
      </c>
      <c r="AH122" s="177" t="str">
        <f>业务员提成明细!AH121</f>
        <v>吴佳佳</v>
      </c>
      <c r="AJ122" s="178">
        <f>业务员提成明细!AJ121</f>
        <v>0.17</v>
      </c>
    </row>
    <row r="123" spans="1:36" ht="11.25" customHeight="1" outlineLevel="2">
      <c r="A123" s="142" t="str">
        <f>业务员提成明细!A122</f>
        <v>郭波</v>
      </c>
      <c r="B123" s="143">
        <f>业务员提成明细!B122</f>
        <v>43134</v>
      </c>
      <c r="C123" s="144" t="str">
        <f>业务员提成明细!C122</f>
        <v>a0051</v>
      </c>
      <c r="D123" s="142" t="str">
        <f>业务员提成明细!D122</f>
        <v>可功科技（宿迁）有限公司</v>
      </c>
      <c r="E123" s="145">
        <f>业务员提成明细!E122</f>
        <v>0</v>
      </c>
      <c r="F123" s="146" t="str">
        <f>业务员提成明细!F122</f>
        <v>28120698</v>
      </c>
      <c r="G123" s="143">
        <f>业务员提成明细!G122</f>
        <v>43254</v>
      </c>
      <c r="H123" s="144">
        <f>业务员提成明细!H122</f>
        <v>120</v>
      </c>
      <c r="I123" s="150">
        <f>业务员提成明细!I122</f>
        <v>43255</v>
      </c>
      <c r="J123" s="151">
        <f>业务员提成明细!J122</f>
        <v>2720</v>
      </c>
      <c r="K123" s="145">
        <f>业务员提成明细!K122</f>
        <v>2324.79</v>
      </c>
      <c r="L123" s="152">
        <f>业务员提成明细!L122</f>
        <v>121</v>
      </c>
      <c r="M123" s="153">
        <f>业务员提成明细!M122</f>
        <v>0</v>
      </c>
      <c r="N123" s="76" t="str">
        <f>业务员提成明细!N122</f>
        <v>大客户0.5%，20170101后出货按0.7%结算，20170601后出货按0.6%及占比分配计算，20180101后出货按0.5%吴70%简30%分配</v>
      </c>
      <c r="O123" s="126">
        <f>业务员提成明细!O122</f>
        <v>1.1999999999999999E-3</v>
      </c>
      <c r="P123" s="154">
        <f>业务员提成明细!P122</f>
        <v>2.79</v>
      </c>
      <c r="Q123" s="125">
        <f>业务员提成明细!Q122</f>
        <v>16.09</v>
      </c>
      <c r="R123" s="145">
        <f>业务员提成明细!R122</f>
        <v>0</v>
      </c>
      <c r="S123" s="161">
        <f>业务员提成明细!S122</f>
        <v>0</v>
      </c>
      <c r="T123" s="162" t="str">
        <f>业务员提成明细!V122</f>
        <v>CYT46</v>
      </c>
      <c r="U123" s="144" t="str">
        <f>业务员提成明细!W122</f>
        <v>*石油制品*模温机导热油</v>
      </c>
      <c r="V123" s="163" t="str">
        <f>业务员提成明细!V122</f>
        <v>CYT46</v>
      </c>
      <c r="W123" s="164" t="str">
        <f>业务员提成明细!W122</f>
        <v>*石油制品*模温机导热油</v>
      </c>
      <c r="X123" s="163" t="str">
        <f>业务员提成明细!X122</f>
        <v>T360</v>
      </c>
      <c r="Y123" s="169">
        <f>业务员提成明细!Y122</f>
        <v>170</v>
      </c>
      <c r="Z123" s="170" t="str">
        <f>业务员提成明细!Z122</f>
        <v>千克</v>
      </c>
      <c r="AA123" s="170"/>
      <c r="AB123" s="170"/>
      <c r="AC123" s="171">
        <f>业务员提成明细!AC122</f>
        <v>170</v>
      </c>
      <c r="AD123" s="170"/>
      <c r="AE123" s="170"/>
      <c r="AF123" s="170" t="str">
        <f>业务员提成明细!AF122</f>
        <v>XOUT17120334</v>
      </c>
      <c r="AG123" s="176">
        <f>业务员提成明细!AG122</f>
        <v>43087</v>
      </c>
      <c r="AH123" s="177" t="str">
        <f>业务员提成明细!AH122</f>
        <v>吴佳佳</v>
      </c>
      <c r="AJ123" s="178">
        <f>业务员提成明细!AJ122</f>
        <v>0.17</v>
      </c>
    </row>
    <row r="124" spans="1:36" ht="11.25" customHeight="1" outlineLevel="2">
      <c r="A124" s="142" t="str">
        <f>业务员提成明细!A123</f>
        <v>郭波</v>
      </c>
      <c r="B124" s="143">
        <f>业务员提成明细!B123</f>
        <v>43134</v>
      </c>
      <c r="C124" s="144" t="str">
        <f>业务员提成明细!C123</f>
        <v>a0051</v>
      </c>
      <c r="D124" s="142" t="str">
        <f>业务员提成明细!D123</f>
        <v>可功科技（宿迁）有限公司</v>
      </c>
      <c r="E124" s="145">
        <f>业务员提成明细!E123</f>
        <v>0</v>
      </c>
      <c r="F124" s="146" t="str">
        <f>业务员提成明细!F123</f>
        <v>28120698</v>
      </c>
      <c r="G124" s="143">
        <f>业务员提成明细!G123</f>
        <v>43254</v>
      </c>
      <c r="H124" s="144">
        <f>业务员提成明细!H123</f>
        <v>120</v>
      </c>
      <c r="I124" s="150">
        <f>业务员提成明细!I123</f>
        <v>43255</v>
      </c>
      <c r="J124" s="151">
        <f>业务员提成明细!J123</f>
        <v>8160</v>
      </c>
      <c r="K124" s="145">
        <f>业务员提成明细!K123</f>
        <v>6974.36</v>
      </c>
      <c r="L124" s="152">
        <f>业务员提成明细!L123</f>
        <v>121</v>
      </c>
      <c r="M124" s="153">
        <f>业务员提成明细!M123</f>
        <v>0</v>
      </c>
      <c r="N124" s="76" t="str">
        <f>业务员提成明细!N123</f>
        <v>大客户0.5%，20170101后出货按0.7%结算，20170601后出货按0.6%及占比分配计算，20180101后出货按0.5%吴70%简30%分配</v>
      </c>
      <c r="O124" s="126">
        <f>业务员提成明细!O123</f>
        <v>1.1999999999999999E-3</v>
      </c>
      <c r="P124" s="154">
        <f>业务员提成明细!P123</f>
        <v>8.3699999999999992</v>
      </c>
      <c r="Q124" s="125">
        <f>业务员提成明细!Q123</f>
        <v>16.09</v>
      </c>
      <c r="R124" s="145">
        <f>业务员提成明细!R123</f>
        <v>0</v>
      </c>
      <c r="S124" s="161">
        <f>业务员提成明细!S123</f>
        <v>0</v>
      </c>
      <c r="T124" s="162" t="str">
        <f>业务员提成明细!V123</f>
        <v>CYT46</v>
      </c>
      <c r="U124" s="144" t="str">
        <f>业务员提成明细!W123</f>
        <v>*石油制品*模温机导热油</v>
      </c>
      <c r="V124" s="163" t="str">
        <f>业务员提成明细!V123</f>
        <v>CYT46</v>
      </c>
      <c r="W124" s="164" t="str">
        <f>业务员提成明细!W123</f>
        <v>*石油制品*模温机导热油</v>
      </c>
      <c r="X124" s="163" t="str">
        <f>业务员提成明细!X123</f>
        <v>T360</v>
      </c>
      <c r="Y124" s="169">
        <f>业务员提成明细!Y123</f>
        <v>510</v>
      </c>
      <c r="Z124" s="170" t="str">
        <f>业务员提成明细!Z123</f>
        <v>千克</v>
      </c>
      <c r="AA124" s="170"/>
      <c r="AB124" s="170"/>
      <c r="AC124" s="171">
        <f>业务员提成明细!AC123</f>
        <v>510</v>
      </c>
      <c r="AD124" s="170"/>
      <c r="AE124" s="170"/>
      <c r="AF124" s="170" t="str">
        <f>业务员提成明细!AF123</f>
        <v>XOUT17120507</v>
      </c>
      <c r="AG124" s="176">
        <f>业务员提成明细!AG123</f>
        <v>43096</v>
      </c>
      <c r="AH124" s="177" t="str">
        <f>业务员提成明细!AH123</f>
        <v>吴佳佳</v>
      </c>
      <c r="AJ124" s="178">
        <f>业务员提成明细!AJ123</f>
        <v>0.17</v>
      </c>
    </row>
    <row r="125" spans="1:36" ht="11.25" customHeight="1" outlineLevel="2">
      <c r="A125" s="142" t="str">
        <f>业务员提成明细!A124</f>
        <v>郭波</v>
      </c>
      <c r="B125" s="143">
        <f>业务员提成明细!B124</f>
        <v>43134</v>
      </c>
      <c r="C125" s="144" t="str">
        <f>业务员提成明细!C124</f>
        <v>a0627</v>
      </c>
      <c r="D125" s="142" t="str">
        <f>业务员提成明细!D124</f>
        <v>可胜科技(泰州)有限公司</v>
      </c>
      <c r="E125" s="145">
        <f>业务员提成明细!E124</f>
        <v>0</v>
      </c>
      <c r="F125" s="146" t="str">
        <f>业务员提成明细!F124</f>
        <v>28120699</v>
      </c>
      <c r="G125" s="143">
        <f>业务员提成明细!G124</f>
        <v>43254</v>
      </c>
      <c r="H125" s="144">
        <f>业务员提成明细!H124</f>
        <v>120</v>
      </c>
      <c r="I125" s="150">
        <f>业务员提成明细!I124</f>
        <v>43255</v>
      </c>
      <c r="J125" s="151">
        <f>业务员提成明细!J124</f>
        <v>113600</v>
      </c>
      <c r="K125" s="145">
        <f>业务员提成明细!K124</f>
        <v>97094.02</v>
      </c>
      <c r="L125" s="152">
        <f>业务员提成明细!L124</f>
        <v>121</v>
      </c>
      <c r="M125" s="153">
        <f>业务员提成明细!M124</f>
        <v>0</v>
      </c>
      <c r="N125" s="76" t="str">
        <f>业务员提成明细!N124</f>
        <v>大客户0.5%，20170101后出货按0.7%结算，20170601后出货按0.6%及占比分配计算，20180101后出货按0.5%吴70%简30%分配</v>
      </c>
      <c r="O125" s="126">
        <f>业务员提成明细!O124</f>
        <v>1.1999999999999999E-3</v>
      </c>
      <c r="P125" s="154">
        <f>业务员提成明细!P124</f>
        <v>116.51</v>
      </c>
      <c r="Q125" s="125">
        <f>业务员提成明细!Q124</f>
        <v>17.18</v>
      </c>
      <c r="R125" s="145">
        <f>业务员提成明细!R124</f>
        <v>0</v>
      </c>
      <c r="S125" s="161">
        <f>业务员提成明细!S124</f>
        <v>0</v>
      </c>
      <c r="T125" s="162" t="str">
        <f>业务员提成明细!V124</f>
        <v>CSR58</v>
      </c>
      <c r="U125" s="144" t="str">
        <f>业务员提成明细!W124</f>
        <v>*石油制品*微乳化型切削液</v>
      </c>
      <c r="V125" s="163" t="str">
        <f>业务员提成明细!V124</f>
        <v>CSR58</v>
      </c>
      <c r="W125" s="164" t="str">
        <f>业务员提成明细!W124</f>
        <v>*石油制品*微乳化型切削液</v>
      </c>
      <c r="X125" s="163" t="str">
        <f>业务员提成明细!X124</f>
        <v>JH-200RP</v>
      </c>
      <c r="Y125" s="169">
        <f>业务员提成明细!Y124</f>
        <v>8000</v>
      </c>
      <c r="Z125" s="170" t="str">
        <f>业务员提成明细!Z124</f>
        <v>千克</v>
      </c>
      <c r="AA125" s="170"/>
      <c r="AB125" s="170"/>
      <c r="AC125" s="171">
        <f>业务员提成明细!AC124</f>
        <v>8000</v>
      </c>
      <c r="AD125" s="170"/>
      <c r="AE125" s="170"/>
      <c r="AF125" s="170" t="str">
        <f>业务员提成明细!AF124</f>
        <v>XOUT17120525</v>
      </c>
      <c r="AG125" s="176">
        <f>业务员提成明细!AG124</f>
        <v>43097</v>
      </c>
      <c r="AH125" s="177" t="str">
        <f>业务员提成明细!AH124</f>
        <v>吴佳佳</v>
      </c>
      <c r="AJ125" s="178">
        <f>业务员提成明细!AJ124</f>
        <v>0.17</v>
      </c>
    </row>
    <row r="126" spans="1:36" ht="11.25" customHeight="1" outlineLevel="2">
      <c r="A126" s="142" t="str">
        <f>业务员提成明细!A125</f>
        <v>郭波</v>
      </c>
      <c r="B126" s="143">
        <f>业务员提成明细!B125</f>
        <v>43134</v>
      </c>
      <c r="C126" s="144" t="str">
        <f>业务员提成明细!C125</f>
        <v>a0627</v>
      </c>
      <c r="D126" s="142" t="str">
        <f>业务员提成明细!D125</f>
        <v>可胜科技(泰州)有限公司</v>
      </c>
      <c r="E126" s="145">
        <f>业务员提成明细!E125</f>
        <v>0</v>
      </c>
      <c r="F126" s="146" t="str">
        <f>业务员提成明细!F125</f>
        <v>28120702</v>
      </c>
      <c r="G126" s="143">
        <f>业务员提成明细!G125</f>
        <v>43254</v>
      </c>
      <c r="H126" s="144">
        <f>业务员提成明细!H125</f>
        <v>120</v>
      </c>
      <c r="I126" s="150">
        <f>业务员提成明细!I125</f>
        <v>43255</v>
      </c>
      <c r="J126" s="151">
        <f>业务员提成明细!J125</f>
        <v>28400</v>
      </c>
      <c r="K126" s="145">
        <f>业务员提成明细!K125</f>
        <v>24273.5</v>
      </c>
      <c r="L126" s="152">
        <f>业务员提成明细!L125</f>
        <v>121</v>
      </c>
      <c r="M126" s="153">
        <f>业务员提成明细!M125</f>
        <v>0</v>
      </c>
      <c r="N126" s="76" t="str">
        <f>业务员提成明细!N125</f>
        <v>大客户0.5%，20170101后出货按0.7%结算，20170601后出货按0.6%及占比分配计算，20180101后出货按0.5%吴70%简30%分配</v>
      </c>
      <c r="O126" s="126">
        <f>业务员提成明细!O125</f>
        <v>1.1999999999999999E-3</v>
      </c>
      <c r="P126" s="154">
        <f>业务员提成明细!P125</f>
        <v>29.13</v>
      </c>
      <c r="Q126" s="125">
        <f>业务员提成明细!Q125</f>
        <v>17.18</v>
      </c>
      <c r="R126" s="145">
        <f>业务员提成明细!R125</f>
        <v>0</v>
      </c>
      <c r="S126" s="161">
        <f>业务员提成明细!S125</f>
        <v>0</v>
      </c>
      <c r="T126" s="162" t="str">
        <f>业务员提成明细!V125</f>
        <v>CSR58</v>
      </c>
      <c r="U126" s="144" t="str">
        <f>业务员提成明细!W125</f>
        <v>*石油制品*微乳化型切削液</v>
      </c>
      <c r="V126" s="163" t="str">
        <f>业务员提成明细!V125</f>
        <v>CSR58</v>
      </c>
      <c r="W126" s="164" t="str">
        <f>业务员提成明细!W125</f>
        <v>*石油制品*微乳化型切削液</v>
      </c>
      <c r="X126" s="163" t="str">
        <f>业务员提成明细!X125</f>
        <v>JH-200RP</v>
      </c>
      <c r="Y126" s="169">
        <f>业务员提成明细!Y125</f>
        <v>2000</v>
      </c>
      <c r="Z126" s="170" t="str">
        <f>业务员提成明细!Z125</f>
        <v>千克</v>
      </c>
      <c r="AA126" s="170"/>
      <c r="AB126" s="170"/>
      <c r="AC126" s="171">
        <f>业务员提成明细!AC125</f>
        <v>2000</v>
      </c>
      <c r="AD126" s="170"/>
      <c r="AE126" s="170"/>
      <c r="AF126" s="170" t="str">
        <f>业务员提成明细!AF125</f>
        <v>XOUT17120525</v>
      </c>
      <c r="AG126" s="176">
        <f>业务员提成明细!AG125</f>
        <v>43097</v>
      </c>
      <c r="AH126" s="177" t="str">
        <f>业务员提成明细!AH125</f>
        <v>吴佳佳</v>
      </c>
      <c r="AJ126" s="178">
        <f>业务员提成明细!AJ125</f>
        <v>0.17</v>
      </c>
    </row>
    <row r="127" spans="1:36" ht="11.25" customHeight="1" outlineLevel="2">
      <c r="A127" s="142" t="str">
        <f>业务员提成明细!A126</f>
        <v>郭波</v>
      </c>
      <c r="B127" s="143">
        <f>业务员提成明细!B126</f>
        <v>43137</v>
      </c>
      <c r="C127" s="144" t="str">
        <f>业务员提成明细!C126</f>
        <v>a1306</v>
      </c>
      <c r="D127" s="142" t="str">
        <f>业务员提成明细!D126</f>
        <v>可发科技（宿迁）有限公司</v>
      </c>
      <c r="E127" s="145">
        <f>业务员提成明细!E126</f>
        <v>0</v>
      </c>
      <c r="F127" s="146" t="str">
        <f>业务员提成明细!F126</f>
        <v>02839182</v>
      </c>
      <c r="G127" s="143">
        <f>业务员提成明细!G126</f>
        <v>43257</v>
      </c>
      <c r="H127" s="144">
        <f>业务员提成明细!H126</f>
        <v>120</v>
      </c>
      <c r="I127" s="150">
        <f>业务员提成明细!I126</f>
        <v>43255</v>
      </c>
      <c r="J127" s="151">
        <f>业务员提成明细!J126</f>
        <v>56800</v>
      </c>
      <c r="K127" s="145">
        <f>业务员提成明细!K126</f>
        <v>48547.01</v>
      </c>
      <c r="L127" s="152">
        <f>业务员提成明细!L126</f>
        <v>118</v>
      </c>
      <c r="M127" s="153">
        <f>业务员提成明细!M126</f>
        <v>0</v>
      </c>
      <c r="N127" s="76" t="str">
        <f>业务员提成明细!N126</f>
        <v>大客户0.5%，20170101后出货按0.7%结算，20170601后出货按0.6%及占比分配计算，20180101后出货按0.5%吴70%简30%分配</v>
      </c>
      <c r="O127" s="126">
        <f>业务员提成明细!O126</f>
        <v>1.1999999999999999E-3</v>
      </c>
      <c r="P127" s="154">
        <f>业务员提成明细!P126</f>
        <v>58.26</v>
      </c>
      <c r="Q127" s="125">
        <f>业务员提成明细!Q126</f>
        <v>17.18</v>
      </c>
      <c r="R127" s="145">
        <f>业务员提成明细!R126</f>
        <v>0</v>
      </c>
      <c r="S127" s="161">
        <f>业务员提成明细!S126</f>
        <v>0</v>
      </c>
      <c r="T127" s="162" t="str">
        <f>业务员提成明细!V126</f>
        <v>CSR58</v>
      </c>
      <c r="U127" s="144" t="str">
        <f>业务员提成明细!W126</f>
        <v>*石油制品*微乳化型切削液</v>
      </c>
      <c r="V127" s="163" t="str">
        <f>业务员提成明细!V126</f>
        <v>CSR58</v>
      </c>
      <c r="W127" s="164" t="str">
        <f>业务员提成明细!W126</f>
        <v>*石油制品*微乳化型切削液</v>
      </c>
      <c r="X127" s="163" t="str">
        <f>业务员提成明细!X126</f>
        <v>JH-200RP</v>
      </c>
      <c r="Y127" s="169">
        <f>业务员提成明细!Y126</f>
        <v>4000</v>
      </c>
      <c r="Z127" s="170" t="str">
        <f>业务员提成明细!Z126</f>
        <v>千克</v>
      </c>
      <c r="AA127" s="170"/>
      <c r="AB127" s="170"/>
      <c r="AC127" s="171">
        <f>业务员提成明细!AC126</f>
        <v>4000</v>
      </c>
      <c r="AD127" s="170"/>
      <c r="AE127" s="170"/>
      <c r="AF127" s="170" t="str">
        <f>业务员提成明细!AF126</f>
        <v>XOUT17120360</v>
      </c>
      <c r="AG127" s="176">
        <f>业务员提成明细!AG126</f>
        <v>43088</v>
      </c>
      <c r="AH127" s="177" t="str">
        <f>业务员提成明细!AH126</f>
        <v>吴佳佳</v>
      </c>
      <c r="AJ127" s="178">
        <f>业务员提成明细!AJ126</f>
        <v>0.17</v>
      </c>
    </row>
    <row r="128" spans="1:36" ht="11.25" customHeight="1" outlineLevel="2">
      <c r="A128" s="142" t="str">
        <f>业务员提成明细!A127</f>
        <v>郭波</v>
      </c>
      <c r="B128" s="143">
        <f>业务员提成明细!B127</f>
        <v>43137</v>
      </c>
      <c r="C128" s="144" t="str">
        <f>业务员提成明细!C127</f>
        <v>a1306</v>
      </c>
      <c r="D128" s="142" t="str">
        <f>业务员提成明细!D127</f>
        <v>可发科技（宿迁）有限公司</v>
      </c>
      <c r="E128" s="145">
        <f>业务员提成明细!E127</f>
        <v>0</v>
      </c>
      <c r="F128" s="146" t="str">
        <f>业务员提成明细!F127</f>
        <v>02839182</v>
      </c>
      <c r="G128" s="143">
        <f>业务员提成明细!G127</f>
        <v>43257</v>
      </c>
      <c r="H128" s="144">
        <f>业务员提成明细!H127</f>
        <v>120</v>
      </c>
      <c r="I128" s="150">
        <f>业务员提成明细!I127</f>
        <v>43255</v>
      </c>
      <c r="J128" s="151">
        <f>业务员提成明细!J127</f>
        <v>28400</v>
      </c>
      <c r="K128" s="145">
        <f>业务员提成明细!K127</f>
        <v>24273.5</v>
      </c>
      <c r="L128" s="152">
        <f>业务员提成明细!L127</f>
        <v>118</v>
      </c>
      <c r="M128" s="153">
        <f>业务员提成明细!M127</f>
        <v>0</v>
      </c>
      <c r="N128" s="76" t="str">
        <f>业务员提成明细!N127</f>
        <v>大客户0.5%，20170101后出货按0.7%结算，20170601后出货按0.6%及占比分配计算，20180101后出货按0.5%吴70%简30%分配</v>
      </c>
      <c r="O128" s="126">
        <f>业务员提成明细!O127</f>
        <v>1.1999999999999999E-3</v>
      </c>
      <c r="P128" s="154">
        <f>业务员提成明细!P127</f>
        <v>29.13</v>
      </c>
      <c r="Q128" s="125">
        <f>业务员提成明细!Q127</f>
        <v>17.18</v>
      </c>
      <c r="R128" s="145">
        <f>业务员提成明细!R127</f>
        <v>0</v>
      </c>
      <c r="S128" s="161">
        <f>业务员提成明细!S127</f>
        <v>0</v>
      </c>
      <c r="T128" s="162" t="str">
        <f>业务员提成明细!V127</f>
        <v>CSR58</v>
      </c>
      <c r="U128" s="144" t="str">
        <f>业务员提成明细!W127</f>
        <v>*石油制品*微乳化型切削液</v>
      </c>
      <c r="V128" s="163" t="str">
        <f>业务员提成明细!V127</f>
        <v>CSR58</v>
      </c>
      <c r="W128" s="164" t="str">
        <f>业务员提成明细!W127</f>
        <v>*石油制品*微乳化型切削液</v>
      </c>
      <c r="X128" s="163" t="str">
        <f>业务员提成明细!X127</f>
        <v>JH-200RP</v>
      </c>
      <c r="Y128" s="169">
        <f>业务员提成明细!Y127</f>
        <v>2000</v>
      </c>
      <c r="Z128" s="170" t="str">
        <f>业务员提成明细!Z127</f>
        <v>千克</v>
      </c>
      <c r="AA128" s="170"/>
      <c r="AB128" s="170"/>
      <c r="AC128" s="171">
        <f>业务员提成明细!AC127</f>
        <v>2000</v>
      </c>
      <c r="AD128" s="170"/>
      <c r="AE128" s="170"/>
      <c r="AF128" s="170" t="str">
        <f>业务员提成明细!AF127</f>
        <v>XOUT17120454</v>
      </c>
      <c r="AG128" s="176">
        <f>业务员提成明细!AG127</f>
        <v>43092</v>
      </c>
      <c r="AH128" s="177" t="str">
        <f>业务员提成明细!AH127</f>
        <v>吴佳佳</v>
      </c>
      <c r="AJ128" s="178">
        <f>业务员提成明细!AJ127</f>
        <v>0.17</v>
      </c>
    </row>
    <row r="129" spans="1:36" ht="11.25" customHeight="1" outlineLevel="2">
      <c r="A129" s="142" t="str">
        <f>业务员提成明细!A128</f>
        <v>郭波</v>
      </c>
      <c r="B129" s="143">
        <f>业务员提成明细!B128</f>
        <v>43137</v>
      </c>
      <c r="C129" s="144" t="str">
        <f>业务员提成明细!C128</f>
        <v>a1306</v>
      </c>
      <c r="D129" s="142" t="str">
        <f>业务员提成明细!D128</f>
        <v>可发科技（宿迁）有限公司</v>
      </c>
      <c r="E129" s="145">
        <f>业务员提成明细!E128</f>
        <v>0</v>
      </c>
      <c r="F129" s="146" t="str">
        <f>业务员提成明细!F128</f>
        <v>02839182</v>
      </c>
      <c r="G129" s="143">
        <f>业务员提成明细!G128</f>
        <v>43257</v>
      </c>
      <c r="H129" s="144">
        <f>业务员提成明细!H128</f>
        <v>120</v>
      </c>
      <c r="I129" s="150">
        <f>业务员提成明细!I128</f>
        <v>43255</v>
      </c>
      <c r="J129" s="151">
        <f>业务员提成明细!J128</f>
        <v>5440</v>
      </c>
      <c r="K129" s="145">
        <f>业务员提成明细!K128</f>
        <v>4649.57</v>
      </c>
      <c r="L129" s="152">
        <f>业务员提成明细!L128</f>
        <v>118</v>
      </c>
      <c r="M129" s="153">
        <f>业务员提成明细!M128</f>
        <v>0</v>
      </c>
      <c r="N129" s="76" t="str">
        <f>业务员提成明细!N128</f>
        <v>大客户0.5%，20170101后出货按0.7%结算，20170601后出货按0.6%及占比分配计算，20180101后出货按0.5%吴70%简30%分配</v>
      </c>
      <c r="O129" s="126">
        <f>业务员提成明细!O128</f>
        <v>1.1999999999999999E-3</v>
      </c>
      <c r="P129" s="154">
        <f>业务员提成明细!P128</f>
        <v>5.58</v>
      </c>
      <c r="Q129" s="125">
        <f>业务员提成明细!Q128</f>
        <v>16.09</v>
      </c>
      <c r="R129" s="145">
        <f>业务员提成明细!R128</f>
        <v>0</v>
      </c>
      <c r="S129" s="161">
        <f>业务员提成明细!S128</f>
        <v>0</v>
      </c>
      <c r="T129" s="162" t="str">
        <f>业务员提成明细!V128</f>
        <v>CYT46</v>
      </c>
      <c r="U129" s="144" t="str">
        <f>业务员提成明细!W128</f>
        <v>*石油制品*模温机导热油</v>
      </c>
      <c r="V129" s="163" t="str">
        <f>业务员提成明细!V128</f>
        <v>CYT46</v>
      </c>
      <c r="W129" s="164" t="str">
        <f>业务员提成明细!W128</f>
        <v>*石油制品*模温机导热油</v>
      </c>
      <c r="X129" s="163" t="str">
        <f>业务员提成明细!X128</f>
        <v>T360</v>
      </c>
      <c r="Y129" s="169">
        <f>业务员提成明细!Y128</f>
        <v>340</v>
      </c>
      <c r="Z129" s="170" t="str">
        <f>业务员提成明细!Z128</f>
        <v>千克</v>
      </c>
      <c r="AA129" s="170"/>
      <c r="AB129" s="170"/>
      <c r="AC129" s="171">
        <f>业务员提成明细!AC128</f>
        <v>340</v>
      </c>
      <c r="AD129" s="170"/>
      <c r="AE129" s="170"/>
      <c r="AF129" s="170" t="str">
        <f>业务员提成明细!AF128</f>
        <v>XOUT17120454</v>
      </c>
      <c r="AG129" s="176">
        <f>业务员提成明细!AG128</f>
        <v>43092</v>
      </c>
      <c r="AH129" s="177" t="str">
        <f>业务员提成明细!AH128</f>
        <v>吴佳佳</v>
      </c>
      <c r="AJ129" s="178">
        <f>业务员提成明细!AJ128</f>
        <v>0.17</v>
      </c>
    </row>
    <row r="130" spans="1:36" ht="11.25" customHeight="1" outlineLevel="2">
      <c r="A130" s="142" t="str">
        <f>业务员提成明细!A129</f>
        <v>郭波</v>
      </c>
      <c r="B130" s="143">
        <f>业务员提成明细!B129</f>
        <v>43137</v>
      </c>
      <c r="C130" s="144" t="str">
        <f>业务员提成明细!C129</f>
        <v>a1306</v>
      </c>
      <c r="D130" s="142" t="str">
        <f>业务员提成明细!D129</f>
        <v>可发科技（宿迁）有限公司</v>
      </c>
      <c r="E130" s="145">
        <f>业务员提成明细!E129</f>
        <v>0</v>
      </c>
      <c r="F130" s="146" t="str">
        <f>业务员提成明细!F129</f>
        <v>02839184</v>
      </c>
      <c r="G130" s="143">
        <f>业务员提成明细!G129</f>
        <v>43257</v>
      </c>
      <c r="H130" s="144">
        <f>业务员提成明细!H129</f>
        <v>120</v>
      </c>
      <c r="I130" s="150">
        <f>业务员提成明细!I129</f>
        <v>43255</v>
      </c>
      <c r="J130" s="151">
        <f>业务员提成明细!J129</f>
        <v>99400</v>
      </c>
      <c r="K130" s="145">
        <f>业务员提成明细!K129</f>
        <v>84957.26</v>
      </c>
      <c r="L130" s="152">
        <f>业务员提成明细!L129</f>
        <v>118</v>
      </c>
      <c r="M130" s="153">
        <f>业务员提成明细!M129</f>
        <v>0</v>
      </c>
      <c r="N130" s="76" t="str">
        <f>业务员提成明细!N129</f>
        <v>大客户0.5%，20170101后出货按0.7%结算，20170601后出货按0.6%及占比分配计算，20180101后出货按0.5%吴70%简30%分配</v>
      </c>
      <c r="O130" s="126">
        <f>业务员提成明细!O129</f>
        <v>1.1999999999999999E-3</v>
      </c>
      <c r="P130" s="154">
        <f>业务员提成明细!P129</f>
        <v>101.95</v>
      </c>
      <c r="Q130" s="125">
        <f>业务员提成明细!Q129</f>
        <v>17.18</v>
      </c>
      <c r="R130" s="145">
        <f>业务员提成明细!R129</f>
        <v>0</v>
      </c>
      <c r="S130" s="161">
        <f>业务员提成明细!S129</f>
        <v>0</v>
      </c>
      <c r="T130" s="162" t="str">
        <f>业务员提成明细!V129</f>
        <v>CSR58</v>
      </c>
      <c r="U130" s="144" t="str">
        <f>业务员提成明细!W129</f>
        <v>*石油制品*微乳化型切削液</v>
      </c>
      <c r="V130" s="163" t="str">
        <f>业务员提成明细!V129</f>
        <v>CSR58</v>
      </c>
      <c r="W130" s="164" t="str">
        <f>业务员提成明细!W129</f>
        <v>*石油制品*微乳化型切削液</v>
      </c>
      <c r="X130" s="163" t="str">
        <f>业务员提成明细!X129</f>
        <v>JH-200RP</v>
      </c>
      <c r="Y130" s="169">
        <f>业务员提成明细!Y129</f>
        <v>7000</v>
      </c>
      <c r="Z130" s="170" t="str">
        <f>业务员提成明细!Z129</f>
        <v>千克</v>
      </c>
      <c r="AA130" s="170"/>
      <c r="AB130" s="170"/>
      <c r="AC130" s="171">
        <f>业务员提成明细!AC129</f>
        <v>7000</v>
      </c>
      <c r="AD130" s="170"/>
      <c r="AE130" s="170"/>
      <c r="AF130" s="170" t="str">
        <f>业务员提成明细!AF129</f>
        <v>XOUT17120416</v>
      </c>
      <c r="AG130" s="176">
        <f>业务员提成明细!AG129</f>
        <v>43091</v>
      </c>
      <c r="AH130" s="177" t="str">
        <f>业务员提成明细!AH129</f>
        <v>吴佳佳</v>
      </c>
      <c r="AJ130" s="178">
        <f>业务员提成明细!AJ129</f>
        <v>0.17</v>
      </c>
    </row>
    <row r="131" spans="1:36" ht="11.25" customHeight="1" outlineLevel="2">
      <c r="A131" s="142" t="str">
        <f>业务员提成明细!A130</f>
        <v>郭波</v>
      </c>
      <c r="B131" s="143">
        <f>业务员提成明细!B130</f>
        <v>43137</v>
      </c>
      <c r="C131" s="144" t="str">
        <f>业务员提成明细!C130</f>
        <v>a1306</v>
      </c>
      <c r="D131" s="142" t="str">
        <f>业务员提成明细!D130</f>
        <v>可发科技（宿迁）有限公司</v>
      </c>
      <c r="E131" s="145">
        <f>业务员提成明细!E130</f>
        <v>0</v>
      </c>
      <c r="F131" s="146" t="str">
        <f>业务员提成明细!F130</f>
        <v>02839185</v>
      </c>
      <c r="G131" s="143">
        <f>业务员提成明细!G130</f>
        <v>43257</v>
      </c>
      <c r="H131" s="144">
        <f>业务员提成明细!H130</f>
        <v>120</v>
      </c>
      <c r="I131" s="150">
        <f>业务员提成明细!I130</f>
        <v>43255</v>
      </c>
      <c r="J131" s="151">
        <f>业务员提成明细!J130</f>
        <v>42600</v>
      </c>
      <c r="K131" s="145">
        <f>业务员提成明细!K130</f>
        <v>36410.26</v>
      </c>
      <c r="L131" s="152">
        <f>业务员提成明细!L130</f>
        <v>118</v>
      </c>
      <c r="M131" s="153">
        <f>业务员提成明细!M130</f>
        <v>0</v>
      </c>
      <c r="N131" s="76" t="str">
        <f>业务员提成明细!N130</f>
        <v>大客户0.5%，20170101后出货按0.7%结算，20170601后出货按0.6%及占比分配计算，20180101后出货按0.5%吴70%简30%分配</v>
      </c>
      <c r="O131" s="126">
        <f>业务员提成明细!O130</f>
        <v>1.1999999999999999E-3</v>
      </c>
      <c r="P131" s="154">
        <f>业务员提成明细!P130</f>
        <v>43.69</v>
      </c>
      <c r="Q131" s="125">
        <f>业务员提成明细!Q130</f>
        <v>17.18</v>
      </c>
      <c r="R131" s="145">
        <f>业务员提成明细!R130</f>
        <v>0</v>
      </c>
      <c r="S131" s="161">
        <f>业务员提成明细!S130</f>
        <v>0</v>
      </c>
      <c r="T131" s="162" t="str">
        <f>业务员提成明细!V130</f>
        <v>CSR58</v>
      </c>
      <c r="U131" s="144" t="str">
        <f>业务员提成明细!W130</f>
        <v>*石油制品*微乳化型切削液</v>
      </c>
      <c r="V131" s="163" t="str">
        <f>业务员提成明细!V130</f>
        <v>CSR58</v>
      </c>
      <c r="W131" s="164" t="str">
        <f>业务员提成明细!W130</f>
        <v>*石油制品*微乳化型切削液</v>
      </c>
      <c r="X131" s="163" t="str">
        <f>业务员提成明细!X130</f>
        <v>JH-200RP</v>
      </c>
      <c r="Y131" s="169">
        <f>业务员提成明细!Y130</f>
        <v>3000</v>
      </c>
      <c r="Z131" s="170" t="str">
        <f>业务员提成明细!Z130</f>
        <v>千克</v>
      </c>
      <c r="AA131" s="170"/>
      <c r="AB131" s="170"/>
      <c r="AC131" s="171">
        <f>业务员提成明细!AC130</f>
        <v>3000</v>
      </c>
      <c r="AD131" s="170"/>
      <c r="AE131" s="170"/>
      <c r="AF131" s="170" t="str">
        <f>业务员提成明细!AF130</f>
        <v>XOUT17120416</v>
      </c>
      <c r="AG131" s="176">
        <f>业务员提成明细!AG130</f>
        <v>43091</v>
      </c>
      <c r="AH131" s="177" t="str">
        <f>业务员提成明细!AH130</f>
        <v>吴佳佳</v>
      </c>
      <c r="AJ131" s="178">
        <f>业务员提成明细!AJ130</f>
        <v>0.17</v>
      </c>
    </row>
    <row r="132" spans="1:36" ht="11.25" customHeight="1" outlineLevel="2">
      <c r="A132" s="142" t="str">
        <f>业务员提成明细!A131</f>
        <v>郭波</v>
      </c>
      <c r="B132" s="143">
        <f>业务员提成明细!B131</f>
        <v>43134</v>
      </c>
      <c r="C132" s="144" t="str">
        <f>业务员提成明细!C131</f>
        <v>a1402</v>
      </c>
      <c r="D132" s="142" t="str">
        <f>业务员提成明细!D131</f>
        <v>可利科技（泰州）有限公司</v>
      </c>
      <c r="E132" s="145">
        <f>业务员提成明细!E131</f>
        <v>0</v>
      </c>
      <c r="F132" s="146" t="str">
        <f>业务员提成明细!F131</f>
        <v>28120704</v>
      </c>
      <c r="G132" s="143">
        <f>业务员提成明细!G131</f>
        <v>43254</v>
      </c>
      <c r="H132" s="144">
        <f>业务员提成明细!H131</f>
        <v>120</v>
      </c>
      <c r="I132" s="150">
        <f>业务员提成明细!I131</f>
        <v>43255</v>
      </c>
      <c r="J132" s="151">
        <f>业务员提成明细!J131</f>
        <v>56800</v>
      </c>
      <c r="K132" s="145">
        <f>业务员提成明细!K131</f>
        <v>48547.01</v>
      </c>
      <c r="L132" s="152">
        <f>业务员提成明细!L131</f>
        <v>121</v>
      </c>
      <c r="M132" s="153">
        <f>业务员提成明细!M131</f>
        <v>0</v>
      </c>
      <c r="N132" s="76" t="str">
        <f>业务员提成明细!N131</f>
        <v>大客户0.5%，20170101后出货按0.7%结算，20170601后出货按0.6%及占比分配计算，20180101后出货按0.5%吴70%简30%分配</v>
      </c>
      <c r="O132" s="126">
        <f>业务员提成明细!O131</f>
        <v>1.1999999999999999E-3</v>
      </c>
      <c r="P132" s="154">
        <f>业务员提成明细!P131</f>
        <v>58.26</v>
      </c>
      <c r="Q132" s="125">
        <f>业务员提成明细!Q131</f>
        <v>17.18</v>
      </c>
      <c r="R132" s="145">
        <f>业务员提成明细!R131</f>
        <v>0</v>
      </c>
      <c r="S132" s="161">
        <f>业务员提成明细!S131</f>
        <v>0</v>
      </c>
      <c r="T132" s="162" t="str">
        <f>业务员提成明细!V131</f>
        <v>CSR58</v>
      </c>
      <c r="U132" s="144" t="str">
        <f>业务员提成明细!W131</f>
        <v>*石油制品*微乳化型切削液</v>
      </c>
      <c r="V132" s="163" t="str">
        <f>业务员提成明细!V131</f>
        <v>CSR58</v>
      </c>
      <c r="W132" s="164" t="str">
        <f>业务员提成明细!W131</f>
        <v>*石油制品*微乳化型切削液</v>
      </c>
      <c r="X132" s="163" t="str">
        <f>业务员提成明细!X131</f>
        <v>JH-200RP</v>
      </c>
      <c r="Y132" s="169">
        <f>业务员提成明细!Y131</f>
        <v>4000</v>
      </c>
      <c r="Z132" s="170" t="str">
        <f>业务员提成明细!Z131</f>
        <v>千克</v>
      </c>
      <c r="AA132" s="170"/>
      <c r="AB132" s="170"/>
      <c r="AC132" s="171">
        <f>业务员提成明细!AC131</f>
        <v>4000</v>
      </c>
      <c r="AD132" s="170"/>
      <c r="AE132" s="170"/>
      <c r="AF132" s="170" t="str">
        <f>业务员提成明细!AF131</f>
        <v>XOUT17120407</v>
      </c>
      <c r="AG132" s="176">
        <f>业务员提成明细!AG131</f>
        <v>43090</v>
      </c>
      <c r="AH132" s="177" t="str">
        <f>业务员提成明细!AH131</f>
        <v>吴佳佳</v>
      </c>
      <c r="AJ132" s="178">
        <f>业务员提成明细!AJ131</f>
        <v>0.17</v>
      </c>
    </row>
    <row r="133" spans="1:36" ht="11.25" customHeight="1" outlineLevel="2">
      <c r="A133" s="142" t="str">
        <f>业务员提成明细!A132</f>
        <v>郭波</v>
      </c>
      <c r="B133" s="143">
        <f>业务员提成明细!B132</f>
        <v>43134</v>
      </c>
      <c r="C133" s="144" t="str">
        <f>业务员提成明细!C132</f>
        <v>a1402</v>
      </c>
      <c r="D133" s="142" t="str">
        <f>业务员提成明细!D132</f>
        <v>可利科技（泰州）有限公司</v>
      </c>
      <c r="E133" s="145">
        <f>业务员提成明细!E132</f>
        <v>0</v>
      </c>
      <c r="F133" s="146" t="str">
        <f>业务员提成明细!F132</f>
        <v>28120704</v>
      </c>
      <c r="G133" s="143">
        <f>业务员提成明细!G132</f>
        <v>43254</v>
      </c>
      <c r="H133" s="144">
        <f>业务员提成明细!H132</f>
        <v>120</v>
      </c>
      <c r="I133" s="150">
        <f>业务员提成明细!I132</f>
        <v>43255</v>
      </c>
      <c r="J133" s="151">
        <f>业务员提成明细!J132</f>
        <v>28400</v>
      </c>
      <c r="K133" s="145">
        <f>业务员提成明细!K132</f>
        <v>24273.5</v>
      </c>
      <c r="L133" s="152">
        <f>业务员提成明细!L132</f>
        <v>121</v>
      </c>
      <c r="M133" s="153">
        <f>业务员提成明细!M132</f>
        <v>0</v>
      </c>
      <c r="N133" s="76" t="str">
        <f>业务员提成明细!N132</f>
        <v>大客户0.5%，20170101后出货按0.7%结算，20170601后出货按0.6%及占比分配计算，20180101后出货按0.5%吴70%简30%分配</v>
      </c>
      <c r="O133" s="126">
        <f>业务员提成明细!O132</f>
        <v>1.1999999999999999E-3</v>
      </c>
      <c r="P133" s="154">
        <f>业务员提成明细!P132</f>
        <v>29.13</v>
      </c>
      <c r="Q133" s="125">
        <f>业务员提成明细!Q132</f>
        <v>17.18</v>
      </c>
      <c r="R133" s="145">
        <f>业务员提成明细!R132</f>
        <v>0</v>
      </c>
      <c r="S133" s="161">
        <f>业务员提成明细!S132</f>
        <v>0</v>
      </c>
      <c r="T133" s="162" t="str">
        <f>业务员提成明细!V132</f>
        <v>CSR58</v>
      </c>
      <c r="U133" s="144" t="str">
        <f>业务员提成明细!W132</f>
        <v>*石油制品*微乳化型切削液</v>
      </c>
      <c r="V133" s="163" t="str">
        <f>业务员提成明细!V132</f>
        <v>CSR58</v>
      </c>
      <c r="W133" s="164" t="str">
        <f>业务员提成明细!W132</f>
        <v>*石油制品*微乳化型切削液</v>
      </c>
      <c r="X133" s="163" t="str">
        <f>业务员提成明细!X132</f>
        <v>JH-200RP</v>
      </c>
      <c r="Y133" s="169">
        <f>业务员提成明细!Y132</f>
        <v>2000</v>
      </c>
      <c r="Z133" s="170" t="str">
        <f>业务员提成明细!Z132</f>
        <v>千克</v>
      </c>
      <c r="AA133" s="170"/>
      <c r="AB133" s="170"/>
      <c r="AC133" s="171">
        <f>业务员提成明细!AC132</f>
        <v>2000</v>
      </c>
      <c r="AD133" s="170"/>
      <c r="AE133" s="170"/>
      <c r="AF133" s="170" t="str">
        <f>业务员提成明细!AF132</f>
        <v>XOUT17120407</v>
      </c>
      <c r="AG133" s="176">
        <f>业务员提成明细!AG132</f>
        <v>43090</v>
      </c>
      <c r="AH133" s="177" t="str">
        <f>业务员提成明细!AH132</f>
        <v>吴佳佳</v>
      </c>
      <c r="AJ133" s="178">
        <f>业务员提成明细!AJ132</f>
        <v>0.17</v>
      </c>
    </row>
    <row r="134" spans="1:36" ht="11.25" customHeight="1" outlineLevel="1">
      <c r="A134" s="179" t="s">
        <v>6638</v>
      </c>
      <c r="B134" s="143"/>
      <c r="C134" s="144"/>
      <c r="D134" s="142"/>
      <c r="E134" s="145">
        <f>SUBTOTAL(9,E108:E133)</f>
        <v>56130</v>
      </c>
      <c r="F134" s="146"/>
      <c r="G134" s="143"/>
      <c r="H134" s="144"/>
      <c r="I134" s="150"/>
      <c r="J134" s="151">
        <f>SUBTOTAL(9,J108:J133)</f>
        <v>807300</v>
      </c>
      <c r="K134" s="145">
        <f>SUBTOTAL(9,K108:K133)</f>
        <v>690098.44000000006</v>
      </c>
      <c r="L134" s="152"/>
      <c r="M134" s="153">
        <f>SUBTOTAL(9,M108:M133)</f>
        <v>128.2051282051282</v>
      </c>
      <c r="N134" s="76"/>
      <c r="O134" s="126"/>
      <c r="P134" s="154">
        <f>SUBTOTAL(9,P108:P133)</f>
        <v>2504.8200000000002</v>
      </c>
      <c r="Q134" s="125"/>
      <c r="R134" s="145" t="e">
        <f>SUBTOTAL(9,R108:R133)</f>
        <v>#REF!</v>
      </c>
      <c r="S134" s="161" t="e">
        <f>SUBTOTAL(9,S108:S133)</f>
        <v>#REF!</v>
      </c>
      <c r="T134" s="162"/>
      <c r="U134" s="144"/>
      <c r="V134" s="163"/>
      <c r="W134" s="164"/>
      <c r="X134" s="163"/>
      <c r="Y134" s="169"/>
      <c r="Z134" s="170"/>
      <c r="AA134" s="170"/>
      <c r="AB134" s="170"/>
      <c r="AC134" s="171"/>
      <c r="AD134" s="170"/>
      <c r="AE134" s="170"/>
      <c r="AF134" s="170"/>
      <c r="AG134" s="176"/>
      <c r="AH134" s="177"/>
      <c r="AJ134" s="178"/>
    </row>
    <row r="135" spans="1:36" ht="11.25" customHeight="1" outlineLevel="2">
      <c r="A135" s="142" t="str">
        <f>业务员提成明细!A133</f>
        <v>韩风云</v>
      </c>
      <c r="B135" s="143">
        <f>业务员提成明细!B133</f>
        <v>43210</v>
      </c>
      <c r="C135" s="144" t="str">
        <f>业务员提成明细!C133</f>
        <v>a0150</v>
      </c>
      <c r="D135" s="142" t="str">
        <f>业务员提成明细!D133</f>
        <v>苏州金春永精密冲压件有限公司</v>
      </c>
      <c r="E135" s="145">
        <f>业务员提成明细!E133</f>
        <v>14040</v>
      </c>
      <c r="F135" s="146" t="str">
        <f>业务员提成明细!F133</f>
        <v>27754140</v>
      </c>
      <c r="G135" s="143">
        <f>业务员提成明细!G133</f>
        <v>43300</v>
      </c>
      <c r="H135" s="144">
        <f>业务员提成明细!H133</f>
        <v>90</v>
      </c>
      <c r="I135" s="150">
        <f>业务员提成明细!I133</f>
        <v>43277</v>
      </c>
      <c r="J135" s="151">
        <f>业务员提成明细!J133</f>
        <v>14040</v>
      </c>
      <c r="K135" s="145">
        <f>业务员提成明细!K133</f>
        <v>12000</v>
      </c>
      <c r="L135" s="152">
        <f>业务员提成明细!L133</f>
        <v>67</v>
      </c>
      <c r="M135" s="153">
        <f>业务员提成明细!M133</f>
        <v>2307.6923076923076</v>
      </c>
      <c r="N135" s="76" t="e">
        <f>业务员提成明细!N133</f>
        <v>#REF!</v>
      </c>
      <c r="O135" s="126">
        <f>业务员提成明细!O133</f>
        <v>0.04</v>
      </c>
      <c r="P135" s="154">
        <f>业务员提成明细!P133</f>
        <v>387.69</v>
      </c>
      <c r="Q135" s="125" t="e">
        <f>业务员提成明细!Q133</f>
        <v>#REF!</v>
      </c>
      <c r="R135" s="145" t="e">
        <f>业务员提成明细!R133</f>
        <v>#REF!</v>
      </c>
      <c r="S135" s="161" t="e">
        <f>业务员提成明细!S133</f>
        <v>#REF!</v>
      </c>
      <c r="T135" s="162" t="str">
        <f>业务员提成明细!V133</f>
        <v>CYF06</v>
      </c>
      <c r="U135" s="144" t="str">
        <f>业务员提成明细!W133</f>
        <v>*专项化学用品*矿物剂型防锈剂</v>
      </c>
      <c r="V135" s="163" t="str">
        <f>业务员提成明细!V133</f>
        <v>CYF06</v>
      </c>
      <c r="W135" s="164" t="str">
        <f>业务员提成明细!W133</f>
        <v>*专项化学用品*矿物剂型防锈剂</v>
      </c>
      <c r="X135" s="163" t="str">
        <f>业务员提成明细!X133</f>
        <v>X-3630</v>
      </c>
      <c r="Y135" s="169">
        <f>业务员提成明细!Y133</f>
        <v>3</v>
      </c>
      <c r="Z135" s="170" t="str">
        <f>业务员提成明细!Z133</f>
        <v>桶</v>
      </c>
      <c r="AA135" s="170"/>
      <c r="AB135" s="170"/>
      <c r="AC135" s="171">
        <f>业务员提成明细!AC133</f>
        <v>510</v>
      </c>
      <c r="AD135" s="170"/>
      <c r="AE135" s="170"/>
      <c r="AF135" s="170" t="str">
        <f>业务员提成明细!AF133</f>
        <v>XOUT18040358</v>
      </c>
      <c r="AG135" s="176">
        <f>业务员提成明细!AG133</f>
        <v>43211</v>
      </c>
      <c r="AH135" s="177"/>
      <c r="AJ135" s="178">
        <f>业务员提成明细!AJ133</f>
        <v>0.17</v>
      </c>
    </row>
    <row r="136" spans="1:36" ht="11.25" customHeight="1" outlineLevel="2">
      <c r="A136" s="142" t="str">
        <f>业务员提成明细!A134</f>
        <v>韩风云</v>
      </c>
      <c r="B136" s="143">
        <f>业务员提成明细!B134</f>
        <v>43181</v>
      </c>
      <c r="C136" s="144" t="str">
        <f>业务员提成明细!C134</f>
        <v>a0151</v>
      </c>
      <c r="D136" s="142" t="str">
        <f>业务员提成明细!D134</f>
        <v>苏州金利达冲压件有限公司</v>
      </c>
      <c r="E136" s="145">
        <f>业务员提成明细!E134</f>
        <v>9600</v>
      </c>
      <c r="F136" s="146" t="str">
        <f>业务员提成明细!F134</f>
        <v>02839673</v>
      </c>
      <c r="G136" s="143">
        <f>业务员提成明细!G134</f>
        <v>43271</v>
      </c>
      <c r="H136" s="144">
        <f>业务员提成明细!H134</f>
        <v>90</v>
      </c>
      <c r="I136" s="150">
        <f>业务员提成明细!I134</f>
        <v>43263</v>
      </c>
      <c r="J136" s="151">
        <f>业务员提成明细!J134</f>
        <v>9600</v>
      </c>
      <c r="K136" s="145">
        <f>业务员提成明细!K134</f>
        <v>8205.1299999999992</v>
      </c>
      <c r="L136" s="152">
        <f>业务员提成明细!L134</f>
        <v>82</v>
      </c>
      <c r="M136" s="153">
        <f>业务员提成明细!M134</f>
        <v>0</v>
      </c>
      <c r="N136" s="76" t="e">
        <f>业务员提成明细!N134</f>
        <v>#REF!</v>
      </c>
      <c r="O136" s="126">
        <f>业务员提成明细!O134</f>
        <v>0.04</v>
      </c>
      <c r="P136" s="154">
        <f>业务员提成明细!P134</f>
        <v>328.21</v>
      </c>
      <c r="Q136" s="125" t="e">
        <f>业务员提成明细!Q134</f>
        <v>#REF!</v>
      </c>
      <c r="R136" s="145" t="e">
        <f>业务员提成明细!R134</f>
        <v>#REF!</v>
      </c>
      <c r="S136" s="161" t="e">
        <f>业务员提成明细!S134</f>
        <v>#REF!</v>
      </c>
      <c r="T136" s="162" t="str">
        <f>业务员提成明细!V134</f>
        <v>CYF06</v>
      </c>
      <c r="U136" s="144" t="str">
        <f>业务员提成明细!W134</f>
        <v>*专项化学用品*矿物油型防锈油</v>
      </c>
      <c r="V136" s="163" t="str">
        <f>业务员提成明细!V134</f>
        <v>CYF06</v>
      </c>
      <c r="W136" s="164" t="str">
        <f>业务员提成明细!W134</f>
        <v>*专项化学用品*矿物油型防锈油</v>
      </c>
      <c r="X136" s="163" t="str">
        <f>业务员提成明细!X134</f>
        <v>X-3630</v>
      </c>
      <c r="Y136" s="169">
        <f>业务员提成明细!Y134</f>
        <v>2</v>
      </c>
      <c r="Z136" s="170" t="str">
        <f>业务员提成明细!Z134</f>
        <v>桶</v>
      </c>
      <c r="AA136" s="170"/>
      <c r="AB136" s="170"/>
      <c r="AC136" s="171">
        <f>业务员提成明细!AC134</f>
        <v>340</v>
      </c>
      <c r="AD136" s="170"/>
      <c r="AE136" s="170"/>
      <c r="AF136" s="170" t="str">
        <f>业务员提成明细!AF134</f>
        <v>XOUT18030360</v>
      </c>
      <c r="AG136" s="176">
        <f>业务员提成明细!AG134</f>
        <v>43182</v>
      </c>
      <c r="AH136" s="177"/>
      <c r="AJ136" s="178">
        <f>业务员提成明细!AJ134</f>
        <v>0.17</v>
      </c>
    </row>
    <row r="137" spans="1:36" ht="11.25" customHeight="1" outlineLevel="2">
      <c r="A137" s="142" t="str">
        <f>业务员提成明细!A135</f>
        <v>韩风云</v>
      </c>
      <c r="B137" s="143">
        <f>业务员提成明细!B135</f>
        <v>43250</v>
      </c>
      <c r="C137" s="144" t="str">
        <f>业务员提成明细!C135</f>
        <v>a0364</v>
      </c>
      <c r="D137" s="142" t="str">
        <f>业务员提成明细!D135</f>
        <v>太仓戴尔塔精密模具有限公司</v>
      </c>
      <c r="E137" s="145">
        <f>业务员提成明细!E135</f>
        <v>1160</v>
      </c>
      <c r="F137" s="146" t="str">
        <f>业务员提成明细!F135</f>
        <v>55874758</v>
      </c>
      <c r="G137" s="143">
        <f>业务员提成明细!G135</f>
        <v>43280</v>
      </c>
      <c r="H137" s="144">
        <f>业务员提成明细!H135</f>
        <v>30</v>
      </c>
      <c r="I137" s="150">
        <f>业务员提成明细!I135</f>
        <v>43280</v>
      </c>
      <c r="J137" s="151">
        <f>业务员提成明细!J135</f>
        <v>1160</v>
      </c>
      <c r="K137" s="145">
        <f>业务员提成明细!K135</f>
        <v>1000</v>
      </c>
      <c r="L137" s="152">
        <f>业务员提成明细!L135</f>
        <v>30</v>
      </c>
      <c r="M137" s="153">
        <f>业务员提成明细!M135</f>
        <v>0</v>
      </c>
      <c r="N137" s="76" t="e">
        <f>业务员提成明细!N135</f>
        <v>#REF!</v>
      </c>
      <c r="O137" s="126">
        <f>业务员提成明细!O135</f>
        <v>0.05</v>
      </c>
      <c r="P137" s="154">
        <f>业务员提成明细!P135</f>
        <v>50</v>
      </c>
      <c r="Q137" s="125" t="e">
        <f>业务员提成明细!Q135</f>
        <v>#REF!</v>
      </c>
      <c r="R137" s="145" t="e">
        <f>业务员提成明细!R135</f>
        <v>#REF!</v>
      </c>
      <c r="S137" s="161" t="e">
        <f>业务员提成明细!S135</f>
        <v>#REF!</v>
      </c>
      <c r="T137" s="162" t="str">
        <f>业务员提成明细!V135</f>
        <v>CYT09</v>
      </c>
      <c r="U137" s="144" t="str">
        <f>业务员提成明细!W135</f>
        <v>*润滑油*抗磨液压油</v>
      </c>
      <c r="V137" s="163" t="str">
        <f>业务员提成明细!V135</f>
        <v>CYT09</v>
      </c>
      <c r="W137" s="164" t="str">
        <f>业务员提成明细!W135</f>
        <v>*润滑油*抗磨液压油</v>
      </c>
      <c r="X137" s="163" t="str">
        <f>业务员提成明细!X135</f>
        <v>32#</v>
      </c>
      <c r="Y137" s="169">
        <f>业务员提成明细!Y135</f>
        <v>6.8000000000000005E-2</v>
      </c>
      <c r="Z137" s="170" t="str">
        <f>业务员提成明细!Z135</f>
        <v>吨</v>
      </c>
      <c r="AA137" s="170"/>
      <c r="AB137" s="170"/>
      <c r="AC137" s="171">
        <f>业务员提成明细!AC135</f>
        <v>68</v>
      </c>
      <c r="AD137" s="170"/>
      <c r="AE137" s="170"/>
      <c r="AF137" s="170" t="str">
        <f>业务员提成明细!AF135</f>
        <v>XOUT18050564</v>
      </c>
      <c r="AG137" s="176">
        <f>业务员提成明细!AG135</f>
        <v>43251</v>
      </c>
      <c r="AH137" s="177"/>
      <c r="AJ137" s="178">
        <f>业务员提成明细!AJ135</f>
        <v>0.16</v>
      </c>
    </row>
    <row r="138" spans="1:36" ht="11.25" customHeight="1" outlineLevel="2">
      <c r="A138" s="142" t="str">
        <f>业务员提成明细!A136</f>
        <v>韩风云</v>
      </c>
      <c r="B138" s="143">
        <f>业务员提成明细!B136</f>
        <v>43266</v>
      </c>
      <c r="C138" s="144" t="str">
        <f>业务员提成明细!C136</f>
        <v>a0364</v>
      </c>
      <c r="D138" s="142" t="str">
        <f>业务员提成明细!D136</f>
        <v>太仓戴尔塔精密模具有限公司</v>
      </c>
      <c r="E138" s="145">
        <f>业务员提成明细!E136</f>
        <v>2700</v>
      </c>
      <c r="F138" s="146" t="str">
        <f>业务员提成明细!F136</f>
        <v>16643876</v>
      </c>
      <c r="G138" s="143">
        <f>业务员提成明细!G136</f>
        <v>43296</v>
      </c>
      <c r="H138" s="144">
        <f>业务员提成明细!H136</f>
        <v>30</v>
      </c>
      <c r="I138" s="150">
        <f>业务员提成明细!I136</f>
        <v>43280</v>
      </c>
      <c r="J138" s="151">
        <f>业务员提成明细!J136</f>
        <v>2700</v>
      </c>
      <c r="K138" s="145">
        <f>业务员提成明细!K136</f>
        <v>2327.59</v>
      </c>
      <c r="L138" s="152">
        <f>业务员提成明细!L136</f>
        <v>14</v>
      </c>
      <c r="M138" s="153">
        <f>业务员提成明细!M136</f>
        <v>0</v>
      </c>
      <c r="N138" s="76" t="e">
        <f>业务员提成明细!N136</f>
        <v>#REF!</v>
      </c>
      <c r="O138" s="126">
        <f>业务员提成明细!O136</f>
        <v>0.05</v>
      </c>
      <c r="P138" s="154">
        <f>业务员提成明细!P136</f>
        <v>116.38</v>
      </c>
      <c r="Q138" s="125" t="e">
        <f>业务员提成明细!Q136</f>
        <v>#REF!</v>
      </c>
      <c r="R138" s="145" t="e">
        <f>业务员提成明细!R136</f>
        <v>#REF!</v>
      </c>
      <c r="S138" s="161" t="e">
        <f>业务员提成明细!S136</f>
        <v>#REF!</v>
      </c>
      <c r="T138" s="162" t="str">
        <f>业务员提成明细!V136</f>
        <v>CYQ10</v>
      </c>
      <c r="U138" s="144" t="str">
        <f>业务员提成明细!W136</f>
        <v>*专项化学用品*低油雾切削油</v>
      </c>
      <c r="V138" s="163" t="str">
        <f>业务员提成明细!V136</f>
        <v>CYQ10</v>
      </c>
      <c r="W138" s="164" t="str">
        <f>业务员提成明细!W136</f>
        <v>*专项化学用品*低油雾切削油</v>
      </c>
      <c r="X138" s="163" t="str">
        <f>业务员提成明细!X136</f>
        <v>CH-201</v>
      </c>
      <c r="Y138" s="169">
        <f>业务员提成明细!Y136</f>
        <v>1</v>
      </c>
      <c r="Z138" s="170" t="str">
        <f>业务员提成明细!Z136</f>
        <v>桶</v>
      </c>
      <c r="AA138" s="170"/>
      <c r="AB138" s="170"/>
      <c r="AC138" s="171">
        <f>业务员提成明细!AC136</f>
        <v>170</v>
      </c>
      <c r="AD138" s="170"/>
      <c r="AE138" s="170"/>
      <c r="AF138" s="170" t="str">
        <f>业务员提成明细!AF136</f>
        <v>XOUT18060300</v>
      </c>
      <c r="AG138" s="176">
        <f>业务员提成明细!AG136</f>
        <v>43265</v>
      </c>
      <c r="AH138" s="177"/>
      <c r="AJ138" s="178">
        <f>业务员提成明细!AJ136</f>
        <v>0.15999810963270999</v>
      </c>
    </row>
    <row r="139" spans="1:36" ht="11.25" customHeight="1" outlineLevel="2">
      <c r="A139" s="142" t="str">
        <f>业务员提成明细!A137</f>
        <v>韩风云</v>
      </c>
      <c r="B139" s="143">
        <f>业务员提成明细!B137</f>
        <v>43111</v>
      </c>
      <c r="C139" s="144" t="str">
        <f>业务员提成明细!C137</f>
        <v>a1002</v>
      </c>
      <c r="D139" s="142" t="str">
        <f>业务员提成明细!D137</f>
        <v>苏州辛得利机电科技有限公司</v>
      </c>
      <c r="E139" s="145">
        <f>业务员提成明细!E137</f>
        <v>7600</v>
      </c>
      <c r="F139" s="146" t="str">
        <f>业务员提成明细!F137</f>
        <v>28120247</v>
      </c>
      <c r="G139" s="143">
        <f>业务员提成明细!G137</f>
        <v>43171</v>
      </c>
      <c r="H139" s="144">
        <f>业务员提成明细!H137</f>
        <v>60</v>
      </c>
      <c r="I139" s="150">
        <f>业务员提成明细!I137</f>
        <v>43258</v>
      </c>
      <c r="J139" s="151">
        <f>业务员提成明细!J137</f>
        <v>7600</v>
      </c>
      <c r="K139" s="145">
        <f>业务员提成明细!K137</f>
        <v>6495.73</v>
      </c>
      <c r="L139" s="152">
        <f>业务员提成明细!L137</f>
        <v>147</v>
      </c>
      <c r="M139" s="153">
        <f>业务员提成明细!M137</f>
        <v>0</v>
      </c>
      <c r="N139" s="76" t="e">
        <f>业务员提成明细!N137</f>
        <v>#REF!</v>
      </c>
      <c r="O139" s="126">
        <f>业务员提成明细!O137</f>
        <v>0.02</v>
      </c>
      <c r="P139" s="154">
        <f>业务员提成明细!P137</f>
        <v>129.91</v>
      </c>
      <c r="Q139" s="125">
        <f>业务员提成明细!Q137</f>
        <v>15.083</v>
      </c>
      <c r="R139" s="145">
        <f>业务员提成明细!R137</f>
        <v>5728.22</v>
      </c>
      <c r="S139" s="161">
        <f>业务员提成明细!S137</f>
        <v>767.51</v>
      </c>
      <c r="T139" s="162" t="str">
        <f>业务员提成明细!V137</f>
        <v>CSR24</v>
      </c>
      <c r="U139" s="144" t="str">
        <f>业务员提成明细!W137</f>
        <v>*石油制品*铝合金加工液</v>
      </c>
      <c r="V139" s="163" t="str">
        <f>业务员提成明细!V137</f>
        <v>CSR24</v>
      </c>
      <c r="W139" s="164" t="str">
        <f>业务员提成明细!W137</f>
        <v>*石油制品*铝合金加工液</v>
      </c>
      <c r="X139" s="163" t="str">
        <f>业务员提成明细!X137</f>
        <v>ZM-3080</v>
      </c>
      <c r="Y139" s="169">
        <f>业务员提成明细!Y137</f>
        <v>20</v>
      </c>
      <c r="Z139" s="170" t="str">
        <f>业务员提成明细!Z137</f>
        <v>桶</v>
      </c>
      <c r="AA139" s="170"/>
      <c r="AB139" s="170"/>
      <c r="AC139" s="171">
        <f>业务员提成明细!AC137</f>
        <v>340</v>
      </c>
      <c r="AD139" s="170"/>
      <c r="AE139" s="170"/>
      <c r="AF139" s="170" t="str">
        <f>业务员提成明细!AF137</f>
        <v>XOUT18010124</v>
      </c>
      <c r="AG139" s="176">
        <f>业务员提成明细!AG137</f>
        <v>43109</v>
      </c>
      <c r="AH139" s="177"/>
      <c r="AJ139" s="178">
        <f>业务员提成明细!AJ137</f>
        <v>0.17</v>
      </c>
    </row>
    <row r="140" spans="1:36" ht="11.25" customHeight="1" outlineLevel="2">
      <c r="A140" s="142" t="str">
        <f>业务员提成明细!A138</f>
        <v>韩风云</v>
      </c>
      <c r="B140" s="143">
        <f>业务员提成明细!B138</f>
        <v>43173</v>
      </c>
      <c r="C140" s="144" t="str">
        <f>业务员提成明细!C138</f>
        <v>a1448</v>
      </c>
      <c r="D140" s="142" t="str">
        <f>业务员提成明细!D138</f>
        <v>苏州龙兴晟机电科技有限公司</v>
      </c>
      <c r="E140" s="145">
        <f>业务员提成明细!E138</f>
        <v>16500</v>
      </c>
      <c r="F140" s="146" t="str">
        <f>业务员提成明细!F138</f>
        <v>02839512</v>
      </c>
      <c r="G140" s="143">
        <f>业务员提成明细!G138</f>
        <v>43263</v>
      </c>
      <c r="H140" s="144">
        <f>业务员提成明细!H138</f>
        <v>90</v>
      </c>
      <c r="I140" s="150">
        <f>业务员提成明细!I138</f>
        <v>43279</v>
      </c>
      <c r="J140" s="151">
        <f>业务员提成明细!J138</f>
        <v>16500</v>
      </c>
      <c r="K140" s="145">
        <f>业务员提成明细!K138</f>
        <v>14102.56</v>
      </c>
      <c r="L140" s="152">
        <f>业务员提成明细!L138</f>
        <v>106</v>
      </c>
      <c r="M140" s="153">
        <f>业务员提成明细!M138</f>
        <v>0</v>
      </c>
      <c r="N140" s="76" t="e">
        <f>业务员提成明细!N138</f>
        <v>#REF!</v>
      </c>
      <c r="O140" s="126">
        <f>业务员提成明细!O138</f>
        <v>0.04</v>
      </c>
      <c r="P140" s="154">
        <f>业务员提成明细!P138</f>
        <v>564.1</v>
      </c>
      <c r="Q140" s="125">
        <f>业务员提成明细!Q138</f>
        <v>15.669600000000001</v>
      </c>
      <c r="R140" s="145">
        <f>业务员提成明细!R138</f>
        <v>14102.64</v>
      </c>
      <c r="S140" s="161">
        <f>业务员提成明细!S138</f>
        <v>-0.08</v>
      </c>
      <c r="T140" s="162" t="str">
        <f>业务员提成明细!V138</f>
        <v>CSR34</v>
      </c>
      <c r="U140" s="144" t="str">
        <f>业务员提成明细!W138</f>
        <v>*其他化学制品*植物切削液</v>
      </c>
      <c r="V140" s="163" t="str">
        <f>业务员提成明细!V138</f>
        <v>CSR34</v>
      </c>
      <c r="W140" s="164" t="str">
        <f>业务员提成明细!W138</f>
        <v>*其他化学制品*植物切削液</v>
      </c>
      <c r="X140" s="163" t="str">
        <f>业务员提成明细!X138</f>
        <v>JH-200RP</v>
      </c>
      <c r="Y140" s="169">
        <f>业务员提成明细!Y138</f>
        <v>5</v>
      </c>
      <c r="Z140" s="170" t="str">
        <f>业务员提成明细!Z138</f>
        <v>桶</v>
      </c>
      <c r="AA140" s="170"/>
      <c r="AB140" s="170"/>
      <c r="AC140" s="171">
        <f>业务员提成明细!AC138</f>
        <v>900</v>
      </c>
      <c r="AD140" s="170"/>
      <c r="AE140" s="170"/>
      <c r="AF140" s="170" t="str">
        <f>业务员提成明细!AF138</f>
        <v>XOUT18030022</v>
      </c>
      <c r="AG140" s="176">
        <f>业务员提成明细!AG138</f>
        <v>43161</v>
      </c>
      <c r="AH140" s="177"/>
      <c r="AJ140" s="178">
        <f>业务员提成明细!AJ138</f>
        <v>0.17</v>
      </c>
    </row>
    <row r="141" spans="1:36" ht="11.25" customHeight="1" outlineLevel="2">
      <c r="A141" s="142" t="str">
        <f>业务员提成明细!A139</f>
        <v>韩风云</v>
      </c>
      <c r="B141" s="143">
        <f>业务员提成明细!B139</f>
        <v>43227</v>
      </c>
      <c r="C141" s="144" t="str">
        <f>业务员提成明细!C139</f>
        <v>a1521</v>
      </c>
      <c r="D141" s="142" t="str">
        <f>业务员提成明细!D139</f>
        <v>昆山纳速德机械有限公司</v>
      </c>
      <c r="E141" s="145">
        <f>业务员提成明细!E139</f>
        <v>540</v>
      </c>
      <c r="F141" s="146" t="str">
        <f>业务员提成明细!F139</f>
        <v>27754380</v>
      </c>
      <c r="G141" s="143">
        <f>业务员提成明细!G139</f>
        <v>43227</v>
      </c>
      <c r="H141" s="144" t="str">
        <f>业务员提成明细!H139</f>
        <v>款到发货</v>
      </c>
      <c r="I141" s="150">
        <f>业务员提成明细!I139</f>
        <v>43266</v>
      </c>
      <c r="J141" s="151">
        <f>业务员提成明细!J139</f>
        <v>540</v>
      </c>
      <c r="K141" s="145">
        <f>业务员提成明细!K139</f>
        <v>465.52</v>
      </c>
      <c r="L141" s="152">
        <f>业务员提成明细!L139</f>
        <v>39</v>
      </c>
      <c r="M141" s="153">
        <f>业务员提成明细!M139</f>
        <v>0</v>
      </c>
      <c r="N141" s="76" t="e">
        <f>业务员提成明细!N139</f>
        <v>#REF!</v>
      </c>
      <c r="O141" s="126">
        <f>业务员提成明细!O139</f>
        <v>0.05</v>
      </c>
      <c r="P141" s="154">
        <f>业务员提成明细!P139</f>
        <v>23.28</v>
      </c>
      <c r="Q141" s="125" t="e">
        <f>业务员提成明细!Q139</f>
        <v>#REF!</v>
      </c>
      <c r="R141" s="145" t="e">
        <f>业务员提成明细!R139</f>
        <v>#REF!</v>
      </c>
      <c r="S141" s="161" t="e">
        <f>业务员提成明细!S139</f>
        <v>#REF!</v>
      </c>
      <c r="T141" s="162" t="str">
        <f>业务员提成明细!V139</f>
        <v>CYT11</v>
      </c>
      <c r="U141" s="144" t="str">
        <f>业务员提成明细!W139</f>
        <v>*润滑油*机床导轨油</v>
      </c>
      <c r="V141" s="163" t="str">
        <f>业务员提成明细!V139</f>
        <v>CYT11</v>
      </c>
      <c r="W141" s="164" t="str">
        <f>业务员提成明细!W139</f>
        <v>*润滑油*机床导轨油</v>
      </c>
      <c r="X141" s="163" t="str">
        <f>业务员提成明细!X139</f>
        <v>68#</v>
      </c>
      <c r="Y141" s="169">
        <f>业务员提成明细!Y139</f>
        <v>3.4000000000000002E-2</v>
      </c>
      <c r="Z141" s="170" t="str">
        <f>业务员提成明细!Z139</f>
        <v>吨</v>
      </c>
      <c r="AA141" s="170"/>
      <c r="AB141" s="170"/>
      <c r="AC141" s="171">
        <f>业务员提成明细!AC139</f>
        <v>34</v>
      </c>
      <c r="AD141" s="170"/>
      <c r="AE141" s="170"/>
      <c r="AF141" s="170" t="str">
        <f>业务员提成明细!AF139</f>
        <v>XOUT18050094</v>
      </c>
      <c r="AG141" s="176">
        <f>业务员提成明细!AG139</f>
        <v>43228</v>
      </c>
      <c r="AH141" s="177"/>
      <c r="AJ141" s="178">
        <f>业务员提成明细!AJ139</f>
        <v>0.15999312596666099</v>
      </c>
    </row>
    <row r="142" spans="1:36" ht="11.25" customHeight="1" outlineLevel="2">
      <c r="A142" s="142" t="str">
        <f>业务员提成明细!A140</f>
        <v>韩风云</v>
      </c>
      <c r="B142" s="143">
        <f>业务员提成明细!B140</f>
        <v>43227</v>
      </c>
      <c r="C142" s="144" t="str">
        <f>业务员提成明细!C140</f>
        <v>a1521</v>
      </c>
      <c r="D142" s="142" t="str">
        <f>业务员提成明细!D140</f>
        <v>昆山纳速德机械有限公司</v>
      </c>
      <c r="E142" s="145">
        <f>业务员提成明细!E140</f>
        <v>260</v>
      </c>
      <c r="F142" s="146" t="str">
        <f>业务员提成明细!F140</f>
        <v>27754381</v>
      </c>
      <c r="G142" s="143">
        <f>业务员提成明细!G140</f>
        <v>43227</v>
      </c>
      <c r="H142" s="144" t="str">
        <f>业务员提成明细!H140</f>
        <v>款到发货</v>
      </c>
      <c r="I142" s="150">
        <f>业务员提成明细!I140</f>
        <v>43266</v>
      </c>
      <c r="J142" s="151">
        <f>业务员提成明细!J140</f>
        <v>260</v>
      </c>
      <c r="K142" s="145">
        <f>业务员提成明细!K140</f>
        <v>224.14</v>
      </c>
      <c r="L142" s="152">
        <f>业务员提成明细!L140</f>
        <v>39</v>
      </c>
      <c r="M142" s="153">
        <f>业务员提成明细!M140</f>
        <v>0</v>
      </c>
      <c r="N142" s="76" t="e">
        <f>业务员提成明细!N140</f>
        <v>#REF!</v>
      </c>
      <c r="O142" s="126">
        <f>业务员提成明细!O140</f>
        <v>0.05</v>
      </c>
      <c r="P142" s="154">
        <f>业务员提成明细!P140</f>
        <v>11.21</v>
      </c>
      <c r="Q142" s="125" t="e">
        <f>业务员提成明细!Q140</f>
        <v>#REF!</v>
      </c>
      <c r="R142" s="145" t="e">
        <f>业务员提成明细!R140</f>
        <v>#REF!</v>
      </c>
      <c r="S142" s="161" t="e">
        <f>业务员提成明细!S140</f>
        <v>#REF!</v>
      </c>
      <c r="T142" s="162" t="str">
        <f>业务员提成明细!V140</f>
        <v>CSQ35</v>
      </c>
      <c r="U142" s="144" t="str">
        <f>业务员提成明细!W140</f>
        <v>*化学试剂助剂*全合成切削液</v>
      </c>
      <c r="V142" s="163" t="str">
        <f>业务员提成明细!V140</f>
        <v>CSQ35</v>
      </c>
      <c r="W142" s="164" t="str">
        <f>业务员提成明细!W140</f>
        <v>*化学试剂助剂*全合成切削液</v>
      </c>
      <c r="X142" s="163" t="str">
        <f>业务员提成明细!X140</f>
        <v>JH-803A</v>
      </c>
      <c r="Y142" s="169">
        <f>业务员提成明细!Y140</f>
        <v>1</v>
      </c>
      <c r="Z142" s="170" t="str">
        <f>业务员提成明细!Z140</f>
        <v>桶</v>
      </c>
      <c r="AA142" s="170"/>
      <c r="AB142" s="170"/>
      <c r="AC142" s="171">
        <f>业务员提成明细!AC140</f>
        <v>18</v>
      </c>
      <c r="AD142" s="170"/>
      <c r="AE142" s="170"/>
      <c r="AF142" s="170" t="str">
        <f>业务员提成明细!AF140</f>
        <v>XOUT18050094</v>
      </c>
      <c r="AG142" s="176">
        <f>业务员提成明细!AG140</f>
        <v>43228</v>
      </c>
      <c r="AH142" s="177"/>
      <c r="AJ142" s="178">
        <f>业务员提成明细!AJ140</f>
        <v>0.15998929240653201</v>
      </c>
    </row>
    <row r="143" spans="1:36" ht="11.25" customHeight="1" outlineLevel="2">
      <c r="A143" s="142" t="str">
        <f>业务员提成明细!A141</f>
        <v>韩风云</v>
      </c>
      <c r="B143" s="143">
        <f>业务员提成明细!B141</f>
        <v>43208</v>
      </c>
      <c r="C143" s="144" t="str">
        <f>业务员提成明细!C141</f>
        <v>a1591</v>
      </c>
      <c r="D143" s="142" t="str">
        <f>业务员提成明细!D141</f>
        <v>常州紫盈金属制品有限公司</v>
      </c>
      <c r="E143" s="145">
        <f>业务员提成明细!E141</f>
        <v>3300</v>
      </c>
      <c r="F143" s="146" t="str">
        <f>业务员提成明细!F141</f>
        <v>15222651</v>
      </c>
      <c r="G143" s="143">
        <f>业务员提成明细!G141</f>
        <v>43253</v>
      </c>
      <c r="H143" s="144">
        <f>业务员提成明细!H141</f>
        <v>45</v>
      </c>
      <c r="I143" s="150">
        <f>业务员提成明细!I141</f>
        <v>43281</v>
      </c>
      <c r="J143" s="151">
        <f>业务员提成明细!J141</f>
        <v>3300</v>
      </c>
      <c r="K143" s="145">
        <f>业务员提成明细!K141</f>
        <v>2820.51</v>
      </c>
      <c r="L143" s="152">
        <f>业务员提成明细!L141</f>
        <v>73</v>
      </c>
      <c r="M143" s="153">
        <f>业务员提成明细!M141</f>
        <v>0</v>
      </c>
      <c r="N143" s="76" t="e">
        <f>业务员提成明细!N141</f>
        <v>#REF!</v>
      </c>
      <c r="O143" s="126">
        <f>业务员提成明细!O141</f>
        <v>0.04</v>
      </c>
      <c r="P143" s="154">
        <f>业务员提成明细!P141</f>
        <v>112.82</v>
      </c>
      <c r="Q143" s="125" t="e">
        <f>业务员提成明细!Q141</f>
        <v>#REF!</v>
      </c>
      <c r="R143" s="145" t="e">
        <f>业务员提成明细!R141</f>
        <v>#REF!</v>
      </c>
      <c r="S143" s="161" t="e">
        <f>业务员提成明细!S141</f>
        <v>#REF!</v>
      </c>
      <c r="T143" s="162" t="str">
        <f>业务员提成明细!V141</f>
        <v>CYQ76</v>
      </c>
      <c r="U143" s="144" t="str">
        <f>业务员提成明细!W141</f>
        <v>*化学试剂助剂*不锈钢加工冷却剂</v>
      </c>
      <c r="V143" s="163" t="str">
        <f>业务员提成明细!V141</f>
        <v>CYQ76</v>
      </c>
      <c r="W143" s="164" t="str">
        <f>业务员提成明细!W141</f>
        <v>*化学试剂助剂*不锈钢加工冷却剂</v>
      </c>
      <c r="X143" s="163" t="str">
        <f>业务员提成明细!X141</f>
        <v>DH-30F</v>
      </c>
      <c r="Y143" s="169">
        <f>业务员提成明细!Y141</f>
        <v>1</v>
      </c>
      <c r="Z143" s="170" t="str">
        <f>业务员提成明细!Z141</f>
        <v>桶</v>
      </c>
      <c r="AA143" s="170"/>
      <c r="AB143" s="170"/>
      <c r="AC143" s="171">
        <f>业务员提成明细!AC141</f>
        <v>170</v>
      </c>
      <c r="AD143" s="170"/>
      <c r="AE143" s="170"/>
      <c r="AF143" s="170" t="str">
        <f>业务员提成明细!AF141</f>
        <v>XOUT18040315</v>
      </c>
      <c r="AG143" s="176">
        <f>业务员提成明细!AG141</f>
        <v>43209</v>
      </c>
      <c r="AH143" s="177"/>
      <c r="AJ143" s="178">
        <f>业务员提成明细!AJ141</f>
        <v>0.17</v>
      </c>
    </row>
    <row r="144" spans="1:36" ht="11.25" customHeight="1" outlineLevel="2">
      <c r="A144" s="142" t="str">
        <f>业务员提成明细!A142</f>
        <v>韩风云</v>
      </c>
      <c r="B144" s="143">
        <f>业务员提成明细!B142</f>
        <v>43158</v>
      </c>
      <c r="C144" s="144" t="str">
        <f>业务员提成明细!C142</f>
        <v>a1751</v>
      </c>
      <c r="D144" s="142" t="str">
        <f>业务员提成明细!D142</f>
        <v>昆山市周市镇浩琦机械厂</v>
      </c>
      <c r="E144" s="145">
        <f>业务员提成明细!E142</f>
        <v>3000</v>
      </c>
      <c r="F144" s="146" t="str">
        <f>业务员提成明细!F142</f>
        <v>02839361</v>
      </c>
      <c r="G144" s="143">
        <f>业务员提成明细!G142</f>
        <v>43218</v>
      </c>
      <c r="H144" s="144">
        <f>业务员提成明细!H142</f>
        <v>60</v>
      </c>
      <c r="I144" s="150">
        <f>业务员提成明细!I142</f>
        <v>43273</v>
      </c>
      <c r="J144" s="151">
        <f>业务员提成明细!J142</f>
        <v>3000</v>
      </c>
      <c r="K144" s="145">
        <f>业务员提成明细!K142</f>
        <v>2564.1</v>
      </c>
      <c r="L144" s="152">
        <f>业务员提成明细!L142</f>
        <v>115</v>
      </c>
      <c r="M144" s="153">
        <f>业务员提成明细!M142</f>
        <v>0</v>
      </c>
      <c r="N144" s="76" t="e">
        <f>业务员提成明细!N142</f>
        <v>#REF!</v>
      </c>
      <c r="O144" s="126">
        <f>业务员提成明细!O142</f>
        <v>0.04</v>
      </c>
      <c r="P144" s="154">
        <f>业务员提成明细!P142</f>
        <v>102.56</v>
      </c>
      <c r="Q144" s="125">
        <f>业务员提成明细!Q142</f>
        <v>15.083</v>
      </c>
      <c r="R144" s="145">
        <f>业务员提成明细!R142</f>
        <v>2564.11</v>
      </c>
      <c r="S144" s="161">
        <f>业务员提成明细!S142</f>
        <v>-0.01</v>
      </c>
      <c r="T144" s="162" t="str">
        <f>业务员提成明细!V142</f>
        <v>CSR24</v>
      </c>
      <c r="U144" s="144" t="str">
        <f>业务员提成明细!W142</f>
        <v>*其他化学制品*铝合金加工液</v>
      </c>
      <c r="V144" s="163" t="str">
        <f>业务员提成明细!V142</f>
        <v>CSR24</v>
      </c>
      <c r="W144" s="164" t="str">
        <f>业务员提成明细!W142</f>
        <v>*其他化学制品*铝合金加工液</v>
      </c>
      <c r="X144" s="163" t="str">
        <f>业务员提成明细!X142</f>
        <v>ZM-3080</v>
      </c>
      <c r="Y144" s="169">
        <f>业务员提成明细!Y142</f>
        <v>1</v>
      </c>
      <c r="Z144" s="170" t="str">
        <f>业务员提成明细!Z142</f>
        <v>桶</v>
      </c>
      <c r="AA144" s="170"/>
      <c r="AB144" s="170"/>
      <c r="AC144" s="171">
        <f>业务员提成明细!AC142</f>
        <v>170</v>
      </c>
      <c r="AD144" s="170"/>
      <c r="AE144" s="170"/>
      <c r="AF144" s="170" t="str">
        <f>业务员提成明细!AF142</f>
        <v>XOUT18020190</v>
      </c>
      <c r="AG144" s="176">
        <f>业务员提成明细!AG142</f>
        <v>43159</v>
      </c>
      <c r="AH144" s="177"/>
      <c r="AJ144" s="178">
        <f>业务员提成明细!AJ142</f>
        <v>0.17</v>
      </c>
    </row>
    <row r="145" spans="1:36" ht="11.25" customHeight="1" outlineLevel="2">
      <c r="A145" s="142" t="str">
        <f>业务员提成明细!A143</f>
        <v>韩风云</v>
      </c>
      <c r="B145" s="143">
        <f>业务员提成明细!B143</f>
        <v>43255</v>
      </c>
      <c r="C145" s="144" t="str">
        <f>业务员提成明细!C143</f>
        <v>a1890</v>
      </c>
      <c r="D145" s="142" t="str">
        <f>业务员提成明细!D143</f>
        <v>苏州意远兴精密机械有限公司</v>
      </c>
      <c r="E145" s="145">
        <f>业务员提成明细!E143</f>
        <v>3000</v>
      </c>
      <c r="F145" s="146" t="str">
        <f>业务员提成明细!F143</f>
        <v>55874821</v>
      </c>
      <c r="G145" s="143">
        <f>业务员提成明细!G143</f>
        <v>43285</v>
      </c>
      <c r="H145" s="144">
        <f>业务员提成明细!H143</f>
        <v>30</v>
      </c>
      <c r="I145" s="150">
        <f>业务员提成明细!I143</f>
        <v>43254</v>
      </c>
      <c r="J145" s="151">
        <f>业务员提成明细!J143</f>
        <v>3000</v>
      </c>
      <c r="K145" s="145">
        <f>业务员提成明细!K143</f>
        <v>2586.21</v>
      </c>
      <c r="L145" s="152">
        <f>业务员提成明细!L143</f>
        <v>-1</v>
      </c>
      <c r="M145" s="153">
        <f>业务员提成明细!M143</f>
        <v>0</v>
      </c>
      <c r="N145" s="76" t="e">
        <f>业务员提成明细!N143</f>
        <v>#REF!</v>
      </c>
      <c r="O145" s="126">
        <f>业务员提成明细!O143</f>
        <v>0.05</v>
      </c>
      <c r="P145" s="154">
        <f>业务员提成明细!P143</f>
        <v>129.31</v>
      </c>
      <c r="Q145" s="125">
        <f>业务员提成明细!Q143</f>
        <v>15.083</v>
      </c>
      <c r="R145" s="145">
        <f>业务员提成明细!R143</f>
        <v>2564.11</v>
      </c>
      <c r="S145" s="161">
        <f>业务员提成明细!S143</f>
        <v>22.1</v>
      </c>
      <c r="T145" s="162" t="str">
        <f>业务员提成明细!V143</f>
        <v>CSR24</v>
      </c>
      <c r="U145" s="144" t="str">
        <f>业务员提成明细!W143</f>
        <v>*专项化学用品*铝合金加工液</v>
      </c>
      <c r="V145" s="163" t="str">
        <f>业务员提成明细!V143</f>
        <v>CSR24</v>
      </c>
      <c r="W145" s="164" t="str">
        <f>业务员提成明细!W143</f>
        <v>*专项化学用品*铝合金加工液</v>
      </c>
      <c r="X145" s="163" t="str">
        <f>业务员提成明细!X143</f>
        <v>ZM-3080</v>
      </c>
      <c r="Y145" s="169">
        <f>业务员提成明细!Y143</f>
        <v>1</v>
      </c>
      <c r="Z145" s="170" t="str">
        <f>业务员提成明细!Z143</f>
        <v>桶</v>
      </c>
      <c r="AA145" s="170"/>
      <c r="AB145" s="170"/>
      <c r="AC145" s="171">
        <f>业务员提成明细!AC143</f>
        <v>170</v>
      </c>
      <c r="AD145" s="170"/>
      <c r="AE145" s="170"/>
      <c r="AF145" s="170" t="str">
        <f>业务员提成明细!AF143</f>
        <v>XOUT18060054</v>
      </c>
      <c r="AG145" s="176">
        <f>业务员提成明细!AG143</f>
        <v>43255</v>
      </c>
      <c r="AH145" s="177"/>
      <c r="AJ145" s="178">
        <f>业务员提成明细!AJ143</f>
        <v>0.15999860800167001</v>
      </c>
    </row>
    <row r="146" spans="1:36" ht="11.25" customHeight="1" outlineLevel="2">
      <c r="A146" s="142" t="str">
        <f>业务员提成明细!A144</f>
        <v>韩风云</v>
      </c>
      <c r="B146" s="143">
        <f>业务员提成明细!B144</f>
        <v>43255</v>
      </c>
      <c r="C146" s="144" t="str">
        <f>业务员提成明细!C144</f>
        <v>a1890</v>
      </c>
      <c r="D146" s="142" t="str">
        <f>业务员提成明细!D144</f>
        <v>苏州意远兴精密机械有限公司</v>
      </c>
      <c r="E146" s="145">
        <f>业务员提成明细!E144</f>
        <v>540</v>
      </c>
      <c r="F146" s="146" t="str">
        <f>业务员提成明细!F144</f>
        <v>55874822</v>
      </c>
      <c r="G146" s="143">
        <f>业务员提成明细!G144</f>
        <v>43285</v>
      </c>
      <c r="H146" s="144">
        <f>业务员提成明细!H144</f>
        <v>30</v>
      </c>
      <c r="I146" s="150">
        <f>业务员提成明细!I144</f>
        <v>43254</v>
      </c>
      <c r="J146" s="151">
        <f>业务员提成明细!J144</f>
        <v>540</v>
      </c>
      <c r="K146" s="145">
        <f>业务员提成明细!K144</f>
        <v>465.52</v>
      </c>
      <c r="L146" s="152">
        <f>业务员提成明细!L144</f>
        <v>-1</v>
      </c>
      <c r="M146" s="153">
        <f>业务员提成明细!M144</f>
        <v>0</v>
      </c>
      <c r="N146" s="76" t="e">
        <f>业务员提成明细!N144</f>
        <v>#REF!</v>
      </c>
      <c r="O146" s="126">
        <f>业务员提成明细!O144</f>
        <v>0.05</v>
      </c>
      <c r="P146" s="154">
        <f>业务员提成明细!P144</f>
        <v>23.28</v>
      </c>
      <c r="Q146" s="125" t="e">
        <f>业务员提成明细!Q144</f>
        <v>#REF!</v>
      </c>
      <c r="R146" s="145" t="e">
        <f>业务员提成明细!R144</f>
        <v>#REF!</v>
      </c>
      <c r="S146" s="161" t="e">
        <f>业务员提成明细!S144</f>
        <v>#REF!</v>
      </c>
      <c r="T146" s="162" t="str">
        <f>业务员提成明细!V144</f>
        <v>CYT11</v>
      </c>
      <c r="U146" s="144" t="str">
        <f>业务员提成明细!W144</f>
        <v>*润滑油*机床导轨油</v>
      </c>
      <c r="V146" s="163" t="str">
        <f>业务员提成明细!V144</f>
        <v>CYT11</v>
      </c>
      <c r="W146" s="164" t="str">
        <f>业务员提成明细!W144</f>
        <v>*润滑油*机床导轨油</v>
      </c>
      <c r="X146" s="163" t="str">
        <f>业务员提成明细!X144</f>
        <v>68#</v>
      </c>
      <c r="Y146" s="169">
        <f>业务员提成明细!Y144</f>
        <v>3.4000000000000002E-2</v>
      </c>
      <c r="Z146" s="170" t="str">
        <f>业务员提成明细!Z144</f>
        <v>吨</v>
      </c>
      <c r="AA146" s="170"/>
      <c r="AB146" s="170"/>
      <c r="AC146" s="171">
        <f>业务员提成明细!AC144</f>
        <v>34</v>
      </c>
      <c r="AD146" s="170"/>
      <c r="AE146" s="170"/>
      <c r="AF146" s="170" t="str">
        <f>业务员提成明细!AF144</f>
        <v>XOUT18060054</v>
      </c>
      <c r="AG146" s="176">
        <f>业务员提成明细!AG144</f>
        <v>43255</v>
      </c>
      <c r="AH146" s="177"/>
      <c r="AJ146" s="178">
        <f>业务员提成明细!AJ144</f>
        <v>0.15999312596666099</v>
      </c>
    </row>
    <row r="147" spans="1:36" ht="11.25" customHeight="1" outlineLevel="1">
      <c r="A147" s="179" t="s">
        <v>6639</v>
      </c>
      <c r="B147" s="143"/>
      <c r="C147" s="144"/>
      <c r="D147" s="142"/>
      <c r="E147" s="145">
        <f>SUBTOTAL(9,E135:E146)</f>
        <v>62240</v>
      </c>
      <c r="F147" s="146"/>
      <c r="G147" s="143"/>
      <c r="H147" s="144"/>
      <c r="I147" s="150"/>
      <c r="J147" s="151">
        <f>SUBTOTAL(9,J135:J146)</f>
        <v>62240</v>
      </c>
      <c r="K147" s="145">
        <f>SUBTOTAL(9,K135:K146)</f>
        <v>53257.009999999987</v>
      </c>
      <c r="L147" s="152"/>
      <c r="M147" s="153">
        <f>SUBTOTAL(9,M135:M146)</f>
        <v>2307.6923076923076</v>
      </c>
      <c r="N147" s="76"/>
      <c r="O147" s="126"/>
      <c r="P147" s="154">
        <f>SUBTOTAL(9,P135:P146)</f>
        <v>1978.7499999999998</v>
      </c>
      <c r="Q147" s="125"/>
      <c r="R147" s="145" t="e">
        <f>SUBTOTAL(9,R135:R146)</f>
        <v>#REF!</v>
      </c>
      <c r="S147" s="161" t="e">
        <f>SUBTOTAL(9,S135:S146)</f>
        <v>#REF!</v>
      </c>
      <c r="T147" s="162"/>
      <c r="U147" s="144"/>
      <c r="V147" s="163"/>
      <c r="W147" s="164"/>
      <c r="X147" s="163"/>
      <c r="Y147" s="169"/>
      <c r="Z147" s="170"/>
      <c r="AA147" s="170"/>
      <c r="AB147" s="170"/>
      <c r="AC147" s="171"/>
      <c r="AD147" s="170"/>
      <c r="AE147" s="170"/>
      <c r="AF147" s="170"/>
      <c r="AG147" s="176"/>
      <c r="AH147" s="177"/>
      <c r="AJ147" s="178"/>
    </row>
    <row r="148" spans="1:36" ht="11.25" customHeight="1" outlineLevel="2">
      <c r="A148" s="142" t="str">
        <f>业务员提成明细!A145</f>
        <v>何洋</v>
      </c>
      <c r="B148" s="143">
        <f>业务员提成明细!B145</f>
        <v>43204</v>
      </c>
      <c r="C148" s="144" t="str">
        <f>业务员提成明细!C145</f>
        <v>a1359</v>
      </c>
      <c r="D148" s="142" t="str">
        <f>业务员提成明细!D145</f>
        <v>湖北道普润滑科技有限公司</v>
      </c>
      <c r="E148" s="145">
        <f>业务员提成明细!E145</f>
        <v>36855</v>
      </c>
      <c r="F148" s="146" t="str">
        <f>业务员提成明细!F145</f>
        <v>15222577</v>
      </c>
      <c r="G148" s="143">
        <f>业务员提成明细!G145</f>
        <v>43277</v>
      </c>
      <c r="H148" s="144">
        <f>业务员提成明细!H145</f>
        <v>60</v>
      </c>
      <c r="I148" s="150">
        <f>业务员提成明细!I145</f>
        <v>43278</v>
      </c>
      <c r="J148" s="151">
        <f>业务员提成明细!J145</f>
        <v>36855</v>
      </c>
      <c r="K148" s="145">
        <f>业务员提成明细!K145</f>
        <v>31500</v>
      </c>
      <c r="L148" s="152">
        <f>业务员提成明细!L145</f>
        <v>74</v>
      </c>
      <c r="M148" s="153">
        <f>业务员提成明细!M145</f>
        <v>0</v>
      </c>
      <c r="N148" s="76" t="e">
        <f>业务员提成明细!N145</f>
        <v>#REF!</v>
      </c>
      <c r="O148" s="126">
        <f>业务员提成明细!O145</f>
        <v>8.4</v>
      </c>
      <c r="P148" s="154">
        <f>业务员提成明细!P145</f>
        <v>126</v>
      </c>
      <c r="Q148" s="125" t="e">
        <f>业务员提成明细!Q145</f>
        <v>#REF!</v>
      </c>
      <c r="R148" s="145">
        <f>业务员提成明细!R145</f>
        <v>0</v>
      </c>
      <c r="S148" s="161">
        <f>业务员提成明细!S145</f>
        <v>0</v>
      </c>
      <c r="T148" s="162" t="str">
        <f>业务员提成明细!V145</f>
        <v>CSR47</v>
      </c>
      <c r="U148" s="144" t="str">
        <f>业务员提成明细!W145</f>
        <v>*专项化学用品*切削液</v>
      </c>
      <c r="V148" s="163" t="str">
        <f>业务员提成明细!V145</f>
        <v>CSR47</v>
      </c>
      <c r="W148" s="164" t="str">
        <f>业务员提成明细!W145</f>
        <v>*专项化学用品*切削液</v>
      </c>
      <c r="X148" s="163" t="str">
        <f>业务员提成明细!X145</f>
        <v>CF-2600A</v>
      </c>
      <c r="Y148" s="169">
        <f>业务员提成明细!Y145</f>
        <v>15</v>
      </c>
      <c r="Z148" s="170" t="str">
        <f>业务员提成明细!Z145</f>
        <v>桶</v>
      </c>
      <c r="AA148" s="170"/>
      <c r="AB148" s="170"/>
      <c r="AC148" s="171">
        <f>业务员提成明细!AC145</f>
        <v>2700</v>
      </c>
      <c r="AD148" s="170"/>
      <c r="AE148" s="170"/>
      <c r="AF148" s="170" t="str">
        <f>业务员提成明细!AF145</f>
        <v>XOUT18030449</v>
      </c>
      <c r="AG148" s="176">
        <f>业务员提成明细!AG145</f>
        <v>43188</v>
      </c>
      <c r="AH148" s="177" t="str">
        <f>业务员提成明细!AH145</f>
        <v>纳诺-廊坊</v>
      </c>
      <c r="AJ148" s="178">
        <f>业务员提成明细!AJ145</f>
        <v>0.17</v>
      </c>
    </row>
    <row r="149" spans="1:36" ht="11.25" customHeight="1" outlineLevel="2">
      <c r="A149" s="142" t="str">
        <f>业务员提成明细!A146</f>
        <v>何洋</v>
      </c>
      <c r="B149" s="143">
        <f>业务员提成明细!B146</f>
        <v>43204</v>
      </c>
      <c r="C149" s="144" t="str">
        <f>业务员提成明细!C146</f>
        <v>a1359</v>
      </c>
      <c r="D149" s="142" t="str">
        <f>业务员提成明细!D146</f>
        <v>湖北道普润滑科技有限公司</v>
      </c>
      <c r="E149" s="145">
        <f>业务员提成明细!E146</f>
        <v>0</v>
      </c>
      <c r="F149" s="146" t="str">
        <f>业务员提成明细!F146</f>
        <v>15222576</v>
      </c>
      <c r="G149" s="143">
        <f>业务员提成明细!G146</f>
        <v>43277</v>
      </c>
      <c r="H149" s="144">
        <f>业务员提成明细!H146</f>
        <v>60</v>
      </c>
      <c r="I149" s="150">
        <f>业务员提成明细!I146</f>
        <v>43278</v>
      </c>
      <c r="J149" s="151">
        <f>业务员提成明细!J146</f>
        <v>108108</v>
      </c>
      <c r="K149" s="145">
        <f>业务员提成明细!K146</f>
        <v>92400</v>
      </c>
      <c r="L149" s="152">
        <f>业务员提成明细!L146</f>
        <v>74</v>
      </c>
      <c r="M149" s="153">
        <f>业务员提成明细!M146</f>
        <v>0</v>
      </c>
      <c r="N149" s="76" t="str">
        <f>业务员提成明细!N146</f>
        <v>大客户，20170101后出货切削液按10.5元/桶，切削油7.5元/桶，其他料号按1%'(杭州耕德201707开票业务员为刘建凯）</v>
      </c>
      <c r="O149" s="126">
        <f>业务员提成明细!O146</f>
        <v>2.1</v>
      </c>
      <c r="P149" s="154">
        <f>业务员提成明细!P146</f>
        <v>92.4</v>
      </c>
      <c r="Q149" s="125">
        <f>业务员提成明细!Q146</f>
        <v>20.420000000000002</v>
      </c>
      <c r="R149" s="145">
        <f>业务员提成明细!R146</f>
        <v>0</v>
      </c>
      <c r="S149" s="161">
        <f>业务员提成明细!S146</f>
        <v>0</v>
      </c>
      <c r="T149" s="162" t="str">
        <f>业务员提成明细!V146</f>
        <v>CSR47</v>
      </c>
      <c r="U149" s="144" t="str">
        <f>业务员提成明细!W146</f>
        <v>*专项化学用品*切削液</v>
      </c>
      <c r="V149" s="163" t="str">
        <f>业务员提成明细!V146</f>
        <v>CSR47</v>
      </c>
      <c r="W149" s="164" t="str">
        <f>业务员提成明细!W146</f>
        <v>*专项化学用品*切削液</v>
      </c>
      <c r="X149" s="163" t="str">
        <f>业务员提成明细!X146</f>
        <v>CF-2600</v>
      </c>
      <c r="Y149" s="169">
        <f>业务员提成明细!Y146</f>
        <v>44</v>
      </c>
      <c r="Z149" s="170" t="str">
        <f>业务员提成明细!Z146</f>
        <v>桶</v>
      </c>
      <c r="AA149" s="170"/>
      <c r="AB149" s="170"/>
      <c r="AC149" s="171">
        <f>业务员提成明细!AC146</f>
        <v>7920</v>
      </c>
      <c r="AD149" s="170"/>
      <c r="AE149" s="170"/>
      <c r="AF149" s="170" t="str">
        <f>业务员提成明细!AF146</f>
        <v>XOUT18030406</v>
      </c>
      <c r="AG149" s="176">
        <f>业务员提成明细!AG146</f>
        <v>43187</v>
      </c>
      <c r="AH149" s="177" t="str">
        <f>业务员提成明细!AH146</f>
        <v>纳诺-成都MAC1-熊杰</v>
      </c>
      <c r="AJ149" s="178">
        <f>业务员提成明细!AJ146</f>
        <v>0.17</v>
      </c>
    </row>
    <row r="150" spans="1:36" ht="11.25" customHeight="1" outlineLevel="2">
      <c r="A150" s="142" t="str">
        <f>业务员提成明细!A147</f>
        <v>何洋</v>
      </c>
      <c r="B150" s="143">
        <f>业务员提成明细!B147</f>
        <v>43204</v>
      </c>
      <c r="C150" s="144" t="str">
        <f>业务员提成明细!C147</f>
        <v>a1359</v>
      </c>
      <c r="D150" s="142" t="str">
        <f>业务员提成明细!D147</f>
        <v>湖北道普润滑科技有限公司</v>
      </c>
      <c r="E150" s="145">
        <f>业务员提成明细!E147</f>
        <v>0</v>
      </c>
      <c r="F150" s="146" t="str">
        <f>业务员提成明细!F147</f>
        <v>15222583</v>
      </c>
      <c r="G150" s="143">
        <f>业务员提成明细!G147</f>
        <v>43277</v>
      </c>
      <c r="H150" s="144">
        <f>业务员提成明细!H147</f>
        <v>60</v>
      </c>
      <c r="I150" s="150">
        <f>业务员提成明细!I147</f>
        <v>43278</v>
      </c>
      <c r="J150" s="151">
        <f>业务员提成明细!J147</f>
        <v>98280</v>
      </c>
      <c r="K150" s="145">
        <f>业务员提成明细!K147</f>
        <v>84000</v>
      </c>
      <c r="L150" s="152">
        <f>业务员提成明细!L147</f>
        <v>74</v>
      </c>
      <c r="M150" s="153">
        <f>业务员提成明细!M147</f>
        <v>0</v>
      </c>
      <c r="N150" s="76" t="str">
        <f>业务员提成明细!N147</f>
        <v>大客户，20170101后出货切削液按10.5元/桶，切削油7.5元/桶，其他料号按1%'(杭州耕德201707开票业务员为刘建凯）</v>
      </c>
      <c r="O150" s="126">
        <f>业务员提成明细!O147</f>
        <v>2.1</v>
      </c>
      <c r="P150" s="154">
        <f>业务员提成明细!P147</f>
        <v>84</v>
      </c>
      <c r="Q150" s="125">
        <f>业务员提成明细!Q147</f>
        <v>20.420000000000002</v>
      </c>
      <c r="R150" s="145">
        <f>业务员提成明细!R147</f>
        <v>0</v>
      </c>
      <c r="S150" s="161">
        <f>业务员提成明细!S147</f>
        <v>0</v>
      </c>
      <c r="T150" s="162" t="str">
        <f>业务员提成明细!V147</f>
        <v>CSR47</v>
      </c>
      <c r="U150" s="144" t="str">
        <f>业务员提成明细!W147</f>
        <v>*专项化学用品*切削液</v>
      </c>
      <c r="V150" s="163" t="str">
        <f>业务员提成明细!V147</f>
        <v>CSR47</v>
      </c>
      <c r="W150" s="164" t="str">
        <f>业务员提成明细!W147</f>
        <v>*专项化学用品*切削液</v>
      </c>
      <c r="X150" s="163" t="str">
        <f>业务员提成明细!X147</f>
        <v>CF-2600</v>
      </c>
      <c r="Y150" s="169">
        <f>业务员提成明细!Y147</f>
        <v>40</v>
      </c>
      <c r="Z150" s="170" t="str">
        <f>业务员提成明细!Z147</f>
        <v>桶</v>
      </c>
      <c r="AA150" s="170"/>
      <c r="AB150" s="170"/>
      <c r="AC150" s="171">
        <f>业务员提成明细!AC147</f>
        <v>7200</v>
      </c>
      <c r="AD150" s="170"/>
      <c r="AE150" s="170"/>
      <c r="AF150" s="170" t="str">
        <f>业务员提成明细!AF147</f>
        <v>XOUT18040001</v>
      </c>
      <c r="AG150" s="176">
        <f>业务员提成明细!AG147</f>
        <v>43192</v>
      </c>
      <c r="AH150" s="177" t="str">
        <f>业务员提成明细!AH147</f>
        <v>纳诺-成都MAC1-熊杰</v>
      </c>
      <c r="AJ150" s="178">
        <f>业务员提成明细!AJ147</f>
        <v>0.17</v>
      </c>
    </row>
    <row r="151" spans="1:36" ht="11.25" customHeight="1" outlineLevel="1">
      <c r="A151" s="179" t="s">
        <v>6640</v>
      </c>
      <c r="B151" s="143"/>
      <c r="C151" s="144"/>
      <c r="D151" s="142"/>
      <c r="E151" s="145">
        <f>SUBTOTAL(9,E148:E150)</f>
        <v>36855</v>
      </c>
      <c r="F151" s="146"/>
      <c r="G151" s="143"/>
      <c r="H151" s="144"/>
      <c r="I151" s="150"/>
      <c r="J151" s="151">
        <f>SUBTOTAL(9,J148:J150)</f>
        <v>243243</v>
      </c>
      <c r="K151" s="145">
        <f>SUBTOTAL(9,K148:K150)</f>
        <v>207900</v>
      </c>
      <c r="L151" s="152"/>
      <c r="M151" s="153">
        <f>SUBTOTAL(9,M148:M150)</f>
        <v>0</v>
      </c>
      <c r="N151" s="76"/>
      <c r="O151" s="126"/>
      <c r="P151" s="154">
        <f>SUBTOTAL(9,P148:P150)</f>
        <v>302.39999999999998</v>
      </c>
      <c r="Q151" s="125"/>
      <c r="R151" s="145">
        <f>SUBTOTAL(9,R148:R150)</f>
        <v>0</v>
      </c>
      <c r="S151" s="161">
        <f>SUBTOTAL(9,S148:S150)</f>
        <v>0</v>
      </c>
      <c r="T151" s="162"/>
      <c r="U151" s="144"/>
      <c r="V151" s="163"/>
      <c r="W151" s="164"/>
      <c r="X151" s="163"/>
      <c r="Y151" s="169"/>
      <c r="Z151" s="170"/>
      <c r="AA151" s="170"/>
      <c r="AB151" s="170"/>
      <c r="AC151" s="171"/>
      <c r="AD151" s="170"/>
      <c r="AE151" s="170"/>
      <c r="AF151" s="170"/>
      <c r="AG151" s="176"/>
      <c r="AH151" s="177"/>
      <c r="AJ151" s="178"/>
    </row>
    <row r="152" spans="1:36" ht="11.25" customHeight="1" outlineLevel="2">
      <c r="A152" s="142" t="str">
        <f>业务员提成明细!A148</f>
        <v>姜鹏</v>
      </c>
      <c r="B152" s="143">
        <f>业务员提成明细!B148</f>
        <v>43172</v>
      </c>
      <c r="C152" s="144" t="str">
        <f>业务员提成明细!C148</f>
        <v>a0106</v>
      </c>
      <c r="D152" s="142" t="str">
        <f>业务员提成明细!D148</f>
        <v>上海安美特铝业有限公司</v>
      </c>
      <c r="E152" s="145">
        <f>业务员提成明细!E148</f>
        <v>3500</v>
      </c>
      <c r="F152" s="146" t="str">
        <f>业务员提成明细!F148</f>
        <v>02839470</v>
      </c>
      <c r="G152" s="143">
        <f>业务员提成明细!G148</f>
        <v>43172</v>
      </c>
      <c r="H152" s="144" t="str">
        <f>业务员提成明细!H148</f>
        <v>货到付款</v>
      </c>
      <c r="I152" s="150" t="str">
        <f>业务员提成明细!I148</f>
        <v>2018-4-11/2018-6-15</v>
      </c>
      <c r="J152" s="151">
        <f>业务员提成明细!J148</f>
        <v>3000</v>
      </c>
      <c r="K152" s="145">
        <f>业务员提成明细!K148</f>
        <v>2564.1</v>
      </c>
      <c r="L152" s="152">
        <f>业务员提成明细!L148</f>
        <v>94</v>
      </c>
      <c r="M152" s="153">
        <f>业务员提成明细!M148</f>
        <v>341.88034188034192</v>
      </c>
      <c r="N152" s="76" t="e">
        <f>业务员提成明细!N148</f>
        <v>#REF!</v>
      </c>
      <c r="O152" s="126">
        <f>业务员提成明细!O148</f>
        <v>0.04</v>
      </c>
      <c r="P152" s="154">
        <f>业务员提成明细!P148</f>
        <v>88.89</v>
      </c>
      <c r="Q152" s="125" t="e">
        <f>业务员提成明细!Q148</f>
        <v>#REF!</v>
      </c>
      <c r="R152" s="145" t="e">
        <f>业务员提成明细!R148</f>
        <v>#REF!</v>
      </c>
      <c r="S152" s="161" t="e">
        <f>业务员提成明细!S148</f>
        <v>#REF!</v>
      </c>
      <c r="T152" s="162" t="str">
        <f>业务员提成明细!V148</f>
        <v>CSQ03</v>
      </c>
      <c r="U152" s="144" t="str">
        <f>业务员提成明细!W148</f>
        <v>*专项化学用品*全合成磨削液</v>
      </c>
      <c r="V152" s="163" t="str">
        <f>业务员提成明细!V148</f>
        <v>CSQ03</v>
      </c>
      <c r="W152" s="164" t="str">
        <f>业务员提成明细!W148</f>
        <v>*专项化学用品*全合成磨削液</v>
      </c>
      <c r="X152" s="163" t="str">
        <f>业务员提成明细!X148</f>
        <v>SH-880</v>
      </c>
      <c r="Y152" s="169">
        <f>业务员提成明细!Y148</f>
        <v>0.86</v>
      </c>
      <c r="Z152" s="170" t="str">
        <f>业务员提成明细!Z148</f>
        <v>桶</v>
      </c>
      <c r="AA152" s="170"/>
      <c r="AB152" s="170"/>
      <c r="AC152" s="171">
        <f>业务员提成明细!AC148</f>
        <v>154.29</v>
      </c>
      <c r="AD152" s="170"/>
      <c r="AE152" s="170"/>
      <c r="AF152" s="170" t="str">
        <f>业务员提成明细!AF148</f>
        <v>XOUT18030017</v>
      </c>
      <c r="AG152" s="176">
        <f>业务员提成明细!AG148</f>
        <v>43161</v>
      </c>
      <c r="AH152" s="177" t="str">
        <f>业务员提成明细!AH148</f>
        <v>拆分付款</v>
      </c>
      <c r="AJ152" s="178">
        <f>业务员提成明细!AJ148</f>
        <v>0.17</v>
      </c>
    </row>
    <row r="153" spans="1:36" ht="11.25" customHeight="1" outlineLevel="2">
      <c r="A153" s="142" t="str">
        <f>业务员提成明细!A149</f>
        <v>姜鹏</v>
      </c>
      <c r="B153" s="143">
        <f>业务员提成明细!B149</f>
        <v>43175</v>
      </c>
      <c r="C153" s="144" t="str">
        <f>业务员提成明细!C149</f>
        <v>a0106</v>
      </c>
      <c r="D153" s="142" t="str">
        <f>业务员提成明细!D149</f>
        <v>上海安美特铝业有限公司</v>
      </c>
      <c r="E153" s="145">
        <f>业务员提成明细!E149</f>
        <v>7000</v>
      </c>
      <c r="F153" s="146" t="str">
        <f>业务员提成明细!F149</f>
        <v>02839593</v>
      </c>
      <c r="G153" s="143">
        <f>业务员提成明细!G149</f>
        <v>43175</v>
      </c>
      <c r="H153" s="144" t="str">
        <f>业务员提成明细!H149</f>
        <v>货到付款</v>
      </c>
      <c r="I153" s="150">
        <f>业务员提成明细!I149</f>
        <v>43266</v>
      </c>
      <c r="J153" s="151">
        <f>业务员提成明细!J149</f>
        <v>4000</v>
      </c>
      <c r="K153" s="145">
        <f>业务员提成明细!K149</f>
        <v>3418.8</v>
      </c>
      <c r="L153" s="152">
        <f>业务员提成明细!L149</f>
        <v>91</v>
      </c>
      <c r="M153" s="153">
        <f>业务员提成明细!M149</f>
        <v>0</v>
      </c>
      <c r="N153" s="76" t="e">
        <f>业务员提成明细!N149</f>
        <v>#REF!</v>
      </c>
      <c r="O153" s="126">
        <f>业务员提成明细!O149</f>
        <v>0.04</v>
      </c>
      <c r="P153" s="154">
        <f>业务员提成明细!P149</f>
        <v>136.75</v>
      </c>
      <c r="Q153" s="125" t="e">
        <f>业务员提成明细!Q149</f>
        <v>#REF!</v>
      </c>
      <c r="R153" s="145" t="e">
        <f>业务员提成明细!R149</f>
        <v>#REF!</v>
      </c>
      <c r="S153" s="161" t="e">
        <f>业务员提成明细!S149</f>
        <v>#REF!</v>
      </c>
      <c r="T153" s="162" t="str">
        <f>业务员提成明细!V149</f>
        <v>CSQ03</v>
      </c>
      <c r="U153" s="144" t="str">
        <f>业务员提成明细!W149</f>
        <v>*专项化学用品*全合成磨削液</v>
      </c>
      <c r="V153" s="163" t="str">
        <f>业务员提成明细!V149</f>
        <v>CSQ03</v>
      </c>
      <c r="W153" s="164" t="str">
        <f>业务员提成明细!W149</f>
        <v>*专项化学用品*全合成磨削液</v>
      </c>
      <c r="X153" s="163" t="str">
        <f>业务员提成明细!X149</f>
        <v>SH-880</v>
      </c>
      <c r="Y153" s="169">
        <f>业务员提成明细!Y149</f>
        <v>1.1399999999999999</v>
      </c>
      <c r="Z153" s="170" t="str">
        <f>业务员提成明细!Z149</f>
        <v>桶</v>
      </c>
      <c r="AA153" s="170"/>
      <c r="AB153" s="170"/>
      <c r="AC153" s="171">
        <f>业务员提成明细!AC149</f>
        <v>205.71</v>
      </c>
      <c r="AD153" s="170"/>
      <c r="AE153" s="170"/>
      <c r="AF153" s="170" t="str">
        <f>业务员提成明细!AF149</f>
        <v>XOUT18030269</v>
      </c>
      <c r="AG153" s="176">
        <f>业务员提成明细!AG149</f>
        <v>43176</v>
      </c>
      <c r="AH153" s="177" t="str">
        <f>业务员提成明细!AH149</f>
        <v>拆分付款</v>
      </c>
      <c r="AJ153" s="178">
        <f>业务员提成明细!AJ149</f>
        <v>0.17</v>
      </c>
    </row>
    <row r="154" spans="1:36" ht="11.25" customHeight="1" outlineLevel="2">
      <c r="A154" s="142" t="str">
        <f>业务员提成明细!A150</f>
        <v>姜鹏</v>
      </c>
      <c r="B154" s="143">
        <f>业务员提成明细!B150</f>
        <v>43172</v>
      </c>
      <c r="C154" s="144" t="str">
        <f>业务员提成明细!C150</f>
        <v>a0110</v>
      </c>
      <c r="D154" s="142" t="str">
        <f>业务员提成明细!D150</f>
        <v>上海戈吕克机械制造有限公司</v>
      </c>
      <c r="E154" s="145">
        <f>业务员提成明细!E150</f>
        <v>700</v>
      </c>
      <c r="F154" s="146" t="str">
        <f>业务员提成明细!F150</f>
        <v>02839481</v>
      </c>
      <c r="G154" s="143">
        <f>业务员提成明细!G150</f>
        <v>43232</v>
      </c>
      <c r="H154" s="144">
        <f>业务员提成明细!H150</f>
        <v>60</v>
      </c>
      <c r="I154" s="150">
        <f>业务员提成明细!I150</f>
        <v>43259</v>
      </c>
      <c r="J154" s="151">
        <f>业务员提成明细!J150</f>
        <v>700</v>
      </c>
      <c r="K154" s="145">
        <f>业务员提成明细!K150</f>
        <v>598.29</v>
      </c>
      <c r="L154" s="152">
        <f>业务员提成明细!L150</f>
        <v>87</v>
      </c>
      <c r="M154" s="153">
        <f>业务员提成明细!M150</f>
        <v>0</v>
      </c>
      <c r="N154" s="76" t="e">
        <f>业务员提成明细!N150</f>
        <v>#REF!</v>
      </c>
      <c r="O154" s="126">
        <f>业务员提成明细!O150</f>
        <v>0.04</v>
      </c>
      <c r="P154" s="154">
        <f>业务员提成明细!P150</f>
        <v>23.93</v>
      </c>
      <c r="Q154" s="125" t="e">
        <f>业务员提成明细!Q150</f>
        <v>#REF!</v>
      </c>
      <c r="R154" s="145" t="e">
        <f>业务员提成明细!R150</f>
        <v>#REF!</v>
      </c>
      <c r="S154" s="161" t="e">
        <f>业务员提成明细!S150</f>
        <v>#REF!</v>
      </c>
      <c r="T154" s="162" t="str">
        <f>业务员提成明细!V150</f>
        <v>CSX05</v>
      </c>
      <c r="U154" s="144" t="str">
        <f>业务员提成明细!W150</f>
        <v>*专项化学用品*清洗剂</v>
      </c>
      <c r="V154" s="163" t="str">
        <f>业务员提成明细!V150</f>
        <v>CSX05</v>
      </c>
      <c r="W154" s="164" t="str">
        <f>业务员提成明细!W150</f>
        <v>*专项化学用品*清洗剂</v>
      </c>
      <c r="X154" s="163" t="str">
        <f>业务员提成明细!X150</f>
        <v>AS-502</v>
      </c>
      <c r="Y154" s="169">
        <f>业务员提成明细!Y150</f>
        <v>2</v>
      </c>
      <c r="Z154" s="170" t="str">
        <f>业务员提成明细!Z150</f>
        <v>桶</v>
      </c>
      <c r="AA154" s="170"/>
      <c r="AB154" s="170"/>
      <c r="AC154" s="171">
        <f>业务员提成明细!AC150</f>
        <v>50</v>
      </c>
      <c r="AD154" s="170"/>
      <c r="AE154" s="170"/>
      <c r="AF154" s="170" t="str">
        <f>业务员提成明细!AF150</f>
        <v>XOUT18030042</v>
      </c>
      <c r="AG154" s="176">
        <f>业务员提成明细!AG150</f>
        <v>43162</v>
      </c>
      <c r="AH154" s="177"/>
      <c r="AJ154" s="178">
        <f>业务员提成明细!AJ150</f>
        <v>0.17</v>
      </c>
    </row>
    <row r="155" spans="1:36" ht="11.25" customHeight="1" outlineLevel="2">
      <c r="A155" s="142" t="str">
        <f>业务员提成明细!A151</f>
        <v>姜鹏</v>
      </c>
      <c r="B155" s="143">
        <f>业务员提成明细!B151</f>
        <v>43172</v>
      </c>
      <c r="C155" s="144" t="str">
        <f>业务员提成明细!C151</f>
        <v>a0110</v>
      </c>
      <c r="D155" s="142" t="str">
        <f>业务员提成明细!D151</f>
        <v>上海戈吕克机械制造有限公司</v>
      </c>
      <c r="E155" s="145">
        <f>业务员提成明细!E151</f>
        <v>2300</v>
      </c>
      <c r="F155" s="146" t="str">
        <f>业务员提成明细!F151</f>
        <v>02839481</v>
      </c>
      <c r="G155" s="143">
        <f>业务员提成明细!G151</f>
        <v>43232</v>
      </c>
      <c r="H155" s="144">
        <f>业务员提成明细!H151</f>
        <v>60</v>
      </c>
      <c r="I155" s="150">
        <f>业务员提成明细!I151</f>
        <v>43259</v>
      </c>
      <c r="J155" s="151">
        <f>业务员提成明细!J151</f>
        <v>2300</v>
      </c>
      <c r="K155" s="145">
        <f>业务员提成明细!K151</f>
        <v>1965.81</v>
      </c>
      <c r="L155" s="152">
        <f>业务员提成明细!L151</f>
        <v>87</v>
      </c>
      <c r="M155" s="153">
        <f>业务员提成明细!M151</f>
        <v>0</v>
      </c>
      <c r="N155" s="76" t="e">
        <f>业务员提成明细!N151</f>
        <v>#REF!</v>
      </c>
      <c r="O155" s="126">
        <f>业务员提成明细!O151</f>
        <v>0.04</v>
      </c>
      <c r="P155" s="154">
        <f>业务员提成明细!P151</f>
        <v>78.63</v>
      </c>
      <c r="Q155" s="125" t="e">
        <f>业务员提成明细!Q151</f>
        <v>#REF!</v>
      </c>
      <c r="R155" s="145" t="e">
        <f>业务员提成明细!R151</f>
        <v>#REF!</v>
      </c>
      <c r="S155" s="161" t="e">
        <f>业务员提成明细!S151</f>
        <v>#REF!</v>
      </c>
      <c r="T155" s="162" t="str">
        <f>业务员提成明细!V151</f>
        <v>CYT12</v>
      </c>
      <c r="U155" s="144" t="str">
        <f>业务员提成明细!W151</f>
        <v>*专项化学用品*抗磨液压油</v>
      </c>
      <c r="V155" s="163" t="str">
        <f>业务员提成明细!V151</f>
        <v>CYT12</v>
      </c>
      <c r="W155" s="164" t="str">
        <f>业务员提成明细!W151</f>
        <v>*专项化学用品*抗磨液压油</v>
      </c>
      <c r="X155" s="163" t="str">
        <f>业务员提成明细!X151</f>
        <v>68#</v>
      </c>
      <c r="Y155" s="169">
        <f>业务员提成明细!Y151</f>
        <v>1</v>
      </c>
      <c r="Z155" s="170" t="str">
        <f>业务员提成明细!Z151</f>
        <v>桶</v>
      </c>
      <c r="AA155" s="170"/>
      <c r="AB155" s="170"/>
      <c r="AC155" s="171">
        <f>业务员提成明细!AC151</f>
        <v>170</v>
      </c>
      <c r="AD155" s="170"/>
      <c r="AE155" s="170"/>
      <c r="AF155" s="170" t="str">
        <f>业务员提成明细!AF151</f>
        <v>XOUT18030042</v>
      </c>
      <c r="AG155" s="176">
        <f>业务员提成明细!AG151</f>
        <v>43162</v>
      </c>
      <c r="AH155" s="177"/>
      <c r="AJ155" s="178">
        <f>业务员提成明细!AJ151</f>
        <v>0.17</v>
      </c>
    </row>
    <row r="156" spans="1:36" ht="11.25" customHeight="1" outlineLevel="2">
      <c r="A156" s="142" t="str">
        <f>业务员提成明细!A152</f>
        <v>姜鹏</v>
      </c>
      <c r="B156" s="143">
        <f>业务员提成明细!B152</f>
        <v>43181</v>
      </c>
      <c r="C156" s="144" t="str">
        <f>业务员提成明细!C152</f>
        <v>a0110</v>
      </c>
      <c r="D156" s="142" t="str">
        <f>业务员提成明细!D152</f>
        <v>上海戈吕克机械制造有限公司</v>
      </c>
      <c r="E156" s="145">
        <f>业务员提成明细!E152</f>
        <v>700</v>
      </c>
      <c r="F156" s="146" t="str">
        <f>业务员提成明细!F152</f>
        <v>02839666</v>
      </c>
      <c r="G156" s="143">
        <f>业务员提成明细!G152</f>
        <v>43241</v>
      </c>
      <c r="H156" s="144">
        <f>业务员提成明细!H152</f>
        <v>60</v>
      </c>
      <c r="I156" s="150">
        <f>业务员提成明细!I152</f>
        <v>43259</v>
      </c>
      <c r="J156" s="151">
        <f>业务员提成明细!J152</f>
        <v>700</v>
      </c>
      <c r="K156" s="145">
        <f>业务员提成明细!K152</f>
        <v>598.29</v>
      </c>
      <c r="L156" s="152">
        <f>业务员提成明细!L152</f>
        <v>78</v>
      </c>
      <c r="M156" s="153">
        <f>业务员提成明细!M152</f>
        <v>0</v>
      </c>
      <c r="N156" s="76" t="e">
        <f>业务员提成明细!N152</f>
        <v>#REF!</v>
      </c>
      <c r="O156" s="126">
        <f>业务员提成明细!O152</f>
        <v>0.04</v>
      </c>
      <c r="P156" s="154">
        <f>业务员提成明细!P152</f>
        <v>23.93</v>
      </c>
      <c r="Q156" s="125" t="e">
        <f>业务员提成明细!Q152</f>
        <v>#REF!</v>
      </c>
      <c r="R156" s="145" t="e">
        <f>业务员提成明细!R152</f>
        <v>#REF!</v>
      </c>
      <c r="S156" s="161" t="e">
        <f>业务员提成明细!S152</f>
        <v>#REF!</v>
      </c>
      <c r="T156" s="162" t="str">
        <f>业务员提成明细!V152</f>
        <v>CSX05</v>
      </c>
      <c r="U156" s="144" t="str">
        <f>业务员提成明细!W152</f>
        <v>*专项化学用品*清洗剂</v>
      </c>
      <c r="V156" s="163" t="str">
        <f>业务员提成明细!V152</f>
        <v>CSX05</v>
      </c>
      <c r="W156" s="164" t="str">
        <f>业务员提成明细!W152</f>
        <v>*专项化学用品*清洗剂</v>
      </c>
      <c r="X156" s="163" t="str">
        <f>业务员提成明细!X152</f>
        <v>AS-502</v>
      </c>
      <c r="Y156" s="169">
        <f>业务员提成明细!Y152</f>
        <v>2</v>
      </c>
      <c r="Z156" s="170" t="str">
        <f>业务员提成明细!Z152</f>
        <v>桶</v>
      </c>
      <c r="AA156" s="170"/>
      <c r="AB156" s="170"/>
      <c r="AC156" s="171">
        <f>业务员提成明细!AC152</f>
        <v>50</v>
      </c>
      <c r="AD156" s="170"/>
      <c r="AE156" s="170"/>
      <c r="AF156" s="170" t="str">
        <f>业务员提成明细!AF152</f>
        <v>XOUT18030357</v>
      </c>
      <c r="AG156" s="176">
        <f>业务员提成明细!AG152</f>
        <v>43182</v>
      </c>
      <c r="AH156" s="177"/>
      <c r="AJ156" s="178">
        <f>业务员提成明细!AJ152</f>
        <v>0.17</v>
      </c>
    </row>
    <row r="157" spans="1:36" ht="11.25" customHeight="1" outlineLevel="2">
      <c r="A157" s="142" t="str">
        <f>业务员提成明细!A153</f>
        <v>姜鹏</v>
      </c>
      <c r="B157" s="143">
        <f>业务员提成明细!B153</f>
        <v>43181</v>
      </c>
      <c r="C157" s="144" t="str">
        <f>业务员提成明细!C153</f>
        <v>a0110</v>
      </c>
      <c r="D157" s="142" t="str">
        <f>业务员提成明细!D153</f>
        <v>上海戈吕克机械制造有限公司</v>
      </c>
      <c r="E157" s="145">
        <f>业务员提成明细!E153</f>
        <v>2300</v>
      </c>
      <c r="F157" s="146" t="str">
        <f>业务员提成明细!F153</f>
        <v>02839666</v>
      </c>
      <c r="G157" s="143">
        <f>业务员提成明细!G153</f>
        <v>43241</v>
      </c>
      <c r="H157" s="144">
        <f>业务员提成明细!H153</f>
        <v>60</v>
      </c>
      <c r="I157" s="150">
        <f>业务员提成明细!I153</f>
        <v>43259</v>
      </c>
      <c r="J157" s="151">
        <f>业务员提成明细!J153</f>
        <v>2300</v>
      </c>
      <c r="K157" s="145">
        <f>业务员提成明细!K153</f>
        <v>1965.81</v>
      </c>
      <c r="L157" s="152">
        <f>业务员提成明细!L153</f>
        <v>78</v>
      </c>
      <c r="M157" s="153">
        <f>业务员提成明细!M153</f>
        <v>0</v>
      </c>
      <c r="N157" s="76" t="e">
        <f>业务员提成明细!N153</f>
        <v>#REF!</v>
      </c>
      <c r="O157" s="126">
        <f>业务员提成明细!O153</f>
        <v>0.04</v>
      </c>
      <c r="P157" s="154">
        <f>业务员提成明细!P153</f>
        <v>78.63</v>
      </c>
      <c r="Q157" s="125" t="e">
        <f>业务员提成明细!Q153</f>
        <v>#REF!</v>
      </c>
      <c r="R157" s="145" t="e">
        <f>业务员提成明细!R153</f>
        <v>#REF!</v>
      </c>
      <c r="S157" s="161" t="e">
        <f>业务员提成明细!S153</f>
        <v>#REF!</v>
      </c>
      <c r="T157" s="162" t="str">
        <f>业务员提成明细!V153</f>
        <v>CYT12</v>
      </c>
      <c r="U157" s="144" t="str">
        <f>业务员提成明细!W153</f>
        <v>*专项化学用品*抗磨液压油</v>
      </c>
      <c r="V157" s="163" t="str">
        <f>业务员提成明细!V153</f>
        <v>CYT12</v>
      </c>
      <c r="W157" s="164" t="str">
        <f>业务员提成明细!W153</f>
        <v>*专项化学用品*抗磨液压油</v>
      </c>
      <c r="X157" s="163" t="str">
        <f>业务员提成明细!X153</f>
        <v>68#</v>
      </c>
      <c r="Y157" s="169">
        <f>业务员提成明细!Y153</f>
        <v>1</v>
      </c>
      <c r="Z157" s="170" t="str">
        <f>业务员提成明细!Z153</f>
        <v>桶</v>
      </c>
      <c r="AA157" s="170"/>
      <c r="AB157" s="170"/>
      <c r="AC157" s="171">
        <f>业务员提成明细!AC153</f>
        <v>170</v>
      </c>
      <c r="AD157" s="170"/>
      <c r="AE157" s="170"/>
      <c r="AF157" s="170" t="str">
        <f>业务员提成明细!AF153</f>
        <v>XOUT18030357</v>
      </c>
      <c r="AG157" s="176">
        <f>业务员提成明细!AG153</f>
        <v>43182</v>
      </c>
      <c r="AH157" s="177"/>
      <c r="AJ157" s="178">
        <f>业务员提成明细!AJ153</f>
        <v>0.17</v>
      </c>
    </row>
    <row r="158" spans="1:36" ht="11.25" customHeight="1" outlineLevel="2">
      <c r="A158" s="142" t="str">
        <f>业务员提成明细!A154</f>
        <v>姜鹏</v>
      </c>
      <c r="B158" s="143">
        <f>业务员提成明细!B154</f>
        <v>43213</v>
      </c>
      <c r="C158" s="144" t="str">
        <f>业务员提成明细!C154</f>
        <v>a0173</v>
      </c>
      <c r="D158" s="142" t="str">
        <f>业务员提成明细!D154</f>
        <v>拓金（上海）五金有限公司</v>
      </c>
      <c r="E158" s="145">
        <f>业务员提成明细!E154</f>
        <v>2850</v>
      </c>
      <c r="F158" s="146" t="str">
        <f>业务员提成明细!F154</f>
        <v>27754190</v>
      </c>
      <c r="G158" s="143">
        <f>业务员提成明细!G154</f>
        <v>43273</v>
      </c>
      <c r="H158" s="144">
        <f>业务员提成明细!H154</f>
        <v>60</v>
      </c>
      <c r="I158" s="150" t="str">
        <f>业务员提成明细!I154</f>
        <v>2018-5-23/2018-6-29</v>
      </c>
      <c r="J158" s="151">
        <f>业务员提成明细!J154</f>
        <v>2729.6</v>
      </c>
      <c r="K158" s="145">
        <f>业务员提成明细!K154</f>
        <v>2332.9899999999998</v>
      </c>
      <c r="L158" s="152">
        <f>业务员提成明细!L154</f>
        <v>67</v>
      </c>
      <c r="M158" s="153">
        <f>业务员提成明细!M154</f>
        <v>0</v>
      </c>
      <c r="N158" s="76" t="e">
        <f>业务员提成明细!N154</f>
        <v>#REF!</v>
      </c>
      <c r="O158" s="126">
        <f>业务员提成明细!O154</f>
        <v>0.04</v>
      </c>
      <c r="P158" s="154">
        <f>业务员提成明细!P154</f>
        <v>93.32</v>
      </c>
      <c r="Q158" s="125" t="e">
        <f>业务员提成明细!Q154</f>
        <v>#REF!</v>
      </c>
      <c r="R158" s="145" t="e">
        <f>业务员提成明细!R154</f>
        <v>#REF!</v>
      </c>
      <c r="S158" s="161" t="e">
        <f>业务员提成明细!S154</f>
        <v>#REF!</v>
      </c>
      <c r="T158" s="162" t="str">
        <f>业务员提成明细!V154</f>
        <v>CSR08</v>
      </c>
      <c r="U158" s="144" t="str">
        <f>业务员提成明细!W154</f>
        <v>*化学试剂助剂*半合成切削液</v>
      </c>
      <c r="V158" s="163" t="str">
        <f>业务员提成明细!V154</f>
        <v>CSR08</v>
      </c>
      <c r="W158" s="164" t="str">
        <f>业务员提成明细!W154</f>
        <v>*化学试剂助剂*半合成切削液</v>
      </c>
      <c r="X158" s="163" t="str">
        <f>业务员提成明细!X154</f>
        <v>JH-1A</v>
      </c>
      <c r="Y158" s="169">
        <f>业务员提成明细!Y154</f>
        <v>0.96</v>
      </c>
      <c r="Z158" s="170" t="str">
        <f>业务员提成明细!Z154</f>
        <v>桶</v>
      </c>
      <c r="AA158" s="170"/>
      <c r="AB158" s="170"/>
      <c r="AC158" s="171">
        <f>业务员提成明细!AC154</f>
        <v>162.82</v>
      </c>
      <c r="AD158" s="170"/>
      <c r="AE158" s="170"/>
      <c r="AF158" s="170" t="str">
        <f>业务员提成明细!AF154</f>
        <v>XOUT18040013</v>
      </c>
      <c r="AG158" s="176">
        <f>业务员提成明细!AG154</f>
        <v>43193</v>
      </c>
      <c r="AH158" s="177" t="str">
        <f>业务员提成明细!AH154</f>
        <v>拆分付款</v>
      </c>
      <c r="AJ158" s="178">
        <f>业务员提成明细!AJ154</f>
        <v>0.17</v>
      </c>
    </row>
    <row r="159" spans="1:36" ht="11.25" customHeight="1" outlineLevel="2">
      <c r="A159" s="142" t="str">
        <f>业务员提成明细!A155</f>
        <v>姜鹏</v>
      </c>
      <c r="B159" s="143">
        <f>业务员提成明细!B155</f>
        <v>43250</v>
      </c>
      <c r="C159" s="144" t="str">
        <f>业务员提成明细!C155</f>
        <v>a0173</v>
      </c>
      <c r="D159" s="142" t="str">
        <f>业务员提成明细!D155</f>
        <v>拓金（上海）五金有限公司</v>
      </c>
      <c r="E159" s="145">
        <f>业务员提成明细!E155</f>
        <v>6028</v>
      </c>
      <c r="F159" s="146" t="str">
        <f>业务员提成明细!F155</f>
        <v>55874751</v>
      </c>
      <c r="G159" s="143">
        <f>业务员提成明细!G155</f>
        <v>43310</v>
      </c>
      <c r="H159" s="144">
        <f>业务员提成明细!H155</f>
        <v>60</v>
      </c>
      <c r="I159" s="150">
        <f>业务员提成明细!I155</f>
        <v>43280</v>
      </c>
      <c r="J159" s="151">
        <f>业务员提成明细!J155</f>
        <v>120.4</v>
      </c>
      <c r="K159" s="145">
        <f>业务员提成明细!K155</f>
        <v>103.79</v>
      </c>
      <c r="L159" s="152">
        <f>业务员提成明细!L155</f>
        <v>30</v>
      </c>
      <c r="M159" s="153">
        <f>业务员提成明细!M155</f>
        <v>0</v>
      </c>
      <c r="N159" s="76" t="e">
        <f>业务员提成明细!N155</f>
        <v>#REF!</v>
      </c>
      <c r="O159" s="126">
        <f>业务员提成明细!O155</f>
        <v>0.05</v>
      </c>
      <c r="P159" s="154">
        <f>业务员提成明细!P155</f>
        <v>5.19</v>
      </c>
      <c r="Q159" s="125" t="e">
        <f>业务员提成明细!Q155</f>
        <v>#REF!</v>
      </c>
      <c r="R159" s="145" t="e">
        <f>业务员提成明细!R155</f>
        <v>#REF!</v>
      </c>
      <c r="S159" s="161" t="e">
        <f>业务员提成明细!S155</f>
        <v>#REF!</v>
      </c>
      <c r="T159" s="162" t="str">
        <f>业务员提成明细!V155</f>
        <v>CYF05</v>
      </c>
      <c r="U159" s="144" t="str">
        <f>业务员提成明细!W155</f>
        <v>*专项化学用品*矿物防锈剂</v>
      </c>
      <c r="V159" s="163" t="str">
        <f>业务员提成明细!V155</f>
        <v>CYF05</v>
      </c>
      <c r="W159" s="164" t="str">
        <f>业务员提成明细!W155</f>
        <v>*专项化学用品*矿物防锈剂</v>
      </c>
      <c r="X159" s="163" t="str">
        <f>业务员提成明细!X155</f>
        <v>X-36</v>
      </c>
      <c r="Y159" s="169">
        <f>业务员提成明细!Y155</f>
        <v>0.04</v>
      </c>
      <c r="Z159" s="170" t="str">
        <f>业务员提成明细!Z155</f>
        <v>桶</v>
      </c>
      <c r="AA159" s="170"/>
      <c r="AB159" s="170"/>
      <c r="AC159" s="171">
        <f>业务员提成明细!AC155</f>
        <v>6.79</v>
      </c>
      <c r="AD159" s="170"/>
      <c r="AE159" s="170"/>
      <c r="AF159" s="170" t="str">
        <f>业务员提成明细!AF155</f>
        <v>XOUT18050212</v>
      </c>
      <c r="AG159" s="176">
        <f>业务员提成明细!AG155</f>
        <v>43234</v>
      </c>
      <c r="AH159" s="177" t="str">
        <f>业务员提成明细!AH155</f>
        <v>拆分付款</v>
      </c>
      <c r="AJ159" s="178">
        <f>业务员提成明细!AJ155</f>
        <v>0.16000038487073201</v>
      </c>
    </row>
    <row r="160" spans="1:36" ht="11.25" customHeight="1" outlineLevel="2">
      <c r="A160" s="142" t="str">
        <f>业务员提成明细!A156</f>
        <v>姜鹏</v>
      </c>
      <c r="B160" s="143">
        <f>业务员提成明细!B156</f>
        <v>43213</v>
      </c>
      <c r="C160" s="144" t="str">
        <f>业务员提成明细!C156</f>
        <v>a0173</v>
      </c>
      <c r="D160" s="142" t="str">
        <f>业务员提成明细!D156</f>
        <v>拓金（上海）五金有限公司</v>
      </c>
      <c r="E160" s="145">
        <f>业务员提成明细!E156</f>
        <v>6080</v>
      </c>
      <c r="F160" s="146" t="str">
        <f>业务员提成明细!F156</f>
        <v>27754190</v>
      </c>
      <c r="G160" s="143">
        <f>业务员提成明细!G156</f>
        <v>43273</v>
      </c>
      <c r="H160" s="144">
        <f>业务员提成明细!H156</f>
        <v>60</v>
      </c>
      <c r="I160" s="150">
        <f>业务员提成明细!I156</f>
        <v>43280</v>
      </c>
      <c r="J160" s="151">
        <f>业务员提成明细!J156</f>
        <v>6080</v>
      </c>
      <c r="K160" s="145">
        <f>业务员提成明细!K156</f>
        <v>5196.58</v>
      </c>
      <c r="L160" s="152">
        <f>业务员提成明细!L156</f>
        <v>67</v>
      </c>
      <c r="M160" s="153">
        <f>业务员提成明细!M156</f>
        <v>0</v>
      </c>
      <c r="N160" s="76" t="e">
        <f>业务员提成明细!N156</f>
        <v>#REF!</v>
      </c>
      <c r="O160" s="126">
        <f>业务员提成明细!O156</f>
        <v>0.04</v>
      </c>
      <c r="P160" s="154">
        <f>业务员提成明细!P156</f>
        <v>207.86</v>
      </c>
      <c r="Q160" s="125" t="e">
        <f>业务员提成明细!Q156</f>
        <v>#REF!</v>
      </c>
      <c r="R160" s="145" t="e">
        <f>业务员提成明细!R156</f>
        <v>#REF!</v>
      </c>
      <c r="S160" s="161" t="e">
        <f>业务员提成明细!S156</f>
        <v>#REF!</v>
      </c>
      <c r="T160" s="162" t="str">
        <f>业务员提成明细!V156</f>
        <v>CYF05</v>
      </c>
      <c r="U160" s="144" t="str">
        <f>业务员提成明细!W156</f>
        <v>*专项化学用品*矿物防锈剂</v>
      </c>
      <c r="V160" s="163" t="str">
        <f>业务员提成明细!V156</f>
        <v>CYF05</v>
      </c>
      <c r="W160" s="164" t="str">
        <f>业务员提成明细!W156</f>
        <v>*专项化学用品*矿物防锈剂</v>
      </c>
      <c r="X160" s="163" t="str">
        <f>业务员提成明细!X156</f>
        <v>X-36</v>
      </c>
      <c r="Y160" s="169">
        <f>业务员提成明细!Y156</f>
        <v>2</v>
      </c>
      <c r="Z160" s="170" t="str">
        <f>业务员提成明细!Z156</f>
        <v>桶</v>
      </c>
      <c r="AA160" s="170"/>
      <c r="AB160" s="170"/>
      <c r="AC160" s="171">
        <f>业务员提成明细!AC156</f>
        <v>340</v>
      </c>
      <c r="AD160" s="170"/>
      <c r="AE160" s="170"/>
      <c r="AF160" s="170" t="str">
        <f>业务员提成明细!AF156</f>
        <v>XOUT18040013</v>
      </c>
      <c r="AG160" s="176">
        <f>业务员提成明细!AG156</f>
        <v>43193</v>
      </c>
      <c r="AH160" s="177"/>
      <c r="AJ160" s="178">
        <f>业务员提成明细!AJ156</f>
        <v>0.17</v>
      </c>
    </row>
    <row r="161" spans="1:36" ht="11.25" customHeight="1" outlineLevel="2">
      <c r="A161" s="142" t="str">
        <f>业务员提成明细!A157</f>
        <v>姜鹏</v>
      </c>
      <c r="B161" s="143">
        <f>业务员提成明细!B157</f>
        <v>43232</v>
      </c>
      <c r="C161" s="144" t="str">
        <f>业务员提成明细!C157</f>
        <v>a0251</v>
      </c>
      <c r="D161" s="142" t="str">
        <f>业务员提成明细!D157</f>
        <v>上海瑞博密封件有限公司</v>
      </c>
      <c r="E161" s="145">
        <f>业务员提成明细!E157</f>
        <v>2528.1999999999998</v>
      </c>
      <c r="F161" s="146" t="str">
        <f>业务员提成明细!F157</f>
        <v>27754479</v>
      </c>
      <c r="G161" s="143">
        <f>业务员提成明细!G157</f>
        <v>43262</v>
      </c>
      <c r="H161" s="144">
        <f>业务员提成明细!H157</f>
        <v>30</v>
      </c>
      <c r="I161" s="150">
        <f>业务员提成明细!I157</f>
        <v>43272</v>
      </c>
      <c r="J161" s="151">
        <f>业务员提成明细!J157</f>
        <v>2528.1999999999998</v>
      </c>
      <c r="K161" s="145">
        <f>业务员提成明细!K157</f>
        <v>2179.48</v>
      </c>
      <c r="L161" s="152">
        <f>业务员提成明细!L157</f>
        <v>40</v>
      </c>
      <c r="M161" s="153">
        <f>业务员提成明细!M157</f>
        <v>0</v>
      </c>
      <c r="N161" s="76" t="e">
        <f>业务员提成明细!N157</f>
        <v>#REF!</v>
      </c>
      <c r="O161" s="126">
        <f>业务员提成明细!O157</f>
        <v>0.05</v>
      </c>
      <c r="P161" s="154">
        <f>业务员提成明细!P157</f>
        <v>108.97</v>
      </c>
      <c r="Q161" s="125" t="e">
        <f>业务员提成明细!Q157</f>
        <v>#REF!</v>
      </c>
      <c r="R161" s="145" t="e">
        <f>业务员提成明细!R157</f>
        <v>#REF!</v>
      </c>
      <c r="S161" s="161" t="e">
        <f>业务员提成明细!S157</f>
        <v>#REF!</v>
      </c>
      <c r="T161" s="162" t="str">
        <f>业务员提成明细!V157</f>
        <v>CYT11</v>
      </c>
      <c r="U161" s="144" t="str">
        <f>业务员提成明细!W157</f>
        <v>*润滑油*机床导轨油</v>
      </c>
      <c r="V161" s="163" t="str">
        <f>业务员提成明细!V157</f>
        <v>CYT11</v>
      </c>
      <c r="W161" s="164" t="str">
        <f>业务员提成明细!W157</f>
        <v>*润滑油*机床导轨油</v>
      </c>
      <c r="X161" s="163" t="str">
        <f>业务员提成明细!X157</f>
        <v>68#</v>
      </c>
      <c r="Y161" s="169">
        <f>业务员提成明细!Y157</f>
        <v>0.17</v>
      </c>
      <c r="Z161" s="170" t="str">
        <f>业务员提成明细!Z157</f>
        <v>吨</v>
      </c>
      <c r="AA161" s="170"/>
      <c r="AB161" s="170"/>
      <c r="AC161" s="171">
        <f>业务员提成明细!AC157</f>
        <v>170</v>
      </c>
      <c r="AD161" s="170"/>
      <c r="AE161" s="170"/>
      <c r="AF161" s="170" t="str">
        <f>业务员提成明细!AF157</f>
        <v>XOUT18050224</v>
      </c>
      <c r="AG161" s="176">
        <f>业务员提成明细!AG157</f>
        <v>43234</v>
      </c>
      <c r="AH161" s="177"/>
      <c r="AJ161" s="178">
        <f>业务员提成明细!AJ157</f>
        <v>0.16000146824013101</v>
      </c>
    </row>
    <row r="162" spans="1:36" ht="11.25" customHeight="1" outlineLevel="2">
      <c r="A162" s="142" t="str">
        <f>业务员提成明细!A158</f>
        <v>姜鹏</v>
      </c>
      <c r="B162" s="143">
        <f>业务员提成明细!B158</f>
        <v>43232</v>
      </c>
      <c r="C162" s="144" t="str">
        <f>业务员提成明细!C158</f>
        <v>a0251</v>
      </c>
      <c r="D162" s="142" t="str">
        <f>业务员提成明细!D158</f>
        <v>上海瑞博密封件有限公司</v>
      </c>
      <c r="E162" s="145">
        <f>业务员提成明细!E158</f>
        <v>3569.2</v>
      </c>
      <c r="F162" s="146" t="str">
        <f>业务员提成明细!F158</f>
        <v>27754480</v>
      </c>
      <c r="G162" s="143">
        <f>业务员提成明细!G158</f>
        <v>43262</v>
      </c>
      <c r="H162" s="144">
        <f>业务员提成明细!H158</f>
        <v>30</v>
      </c>
      <c r="I162" s="150">
        <f>业务员提成明细!I158</f>
        <v>43272</v>
      </c>
      <c r="J162" s="151">
        <f>业务员提成明细!J158</f>
        <v>3569.2</v>
      </c>
      <c r="K162" s="145">
        <f>业务员提成明细!K158</f>
        <v>3076.9</v>
      </c>
      <c r="L162" s="152">
        <f>业务员提成明细!L158</f>
        <v>40</v>
      </c>
      <c r="M162" s="153">
        <f>业务员提成明细!M158</f>
        <v>0</v>
      </c>
      <c r="N162" s="76" t="e">
        <f>业务员提成明细!N158</f>
        <v>#REF!</v>
      </c>
      <c r="O162" s="126">
        <f>业务员提成明细!O158</f>
        <v>0.05</v>
      </c>
      <c r="P162" s="154">
        <f>业务员提成明细!P158</f>
        <v>153.85</v>
      </c>
      <c r="Q162" s="125" t="e">
        <f>业务员提成明细!Q158</f>
        <v>#REF!</v>
      </c>
      <c r="R162" s="145" t="e">
        <f>业务员提成明细!R158</f>
        <v>#REF!</v>
      </c>
      <c r="S162" s="161" t="e">
        <f>业务员提成明细!S158</f>
        <v>#REF!</v>
      </c>
      <c r="T162" s="162" t="str">
        <f>业务员提成明细!V158</f>
        <v>CSQ12</v>
      </c>
      <c r="U162" s="144" t="str">
        <f>业务员提成明细!W158</f>
        <v>*化学试剂助剂*全合成切削液</v>
      </c>
      <c r="V162" s="163" t="str">
        <f>业务员提成明细!V158</f>
        <v>CSQ12</v>
      </c>
      <c r="W162" s="164" t="str">
        <f>业务员提成明细!W158</f>
        <v>*化学试剂助剂*全合成切削液</v>
      </c>
      <c r="X162" s="163" t="str">
        <f>业务员提成明细!X158</f>
        <v>JH-8</v>
      </c>
      <c r="Y162" s="169">
        <f>业务员提成明细!Y158</f>
        <v>1</v>
      </c>
      <c r="Z162" s="170" t="str">
        <f>业务员提成明细!Z158</f>
        <v>桶</v>
      </c>
      <c r="AA162" s="170"/>
      <c r="AB162" s="170"/>
      <c r="AC162" s="171">
        <f>业务员提成明细!AC158</f>
        <v>180</v>
      </c>
      <c r="AD162" s="170"/>
      <c r="AE162" s="170"/>
      <c r="AF162" s="170" t="str">
        <f>业务员提成明细!AF158</f>
        <v>XOUT18050224</v>
      </c>
      <c r="AG162" s="176">
        <f>业务员提成明细!AG158</f>
        <v>43234</v>
      </c>
      <c r="AH162" s="177"/>
      <c r="AJ162" s="178">
        <f>业务员提成明细!AJ158</f>
        <v>0.15999869999024999</v>
      </c>
    </row>
    <row r="163" spans="1:36" ht="11.25" customHeight="1" outlineLevel="2">
      <c r="A163" s="142" t="str">
        <f>业务员提成明细!A159</f>
        <v>姜鹏</v>
      </c>
      <c r="B163" s="143">
        <f>业务员提成明细!B159</f>
        <v>43181</v>
      </c>
      <c r="C163" s="144" t="str">
        <f>业务员提成明细!C159</f>
        <v>a0278</v>
      </c>
      <c r="D163" s="142" t="str">
        <f>业务员提成明细!D159</f>
        <v>富士迈半导体精密工业（上海)有限公司</v>
      </c>
      <c r="E163" s="145">
        <f>业务员提成明细!E159</f>
        <v>8100</v>
      </c>
      <c r="F163" s="146" t="str">
        <f>业务员提成明细!F159</f>
        <v>02839672</v>
      </c>
      <c r="G163" s="143">
        <f>业务员提成明细!G159</f>
        <v>43271</v>
      </c>
      <c r="H163" s="144">
        <f>业务员提成明细!H159</f>
        <v>90</v>
      </c>
      <c r="I163" s="150">
        <f>业务员提成明细!I159</f>
        <v>43276</v>
      </c>
      <c r="J163" s="151">
        <f>业务员提成明细!J159</f>
        <v>8100</v>
      </c>
      <c r="K163" s="145">
        <f>业务员提成明细!K159</f>
        <v>6923.08</v>
      </c>
      <c r="L163" s="152">
        <f>业务员提成明细!L159</f>
        <v>95</v>
      </c>
      <c r="M163" s="153">
        <f>业务员提成明细!M159</f>
        <v>0</v>
      </c>
      <c r="N163" s="76" t="e">
        <f>业务员提成明细!N159</f>
        <v>#REF!</v>
      </c>
      <c r="O163" s="126">
        <f>业务员提成明细!O159</f>
        <v>0.04</v>
      </c>
      <c r="P163" s="154">
        <f>业务员提成明细!P159</f>
        <v>276.92</v>
      </c>
      <c r="Q163" s="125" t="e">
        <f>业务员提成明细!Q159</f>
        <v>#REF!</v>
      </c>
      <c r="R163" s="145" t="e">
        <f>业务员提成明细!R159</f>
        <v>#REF!</v>
      </c>
      <c r="S163" s="161" t="e">
        <f>业务员提成明细!S159</f>
        <v>#REF!</v>
      </c>
      <c r="T163" s="162" t="str">
        <f>业务员提成明细!V159</f>
        <v>CYT11</v>
      </c>
      <c r="U163" s="144" t="str">
        <f>业务员提成明细!W159</f>
        <v>*专项化学用品*机床导轨油</v>
      </c>
      <c r="V163" s="163" t="str">
        <f>业务员提成明细!V159</f>
        <v>CYT11</v>
      </c>
      <c r="W163" s="164" t="str">
        <f>业务员提成明细!W159</f>
        <v>*专项化学用品*机床导轨油</v>
      </c>
      <c r="X163" s="163" t="str">
        <f>业务员提成明细!X159</f>
        <v>68#</v>
      </c>
      <c r="Y163" s="169">
        <f>业务员提成明细!Y159</f>
        <v>3</v>
      </c>
      <c r="Z163" s="170" t="str">
        <f>业务员提成明细!Z159</f>
        <v>桶</v>
      </c>
      <c r="AA163" s="170"/>
      <c r="AB163" s="170"/>
      <c r="AC163" s="171">
        <f>业务员提成明细!AC159</f>
        <v>510</v>
      </c>
      <c r="AD163" s="170"/>
      <c r="AE163" s="170"/>
      <c r="AF163" s="170" t="str">
        <f>业务员提成明细!AF159</f>
        <v>XOUT18030358</v>
      </c>
      <c r="AG163" s="176">
        <f>业务员提成明细!AG159</f>
        <v>43182</v>
      </c>
      <c r="AH163" s="177"/>
      <c r="AJ163" s="178">
        <f>业务员提成明细!AJ159</f>
        <v>0.17</v>
      </c>
    </row>
    <row r="164" spans="1:36" ht="11.25" customHeight="1" outlineLevel="2">
      <c r="A164" s="142" t="str">
        <f>业务员提成明细!A160</f>
        <v>姜鹏</v>
      </c>
      <c r="B164" s="143">
        <f>业务员提成明细!B160</f>
        <v>43232</v>
      </c>
      <c r="C164" s="144" t="str">
        <f>业务员提成明细!C160</f>
        <v>a0405</v>
      </c>
      <c r="D164" s="142" t="str">
        <f>业务员提成明细!D160</f>
        <v>上海哲冠流体科技有限公司</v>
      </c>
      <c r="E164" s="145">
        <f>业务员提成明细!E160</f>
        <v>5651</v>
      </c>
      <c r="F164" s="146" t="str">
        <f>业务员提成明细!F160</f>
        <v>27754478</v>
      </c>
      <c r="G164" s="143">
        <f>业务员提成明细!G160</f>
        <v>43322</v>
      </c>
      <c r="H164" s="144">
        <f>业务员提成明细!H160</f>
        <v>90</v>
      </c>
      <c r="I164" s="150">
        <f>业务员提成明细!I160</f>
        <v>43277</v>
      </c>
      <c r="J164" s="151">
        <f>业务员提成明细!J160</f>
        <v>5651</v>
      </c>
      <c r="K164" s="145">
        <f>业务员提成明细!K160</f>
        <v>4871.55</v>
      </c>
      <c r="L164" s="152">
        <f>业务员提成明细!L160</f>
        <v>45</v>
      </c>
      <c r="M164" s="153">
        <f>业务员提成明细!M160</f>
        <v>0</v>
      </c>
      <c r="N164" s="76" t="e">
        <f>业务员提成明细!N160</f>
        <v>#REF!</v>
      </c>
      <c r="O164" s="126">
        <f>业务员提成明细!O160</f>
        <v>0.05</v>
      </c>
      <c r="P164" s="154">
        <f>业务员提成明细!P160</f>
        <v>243.58</v>
      </c>
      <c r="Q164" s="125" t="e">
        <f>业务员提成明细!Q160</f>
        <v>#REF!</v>
      </c>
      <c r="R164" s="145" t="e">
        <f>业务员提成明细!R160</f>
        <v>#REF!</v>
      </c>
      <c r="S164" s="161" t="e">
        <f>业务员提成明细!S160</f>
        <v>#REF!</v>
      </c>
      <c r="T164" s="162" t="str">
        <f>业务员提成明细!V160</f>
        <v>CYT24</v>
      </c>
      <c r="U164" s="144" t="str">
        <f>业务员提成明细!W160</f>
        <v>*化学试剂助剂*拉拔剂</v>
      </c>
      <c r="V164" s="163" t="str">
        <f>业务员提成明细!V160</f>
        <v>CYT24</v>
      </c>
      <c r="W164" s="164" t="str">
        <f>业务员提成明细!W160</f>
        <v>*化学试剂助剂*拉拔剂</v>
      </c>
      <c r="X164" s="163" t="str">
        <f>业务员提成明细!X160</f>
        <v>EF-306</v>
      </c>
      <c r="Y164" s="169">
        <f>业务员提成明细!Y160</f>
        <v>1</v>
      </c>
      <c r="Z164" s="170" t="str">
        <f>业务员提成明细!Z160</f>
        <v>桶</v>
      </c>
      <c r="AA164" s="170"/>
      <c r="AB164" s="170"/>
      <c r="AC164" s="171">
        <f>业务员提成明细!AC160</f>
        <v>170</v>
      </c>
      <c r="AD164" s="170"/>
      <c r="AE164" s="170"/>
      <c r="AF164" s="170" t="str">
        <f>业务员提成明细!AF160</f>
        <v>XOUT18050210</v>
      </c>
      <c r="AG164" s="176">
        <f>业务员提成明细!AG160</f>
        <v>43234</v>
      </c>
      <c r="AH164" s="177"/>
      <c r="AJ164" s="178">
        <f>业务员提成明细!AJ160</f>
        <v>0.16000041054695099</v>
      </c>
    </row>
    <row r="165" spans="1:36" ht="11.25" customHeight="1" outlineLevel="2">
      <c r="A165" s="142" t="str">
        <f>业务员提成明细!A161</f>
        <v>姜鹏</v>
      </c>
      <c r="B165" s="143">
        <f>业务员提成明细!B161</f>
        <v>43214</v>
      </c>
      <c r="C165" s="144" t="str">
        <f>业务员提成明细!C161</f>
        <v>a0473</v>
      </c>
      <c r="D165" s="142" t="str">
        <f>业务员提成明细!D161</f>
        <v>昆山鑫峰庆机械有限公司</v>
      </c>
      <c r="E165" s="145">
        <f>业务员提成明细!E161</f>
        <v>2400</v>
      </c>
      <c r="F165" s="146" t="str">
        <f>业务员提成明细!F161</f>
        <v>27754204</v>
      </c>
      <c r="G165" s="143">
        <f>业务员提成明细!G161</f>
        <v>43304</v>
      </c>
      <c r="H165" s="144">
        <f>业务员提成明细!H161</f>
        <v>90</v>
      </c>
      <c r="I165" s="150">
        <f>业务员提成明细!I161</f>
        <v>43278</v>
      </c>
      <c r="J165" s="151">
        <f>业务员提成明细!J161</f>
        <v>2400</v>
      </c>
      <c r="K165" s="145">
        <f>业务员提成明细!K161</f>
        <v>2051.2800000000002</v>
      </c>
      <c r="L165" s="152">
        <f>业务员提成明细!L161</f>
        <v>64</v>
      </c>
      <c r="M165" s="153">
        <f>业务员提成明细!M161</f>
        <v>0</v>
      </c>
      <c r="N165" s="76" t="e">
        <f>业务员提成明细!N161</f>
        <v>#REF!</v>
      </c>
      <c r="O165" s="126">
        <f>业务员提成明细!O161</f>
        <v>0.04</v>
      </c>
      <c r="P165" s="154">
        <f>业务员提成明细!P161</f>
        <v>82.05</v>
      </c>
      <c r="Q165" s="125" t="e">
        <f>业务员提成明细!Q161</f>
        <v>#REF!</v>
      </c>
      <c r="R165" s="145" t="e">
        <f>业务员提成明细!R161</f>
        <v>#REF!</v>
      </c>
      <c r="S165" s="161" t="e">
        <f>业务员提成明细!S161</f>
        <v>#REF!</v>
      </c>
      <c r="T165" s="162" t="str">
        <f>业务员提成明细!V161</f>
        <v>CYT07</v>
      </c>
      <c r="U165" s="144" t="str">
        <f>业务员提成明细!W161</f>
        <v>*化学试剂助剂*主轴保护剂</v>
      </c>
      <c r="V165" s="163" t="str">
        <f>业务员提成明细!V161</f>
        <v>CYT07</v>
      </c>
      <c r="W165" s="164" t="str">
        <f>业务员提成明细!W161</f>
        <v>*化学试剂助剂*主轴保护剂</v>
      </c>
      <c r="X165" s="163" t="str">
        <f>业务员提成明细!X161</f>
        <v>10#</v>
      </c>
      <c r="Y165" s="169">
        <f>业务员提成明细!Y161</f>
        <v>1</v>
      </c>
      <c r="Z165" s="170" t="str">
        <f>业务员提成明细!Z161</f>
        <v>桶</v>
      </c>
      <c r="AA165" s="170"/>
      <c r="AB165" s="170"/>
      <c r="AC165" s="171">
        <f>业务员提成明细!AC161</f>
        <v>170</v>
      </c>
      <c r="AD165" s="170"/>
      <c r="AE165" s="170"/>
      <c r="AF165" s="170" t="str">
        <f>业务员提成明细!AF161</f>
        <v>XOUT18040429</v>
      </c>
      <c r="AG165" s="176">
        <f>业务员提成明细!AG161</f>
        <v>43215</v>
      </c>
      <c r="AH165" s="177"/>
      <c r="AJ165" s="178">
        <f>业务员提成明细!AJ161</f>
        <v>0.17</v>
      </c>
    </row>
    <row r="166" spans="1:36" ht="11.25" customHeight="1" outlineLevel="2">
      <c r="A166" s="142" t="str">
        <f>业务员提成明细!A162</f>
        <v>姜鹏</v>
      </c>
      <c r="B166" s="143">
        <f>业务员提成明细!B162</f>
        <v>43214</v>
      </c>
      <c r="C166" s="144" t="str">
        <f>业务员提成明细!C162</f>
        <v>a0473</v>
      </c>
      <c r="D166" s="142" t="str">
        <f>业务员提成明细!D162</f>
        <v>昆山鑫峰庆机械有限公司</v>
      </c>
      <c r="E166" s="145">
        <f>业务员提成明细!E162</f>
        <v>2500</v>
      </c>
      <c r="F166" s="146" t="str">
        <f>业务员提成明细!F162</f>
        <v>27754205</v>
      </c>
      <c r="G166" s="143">
        <f>业务员提成明细!G162</f>
        <v>43304</v>
      </c>
      <c r="H166" s="144">
        <f>业务员提成明细!H162</f>
        <v>90</v>
      </c>
      <c r="I166" s="150">
        <f>业务员提成明细!I162</f>
        <v>43278</v>
      </c>
      <c r="J166" s="151">
        <f>业务员提成明细!J162</f>
        <v>2500</v>
      </c>
      <c r="K166" s="145">
        <f>业务员提成明细!K162</f>
        <v>2136.75</v>
      </c>
      <c r="L166" s="152">
        <f>业务员提成明细!L162</f>
        <v>64</v>
      </c>
      <c r="M166" s="153">
        <f>业务员提成明细!M162</f>
        <v>0</v>
      </c>
      <c r="N166" s="76" t="e">
        <f>业务员提成明细!N162</f>
        <v>#REF!</v>
      </c>
      <c r="O166" s="126">
        <f>业务员提成明细!O162</f>
        <v>0.04</v>
      </c>
      <c r="P166" s="154">
        <f>业务员提成明细!P162</f>
        <v>85.47</v>
      </c>
      <c r="Q166" s="125" t="e">
        <f>业务员提成明细!Q162</f>
        <v>#REF!</v>
      </c>
      <c r="R166" s="145" t="e">
        <f>业务员提成明细!R162</f>
        <v>#REF!</v>
      </c>
      <c r="S166" s="161" t="e">
        <f>业务员提成明细!S162</f>
        <v>#REF!</v>
      </c>
      <c r="T166" s="162" t="str">
        <f>业务员提成明细!V162</f>
        <v>CYT11</v>
      </c>
      <c r="U166" s="144" t="str">
        <f>业务员提成明细!W162</f>
        <v>*润滑油*机床导轨油</v>
      </c>
      <c r="V166" s="163" t="str">
        <f>业务员提成明细!V162</f>
        <v>CYT11</v>
      </c>
      <c r="W166" s="164" t="str">
        <f>业务员提成明细!W162</f>
        <v>*润滑油*机床导轨油</v>
      </c>
      <c r="X166" s="163" t="str">
        <f>业务员提成明细!X162</f>
        <v>68#</v>
      </c>
      <c r="Y166" s="169">
        <f>业务员提成明细!Y162</f>
        <v>0.17</v>
      </c>
      <c r="Z166" s="170" t="str">
        <f>业务员提成明细!Z162</f>
        <v>吨</v>
      </c>
      <c r="AA166" s="170"/>
      <c r="AB166" s="170"/>
      <c r="AC166" s="171">
        <f>业务员提成明细!AC162</f>
        <v>170</v>
      </c>
      <c r="AD166" s="170"/>
      <c r="AE166" s="170"/>
      <c r="AF166" s="170" t="str">
        <f>业务员提成明细!AF162</f>
        <v>XOUT18040429</v>
      </c>
      <c r="AG166" s="176">
        <f>业务员提成明细!AG162</f>
        <v>43215</v>
      </c>
      <c r="AH166" s="177"/>
      <c r="AJ166" s="178">
        <f>业务员提成明细!AJ162</f>
        <v>0.17</v>
      </c>
    </row>
    <row r="167" spans="1:36" ht="11.25" customHeight="1" outlineLevel="2">
      <c r="A167" s="142" t="str">
        <f>业务员提成明细!A163</f>
        <v>姜鹏</v>
      </c>
      <c r="B167" s="143">
        <f>业务员提成明细!B163</f>
        <v>43241</v>
      </c>
      <c r="C167" s="144" t="str">
        <f>业务员提成明细!C163</f>
        <v>a0473</v>
      </c>
      <c r="D167" s="142" t="str">
        <f>业务员提成明细!D163</f>
        <v>昆山鑫峰庆机械有限公司</v>
      </c>
      <c r="E167" s="145">
        <f>业务员提成明细!E163</f>
        <v>320</v>
      </c>
      <c r="F167" s="146" t="str">
        <f>业务员提成明细!F163</f>
        <v>27754579</v>
      </c>
      <c r="G167" s="143">
        <f>业务员提成明细!G163</f>
        <v>43331</v>
      </c>
      <c r="H167" s="144">
        <f>业务员提成明细!H163</f>
        <v>90</v>
      </c>
      <c r="I167" s="150">
        <f>业务员提成明细!I163</f>
        <v>43278</v>
      </c>
      <c r="J167" s="151">
        <f>业务员提成明细!J163</f>
        <v>320</v>
      </c>
      <c r="K167" s="145">
        <f>业务员提成明细!K163</f>
        <v>275.86</v>
      </c>
      <c r="L167" s="152">
        <f>业务员提成明细!L163</f>
        <v>37</v>
      </c>
      <c r="M167" s="153">
        <f>业务员提成明细!M163</f>
        <v>0</v>
      </c>
      <c r="N167" s="76" t="e">
        <f>业务员提成明细!N163</f>
        <v>#REF!</v>
      </c>
      <c r="O167" s="126">
        <f>业务员提成明细!O163</f>
        <v>0.05</v>
      </c>
      <c r="P167" s="154">
        <f>业务员提成明细!P163</f>
        <v>13.79</v>
      </c>
      <c r="Q167" s="125" t="e">
        <f>业务员提成明细!Q163</f>
        <v>#REF!</v>
      </c>
      <c r="R167" s="145" t="e">
        <f>业务员提成明细!R163</f>
        <v>#REF!</v>
      </c>
      <c r="S167" s="161" t="e">
        <f>业务员提成明细!S163</f>
        <v>#REF!</v>
      </c>
      <c r="T167" s="162" t="str">
        <f>业务员提成明细!V163</f>
        <v>CSB06</v>
      </c>
      <c r="U167" s="144" t="str">
        <f>业务员提成明细!W163</f>
        <v>*化学试剂助剂*半合成切削液</v>
      </c>
      <c r="V167" s="163" t="str">
        <f>业务员提成明细!V163</f>
        <v>CSB06</v>
      </c>
      <c r="W167" s="164" t="str">
        <f>业务员提成明细!W163</f>
        <v>*化学试剂助剂*半合成切削液</v>
      </c>
      <c r="X167" s="163" t="str">
        <f>业务员提成明细!X163</f>
        <v>LP-3030</v>
      </c>
      <c r="Y167" s="169">
        <f>业务员提成明细!Y163</f>
        <v>1</v>
      </c>
      <c r="Z167" s="170" t="str">
        <f>业务员提成明细!Z163</f>
        <v>桶</v>
      </c>
      <c r="AA167" s="170"/>
      <c r="AB167" s="170"/>
      <c r="AC167" s="171">
        <f>业务员提成明细!AC163</f>
        <v>17</v>
      </c>
      <c r="AD167" s="170"/>
      <c r="AE167" s="170"/>
      <c r="AF167" s="170" t="str">
        <f>业务员提成明细!AF163</f>
        <v>XOUT18050357</v>
      </c>
      <c r="AG167" s="176">
        <f>业务员提成明细!AG163</f>
        <v>43242</v>
      </c>
      <c r="AH167" s="177"/>
      <c r="AJ167" s="178">
        <f>业务员提成明细!AJ163</f>
        <v>0.16000870006525</v>
      </c>
    </row>
    <row r="168" spans="1:36" ht="11.25" customHeight="1" outlineLevel="2">
      <c r="A168" s="142" t="str">
        <f>业务员提成明细!A164</f>
        <v>姜鹏</v>
      </c>
      <c r="B168" s="143">
        <f>业务员提成明细!B164</f>
        <v>43137</v>
      </c>
      <c r="C168" s="144" t="str">
        <f>业务员提成明细!C164</f>
        <v>a0491</v>
      </c>
      <c r="D168" s="142" t="str">
        <f>业务员提成明细!D164</f>
        <v>日腾电脑配件（上海）有限公司</v>
      </c>
      <c r="E168" s="145">
        <f>业务员提成明细!E164</f>
        <v>7497</v>
      </c>
      <c r="F168" s="146" t="str">
        <f>业务员提成明细!F164</f>
        <v>02839176</v>
      </c>
      <c r="G168" s="143">
        <f>业务员提成明细!G164</f>
        <v>43257</v>
      </c>
      <c r="H168" s="144">
        <f>业务员提成明细!H164</f>
        <v>120</v>
      </c>
      <c r="I168" s="150">
        <f>业务员提成明细!I164</f>
        <v>43276</v>
      </c>
      <c r="J168" s="151">
        <f>业务员提成明细!J164</f>
        <v>7497</v>
      </c>
      <c r="K168" s="145">
        <f>业务员提成明细!K164</f>
        <v>6407.69</v>
      </c>
      <c r="L168" s="152">
        <f>业务员提成明细!L164</f>
        <v>139</v>
      </c>
      <c r="M168" s="153">
        <f>业务员提成明细!M164</f>
        <v>0</v>
      </c>
      <c r="N168" s="76" t="e">
        <f>业务员提成明细!N164</f>
        <v>#REF!</v>
      </c>
      <c r="O168" s="126">
        <f>业务员提成明细!O164</f>
        <v>5.0000000000000001E-3</v>
      </c>
      <c r="P168" s="154">
        <f>业务员提成明细!P164</f>
        <v>32.04</v>
      </c>
      <c r="Q168" s="125" t="e">
        <f>业务员提成明细!Q164</f>
        <v>#REF!</v>
      </c>
      <c r="R168" s="145">
        <f>业务员提成明细!R164</f>
        <v>0</v>
      </c>
      <c r="S168" s="161">
        <f>业务员提成明细!S164</f>
        <v>0</v>
      </c>
      <c r="T168" s="162" t="str">
        <f>业务员提成明细!V164</f>
        <v>CYT11</v>
      </c>
      <c r="U168" s="144" t="str">
        <f>业务员提成明细!W164</f>
        <v>*石油制品*机床导轨油</v>
      </c>
      <c r="V168" s="163" t="str">
        <f>业务员提成明细!V164</f>
        <v>CYT11</v>
      </c>
      <c r="W168" s="164" t="str">
        <f>业务员提成明细!W164</f>
        <v>*石油制品*机床导轨油</v>
      </c>
      <c r="X168" s="163" t="str">
        <f>业务员提成明细!X164</f>
        <v>68#</v>
      </c>
      <c r="Y168" s="169">
        <f>业务员提成明细!Y164</f>
        <v>510</v>
      </c>
      <c r="Z168" s="170" t="str">
        <f>业务员提成明细!Z164</f>
        <v>千克</v>
      </c>
      <c r="AA168" s="170"/>
      <c r="AB168" s="170"/>
      <c r="AC168" s="171">
        <f>业务员提成明细!AC164</f>
        <v>510</v>
      </c>
      <c r="AD168" s="170"/>
      <c r="AE168" s="170"/>
      <c r="AF168" s="170" t="str">
        <f>业务员提成明细!AF164</f>
        <v>XOUT18010194</v>
      </c>
      <c r="AG168" s="176">
        <f>业务员提成明细!AG164</f>
        <v>43112</v>
      </c>
      <c r="AH168" s="177"/>
      <c r="AJ168" s="178">
        <f>业务员提成明细!AJ164</f>
        <v>0.17</v>
      </c>
    </row>
    <row r="169" spans="1:36" ht="11.25" customHeight="1" outlineLevel="2">
      <c r="A169" s="142" t="str">
        <f>业务员提成明细!A165</f>
        <v>姜鹏</v>
      </c>
      <c r="B169" s="143">
        <f>业务员提成明细!B165</f>
        <v>43137</v>
      </c>
      <c r="C169" s="144" t="str">
        <f>业务员提成明细!C165</f>
        <v>a0491</v>
      </c>
      <c r="D169" s="142" t="str">
        <f>业务员提成明细!D165</f>
        <v>日腾电脑配件（上海）有限公司</v>
      </c>
      <c r="E169" s="145">
        <f>业务员提成明细!E165</f>
        <v>9996</v>
      </c>
      <c r="F169" s="146" t="str">
        <f>业务员提成明细!F165</f>
        <v>02839176</v>
      </c>
      <c r="G169" s="143">
        <f>业务员提成明细!G165</f>
        <v>43257</v>
      </c>
      <c r="H169" s="144">
        <f>业务员提成明细!H165</f>
        <v>120</v>
      </c>
      <c r="I169" s="150">
        <f>业务员提成明细!I165</f>
        <v>43276</v>
      </c>
      <c r="J169" s="151">
        <f>业务员提成明细!J165</f>
        <v>9996</v>
      </c>
      <c r="K169" s="145">
        <f>业务员提成明细!K165</f>
        <v>8543.59</v>
      </c>
      <c r="L169" s="152">
        <f>业务员提成明细!L165</f>
        <v>139</v>
      </c>
      <c r="M169" s="153">
        <f>业务员提成明细!M165</f>
        <v>0</v>
      </c>
      <c r="N169" s="76" t="e">
        <f>业务员提成明细!N165</f>
        <v>#REF!</v>
      </c>
      <c r="O169" s="126">
        <f>业务员提成明细!O165</f>
        <v>5.0000000000000001E-3</v>
      </c>
      <c r="P169" s="154">
        <f>业务员提成明细!P165</f>
        <v>42.72</v>
      </c>
      <c r="Q169" s="125" t="e">
        <f>业务员提成明细!Q165</f>
        <v>#REF!</v>
      </c>
      <c r="R169" s="145">
        <f>业务员提成明细!R165</f>
        <v>0</v>
      </c>
      <c r="S169" s="161">
        <f>业务员提成明细!S165</f>
        <v>0</v>
      </c>
      <c r="T169" s="162" t="str">
        <f>业务员提成明细!V165</f>
        <v>CYT11</v>
      </c>
      <c r="U169" s="144" t="str">
        <f>业务员提成明细!W165</f>
        <v>*石油制品*机床导轨油</v>
      </c>
      <c r="V169" s="163" t="str">
        <f>业务员提成明细!V165</f>
        <v>CYT11</v>
      </c>
      <c r="W169" s="164" t="str">
        <f>业务员提成明细!W165</f>
        <v>*石油制品*机床导轨油</v>
      </c>
      <c r="X169" s="163" t="str">
        <f>业务员提成明细!X165</f>
        <v>68#</v>
      </c>
      <c r="Y169" s="169">
        <f>业务员提成明细!Y165</f>
        <v>680</v>
      </c>
      <c r="Z169" s="170" t="str">
        <f>业务员提成明细!Z165</f>
        <v>千克</v>
      </c>
      <c r="AA169" s="170"/>
      <c r="AB169" s="170"/>
      <c r="AC169" s="171">
        <f>业务员提成明细!AC165</f>
        <v>680</v>
      </c>
      <c r="AD169" s="170"/>
      <c r="AE169" s="170"/>
      <c r="AF169" s="170" t="str">
        <f>业务员提成明细!AF165</f>
        <v>XOUT18010337</v>
      </c>
      <c r="AG169" s="176">
        <f>业务员提成明细!AG165</f>
        <v>43119</v>
      </c>
      <c r="AH169" s="177"/>
      <c r="AJ169" s="178">
        <f>业务员提成明细!AJ165</f>
        <v>0.17</v>
      </c>
    </row>
    <row r="170" spans="1:36" ht="11.25" customHeight="1" outlineLevel="2">
      <c r="A170" s="142" t="str">
        <f>业务员提成明细!A166</f>
        <v>姜鹏</v>
      </c>
      <c r="B170" s="143">
        <f>业务员提成明细!B166</f>
        <v>43172</v>
      </c>
      <c r="C170" s="144" t="str">
        <f>业务员提成明细!C166</f>
        <v>a0597</v>
      </c>
      <c r="D170" s="142" t="str">
        <f>业务员提成明细!D166</f>
        <v>上海日衡电子制造厂</v>
      </c>
      <c r="E170" s="145">
        <f>业务员提成明细!E166</f>
        <v>5900</v>
      </c>
      <c r="F170" s="146" t="str">
        <f>业务员提成明细!F166</f>
        <v>02839436</v>
      </c>
      <c r="G170" s="143">
        <f>业务员提成明细!G166</f>
        <v>43262</v>
      </c>
      <c r="H170" s="144">
        <f>业务员提成明细!H166</f>
        <v>90</v>
      </c>
      <c r="I170" s="150">
        <f>业务员提成明细!I166</f>
        <v>43252</v>
      </c>
      <c r="J170" s="151">
        <f>业务员提成明细!J166</f>
        <v>5900</v>
      </c>
      <c r="K170" s="145">
        <f>业务员提成明细!K166</f>
        <v>5042.74</v>
      </c>
      <c r="L170" s="152">
        <f>业务员提成明细!L166</f>
        <v>80</v>
      </c>
      <c r="M170" s="153">
        <f>业务员提成明细!M166</f>
        <v>0</v>
      </c>
      <c r="N170" s="76" t="e">
        <f>业务员提成明细!N166</f>
        <v>#REF!</v>
      </c>
      <c r="O170" s="126">
        <f>业务员提成明细!O166</f>
        <v>0.04</v>
      </c>
      <c r="P170" s="154">
        <f>业务员提成明细!P166</f>
        <v>201.71</v>
      </c>
      <c r="Q170" s="125" t="e">
        <f>业务员提成明细!Q166</f>
        <v>#REF!</v>
      </c>
      <c r="R170" s="145" t="e">
        <f>业务员提成明细!R166</f>
        <v>#REF!</v>
      </c>
      <c r="S170" s="161" t="e">
        <f>业务员提成明细!S166</f>
        <v>#REF!</v>
      </c>
      <c r="T170" s="162" t="str">
        <f>业务员提成明细!V166</f>
        <v>CSB06</v>
      </c>
      <c r="U170" s="144" t="str">
        <f>业务员提成明细!W166</f>
        <v>*专项化学用品*半合成切削液</v>
      </c>
      <c r="V170" s="163" t="str">
        <f>业务员提成明细!V166</f>
        <v>CSB06</v>
      </c>
      <c r="W170" s="164" t="str">
        <f>业务员提成明细!W166</f>
        <v>*专项化学用品*半合成切削液</v>
      </c>
      <c r="X170" s="163" t="str">
        <f>业务员提成明细!X166</f>
        <v>LP-3030</v>
      </c>
      <c r="Y170" s="169">
        <f>业务员提成明细!Y166</f>
        <v>2</v>
      </c>
      <c r="Z170" s="170" t="str">
        <f>业务员提成明细!Z166</f>
        <v>桶</v>
      </c>
      <c r="AA170" s="170"/>
      <c r="AB170" s="170"/>
      <c r="AC170" s="171">
        <f>业务员提成明细!AC166</f>
        <v>340</v>
      </c>
      <c r="AD170" s="170"/>
      <c r="AE170" s="170"/>
      <c r="AF170" s="170" t="str">
        <f>业务员提成明细!AF166</f>
        <v>XOUT18030065</v>
      </c>
      <c r="AG170" s="176">
        <f>业务员提成明细!AG166</f>
        <v>43164</v>
      </c>
      <c r="AH170" s="177"/>
      <c r="AJ170" s="178">
        <f>业务员提成明细!AJ166</f>
        <v>0.17</v>
      </c>
    </row>
    <row r="171" spans="1:36" ht="11.25" customHeight="1" outlineLevel="2">
      <c r="A171" s="142" t="str">
        <f>业务员提成明细!A167</f>
        <v>姜鹏</v>
      </c>
      <c r="B171" s="143">
        <f>业务员提成明细!B167</f>
        <v>43112</v>
      </c>
      <c r="C171" s="144" t="str">
        <f>业务员提成明细!C167</f>
        <v>a0642</v>
      </c>
      <c r="D171" s="142" t="str">
        <f>业务员提成明细!D167</f>
        <v>苏州科迪精密机械有限公司</v>
      </c>
      <c r="E171" s="145">
        <f>业务员提成明细!E167</f>
        <v>5800</v>
      </c>
      <c r="F171" s="146" t="str">
        <f>业务员提成明细!F167</f>
        <v>28120304</v>
      </c>
      <c r="G171" s="143">
        <f>业务员提成明细!G167</f>
        <v>43172</v>
      </c>
      <c r="H171" s="144">
        <f>业务员提成明细!H167</f>
        <v>60</v>
      </c>
      <c r="I171" s="150">
        <f>业务员提成明细!I167</f>
        <v>43255</v>
      </c>
      <c r="J171" s="151">
        <f>业务员提成明细!J167</f>
        <v>5800</v>
      </c>
      <c r="K171" s="145">
        <f>业务员提成明细!K167</f>
        <v>4957.26</v>
      </c>
      <c r="L171" s="152">
        <f>业务员提成明细!L167</f>
        <v>143</v>
      </c>
      <c r="M171" s="153">
        <f>业务员提成明细!M167</f>
        <v>0</v>
      </c>
      <c r="N171" s="76" t="e">
        <f>业务员提成明细!N167</f>
        <v>#REF!</v>
      </c>
      <c r="O171" s="126">
        <f>业务员提成明细!O167</f>
        <v>0.02</v>
      </c>
      <c r="P171" s="154">
        <f>业务员提成明细!P167</f>
        <v>99.15</v>
      </c>
      <c r="Q171" s="125">
        <f>业务员提成明细!Q167</f>
        <v>15.083</v>
      </c>
      <c r="R171" s="145">
        <f>业务员提成明细!R167</f>
        <v>5128.22</v>
      </c>
      <c r="S171" s="161">
        <f>业务员提成明细!S167</f>
        <v>-170.96</v>
      </c>
      <c r="T171" s="162" t="str">
        <f>业务员提成明细!V167</f>
        <v>CSR24</v>
      </c>
      <c r="U171" s="144" t="str">
        <f>业务员提成明细!W167</f>
        <v>*石油制品*铝合金加工液</v>
      </c>
      <c r="V171" s="163" t="str">
        <f>业务员提成明细!V167</f>
        <v>CSR24</v>
      </c>
      <c r="W171" s="164" t="str">
        <f>业务员提成明细!W167</f>
        <v>*石油制品*铝合金加工液</v>
      </c>
      <c r="X171" s="163" t="str">
        <f>业务员提成明细!X167</f>
        <v>ZM-3080</v>
      </c>
      <c r="Y171" s="169">
        <f>业务员提成明细!Y167</f>
        <v>2</v>
      </c>
      <c r="Z171" s="170" t="str">
        <f>业务员提成明细!Z167</f>
        <v>桶</v>
      </c>
      <c r="AA171" s="170"/>
      <c r="AB171" s="170"/>
      <c r="AC171" s="171">
        <f>业务员提成明细!AC167</f>
        <v>340</v>
      </c>
      <c r="AD171" s="170"/>
      <c r="AE171" s="170"/>
      <c r="AF171" s="170" t="str">
        <f>业务员提成明细!AF167</f>
        <v>XOUT18010238</v>
      </c>
      <c r="AG171" s="176">
        <f>业务员提成明细!AG167</f>
        <v>43113</v>
      </c>
      <c r="AH171" s="177"/>
      <c r="AJ171" s="178">
        <f>业务员提成明细!AJ167</f>
        <v>0.17</v>
      </c>
    </row>
    <row r="172" spans="1:36" ht="11.25" customHeight="1" outlineLevel="2">
      <c r="A172" s="142" t="str">
        <f>业务员提成明细!A168</f>
        <v>姜鹏</v>
      </c>
      <c r="B172" s="143">
        <f>业务员提成明细!B168</f>
        <v>43132</v>
      </c>
      <c r="C172" s="144" t="str">
        <f>业务员提成明细!C168</f>
        <v>a0642</v>
      </c>
      <c r="D172" s="142" t="str">
        <f>业务员提成明细!D168</f>
        <v>苏州科迪精密机械有限公司</v>
      </c>
      <c r="E172" s="145">
        <f>业务员提成明细!E168</f>
        <v>5800</v>
      </c>
      <c r="F172" s="146" t="str">
        <f>业务员提成明细!F168</f>
        <v>28120676</v>
      </c>
      <c r="G172" s="143">
        <f>业务员提成明细!G168</f>
        <v>43192</v>
      </c>
      <c r="H172" s="144">
        <f>业务员提成明细!H168</f>
        <v>60</v>
      </c>
      <c r="I172" s="150">
        <f>业务员提成明细!I168</f>
        <v>43280</v>
      </c>
      <c r="J172" s="151">
        <f>业务员提成明细!J168</f>
        <v>5800</v>
      </c>
      <c r="K172" s="145">
        <f>业务员提成明细!K168</f>
        <v>4957.26</v>
      </c>
      <c r="L172" s="152">
        <f>业务员提成明细!L168</f>
        <v>148</v>
      </c>
      <c r="M172" s="153">
        <f>业务员提成明细!M168</f>
        <v>0</v>
      </c>
      <c r="N172" s="76" t="e">
        <f>业务员提成明细!N168</f>
        <v>#REF!</v>
      </c>
      <c r="O172" s="126">
        <f>业务员提成明细!O168</f>
        <v>0.02</v>
      </c>
      <c r="P172" s="154">
        <f>业务员提成明细!P168</f>
        <v>99.15</v>
      </c>
      <c r="Q172" s="125">
        <f>业务员提成明细!Q168</f>
        <v>15.083</v>
      </c>
      <c r="R172" s="145">
        <f>业务员提成明细!R168</f>
        <v>5128.22</v>
      </c>
      <c r="S172" s="161">
        <f>业务员提成明细!S168</f>
        <v>-170.96</v>
      </c>
      <c r="T172" s="162" t="str">
        <f>业务员提成明细!V168</f>
        <v>CSR24</v>
      </c>
      <c r="U172" s="144" t="str">
        <f>业务员提成明细!W168</f>
        <v>*石油制品*铝合金加工液</v>
      </c>
      <c r="V172" s="163" t="str">
        <f>业务员提成明细!V168</f>
        <v>CSR24</v>
      </c>
      <c r="W172" s="164" t="str">
        <f>业务员提成明细!W168</f>
        <v>*石油制品*铝合金加工液</v>
      </c>
      <c r="X172" s="163" t="str">
        <f>业务员提成明细!X168</f>
        <v>ZM-3080</v>
      </c>
      <c r="Y172" s="169">
        <f>业务员提成明细!Y168</f>
        <v>2</v>
      </c>
      <c r="Z172" s="170" t="str">
        <f>业务员提成明细!Z168</f>
        <v>桶</v>
      </c>
      <c r="AA172" s="170"/>
      <c r="AB172" s="170"/>
      <c r="AC172" s="171">
        <f>业务员提成明细!AC168</f>
        <v>340</v>
      </c>
      <c r="AD172" s="170"/>
      <c r="AE172" s="170"/>
      <c r="AF172" s="170" t="str">
        <f>业务员提成明细!AF168</f>
        <v>XOUT18020029</v>
      </c>
      <c r="AG172" s="176">
        <f>业务员提成明细!AG168</f>
        <v>43133</v>
      </c>
      <c r="AH172" s="177"/>
      <c r="AJ172" s="178">
        <f>业务员提成明细!AJ168</f>
        <v>0.17</v>
      </c>
    </row>
    <row r="173" spans="1:36" ht="11.25" customHeight="1" outlineLevel="2">
      <c r="A173" s="142" t="str">
        <f>业务员提成明细!A169</f>
        <v>姜鹏</v>
      </c>
      <c r="B173" s="143">
        <f>业务员提成明细!B169</f>
        <v>43156</v>
      </c>
      <c r="C173" s="144" t="str">
        <f>业务员提成明细!C169</f>
        <v>a0681</v>
      </c>
      <c r="D173" s="142" t="str">
        <f>业务员提成明细!D169</f>
        <v>日铭电脑配件（上海）有限公司</v>
      </c>
      <c r="E173" s="145">
        <f>业务员提成明细!E169</f>
        <v>114000</v>
      </c>
      <c r="F173" s="146" t="str">
        <f>业务员提成明细!F169</f>
        <v>02839300</v>
      </c>
      <c r="G173" s="143">
        <f>业务员提成明细!G169</f>
        <v>43276</v>
      </c>
      <c r="H173" s="144">
        <f>业务员提成明细!H169</f>
        <v>120</v>
      </c>
      <c r="I173" s="150">
        <f>业务员提成明细!I169</f>
        <v>43276</v>
      </c>
      <c r="J173" s="151">
        <f>业务员提成明细!J169</f>
        <v>112569</v>
      </c>
      <c r="K173" s="145">
        <f>业务员提成明细!K169</f>
        <v>96212.82</v>
      </c>
      <c r="L173" s="152">
        <f>业务员提成明细!L169</f>
        <v>120</v>
      </c>
      <c r="M173" s="153">
        <f>业务员提成明细!M169</f>
        <v>0</v>
      </c>
      <c r="N173" s="76" t="e">
        <f>业务员提成明细!N169</f>
        <v>#REF!</v>
      </c>
      <c r="O173" s="126">
        <f>业务员提成明细!O169</f>
        <v>5.0000000000000001E-3</v>
      </c>
      <c r="P173" s="154">
        <f>业务员提成明细!P169</f>
        <v>481.06</v>
      </c>
      <c r="Q173" s="125" t="e">
        <f>业务员提成明细!Q169</f>
        <v>#REF!</v>
      </c>
      <c r="R173" s="145">
        <f>业务员提成明细!R169</f>
        <v>0</v>
      </c>
      <c r="S173" s="161">
        <f>业务员提成明细!S169</f>
        <v>0</v>
      </c>
      <c r="T173" s="162" t="str">
        <f>业务员提成明细!V169</f>
        <v>CSR34</v>
      </c>
      <c r="U173" s="144" t="str">
        <f>业务员提成明细!W169</f>
        <v>*石油制品*植物型切削液</v>
      </c>
      <c r="V173" s="163" t="str">
        <f>业务员提成明细!V169</f>
        <v>CSR34</v>
      </c>
      <c r="W173" s="164" t="str">
        <f>业务员提成明细!W169</f>
        <v>*石油制品*植物型切削液</v>
      </c>
      <c r="X173" s="163" t="str">
        <f>业务员提成明细!X169</f>
        <v>JH-200RP</v>
      </c>
      <c r="Y173" s="169">
        <f>业务员提成明细!Y169</f>
        <v>7504.6</v>
      </c>
      <c r="Z173" s="170" t="str">
        <f>业务员提成明细!Z169</f>
        <v>千克</v>
      </c>
      <c r="AA173" s="170"/>
      <c r="AB173" s="170"/>
      <c r="AC173" s="171">
        <f>业务员提成明细!AC169</f>
        <v>7504.6</v>
      </c>
      <c r="AD173" s="170"/>
      <c r="AE173" s="170"/>
      <c r="AF173" s="170" t="str">
        <f>业务员提成明细!AF169</f>
        <v>XOUT18020061</v>
      </c>
      <c r="AG173" s="176">
        <f>业务员提成明细!AG169</f>
        <v>43136</v>
      </c>
      <c r="AH173" s="177" t="str">
        <f>业务员提成明细!AH169</f>
        <v>拆分付款</v>
      </c>
      <c r="AJ173" s="178">
        <f>业务员提成明细!AJ169</f>
        <v>0.17</v>
      </c>
    </row>
    <row r="174" spans="1:36" ht="11.25" customHeight="1" outlineLevel="2">
      <c r="A174" s="142" t="str">
        <f>业务员提成明细!A170</f>
        <v>姜鹏</v>
      </c>
      <c r="B174" s="143">
        <f>业务员提成明细!B170</f>
        <v>43156</v>
      </c>
      <c r="C174" s="144" t="str">
        <f>业务员提成明细!C170</f>
        <v>a0681</v>
      </c>
      <c r="D174" s="142" t="str">
        <f>业务员提成明细!D170</f>
        <v>日铭电脑配件（上海）有限公司</v>
      </c>
      <c r="E174" s="145">
        <f>业务员提成明细!E170</f>
        <v>14994</v>
      </c>
      <c r="F174" s="146" t="str">
        <f>业务员提成明细!F170</f>
        <v>02839291</v>
      </c>
      <c r="G174" s="143">
        <f>业务员提成明细!G170</f>
        <v>43276</v>
      </c>
      <c r="H174" s="144">
        <f>业务员提成明细!H170</f>
        <v>120</v>
      </c>
      <c r="I174" s="150">
        <f>业务员提成明细!I170</f>
        <v>43276</v>
      </c>
      <c r="J174" s="151">
        <f>业务员提成明细!J170</f>
        <v>14994</v>
      </c>
      <c r="K174" s="145">
        <f>业务员提成明细!K170</f>
        <v>12815.38</v>
      </c>
      <c r="L174" s="152">
        <f>业务员提成明细!L170</f>
        <v>120</v>
      </c>
      <c r="M174" s="153">
        <f>业务员提成明细!M170</f>
        <v>0</v>
      </c>
      <c r="N174" s="76" t="e">
        <f>业务员提成明细!N170</f>
        <v>#REF!</v>
      </c>
      <c r="O174" s="126">
        <f>业务员提成明细!O170</f>
        <v>5.0000000000000001E-3</v>
      </c>
      <c r="P174" s="154">
        <f>业务员提成明细!P170</f>
        <v>64.08</v>
      </c>
      <c r="Q174" s="125" t="e">
        <f>业务员提成明细!Q170</f>
        <v>#REF!</v>
      </c>
      <c r="R174" s="145">
        <f>业务员提成明细!R170</f>
        <v>0</v>
      </c>
      <c r="S174" s="161">
        <f>业务员提成明细!S170</f>
        <v>0</v>
      </c>
      <c r="T174" s="162" t="str">
        <f>业务员提成明细!V170</f>
        <v>CYT11</v>
      </c>
      <c r="U174" s="144" t="str">
        <f>业务员提成明细!W170</f>
        <v>*石油制品*机床导轨油</v>
      </c>
      <c r="V174" s="163" t="str">
        <f>业务员提成明细!V170</f>
        <v>CYT11</v>
      </c>
      <c r="W174" s="164" t="str">
        <f>业务员提成明细!W170</f>
        <v>*石油制品*机床导轨油</v>
      </c>
      <c r="X174" s="163" t="str">
        <f>业务员提成明细!X170</f>
        <v>68#</v>
      </c>
      <c r="Y174" s="169">
        <f>业务员提成明细!Y170</f>
        <v>1020</v>
      </c>
      <c r="Z174" s="170" t="str">
        <f>业务员提成明细!Z170</f>
        <v>千克</v>
      </c>
      <c r="AA174" s="170"/>
      <c r="AB174" s="170"/>
      <c r="AC174" s="171">
        <f>业务员提成明细!AC170</f>
        <v>1020</v>
      </c>
      <c r="AD174" s="170"/>
      <c r="AE174" s="170"/>
      <c r="AF174" s="170" t="str">
        <f>业务员提成明细!AF170</f>
        <v>XOUT18010419</v>
      </c>
      <c r="AG174" s="176">
        <f>业务员提成明细!AG170</f>
        <v>43124</v>
      </c>
      <c r="AH174" s="177"/>
      <c r="AJ174" s="178">
        <f>业务员提成明细!AJ170</f>
        <v>0.17</v>
      </c>
    </row>
    <row r="175" spans="1:36" ht="11.25" customHeight="1" outlineLevel="2">
      <c r="A175" s="142" t="str">
        <f>业务员提成明细!A171</f>
        <v>姜鹏</v>
      </c>
      <c r="B175" s="143">
        <f>业务员提成明细!B171</f>
        <v>43156</v>
      </c>
      <c r="C175" s="144" t="str">
        <f>业务员提成明细!C171</f>
        <v>a0681</v>
      </c>
      <c r="D175" s="142" t="str">
        <f>业务员提成明细!D171</f>
        <v>日铭电脑配件（上海）有限公司</v>
      </c>
      <c r="E175" s="145">
        <f>业务员提成明细!E171</f>
        <v>19992</v>
      </c>
      <c r="F175" s="146" t="str">
        <f>业务员提成明细!F171</f>
        <v>02839291</v>
      </c>
      <c r="G175" s="143">
        <f>业务员提成明细!G171</f>
        <v>43276</v>
      </c>
      <c r="H175" s="144">
        <f>业务员提成明细!H171</f>
        <v>120</v>
      </c>
      <c r="I175" s="150">
        <f>业务员提成明细!I171</f>
        <v>43276</v>
      </c>
      <c r="J175" s="151">
        <f>业务员提成明细!J171</f>
        <v>19992</v>
      </c>
      <c r="K175" s="145">
        <f>业务员提成明细!K171</f>
        <v>17087.18</v>
      </c>
      <c r="L175" s="152">
        <f>业务员提成明细!L171</f>
        <v>120</v>
      </c>
      <c r="M175" s="153">
        <f>业务员提成明细!M171</f>
        <v>0</v>
      </c>
      <c r="N175" s="76" t="e">
        <f>业务员提成明细!N171</f>
        <v>#REF!</v>
      </c>
      <c r="O175" s="126">
        <f>业务员提成明细!O171</f>
        <v>5.0000000000000001E-3</v>
      </c>
      <c r="P175" s="154">
        <f>业务员提成明细!P171</f>
        <v>85.44</v>
      </c>
      <c r="Q175" s="125" t="e">
        <f>业务员提成明细!Q171</f>
        <v>#REF!</v>
      </c>
      <c r="R175" s="145">
        <f>业务员提成明细!R171</f>
        <v>0</v>
      </c>
      <c r="S175" s="161">
        <f>业务员提成明细!S171</f>
        <v>0</v>
      </c>
      <c r="T175" s="162" t="str">
        <f>业务员提成明细!V171</f>
        <v>CYT11</v>
      </c>
      <c r="U175" s="144" t="str">
        <f>业务员提成明细!W171</f>
        <v>*石油制品*机床导轨油</v>
      </c>
      <c r="V175" s="163" t="str">
        <f>业务员提成明细!V171</f>
        <v>CYT11</v>
      </c>
      <c r="W175" s="164" t="str">
        <f>业务员提成明细!W171</f>
        <v>*石油制品*机床导轨油</v>
      </c>
      <c r="X175" s="163" t="str">
        <f>业务员提成明细!X171</f>
        <v>68#</v>
      </c>
      <c r="Y175" s="169">
        <f>业务员提成明细!Y171</f>
        <v>1360</v>
      </c>
      <c r="Z175" s="170" t="str">
        <f>业务员提成明细!Z171</f>
        <v>千克</v>
      </c>
      <c r="AA175" s="170"/>
      <c r="AB175" s="170"/>
      <c r="AC175" s="171">
        <f>业务员提成明细!AC171</f>
        <v>1360</v>
      </c>
      <c r="AD175" s="170"/>
      <c r="AE175" s="170"/>
      <c r="AF175" s="170" t="str">
        <f>业务员提成明细!AF171</f>
        <v>XOUT18010503</v>
      </c>
      <c r="AG175" s="176">
        <f>业务员提成明细!AG171</f>
        <v>43127</v>
      </c>
      <c r="AH175" s="177"/>
      <c r="AJ175" s="178">
        <f>业务员提成明细!AJ171</f>
        <v>0.17</v>
      </c>
    </row>
    <row r="176" spans="1:36" ht="11.25" customHeight="1" outlineLevel="2">
      <c r="A176" s="142" t="str">
        <f>业务员提成明细!A172</f>
        <v>姜鹏</v>
      </c>
      <c r="B176" s="143">
        <f>业务员提成明细!B172</f>
        <v>43156</v>
      </c>
      <c r="C176" s="144" t="str">
        <f>业务员提成明细!C172</f>
        <v>a0681</v>
      </c>
      <c r="D176" s="142" t="str">
        <f>业务员提成明细!D172</f>
        <v>日铭电脑配件（上海）有限公司</v>
      </c>
      <c r="E176" s="145">
        <f>业务员提成明细!E172</f>
        <v>2499</v>
      </c>
      <c r="F176" s="146" t="str">
        <f>业务员提成明细!F172</f>
        <v>02839291</v>
      </c>
      <c r="G176" s="143">
        <f>业务员提成明细!G172</f>
        <v>43276</v>
      </c>
      <c r="H176" s="144">
        <f>业务员提成明细!H172</f>
        <v>120</v>
      </c>
      <c r="I176" s="150">
        <f>业务员提成明细!I172</f>
        <v>43276</v>
      </c>
      <c r="J176" s="151">
        <f>业务员提成明细!J172</f>
        <v>2499</v>
      </c>
      <c r="K176" s="145">
        <f>业务员提成明细!K172</f>
        <v>2135.9</v>
      </c>
      <c r="L176" s="152">
        <f>业务员提成明细!L172</f>
        <v>120</v>
      </c>
      <c r="M176" s="153">
        <f>业务员提成明细!M172</f>
        <v>0</v>
      </c>
      <c r="N176" s="76" t="e">
        <f>业务员提成明细!N172</f>
        <v>#REF!</v>
      </c>
      <c r="O176" s="126">
        <f>业务员提成明细!O172</f>
        <v>5.0000000000000001E-3</v>
      </c>
      <c r="P176" s="154">
        <f>业务员提成明细!P172</f>
        <v>10.68</v>
      </c>
      <c r="Q176" s="125" t="e">
        <f>业务员提成明细!Q172</f>
        <v>#REF!</v>
      </c>
      <c r="R176" s="145">
        <f>业务员提成明细!R172</f>
        <v>0</v>
      </c>
      <c r="S176" s="161">
        <f>业务员提成明细!S172</f>
        <v>0</v>
      </c>
      <c r="T176" s="162" t="str">
        <f>业务员提成明细!V172</f>
        <v>CYT11</v>
      </c>
      <c r="U176" s="144" t="str">
        <f>业务员提成明细!W172</f>
        <v>*石油制品*机床导轨油</v>
      </c>
      <c r="V176" s="163" t="str">
        <f>业务员提成明细!V172</f>
        <v>CYT11</v>
      </c>
      <c r="W176" s="164" t="str">
        <f>业务员提成明细!W172</f>
        <v>*石油制品*机床导轨油</v>
      </c>
      <c r="X176" s="163" t="str">
        <f>业务员提成明细!X172</f>
        <v>68#</v>
      </c>
      <c r="Y176" s="169">
        <f>业务员提成明细!Y172</f>
        <v>170</v>
      </c>
      <c r="Z176" s="170" t="str">
        <f>业务员提成明细!Z172</f>
        <v>千克</v>
      </c>
      <c r="AA176" s="170"/>
      <c r="AB176" s="170"/>
      <c r="AC176" s="171">
        <f>业务员提成明细!AC172</f>
        <v>170</v>
      </c>
      <c r="AD176" s="170"/>
      <c r="AE176" s="170"/>
      <c r="AF176" s="170" t="str">
        <f>业务员提成明细!AF172</f>
        <v>XOUT18010503</v>
      </c>
      <c r="AG176" s="176">
        <f>业务员提成明细!AG172</f>
        <v>43127</v>
      </c>
      <c r="AH176" s="177"/>
      <c r="AJ176" s="178">
        <f>业务员提成明细!AJ172</f>
        <v>0.17</v>
      </c>
    </row>
    <row r="177" spans="1:36" ht="11.25" customHeight="1" outlineLevel="2">
      <c r="A177" s="142" t="str">
        <f>业务员提成明细!A173</f>
        <v>姜鹏</v>
      </c>
      <c r="B177" s="143">
        <f>业务员提成明细!B173</f>
        <v>43156</v>
      </c>
      <c r="C177" s="144" t="str">
        <f>业务员提成明细!C173</f>
        <v>a0681</v>
      </c>
      <c r="D177" s="142" t="str">
        <f>业务员提成明细!D173</f>
        <v>日铭电脑配件（上海）有限公司</v>
      </c>
      <c r="E177" s="145">
        <f>业务员提成明细!E173</f>
        <v>34986</v>
      </c>
      <c r="F177" s="146" t="str">
        <f>业务员提成明细!F173</f>
        <v>02839291</v>
      </c>
      <c r="G177" s="143">
        <f>业务员提成明细!G173</f>
        <v>43276</v>
      </c>
      <c r="H177" s="144">
        <f>业务员提成明细!H173</f>
        <v>120</v>
      </c>
      <c r="I177" s="150">
        <f>业务员提成明细!I173</f>
        <v>43276</v>
      </c>
      <c r="J177" s="151">
        <f>业务员提成明细!J173</f>
        <v>34986</v>
      </c>
      <c r="K177" s="145">
        <f>业务员提成明细!K173</f>
        <v>29902.560000000001</v>
      </c>
      <c r="L177" s="152">
        <f>业务员提成明细!L173</f>
        <v>120</v>
      </c>
      <c r="M177" s="153">
        <f>业务员提成明细!M173</f>
        <v>0</v>
      </c>
      <c r="N177" s="76" t="e">
        <f>业务员提成明细!N173</f>
        <v>#REF!</v>
      </c>
      <c r="O177" s="126">
        <f>业务员提成明细!O173</f>
        <v>5.0000000000000001E-3</v>
      </c>
      <c r="P177" s="154">
        <f>业务员提成明细!P173</f>
        <v>149.51</v>
      </c>
      <c r="Q177" s="125" t="e">
        <f>业务员提成明细!Q173</f>
        <v>#REF!</v>
      </c>
      <c r="R177" s="145">
        <f>业务员提成明细!R173</f>
        <v>0</v>
      </c>
      <c r="S177" s="161">
        <f>业务员提成明细!S173</f>
        <v>0</v>
      </c>
      <c r="T177" s="162" t="str">
        <f>业务员提成明细!V173</f>
        <v>CYT11</v>
      </c>
      <c r="U177" s="144" t="str">
        <f>业务员提成明细!W173</f>
        <v>*石油制品*机床导轨油</v>
      </c>
      <c r="V177" s="163" t="str">
        <f>业务员提成明细!V173</f>
        <v>CYT11</v>
      </c>
      <c r="W177" s="164" t="str">
        <f>业务员提成明细!W173</f>
        <v>*石油制品*机床导轨油</v>
      </c>
      <c r="X177" s="163" t="str">
        <f>业务员提成明细!X173</f>
        <v>68#</v>
      </c>
      <c r="Y177" s="169">
        <f>业务员提成明细!Y173</f>
        <v>2380</v>
      </c>
      <c r="Z177" s="170" t="str">
        <f>业务员提成明细!Z173</f>
        <v>千克</v>
      </c>
      <c r="AA177" s="170"/>
      <c r="AB177" s="170"/>
      <c r="AC177" s="171">
        <f>业务员提成明细!AC173</f>
        <v>2380</v>
      </c>
      <c r="AD177" s="170"/>
      <c r="AE177" s="170"/>
      <c r="AF177" s="170" t="str">
        <f>业务员提成明细!AF173</f>
        <v>XOUT18010539</v>
      </c>
      <c r="AG177" s="176">
        <f>业务员提成明细!AG173</f>
        <v>43131</v>
      </c>
      <c r="AH177" s="177"/>
      <c r="AJ177" s="178">
        <f>业务员提成明细!AJ173</f>
        <v>0.17</v>
      </c>
    </row>
    <row r="178" spans="1:36" ht="11.25" customHeight="1" outlineLevel="2">
      <c r="A178" s="142" t="str">
        <f>业务员提成明细!A174</f>
        <v>姜鹏</v>
      </c>
      <c r="B178" s="143">
        <f>业务员提成明细!B174</f>
        <v>43156</v>
      </c>
      <c r="C178" s="144" t="str">
        <f>业务员提成明细!C174</f>
        <v>a0681</v>
      </c>
      <c r="D178" s="142" t="str">
        <f>业务员提成明细!D174</f>
        <v>日铭电脑配件（上海）有限公司</v>
      </c>
      <c r="E178" s="145">
        <f>业务员提成明细!E174</f>
        <v>14994</v>
      </c>
      <c r="F178" s="146" t="str">
        <f>业务员提成明细!F174</f>
        <v>02839292</v>
      </c>
      <c r="G178" s="143">
        <f>业务员提成明细!G174</f>
        <v>43276</v>
      </c>
      <c r="H178" s="144">
        <f>业务员提成明细!H174</f>
        <v>120</v>
      </c>
      <c r="I178" s="150">
        <f>业务员提成明细!I174</f>
        <v>43276</v>
      </c>
      <c r="J178" s="151">
        <f>业务员提成明细!J174</f>
        <v>14994</v>
      </c>
      <c r="K178" s="145">
        <f>业务员提成明细!K174</f>
        <v>12815.38</v>
      </c>
      <c r="L178" s="152">
        <f>业务员提成明细!L174</f>
        <v>120</v>
      </c>
      <c r="M178" s="153">
        <f>业务员提成明细!M174</f>
        <v>0</v>
      </c>
      <c r="N178" s="76" t="e">
        <f>业务员提成明细!N174</f>
        <v>#REF!</v>
      </c>
      <c r="O178" s="126">
        <f>业务员提成明细!O174</f>
        <v>5.0000000000000001E-3</v>
      </c>
      <c r="P178" s="154">
        <f>业务员提成明细!P174</f>
        <v>64.08</v>
      </c>
      <c r="Q178" s="125" t="e">
        <f>业务员提成明细!Q174</f>
        <v>#REF!</v>
      </c>
      <c r="R178" s="145">
        <f>业务员提成明细!R174</f>
        <v>0</v>
      </c>
      <c r="S178" s="161">
        <f>业务员提成明细!S174</f>
        <v>0</v>
      </c>
      <c r="T178" s="162" t="str">
        <f>业务员提成明细!V174</f>
        <v>CYT11</v>
      </c>
      <c r="U178" s="144" t="str">
        <f>业务员提成明细!W174</f>
        <v>*石油制品*机床导轨油</v>
      </c>
      <c r="V178" s="163" t="str">
        <f>业务员提成明细!V174</f>
        <v>CYT11</v>
      </c>
      <c r="W178" s="164" t="str">
        <f>业务员提成明细!W174</f>
        <v>*石油制品*机床导轨油</v>
      </c>
      <c r="X178" s="163" t="str">
        <f>业务员提成明细!X174</f>
        <v>68#</v>
      </c>
      <c r="Y178" s="169">
        <f>业务员提成明细!Y174</f>
        <v>1020</v>
      </c>
      <c r="Z178" s="170" t="str">
        <f>业务员提成明细!Z174</f>
        <v>千克</v>
      </c>
      <c r="AA178" s="170"/>
      <c r="AB178" s="170"/>
      <c r="AC178" s="171">
        <f>业务员提成明细!AC174</f>
        <v>1020</v>
      </c>
      <c r="AD178" s="170"/>
      <c r="AE178" s="170"/>
      <c r="AF178" s="170" t="str">
        <f>业务员提成明细!AF174</f>
        <v>XOUT18020090</v>
      </c>
      <c r="AG178" s="176">
        <f>业务员提成明细!AG174</f>
        <v>43137</v>
      </c>
      <c r="AH178" s="177"/>
      <c r="AJ178" s="178">
        <f>业务员提成明细!AJ174</f>
        <v>0.17</v>
      </c>
    </row>
    <row r="179" spans="1:36" ht="11.25" customHeight="1" outlineLevel="2">
      <c r="A179" s="142" t="str">
        <f>业务员提成明细!A175</f>
        <v>姜鹏</v>
      </c>
      <c r="B179" s="143">
        <f>业务员提成明细!B175</f>
        <v>43156</v>
      </c>
      <c r="C179" s="144" t="str">
        <f>业务员提成明细!C175</f>
        <v>a0681</v>
      </c>
      <c r="D179" s="142" t="str">
        <f>业务员提成明细!D175</f>
        <v>日铭电脑配件（上海）有限公司</v>
      </c>
      <c r="E179" s="145">
        <f>业务员提成明细!E175</f>
        <v>34986</v>
      </c>
      <c r="F179" s="146" t="str">
        <f>业务员提成明细!F175</f>
        <v>02839292</v>
      </c>
      <c r="G179" s="143">
        <f>业务员提成明细!G175</f>
        <v>43276</v>
      </c>
      <c r="H179" s="144">
        <f>业务员提成明细!H175</f>
        <v>120</v>
      </c>
      <c r="I179" s="150">
        <f>业务员提成明细!I175</f>
        <v>43276</v>
      </c>
      <c r="J179" s="151">
        <f>业务员提成明细!J175</f>
        <v>34986</v>
      </c>
      <c r="K179" s="145">
        <f>业务员提成明细!K175</f>
        <v>29902.560000000001</v>
      </c>
      <c r="L179" s="152">
        <f>业务员提成明细!L175</f>
        <v>120</v>
      </c>
      <c r="M179" s="153">
        <f>业务员提成明细!M175</f>
        <v>0</v>
      </c>
      <c r="N179" s="76" t="e">
        <f>业务员提成明细!N175</f>
        <v>#REF!</v>
      </c>
      <c r="O179" s="126">
        <f>业务员提成明细!O175</f>
        <v>5.0000000000000001E-3</v>
      </c>
      <c r="P179" s="154">
        <f>业务员提成明细!P175</f>
        <v>149.51</v>
      </c>
      <c r="Q179" s="125" t="e">
        <f>业务员提成明细!Q175</f>
        <v>#REF!</v>
      </c>
      <c r="R179" s="145">
        <f>业务员提成明细!R175</f>
        <v>0</v>
      </c>
      <c r="S179" s="161">
        <f>业务员提成明细!S175</f>
        <v>0</v>
      </c>
      <c r="T179" s="162" t="str">
        <f>业务员提成明细!V175</f>
        <v>CYT11</v>
      </c>
      <c r="U179" s="144" t="str">
        <f>业务员提成明细!W175</f>
        <v>*石油制品*机床导轨油</v>
      </c>
      <c r="V179" s="163" t="str">
        <f>业务员提成明细!V175</f>
        <v>CYT11</v>
      </c>
      <c r="W179" s="164" t="str">
        <f>业务员提成明细!W175</f>
        <v>*石油制品*机床导轨油</v>
      </c>
      <c r="X179" s="163" t="str">
        <f>业务员提成明细!X175</f>
        <v>68#</v>
      </c>
      <c r="Y179" s="169">
        <f>业务员提成明细!Y175</f>
        <v>2380</v>
      </c>
      <c r="Z179" s="170" t="str">
        <f>业务员提成明细!Z175</f>
        <v>千克</v>
      </c>
      <c r="AA179" s="170"/>
      <c r="AB179" s="170"/>
      <c r="AC179" s="171">
        <f>业务员提成明细!AC175</f>
        <v>2380</v>
      </c>
      <c r="AD179" s="170"/>
      <c r="AE179" s="170"/>
      <c r="AF179" s="170" t="str">
        <f>业务员提成明细!AF175</f>
        <v>XOUT18020095</v>
      </c>
      <c r="AG179" s="176">
        <f>业务员提成明细!AG175</f>
        <v>43138</v>
      </c>
      <c r="AH179" s="177"/>
      <c r="AJ179" s="178">
        <f>业务员提成明细!AJ175</f>
        <v>0.17</v>
      </c>
    </row>
    <row r="180" spans="1:36" ht="11.25" customHeight="1" outlineLevel="2">
      <c r="A180" s="142" t="str">
        <f>业务员提成明细!A176</f>
        <v>姜鹏</v>
      </c>
      <c r="B180" s="143">
        <f>业务员提成明细!B176</f>
        <v>43156</v>
      </c>
      <c r="C180" s="144" t="str">
        <f>业务员提成明细!C176</f>
        <v>a0681</v>
      </c>
      <c r="D180" s="142" t="str">
        <f>业务员提成明细!D176</f>
        <v>日铭电脑配件（上海）有限公司</v>
      </c>
      <c r="E180" s="145">
        <f>业务员提成明细!E176</f>
        <v>49980</v>
      </c>
      <c r="F180" s="146" t="str">
        <f>业务员提成明细!F176</f>
        <v>02839292</v>
      </c>
      <c r="G180" s="143">
        <f>业务员提成明细!G176</f>
        <v>43276</v>
      </c>
      <c r="H180" s="144">
        <f>业务员提成明细!H176</f>
        <v>120</v>
      </c>
      <c r="I180" s="150">
        <f>业务员提成明细!I176</f>
        <v>43276</v>
      </c>
      <c r="J180" s="151">
        <f>业务员提成明细!J176</f>
        <v>49980</v>
      </c>
      <c r="K180" s="145">
        <f>业务员提成明细!K176</f>
        <v>42717.95</v>
      </c>
      <c r="L180" s="152">
        <f>业务员提成明细!L176</f>
        <v>120</v>
      </c>
      <c r="M180" s="153">
        <f>业务员提成明细!M176</f>
        <v>0</v>
      </c>
      <c r="N180" s="76" t="e">
        <f>业务员提成明细!N176</f>
        <v>#REF!</v>
      </c>
      <c r="O180" s="126">
        <f>业务员提成明细!O176</f>
        <v>5.0000000000000001E-3</v>
      </c>
      <c r="P180" s="154">
        <f>业务员提成明细!P176</f>
        <v>213.59</v>
      </c>
      <c r="Q180" s="125" t="e">
        <f>业务员提成明细!Q176</f>
        <v>#REF!</v>
      </c>
      <c r="R180" s="145">
        <f>业务员提成明细!R176</f>
        <v>0</v>
      </c>
      <c r="S180" s="161">
        <f>业务员提成明细!S176</f>
        <v>0</v>
      </c>
      <c r="T180" s="162" t="str">
        <f>业务员提成明细!V176</f>
        <v>CYT11</v>
      </c>
      <c r="U180" s="144" t="str">
        <f>业务员提成明细!W176</f>
        <v>*石油制品*机床导轨油</v>
      </c>
      <c r="V180" s="163" t="str">
        <f>业务员提成明细!V176</f>
        <v>CYT11</v>
      </c>
      <c r="W180" s="164" t="str">
        <f>业务员提成明细!W176</f>
        <v>*石油制品*机床导轨油</v>
      </c>
      <c r="X180" s="163" t="str">
        <f>业务员提成明细!X176</f>
        <v>68#</v>
      </c>
      <c r="Y180" s="169">
        <f>业务员提成明细!Y176</f>
        <v>3400</v>
      </c>
      <c r="Z180" s="170" t="str">
        <f>业务员提成明细!Z176</f>
        <v>千克</v>
      </c>
      <c r="AA180" s="170"/>
      <c r="AB180" s="170"/>
      <c r="AC180" s="171">
        <f>业务员提成明细!AC176</f>
        <v>3400</v>
      </c>
      <c r="AD180" s="170"/>
      <c r="AE180" s="170"/>
      <c r="AF180" s="170" t="str">
        <f>业务员提成明细!AF176</f>
        <v>XOUT18020124</v>
      </c>
      <c r="AG180" s="176">
        <f>业务员提成明细!AG176</f>
        <v>43139</v>
      </c>
      <c r="AH180" s="177"/>
      <c r="AJ180" s="178">
        <f>业务员提成明细!AJ176</f>
        <v>0.17</v>
      </c>
    </row>
    <row r="181" spans="1:36" ht="11.25" customHeight="1" outlineLevel="2">
      <c r="A181" s="142" t="str">
        <f>业务员提成明细!A177</f>
        <v>姜鹏</v>
      </c>
      <c r="B181" s="143">
        <f>业务员提成明细!B177</f>
        <v>43156</v>
      </c>
      <c r="C181" s="144" t="str">
        <f>业务员提成明细!C177</f>
        <v>a0681</v>
      </c>
      <c r="D181" s="142" t="str">
        <f>业务员提成明细!D177</f>
        <v>日铭电脑配件（上海）有限公司</v>
      </c>
      <c r="E181" s="145">
        <f>业务员提成明细!E177</f>
        <v>45360</v>
      </c>
      <c r="F181" s="146" t="str">
        <f>业务员提成明细!F177</f>
        <v>02839293</v>
      </c>
      <c r="G181" s="143">
        <f>业务员提成明细!G177</f>
        <v>43276</v>
      </c>
      <c r="H181" s="144">
        <f>业务员提成明细!H177</f>
        <v>120</v>
      </c>
      <c r="I181" s="150">
        <f>业务员提成明细!I177</f>
        <v>43276</v>
      </c>
      <c r="J181" s="151">
        <f>业务员提成明细!J177</f>
        <v>45360</v>
      </c>
      <c r="K181" s="145">
        <f>业务员提成明细!K177</f>
        <v>38769.230000000003</v>
      </c>
      <c r="L181" s="152">
        <f>业务员提成明细!L177</f>
        <v>120</v>
      </c>
      <c r="M181" s="153">
        <f>业务员提成明细!M177</f>
        <v>0</v>
      </c>
      <c r="N181" s="76" t="e">
        <f>业务员提成明细!N177</f>
        <v>#REF!</v>
      </c>
      <c r="O181" s="126">
        <f>业务员提成明细!O177</f>
        <v>5.0000000000000001E-3</v>
      </c>
      <c r="P181" s="154">
        <f>业务员提成明细!P177</f>
        <v>193.85</v>
      </c>
      <c r="Q181" s="125" t="e">
        <f>业务员提成明细!Q177</f>
        <v>#REF!</v>
      </c>
      <c r="R181" s="145">
        <f>业务员提成明细!R177</f>
        <v>0</v>
      </c>
      <c r="S181" s="161">
        <f>业务员提成明细!S177</f>
        <v>0</v>
      </c>
      <c r="T181" s="162" t="str">
        <f>业务员提成明细!V177</f>
        <v>CSQ30</v>
      </c>
      <c r="U181" s="144" t="str">
        <f>业务员提成明细!W177</f>
        <v>*石油制品*全合成铝加工液</v>
      </c>
      <c r="V181" s="163" t="str">
        <f>业务员提成明细!V177</f>
        <v>CSQ30</v>
      </c>
      <c r="W181" s="164" t="str">
        <f>业务员提成明细!W177</f>
        <v>*石油制品*全合成铝加工液</v>
      </c>
      <c r="X181" s="163" t="str">
        <f>业务员提成明细!X177</f>
        <v>SH-807RT</v>
      </c>
      <c r="Y181" s="169">
        <f>业务员提成明细!Y177</f>
        <v>2700</v>
      </c>
      <c r="Z181" s="170" t="str">
        <f>业务员提成明细!Z177</f>
        <v>千克</v>
      </c>
      <c r="AA181" s="170"/>
      <c r="AB181" s="170"/>
      <c r="AC181" s="171">
        <f>业务员提成明细!AC177</f>
        <v>2700</v>
      </c>
      <c r="AD181" s="170"/>
      <c r="AE181" s="170"/>
      <c r="AF181" s="170" t="str">
        <f>业务员提成明细!AF177</f>
        <v>XOUT17120521</v>
      </c>
      <c r="AG181" s="176">
        <f>业务员提成明细!AG177</f>
        <v>43097</v>
      </c>
      <c r="AH181" s="177"/>
      <c r="AJ181" s="178">
        <f>业务员提成明细!AJ177</f>
        <v>0.17</v>
      </c>
    </row>
    <row r="182" spans="1:36" ht="11.25" customHeight="1" outlineLevel="2">
      <c r="A182" s="142" t="str">
        <f>业务员提成明细!A178</f>
        <v>姜鹏</v>
      </c>
      <c r="B182" s="143">
        <f>业务员提成明细!B178</f>
        <v>43156</v>
      </c>
      <c r="C182" s="144" t="str">
        <f>业务员提成明细!C178</f>
        <v>a0681</v>
      </c>
      <c r="D182" s="142" t="str">
        <f>业务员提成明细!D178</f>
        <v>日铭电脑配件（上海）有限公司</v>
      </c>
      <c r="E182" s="145">
        <f>业务员提成明细!E178</f>
        <v>24192</v>
      </c>
      <c r="F182" s="146" t="str">
        <f>业务员提成明细!F178</f>
        <v>02839294</v>
      </c>
      <c r="G182" s="143">
        <f>业务员提成明细!G178</f>
        <v>43276</v>
      </c>
      <c r="H182" s="144">
        <f>业务员提成明细!H178</f>
        <v>120</v>
      </c>
      <c r="I182" s="150">
        <f>业务员提成明细!I178</f>
        <v>43276</v>
      </c>
      <c r="J182" s="151">
        <f>业务员提成明细!J178</f>
        <v>24192</v>
      </c>
      <c r="K182" s="145">
        <f>业务员提成明细!K178</f>
        <v>20676.919999999998</v>
      </c>
      <c r="L182" s="152">
        <f>业务员提成明细!L178</f>
        <v>120</v>
      </c>
      <c r="M182" s="153">
        <f>业务员提成明细!M178</f>
        <v>0</v>
      </c>
      <c r="N182" s="76" t="e">
        <f>业务员提成明细!N178</f>
        <v>#REF!</v>
      </c>
      <c r="O182" s="126">
        <f>业务员提成明细!O178</f>
        <v>5.0000000000000001E-3</v>
      </c>
      <c r="P182" s="154">
        <f>业务员提成明细!P178</f>
        <v>103.38</v>
      </c>
      <c r="Q182" s="125" t="e">
        <f>业务员提成明细!Q178</f>
        <v>#REF!</v>
      </c>
      <c r="R182" s="145">
        <f>业务员提成明细!R178</f>
        <v>0</v>
      </c>
      <c r="S182" s="161">
        <f>业务员提成明细!S178</f>
        <v>0</v>
      </c>
      <c r="T182" s="162" t="str">
        <f>业务员提成明细!V178</f>
        <v>CSQ30</v>
      </c>
      <c r="U182" s="144" t="str">
        <f>业务员提成明细!W178</f>
        <v>*石油制品*全合成铝加工液</v>
      </c>
      <c r="V182" s="163" t="str">
        <f>业务员提成明细!V178</f>
        <v>CSQ30</v>
      </c>
      <c r="W182" s="164" t="str">
        <f>业务员提成明细!W178</f>
        <v>*石油制品*全合成铝加工液</v>
      </c>
      <c r="X182" s="163" t="str">
        <f>业务员提成明细!X178</f>
        <v>SH-807RT</v>
      </c>
      <c r="Y182" s="169">
        <f>业务员提成明细!Y178</f>
        <v>1440</v>
      </c>
      <c r="Z182" s="170" t="str">
        <f>业务员提成明细!Z178</f>
        <v>千克</v>
      </c>
      <c r="AA182" s="170"/>
      <c r="AB182" s="170"/>
      <c r="AC182" s="171">
        <f>业务员提成明细!AC178</f>
        <v>1440</v>
      </c>
      <c r="AD182" s="170"/>
      <c r="AE182" s="170"/>
      <c r="AF182" s="170" t="str">
        <f>业务员提成明细!AF178</f>
        <v>XOUT18010119</v>
      </c>
      <c r="AG182" s="176">
        <f>业务员提成明细!AG178</f>
        <v>43109</v>
      </c>
      <c r="AH182" s="177"/>
      <c r="AJ182" s="178">
        <f>业务员提成明细!AJ178</f>
        <v>0.17</v>
      </c>
    </row>
    <row r="183" spans="1:36" ht="11.25" customHeight="1" outlineLevel="2">
      <c r="A183" s="142" t="str">
        <f>业务员提成明细!A179</f>
        <v>姜鹏</v>
      </c>
      <c r="B183" s="143">
        <f>业务员提成明细!B179</f>
        <v>43156</v>
      </c>
      <c r="C183" s="144" t="str">
        <f>业务员提成明细!C179</f>
        <v>a0681</v>
      </c>
      <c r="D183" s="142" t="str">
        <f>业务员提成明细!D179</f>
        <v>日铭电脑配件（上海）有限公司</v>
      </c>
      <c r="E183" s="145">
        <f>业务员提成明细!E179</f>
        <v>9072</v>
      </c>
      <c r="F183" s="146" t="str">
        <f>业务员提成明细!F179</f>
        <v>02839294</v>
      </c>
      <c r="G183" s="143">
        <f>业务员提成明细!G179</f>
        <v>43276</v>
      </c>
      <c r="H183" s="144">
        <f>业务员提成明细!H179</f>
        <v>120</v>
      </c>
      <c r="I183" s="150">
        <f>业务员提成明细!I179</f>
        <v>43276</v>
      </c>
      <c r="J183" s="151">
        <f>业务员提成明细!J179</f>
        <v>9072</v>
      </c>
      <c r="K183" s="145">
        <f>业务员提成明细!K179</f>
        <v>7753.85</v>
      </c>
      <c r="L183" s="152">
        <f>业务员提成明细!L179</f>
        <v>120</v>
      </c>
      <c r="M183" s="153">
        <f>业务员提成明细!M179</f>
        <v>0</v>
      </c>
      <c r="N183" s="76" t="e">
        <f>业务员提成明细!N179</f>
        <v>#REF!</v>
      </c>
      <c r="O183" s="126">
        <f>业务员提成明细!O179</f>
        <v>5.0000000000000001E-3</v>
      </c>
      <c r="P183" s="154">
        <f>业务员提成明细!P179</f>
        <v>38.770000000000003</v>
      </c>
      <c r="Q183" s="125" t="e">
        <f>业务员提成明细!Q179</f>
        <v>#REF!</v>
      </c>
      <c r="R183" s="145">
        <f>业务员提成明细!R179</f>
        <v>0</v>
      </c>
      <c r="S183" s="161">
        <f>业务员提成明细!S179</f>
        <v>0</v>
      </c>
      <c r="T183" s="162" t="str">
        <f>业务员提成明细!V179</f>
        <v>CSQ30</v>
      </c>
      <c r="U183" s="144" t="str">
        <f>业务员提成明细!W179</f>
        <v>*石油制品*全合成铝加工液</v>
      </c>
      <c r="V183" s="163" t="str">
        <f>业务员提成明细!V179</f>
        <v>CSQ30</v>
      </c>
      <c r="W183" s="164" t="str">
        <f>业务员提成明细!W179</f>
        <v>*石油制品*全合成铝加工液</v>
      </c>
      <c r="X183" s="163" t="str">
        <f>业务员提成明细!X179</f>
        <v>SH-807RT</v>
      </c>
      <c r="Y183" s="169">
        <f>业务员提成明细!Y179</f>
        <v>540</v>
      </c>
      <c r="Z183" s="170" t="str">
        <f>业务员提成明细!Z179</f>
        <v>千克</v>
      </c>
      <c r="AA183" s="170"/>
      <c r="AB183" s="170"/>
      <c r="AC183" s="171">
        <f>业务员提成明细!AC179</f>
        <v>540</v>
      </c>
      <c r="AD183" s="170"/>
      <c r="AE183" s="170"/>
      <c r="AF183" s="170" t="str">
        <f>业务员提成明细!AF179</f>
        <v>XOUT18010119</v>
      </c>
      <c r="AG183" s="176">
        <f>业务员提成明细!AG179</f>
        <v>43109</v>
      </c>
      <c r="AH183" s="177"/>
      <c r="AJ183" s="178">
        <f>业务员提成明细!AJ179</f>
        <v>0.17</v>
      </c>
    </row>
    <row r="184" spans="1:36" ht="11.25" customHeight="1" outlineLevel="2">
      <c r="A184" s="142" t="str">
        <f>业务员提成明细!A180</f>
        <v>姜鹏</v>
      </c>
      <c r="B184" s="143">
        <f>业务员提成明细!B180</f>
        <v>43156</v>
      </c>
      <c r="C184" s="144" t="str">
        <f>业务员提成明细!C180</f>
        <v>a0681</v>
      </c>
      <c r="D184" s="142" t="str">
        <f>业务员提成明细!D180</f>
        <v>日铭电脑配件（上海）有限公司</v>
      </c>
      <c r="E184" s="145">
        <f>业务员提成明细!E180</f>
        <v>45360</v>
      </c>
      <c r="F184" s="146" t="str">
        <f>业务员提成明细!F180</f>
        <v>02839294</v>
      </c>
      <c r="G184" s="143">
        <f>业务员提成明细!G180</f>
        <v>43276</v>
      </c>
      <c r="H184" s="144">
        <f>业务员提成明细!H180</f>
        <v>120</v>
      </c>
      <c r="I184" s="150">
        <f>业务员提成明细!I180</f>
        <v>43276</v>
      </c>
      <c r="J184" s="151">
        <f>业务员提成明细!J180</f>
        <v>45360</v>
      </c>
      <c r="K184" s="145">
        <f>业务员提成明细!K180</f>
        <v>38769.230000000003</v>
      </c>
      <c r="L184" s="152">
        <f>业务员提成明细!L180</f>
        <v>120</v>
      </c>
      <c r="M184" s="153">
        <f>业务员提成明细!M180</f>
        <v>0</v>
      </c>
      <c r="N184" s="76" t="e">
        <f>业务员提成明细!N180</f>
        <v>#REF!</v>
      </c>
      <c r="O184" s="126">
        <f>业务员提成明细!O180</f>
        <v>5.0000000000000001E-3</v>
      </c>
      <c r="P184" s="154">
        <f>业务员提成明细!P180</f>
        <v>193.85</v>
      </c>
      <c r="Q184" s="125" t="e">
        <f>业务员提成明细!Q180</f>
        <v>#REF!</v>
      </c>
      <c r="R184" s="145">
        <f>业务员提成明细!R180</f>
        <v>0</v>
      </c>
      <c r="S184" s="161">
        <f>业务员提成明细!S180</f>
        <v>0</v>
      </c>
      <c r="T184" s="162" t="str">
        <f>业务员提成明细!V180</f>
        <v>CSQ30</v>
      </c>
      <c r="U184" s="144" t="str">
        <f>业务员提成明细!W180</f>
        <v>*石油制品*全合成铝加工液</v>
      </c>
      <c r="V184" s="163" t="str">
        <f>业务员提成明细!V180</f>
        <v>CSQ30</v>
      </c>
      <c r="W184" s="164" t="str">
        <f>业务员提成明细!W180</f>
        <v>*石油制品*全合成铝加工液</v>
      </c>
      <c r="X184" s="163" t="str">
        <f>业务员提成明细!X180</f>
        <v>SH-807RT</v>
      </c>
      <c r="Y184" s="169">
        <f>业务员提成明细!Y180</f>
        <v>2700</v>
      </c>
      <c r="Z184" s="170" t="str">
        <f>业务员提成明细!Z180</f>
        <v>千克</v>
      </c>
      <c r="AA184" s="170"/>
      <c r="AB184" s="170"/>
      <c r="AC184" s="171">
        <f>业务员提成明细!AC180</f>
        <v>2700</v>
      </c>
      <c r="AD184" s="170"/>
      <c r="AE184" s="170"/>
      <c r="AF184" s="170" t="str">
        <f>业务员提成明细!AF180</f>
        <v>XOUT18010293</v>
      </c>
      <c r="AG184" s="176">
        <f>业务员提成明细!AG180</f>
        <v>43117</v>
      </c>
      <c r="AH184" s="177"/>
      <c r="AJ184" s="178">
        <f>业务员提成明细!AJ180</f>
        <v>0.17</v>
      </c>
    </row>
    <row r="185" spans="1:36" ht="11.25" customHeight="1" outlineLevel="2">
      <c r="A185" s="142" t="str">
        <f>业务员提成明细!A181</f>
        <v>姜鹏</v>
      </c>
      <c r="B185" s="143">
        <f>业务员提成明细!B181</f>
        <v>43156</v>
      </c>
      <c r="C185" s="144" t="str">
        <f>业务员提成明细!C181</f>
        <v>a0681</v>
      </c>
      <c r="D185" s="142" t="str">
        <f>业务员提成明细!D181</f>
        <v>日铭电脑配件（上海）有限公司</v>
      </c>
      <c r="E185" s="145">
        <f>业务员提成明细!E181</f>
        <v>6048</v>
      </c>
      <c r="F185" s="146" t="str">
        <f>业务员提成明细!F181</f>
        <v>02839294</v>
      </c>
      <c r="G185" s="143">
        <f>业务员提成明细!G181</f>
        <v>43276</v>
      </c>
      <c r="H185" s="144">
        <f>业务员提成明细!H181</f>
        <v>120</v>
      </c>
      <c r="I185" s="150">
        <f>业务员提成明细!I181</f>
        <v>43276</v>
      </c>
      <c r="J185" s="151">
        <f>业务员提成明细!J181</f>
        <v>6048</v>
      </c>
      <c r="K185" s="145">
        <f>业务员提成明细!K181</f>
        <v>5169.2299999999996</v>
      </c>
      <c r="L185" s="152">
        <f>业务员提成明细!L181</f>
        <v>120</v>
      </c>
      <c r="M185" s="153">
        <f>业务员提成明细!M181</f>
        <v>0</v>
      </c>
      <c r="N185" s="76" t="e">
        <f>业务员提成明细!N181</f>
        <v>#REF!</v>
      </c>
      <c r="O185" s="126">
        <f>业务员提成明细!O181</f>
        <v>5.0000000000000001E-3</v>
      </c>
      <c r="P185" s="154">
        <f>业务员提成明细!P181</f>
        <v>25.85</v>
      </c>
      <c r="Q185" s="125" t="e">
        <f>业务员提成明细!Q181</f>
        <v>#REF!</v>
      </c>
      <c r="R185" s="145">
        <f>业务员提成明细!R181</f>
        <v>0</v>
      </c>
      <c r="S185" s="161">
        <f>业务员提成明细!S181</f>
        <v>0</v>
      </c>
      <c r="T185" s="162" t="str">
        <f>业务员提成明细!V181</f>
        <v>CSQ30</v>
      </c>
      <c r="U185" s="144" t="str">
        <f>业务员提成明细!W181</f>
        <v>*石油制品*全合成铝加工液</v>
      </c>
      <c r="V185" s="163" t="str">
        <f>业务员提成明细!V181</f>
        <v>CSQ30</v>
      </c>
      <c r="W185" s="164" t="str">
        <f>业务员提成明细!W181</f>
        <v>*石油制品*全合成铝加工液</v>
      </c>
      <c r="X185" s="163" t="str">
        <f>业务员提成明细!X181</f>
        <v>SH-807RT</v>
      </c>
      <c r="Y185" s="169">
        <f>业务员提成明细!Y181</f>
        <v>360</v>
      </c>
      <c r="Z185" s="170" t="str">
        <f>业务员提成明细!Z181</f>
        <v>千克</v>
      </c>
      <c r="AA185" s="170"/>
      <c r="AB185" s="170"/>
      <c r="AC185" s="171">
        <f>业务员提成明细!AC181</f>
        <v>360</v>
      </c>
      <c r="AD185" s="170"/>
      <c r="AE185" s="170"/>
      <c r="AF185" s="170" t="str">
        <f>业务员提成明细!AF181</f>
        <v>XOUT18010481</v>
      </c>
      <c r="AG185" s="176">
        <f>业务员提成明细!AG181</f>
        <v>43127</v>
      </c>
      <c r="AH185" s="177"/>
      <c r="AJ185" s="178">
        <f>业务员提成明细!AJ181</f>
        <v>0.17</v>
      </c>
    </row>
    <row r="186" spans="1:36" ht="11.25" customHeight="1" outlineLevel="2">
      <c r="A186" s="142" t="str">
        <f>业务员提成明细!A182</f>
        <v>姜鹏</v>
      </c>
      <c r="B186" s="143">
        <f>业务员提成明细!B182</f>
        <v>43156</v>
      </c>
      <c r="C186" s="144" t="str">
        <f>业务员提成明细!C182</f>
        <v>a0681</v>
      </c>
      <c r="D186" s="142" t="str">
        <f>业务员提成明细!D182</f>
        <v>日铭电脑配件（上海）有限公司</v>
      </c>
      <c r="E186" s="145">
        <f>业务员提成明细!E182</f>
        <v>3294</v>
      </c>
      <c r="F186" s="146" t="str">
        <f>业务员提成明细!F182</f>
        <v>02839296</v>
      </c>
      <c r="G186" s="143">
        <f>业务员提成明细!G182</f>
        <v>43276</v>
      </c>
      <c r="H186" s="144">
        <f>业务员提成明细!H182</f>
        <v>120</v>
      </c>
      <c r="I186" s="150">
        <f>业务员提成明细!I182</f>
        <v>43276</v>
      </c>
      <c r="J186" s="151">
        <f>业务员提成明细!J182</f>
        <v>3294</v>
      </c>
      <c r="K186" s="145">
        <f>业务员提成明细!K182</f>
        <v>2815.38</v>
      </c>
      <c r="L186" s="152">
        <f>业务员提成明细!L182</f>
        <v>120</v>
      </c>
      <c r="M186" s="153">
        <f>业务员提成明细!M182</f>
        <v>0</v>
      </c>
      <c r="N186" s="76" t="e">
        <f>业务员提成明细!N182</f>
        <v>#REF!</v>
      </c>
      <c r="O186" s="126">
        <f>业务员提成明细!O182</f>
        <v>5.0000000000000001E-3</v>
      </c>
      <c r="P186" s="154">
        <f>业务员提成明细!P182</f>
        <v>14.08</v>
      </c>
      <c r="Q186" s="125" t="e">
        <f>业务员提成明细!Q182</f>
        <v>#REF!</v>
      </c>
      <c r="R186" s="145">
        <f>业务员提成明细!R182</f>
        <v>0</v>
      </c>
      <c r="S186" s="161">
        <f>业务员提成明细!S182</f>
        <v>0</v>
      </c>
      <c r="T186" s="162" t="str">
        <f>业务员提成明细!V182</f>
        <v>CSQ33</v>
      </c>
      <c r="U186" s="144" t="str">
        <f>业务员提成明细!W182</f>
        <v>*石油制品*全合成铝加工液</v>
      </c>
      <c r="V186" s="163" t="str">
        <f>业务员提成明细!V182</f>
        <v>CSQ33</v>
      </c>
      <c r="W186" s="164" t="str">
        <f>业务员提成明细!W182</f>
        <v>*石油制品*全合成铝加工液</v>
      </c>
      <c r="X186" s="163" t="str">
        <f>业务员提成明细!X182</f>
        <v>SH-900G</v>
      </c>
      <c r="Y186" s="169">
        <f>业务员提成明细!Y182</f>
        <v>180</v>
      </c>
      <c r="Z186" s="170" t="str">
        <f>业务员提成明细!Z182</f>
        <v>千克</v>
      </c>
      <c r="AA186" s="170"/>
      <c r="AB186" s="170"/>
      <c r="AC186" s="171">
        <f>业务员提成明细!AC182</f>
        <v>180</v>
      </c>
      <c r="AD186" s="170"/>
      <c r="AE186" s="170"/>
      <c r="AF186" s="170" t="str">
        <f>业务员提成明细!AF182</f>
        <v>XOUT17120464</v>
      </c>
      <c r="AG186" s="176">
        <f>业务员提成明细!AG182</f>
        <v>43094</v>
      </c>
      <c r="AH186" s="177"/>
      <c r="AJ186" s="178">
        <f>业务员提成明细!AJ182</f>
        <v>0.17</v>
      </c>
    </row>
    <row r="187" spans="1:36" ht="11.25" customHeight="1" outlineLevel="2">
      <c r="A187" s="142" t="str">
        <f>业务员提成明细!A183</f>
        <v>姜鹏</v>
      </c>
      <c r="B187" s="143">
        <f>业务员提成明细!B183</f>
        <v>43156</v>
      </c>
      <c r="C187" s="144" t="str">
        <f>业务员提成明细!C183</f>
        <v>a0681</v>
      </c>
      <c r="D187" s="142" t="str">
        <f>业务员提成明细!D183</f>
        <v>日铭电脑配件（上海）有限公司</v>
      </c>
      <c r="E187" s="145">
        <f>业务员提成明细!E183</f>
        <v>46116</v>
      </c>
      <c r="F187" s="146" t="str">
        <f>业务员提成明细!F183</f>
        <v>02839296</v>
      </c>
      <c r="G187" s="143">
        <f>业务员提成明细!G183</f>
        <v>43276</v>
      </c>
      <c r="H187" s="144">
        <f>业务员提成明细!H183</f>
        <v>120</v>
      </c>
      <c r="I187" s="150">
        <f>业务员提成明细!I183</f>
        <v>43276</v>
      </c>
      <c r="J187" s="151">
        <f>业务员提成明细!J183</f>
        <v>46116</v>
      </c>
      <c r="K187" s="145">
        <f>业务员提成明细!K183</f>
        <v>39415.379999999997</v>
      </c>
      <c r="L187" s="152">
        <f>业务员提成明细!L183</f>
        <v>120</v>
      </c>
      <c r="M187" s="153">
        <f>业务员提成明细!M183</f>
        <v>0</v>
      </c>
      <c r="N187" s="76" t="e">
        <f>业务员提成明细!N183</f>
        <v>#REF!</v>
      </c>
      <c r="O187" s="126">
        <f>业务员提成明细!O183</f>
        <v>5.0000000000000001E-3</v>
      </c>
      <c r="P187" s="154">
        <f>业务员提成明细!P183</f>
        <v>197.08</v>
      </c>
      <c r="Q187" s="125" t="e">
        <f>业务员提成明细!Q183</f>
        <v>#REF!</v>
      </c>
      <c r="R187" s="145">
        <f>业务员提成明细!R183</f>
        <v>0</v>
      </c>
      <c r="S187" s="161">
        <f>业务员提成明细!S183</f>
        <v>0</v>
      </c>
      <c r="T187" s="162" t="str">
        <f>业务员提成明细!V183</f>
        <v>CSQ33</v>
      </c>
      <c r="U187" s="144" t="str">
        <f>业务员提成明细!W183</f>
        <v>*石油制品*全合成铝加工液</v>
      </c>
      <c r="V187" s="163" t="str">
        <f>业务员提成明细!V183</f>
        <v>CSQ33</v>
      </c>
      <c r="W187" s="164" t="str">
        <f>业务员提成明细!W183</f>
        <v>*石油制品*全合成铝加工液</v>
      </c>
      <c r="X187" s="163" t="str">
        <f>业务员提成明细!X183</f>
        <v>SH-900G</v>
      </c>
      <c r="Y187" s="169">
        <f>业务员提成明细!Y183</f>
        <v>2520</v>
      </c>
      <c r="Z187" s="170" t="str">
        <f>业务员提成明细!Z183</f>
        <v>千克</v>
      </c>
      <c r="AA187" s="170"/>
      <c r="AB187" s="170"/>
      <c r="AC187" s="171">
        <f>业务员提成明细!AC183</f>
        <v>2520</v>
      </c>
      <c r="AD187" s="170"/>
      <c r="AE187" s="170"/>
      <c r="AF187" s="170" t="str">
        <f>业务员提成明细!AF183</f>
        <v>XOUT17120464</v>
      </c>
      <c r="AG187" s="176">
        <f>业务员提成明细!AG183</f>
        <v>43094</v>
      </c>
      <c r="AH187" s="177"/>
      <c r="AJ187" s="178">
        <f>业务员提成明细!AJ183</f>
        <v>0.17</v>
      </c>
    </row>
    <row r="188" spans="1:36" ht="11.25" customHeight="1" outlineLevel="2">
      <c r="A188" s="142" t="str">
        <f>业务员提成明细!A184</f>
        <v>姜鹏</v>
      </c>
      <c r="B188" s="143">
        <f>业务员提成明细!B184</f>
        <v>43156</v>
      </c>
      <c r="C188" s="144" t="str">
        <f>业务员提成明细!C184</f>
        <v>a0681</v>
      </c>
      <c r="D188" s="142" t="str">
        <f>业务员提成明细!D184</f>
        <v>日铭电脑配件（上海）有限公司</v>
      </c>
      <c r="E188" s="145">
        <f>业务员提成明细!E184</f>
        <v>3294</v>
      </c>
      <c r="F188" s="146" t="str">
        <f>业务员提成明细!F184</f>
        <v>02839296</v>
      </c>
      <c r="G188" s="143">
        <f>业务员提成明细!G184</f>
        <v>43276</v>
      </c>
      <c r="H188" s="144">
        <f>业务员提成明细!H184</f>
        <v>120</v>
      </c>
      <c r="I188" s="150">
        <f>业务员提成明细!I184</f>
        <v>43276</v>
      </c>
      <c r="J188" s="151">
        <f>业务员提成明细!J184</f>
        <v>3294</v>
      </c>
      <c r="K188" s="145">
        <f>业务员提成明细!K184</f>
        <v>2815.38</v>
      </c>
      <c r="L188" s="152">
        <f>业务员提成明细!L184</f>
        <v>120</v>
      </c>
      <c r="M188" s="153">
        <f>业务员提成明细!M184</f>
        <v>0</v>
      </c>
      <c r="N188" s="76" t="e">
        <f>业务员提成明细!N184</f>
        <v>#REF!</v>
      </c>
      <c r="O188" s="126">
        <f>业务员提成明细!O184</f>
        <v>5.0000000000000001E-3</v>
      </c>
      <c r="P188" s="154">
        <f>业务员提成明细!P184</f>
        <v>14.08</v>
      </c>
      <c r="Q188" s="125" t="e">
        <f>业务员提成明细!Q184</f>
        <v>#REF!</v>
      </c>
      <c r="R188" s="145">
        <f>业务员提成明细!R184</f>
        <v>0</v>
      </c>
      <c r="S188" s="161">
        <f>业务员提成明细!S184</f>
        <v>0</v>
      </c>
      <c r="T188" s="162" t="str">
        <f>业务员提成明细!V184</f>
        <v>CSQ33</v>
      </c>
      <c r="U188" s="144" t="str">
        <f>业务员提成明细!W184</f>
        <v>*石油制品*全合成铝加工液</v>
      </c>
      <c r="V188" s="163" t="str">
        <f>业务员提成明细!V184</f>
        <v>CSQ33</v>
      </c>
      <c r="W188" s="164" t="str">
        <f>业务员提成明细!W184</f>
        <v>*石油制品*全合成铝加工液</v>
      </c>
      <c r="X188" s="163" t="str">
        <f>业务员提成明细!X184</f>
        <v>SH-900G</v>
      </c>
      <c r="Y188" s="169">
        <f>业务员提成明细!Y184</f>
        <v>180</v>
      </c>
      <c r="Z188" s="170" t="str">
        <f>业务员提成明细!Z184</f>
        <v>千克</v>
      </c>
      <c r="AA188" s="170"/>
      <c r="AB188" s="170"/>
      <c r="AC188" s="171">
        <f>业务员提成明细!AC184</f>
        <v>180</v>
      </c>
      <c r="AD188" s="170"/>
      <c r="AE188" s="170"/>
      <c r="AF188" s="170" t="str">
        <f>业务员提成明细!AF184</f>
        <v>XOUT17120522</v>
      </c>
      <c r="AG188" s="176">
        <f>业务员提成明细!AG184</f>
        <v>43097</v>
      </c>
      <c r="AH188" s="177"/>
      <c r="AJ188" s="178">
        <f>业务员提成明细!AJ184</f>
        <v>0.17</v>
      </c>
    </row>
    <row r="189" spans="1:36" ht="11.25" customHeight="1" outlineLevel="2">
      <c r="A189" s="142" t="str">
        <f>业务员提成明细!A185</f>
        <v>姜鹏</v>
      </c>
      <c r="B189" s="143">
        <f>业务员提成明细!B185</f>
        <v>43156</v>
      </c>
      <c r="C189" s="144" t="str">
        <f>业务员提成明细!C185</f>
        <v>a0681</v>
      </c>
      <c r="D189" s="142" t="str">
        <f>业务员提成明细!D185</f>
        <v>日铭电脑配件（上海）有限公司</v>
      </c>
      <c r="E189" s="145">
        <f>业务员提成明细!E185</f>
        <v>13176</v>
      </c>
      <c r="F189" s="146" t="str">
        <f>业务员提成明细!F185</f>
        <v>02839296</v>
      </c>
      <c r="G189" s="143">
        <f>业务员提成明细!G185</f>
        <v>43276</v>
      </c>
      <c r="H189" s="144">
        <f>业务员提成明细!H185</f>
        <v>120</v>
      </c>
      <c r="I189" s="150">
        <f>业务员提成明细!I185</f>
        <v>43276</v>
      </c>
      <c r="J189" s="151">
        <f>业务员提成明细!J185</f>
        <v>13176</v>
      </c>
      <c r="K189" s="145">
        <f>业务员提成明细!K185</f>
        <v>11261.54</v>
      </c>
      <c r="L189" s="152">
        <f>业务员提成明细!L185</f>
        <v>120</v>
      </c>
      <c r="M189" s="153">
        <f>业务员提成明细!M185</f>
        <v>0</v>
      </c>
      <c r="N189" s="76" t="e">
        <f>业务员提成明细!N185</f>
        <v>#REF!</v>
      </c>
      <c r="O189" s="126">
        <f>业务员提成明细!O185</f>
        <v>5.0000000000000001E-3</v>
      </c>
      <c r="P189" s="154">
        <f>业务员提成明细!P185</f>
        <v>56.31</v>
      </c>
      <c r="Q189" s="125" t="e">
        <f>业务员提成明细!Q185</f>
        <v>#REF!</v>
      </c>
      <c r="R189" s="145">
        <f>业务员提成明细!R185</f>
        <v>0</v>
      </c>
      <c r="S189" s="161">
        <f>业务员提成明细!S185</f>
        <v>0</v>
      </c>
      <c r="T189" s="162" t="str">
        <f>业务员提成明细!V185</f>
        <v>CSQ33</v>
      </c>
      <c r="U189" s="144" t="str">
        <f>业务员提成明细!W185</f>
        <v>*石油制品*全合成铝加工液</v>
      </c>
      <c r="V189" s="163" t="str">
        <f>业务员提成明细!V185</f>
        <v>CSQ33</v>
      </c>
      <c r="W189" s="164" t="str">
        <f>业务员提成明细!W185</f>
        <v>*石油制品*全合成铝加工液</v>
      </c>
      <c r="X189" s="163" t="str">
        <f>业务员提成明细!X185</f>
        <v>SH-900G</v>
      </c>
      <c r="Y189" s="169">
        <f>业务员提成明细!Y185</f>
        <v>720</v>
      </c>
      <c r="Z189" s="170" t="str">
        <f>业务员提成明细!Z185</f>
        <v>千克</v>
      </c>
      <c r="AA189" s="170"/>
      <c r="AB189" s="170"/>
      <c r="AC189" s="171">
        <f>业务员提成明细!AC185</f>
        <v>720</v>
      </c>
      <c r="AD189" s="170"/>
      <c r="AE189" s="170"/>
      <c r="AF189" s="170" t="str">
        <f>业务员提成明细!AF185</f>
        <v>XOUT18010215</v>
      </c>
      <c r="AG189" s="176">
        <f>业务员提成明细!AG185</f>
        <v>43112</v>
      </c>
      <c r="AH189" s="177"/>
      <c r="AJ189" s="178">
        <f>业务员提成明细!AJ185</f>
        <v>0.17</v>
      </c>
    </row>
    <row r="190" spans="1:36" ht="11.25" customHeight="1" outlineLevel="2">
      <c r="A190" s="142" t="str">
        <f>业务员提成明细!A186</f>
        <v>姜鹏</v>
      </c>
      <c r="B190" s="143">
        <f>业务员提成明细!B186</f>
        <v>43156</v>
      </c>
      <c r="C190" s="144" t="str">
        <f>业务员提成明细!C186</f>
        <v>a0681</v>
      </c>
      <c r="D190" s="142" t="str">
        <f>业务员提成明细!D186</f>
        <v>日铭电脑配件（上海）有限公司</v>
      </c>
      <c r="E190" s="145">
        <f>业务员提成明细!E186</f>
        <v>6588</v>
      </c>
      <c r="F190" s="146" t="str">
        <f>业务员提成明细!F186</f>
        <v>02839296</v>
      </c>
      <c r="G190" s="143">
        <f>业务员提成明细!G186</f>
        <v>43276</v>
      </c>
      <c r="H190" s="144">
        <f>业务员提成明细!H186</f>
        <v>120</v>
      </c>
      <c r="I190" s="150">
        <f>业务员提成明细!I186</f>
        <v>43276</v>
      </c>
      <c r="J190" s="151">
        <f>业务员提成明细!J186</f>
        <v>6588</v>
      </c>
      <c r="K190" s="145">
        <f>业务员提成明细!K186</f>
        <v>5630.77</v>
      </c>
      <c r="L190" s="152">
        <f>业务员提成明细!L186</f>
        <v>120</v>
      </c>
      <c r="M190" s="153">
        <f>业务员提成明细!M186</f>
        <v>0</v>
      </c>
      <c r="N190" s="76" t="e">
        <f>业务员提成明细!N186</f>
        <v>#REF!</v>
      </c>
      <c r="O190" s="126">
        <f>业务员提成明细!O186</f>
        <v>5.0000000000000001E-3</v>
      </c>
      <c r="P190" s="154">
        <f>业务员提成明细!P186</f>
        <v>28.15</v>
      </c>
      <c r="Q190" s="125" t="e">
        <f>业务员提成明细!Q186</f>
        <v>#REF!</v>
      </c>
      <c r="R190" s="145">
        <f>业务员提成明细!R186</f>
        <v>0</v>
      </c>
      <c r="S190" s="161">
        <f>业务员提成明细!S186</f>
        <v>0</v>
      </c>
      <c r="T190" s="162" t="str">
        <f>业务员提成明细!V186</f>
        <v>CSQ33</v>
      </c>
      <c r="U190" s="144" t="str">
        <f>业务员提成明细!W186</f>
        <v>*石油制品*全合成铝加工液</v>
      </c>
      <c r="V190" s="163" t="str">
        <f>业务员提成明细!V186</f>
        <v>CSQ33</v>
      </c>
      <c r="W190" s="164" t="str">
        <f>业务员提成明细!W186</f>
        <v>*石油制品*全合成铝加工液</v>
      </c>
      <c r="X190" s="163" t="str">
        <f>业务员提成明细!X186</f>
        <v>SH-900G</v>
      </c>
      <c r="Y190" s="169">
        <f>业务员提成明细!Y186</f>
        <v>360</v>
      </c>
      <c r="Z190" s="170" t="str">
        <f>业务员提成明细!Z186</f>
        <v>千克</v>
      </c>
      <c r="AA190" s="170"/>
      <c r="AB190" s="170"/>
      <c r="AC190" s="171">
        <f>业务员提成明细!AC186</f>
        <v>360</v>
      </c>
      <c r="AD190" s="170"/>
      <c r="AE190" s="170"/>
      <c r="AF190" s="170" t="str">
        <f>业务员提成明细!AF186</f>
        <v>XOUT18010296</v>
      </c>
      <c r="AG190" s="176">
        <f>业务员提成明细!AG186</f>
        <v>43117</v>
      </c>
      <c r="AH190" s="177"/>
      <c r="AJ190" s="178">
        <f>业务员提成明细!AJ186</f>
        <v>0.17</v>
      </c>
    </row>
    <row r="191" spans="1:36" ht="11.25" customHeight="1" outlineLevel="2">
      <c r="A191" s="142" t="str">
        <f>业务员提成明细!A187</f>
        <v>姜鹏</v>
      </c>
      <c r="B191" s="143">
        <f>业务员提成明细!B187</f>
        <v>43156</v>
      </c>
      <c r="C191" s="144" t="str">
        <f>业务员提成明细!C187</f>
        <v>a0681</v>
      </c>
      <c r="D191" s="142" t="str">
        <f>业务员提成明细!D187</f>
        <v>日铭电脑配件（上海）有限公司</v>
      </c>
      <c r="E191" s="145">
        <f>业务员提成明细!E187</f>
        <v>42822</v>
      </c>
      <c r="F191" s="146" t="str">
        <f>业务员提成明细!F187</f>
        <v>02839296</v>
      </c>
      <c r="G191" s="143">
        <f>业务员提成明细!G187</f>
        <v>43276</v>
      </c>
      <c r="H191" s="144">
        <f>业务员提成明细!H187</f>
        <v>120</v>
      </c>
      <c r="I191" s="150">
        <f>业务员提成明细!I187</f>
        <v>43276</v>
      </c>
      <c r="J191" s="151">
        <f>业务员提成明细!J187</f>
        <v>42822</v>
      </c>
      <c r="K191" s="145">
        <f>业务员提成明细!K187</f>
        <v>36600</v>
      </c>
      <c r="L191" s="152">
        <f>业务员提成明细!L187</f>
        <v>120</v>
      </c>
      <c r="M191" s="153">
        <f>业务员提成明细!M187</f>
        <v>0</v>
      </c>
      <c r="N191" s="76" t="e">
        <f>业务员提成明细!N187</f>
        <v>#REF!</v>
      </c>
      <c r="O191" s="126">
        <f>业务员提成明细!O187</f>
        <v>5.0000000000000001E-3</v>
      </c>
      <c r="P191" s="154">
        <f>业务员提成明细!P187</f>
        <v>183</v>
      </c>
      <c r="Q191" s="125" t="e">
        <f>业务员提成明细!Q187</f>
        <v>#REF!</v>
      </c>
      <c r="R191" s="145">
        <f>业务员提成明细!R187</f>
        <v>0</v>
      </c>
      <c r="S191" s="161">
        <f>业务员提成明细!S187</f>
        <v>0</v>
      </c>
      <c r="T191" s="162" t="str">
        <f>业务员提成明细!V187</f>
        <v>CSQ33</v>
      </c>
      <c r="U191" s="144" t="str">
        <f>业务员提成明细!W187</f>
        <v>*石油制品*全合成铝加工液</v>
      </c>
      <c r="V191" s="163" t="str">
        <f>业务员提成明细!V187</f>
        <v>CSQ33</v>
      </c>
      <c r="W191" s="164" t="str">
        <f>业务员提成明细!W187</f>
        <v>*石油制品*全合成铝加工液</v>
      </c>
      <c r="X191" s="163" t="str">
        <f>业务员提成明细!X187</f>
        <v>SH-900G</v>
      </c>
      <c r="Y191" s="169">
        <f>业务员提成明细!Y187</f>
        <v>2340</v>
      </c>
      <c r="Z191" s="170" t="str">
        <f>业务员提成明细!Z187</f>
        <v>千克</v>
      </c>
      <c r="AA191" s="170"/>
      <c r="AB191" s="170"/>
      <c r="AC191" s="171">
        <f>业务员提成明细!AC187</f>
        <v>2340</v>
      </c>
      <c r="AD191" s="170"/>
      <c r="AE191" s="170"/>
      <c r="AF191" s="170" t="str">
        <f>业务员提成明细!AF187</f>
        <v>XOUT18010296</v>
      </c>
      <c r="AG191" s="176">
        <f>业务员提成明细!AG187</f>
        <v>43117</v>
      </c>
      <c r="AH191" s="177"/>
      <c r="AJ191" s="178">
        <f>业务员提成明细!AJ187</f>
        <v>0.17</v>
      </c>
    </row>
    <row r="192" spans="1:36" ht="11.25" customHeight="1" outlineLevel="2">
      <c r="A192" s="142" t="str">
        <f>业务员提成明细!A188</f>
        <v>姜鹏</v>
      </c>
      <c r="B192" s="143">
        <f>业务员提成明细!B188</f>
        <v>43156</v>
      </c>
      <c r="C192" s="144" t="str">
        <f>业务员提成明细!C188</f>
        <v>a0681</v>
      </c>
      <c r="D192" s="142" t="str">
        <f>业务员提成明细!D188</f>
        <v>日铭电脑配件（上海）有限公司</v>
      </c>
      <c r="E192" s="145">
        <f>业务员提成明细!E188</f>
        <v>85500</v>
      </c>
      <c r="F192" s="146" t="str">
        <f>业务员提成明细!F188</f>
        <v>02839297</v>
      </c>
      <c r="G192" s="143">
        <f>业务员提成明细!G188</f>
        <v>43276</v>
      </c>
      <c r="H192" s="144">
        <f>业务员提成明细!H188</f>
        <v>120</v>
      </c>
      <c r="I192" s="150">
        <f>业务员提成明细!I188</f>
        <v>43276</v>
      </c>
      <c r="J192" s="151">
        <f>业务员提成明细!J188</f>
        <v>85500</v>
      </c>
      <c r="K192" s="145">
        <f>业务员提成明细!K188</f>
        <v>73076.92</v>
      </c>
      <c r="L192" s="152">
        <f>业务员提成明细!L188</f>
        <v>120</v>
      </c>
      <c r="M192" s="153">
        <f>业务员提成明细!M188</f>
        <v>0</v>
      </c>
      <c r="N192" s="76" t="e">
        <f>业务员提成明细!N188</f>
        <v>#REF!</v>
      </c>
      <c r="O192" s="126">
        <f>业务员提成明细!O188</f>
        <v>5.0000000000000001E-3</v>
      </c>
      <c r="P192" s="154">
        <f>业务员提成明细!P188</f>
        <v>365.38</v>
      </c>
      <c r="Q192" s="125" t="e">
        <f>业务员提成明细!Q188</f>
        <v>#REF!</v>
      </c>
      <c r="R192" s="145">
        <f>业务员提成明细!R188</f>
        <v>0</v>
      </c>
      <c r="S192" s="161">
        <f>业务员提成明细!S188</f>
        <v>0</v>
      </c>
      <c r="T192" s="162" t="str">
        <f>业务员提成明细!V188</f>
        <v>CSR34</v>
      </c>
      <c r="U192" s="144" t="str">
        <f>业务员提成明细!W188</f>
        <v>*石油制品*植物型切削液</v>
      </c>
      <c r="V192" s="163" t="str">
        <f>业务员提成明细!V188</f>
        <v>CSR34</v>
      </c>
      <c r="W192" s="164" t="str">
        <f>业务员提成明细!W188</f>
        <v>*石油制品*植物型切削液</v>
      </c>
      <c r="X192" s="163" t="str">
        <f>业务员提成明细!X188</f>
        <v>JH-200RP</v>
      </c>
      <c r="Y192" s="169">
        <f>业务员提成明细!Y188</f>
        <v>5700</v>
      </c>
      <c r="Z192" s="170" t="str">
        <f>业务员提成明细!Z188</f>
        <v>千克</v>
      </c>
      <c r="AA192" s="170"/>
      <c r="AB192" s="170"/>
      <c r="AC192" s="171">
        <f>业务员提成明细!AC188</f>
        <v>5700</v>
      </c>
      <c r="AD192" s="170"/>
      <c r="AE192" s="170"/>
      <c r="AF192" s="170" t="str">
        <f>业务员提成明细!AF188</f>
        <v>XOUT18010213</v>
      </c>
      <c r="AG192" s="176">
        <f>业务员提成明细!AG188</f>
        <v>43112</v>
      </c>
      <c r="AH192" s="177"/>
      <c r="AJ192" s="178">
        <f>业务员提成明细!AJ188</f>
        <v>0.17</v>
      </c>
    </row>
    <row r="193" spans="1:36" ht="11.25" customHeight="1" outlineLevel="2">
      <c r="A193" s="142" t="str">
        <f>业务员提成明细!A189</f>
        <v>姜鹏</v>
      </c>
      <c r="B193" s="143">
        <f>业务员提成明细!B189</f>
        <v>43156</v>
      </c>
      <c r="C193" s="144" t="str">
        <f>业务员提成明细!C189</f>
        <v>a0681</v>
      </c>
      <c r="D193" s="142" t="str">
        <f>业务员提成明细!D189</f>
        <v>日铭电脑配件（上海）有限公司</v>
      </c>
      <c r="E193" s="145">
        <f>业务员提成明细!E189</f>
        <v>28500</v>
      </c>
      <c r="F193" s="146" t="str">
        <f>业务员提成明细!F189</f>
        <v>02839297</v>
      </c>
      <c r="G193" s="143">
        <f>业务员提成明细!G189</f>
        <v>43276</v>
      </c>
      <c r="H193" s="144">
        <f>业务员提成明细!H189</f>
        <v>120</v>
      </c>
      <c r="I193" s="150">
        <f>业务员提成明细!I189</f>
        <v>43276</v>
      </c>
      <c r="J193" s="151">
        <f>业务员提成明细!J189</f>
        <v>28500</v>
      </c>
      <c r="K193" s="145">
        <f>业务员提成明细!K189</f>
        <v>24358.97</v>
      </c>
      <c r="L193" s="152">
        <f>业务员提成明细!L189</f>
        <v>120</v>
      </c>
      <c r="M193" s="153">
        <f>业务员提成明细!M189</f>
        <v>0</v>
      </c>
      <c r="N193" s="76" t="e">
        <f>业务员提成明细!N189</f>
        <v>#REF!</v>
      </c>
      <c r="O193" s="126">
        <f>业务员提成明细!O189</f>
        <v>5.0000000000000001E-3</v>
      </c>
      <c r="P193" s="154">
        <f>业务员提成明细!P189</f>
        <v>121.79</v>
      </c>
      <c r="Q193" s="125" t="e">
        <f>业务员提成明细!Q189</f>
        <v>#REF!</v>
      </c>
      <c r="R193" s="145">
        <f>业务员提成明细!R189</f>
        <v>0</v>
      </c>
      <c r="S193" s="161">
        <f>业务员提成明细!S189</f>
        <v>0</v>
      </c>
      <c r="T193" s="162" t="str">
        <f>业务员提成明细!V189</f>
        <v>CSR34</v>
      </c>
      <c r="U193" s="144" t="str">
        <f>业务员提成明细!W189</f>
        <v>*石油制品*植物型切削液</v>
      </c>
      <c r="V193" s="163" t="str">
        <f>业务员提成明细!V189</f>
        <v>CSR34</v>
      </c>
      <c r="W193" s="164" t="str">
        <f>业务员提成明细!W189</f>
        <v>*石油制品*植物型切削液</v>
      </c>
      <c r="X193" s="163" t="str">
        <f>业务员提成明细!X189</f>
        <v>JH-200RP</v>
      </c>
      <c r="Y193" s="169">
        <f>业务员提成明细!Y189</f>
        <v>1900</v>
      </c>
      <c r="Z193" s="170" t="str">
        <f>业务员提成明细!Z189</f>
        <v>千克</v>
      </c>
      <c r="AA193" s="170"/>
      <c r="AB193" s="170"/>
      <c r="AC193" s="171">
        <f>业务员提成明细!AC189</f>
        <v>1900</v>
      </c>
      <c r="AD193" s="170"/>
      <c r="AE193" s="170"/>
      <c r="AF193" s="170" t="str">
        <f>业务员提成明细!AF189</f>
        <v>XOUT18010213</v>
      </c>
      <c r="AG193" s="176">
        <f>业务员提成明细!AG189</f>
        <v>43112</v>
      </c>
      <c r="AH193" s="177"/>
      <c r="AJ193" s="178">
        <f>业务员提成明细!AJ189</f>
        <v>0.17</v>
      </c>
    </row>
    <row r="194" spans="1:36" ht="11.25" customHeight="1" outlineLevel="2">
      <c r="A194" s="142" t="str">
        <f>业务员提成明细!A190</f>
        <v>姜鹏</v>
      </c>
      <c r="B194" s="143">
        <f>业务员提成明细!B190</f>
        <v>43156</v>
      </c>
      <c r="C194" s="144" t="str">
        <f>业务员提成明细!C190</f>
        <v>a0681</v>
      </c>
      <c r="D194" s="142" t="str">
        <f>业务员提成明细!D190</f>
        <v>日铭电脑配件（上海）有限公司</v>
      </c>
      <c r="E194" s="145">
        <f>业务员提成明细!E190</f>
        <v>45750</v>
      </c>
      <c r="F194" s="146" t="str">
        <f>业务员提成明细!F190</f>
        <v>02839298</v>
      </c>
      <c r="G194" s="143">
        <f>业务员提成明细!G190</f>
        <v>43276</v>
      </c>
      <c r="H194" s="144">
        <f>业务员提成明细!H190</f>
        <v>120</v>
      </c>
      <c r="I194" s="150">
        <f>业务员提成明细!I190</f>
        <v>43276</v>
      </c>
      <c r="J194" s="151">
        <f>业务员提成明细!J190</f>
        <v>45750</v>
      </c>
      <c r="K194" s="145">
        <f>业务员提成明细!K190</f>
        <v>39102.559999999998</v>
      </c>
      <c r="L194" s="152">
        <f>业务员提成明细!L190</f>
        <v>120</v>
      </c>
      <c r="M194" s="153">
        <f>业务员提成明细!M190</f>
        <v>0</v>
      </c>
      <c r="N194" s="76" t="e">
        <f>业务员提成明细!N190</f>
        <v>#REF!</v>
      </c>
      <c r="O194" s="126">
        <f>业务员提成明细!O190</f>
        <v>5.0000000000000001E-3</v>
      </c>
      <c r="P194" s="154">
        <f>业务员提成明细!P190</f>
        <v>195.51</v>
      </c>
      <c r="Q194" s="125" t="e">
        <f>业务员提成明细!Q190</f>
        <v>#REF!</v>
      </c>
      <c r="R194" s="145">
        <f>业务员提成明细!R190</f>
        <v>0</v>
      </c>
      <c r="S194" s="161">
        <f>业务员提成明细!S190</f>
        <v>0</v>
      </c>
      <c r="T194" s="162" t="str">
        <f>业务员提成明细!V190</f>
        <v>CSR34</v>
      </c>
      <c r="U194" s="144" t="str">
        <f>业务员提成明细!W190</f>
        <v>*石油制品*植物型切削液</v>
      </c>
      <c r="V194" s="163" t="str">
        <f>业务员提成明细!V190</f>
        <v>CSR34</v>
      </c>
      <c r="W194" s="164" t="str">
        <f>业务员提成明细!W190</f>
        <v>*石油制品*植物型切削液</v>
      </c>
      <c r="X194" s="163" t="str">
        <f>业务员提成明细!X190</f>
        <v>JH-200RP</v>
      </c>
      <c r="Y194" s="169">
        <f>业务员提成明细!Y190</f>
        <v>3050</v>
      </c>
      <c r="Z194" s="170" t="str">
        <f>业务员提成明细!Z190</f>
        <v>千克</v>
      </c>
      <c r="AA194" s="170"/>
      <c r="AB194" s="170"/>
      <c r="AC194" s="171">
        <f>业务员提成明细!AC190</f>
        <v>3050</v>
      </c>
      <c r="AD194" s="170"/>
      <c r="AE194" s="170"/>
      <c r="AF194" s="170" t="str">
        <f>业务员提成明细!AF190</f>
        <v>XOUT17120469</v>
      </c>
      <c r="AG194" s="176">
        <f>业务员提成明细!AG190</f>
        <v>43094</v>
      </c>
      <c r="AH194" s="177"/>
      <c r="AJ194" s="178">
        <f>业务员提成明细!AJ190</f>
        <v>0.17</v>
      </c>
    </row>
    <row r="195" spans="1:36" ht="11.25" customHeight="1" outlineLevel="2">
      <c r="A195" s="142" t="str">
        <f>业务员提成明细!A191</f>
        <v>姜鹏</v>
      </c>
      <c r="B195" s="143">
        <f>业务员提成明细!B191</f>
        <v>43156</v>
      </c>
      <c r="C195" s="144" t="str">
        <f>业务员提成明细!C191</f>
        <v>a0681</v>
      </c>
      <c r="D195" s="142" t="str">
        <f>业务员提成明细!D191</f>
        <v>日铭电脑配件（上海）有限公司</v>
      </c>
      <c r="E195" s="145">
        <f>业务员提成明细!E191</f>
        <v>21480</v>
      </c>
      <c r="F195" s="146" t="str">
        <f>业务员提成明细!F191</f>
        <v>02839298</v>
      </c>
      <c r="G195" s="143">
        <f>业务员提成明细!G191</f>
        <v>43276</v>
      </c>
      <c r="H195" s="144">
        <f>业务员提成明细!H191</f>
        <v>120</v>
      </c>
      <c r="I195" s="150">
        <f>业务员提成明细!I191</f>
        <v>43276</v>
      </c>
      <c r="J195" s="151">
        <f>业务员提成明细!J191</f>
        <v>21480</v>
      </c>
      <c r="K195" s="145">
        <f>业务员提成明细!K191</f>
        <v>18358.97</v>
      </c>
      <c r="L195" s="152">
        <f>业务员提成明细!L191</f>
        <v>120</v>
      </c>
      <c r="M195" s="153">
        <f>业务员提成明细!M191</f>
        <v>0</v>
      </c>
      <c r="N195" s="76" t="e">
        <f>业务员提成明细!N191</f>
        <v>#REF!</v>
      </c>
      <c r="O195" s="126">
        <f>业务员提成明细!O191</f>
        <v>5.0000000000000001E-3</v>
      </c>
      <c r="P195" s="154">
        <f>业务员提成明细!P191</f>
        <v>91.79</v>
      </c>
      <c r="Q195" s="125" t="e">
        <f>业务员提成明细!Q191</f>
        <v>#REF!</v>
      </c>
      <c r="R195" s="145">
        <f>业务员提成明细!R191</f>
        <v>0</v>
      </c>
      <c r="S195" s="161">
        <f>业务员提成明细!S191</f>
        <v>0</v>
      </c>
      <c r="T195" s="162" t="str">
        <f>业务员提成明细!V191</f>
        <v>CSR34</v>
      </c>
      <c r="U195" s="144" t="str">
        <f>业务员提成明细!W191</f>
        <v>*石油制品*植物型切削液</v>
      </c>
      <c r="V195" s="163" t="str">
        <f>业务员提成明细!V191</f>
        <v>CSR34</v>
      </c>
      <c r="W195" s="164" t="str">
        <f>业务员提成明细!W191</f>
        <v>*石油制品*植物型切削液</v>
      </c>
      <c r="X195" s="163" t="str">
        <f>业务员提成明细!X191</f>
        <v>JH-200RP</v>
      </c>
      <c r="Y195" s="169">
        <f>业务员提成明细!Y191</f>
        <v>1432</v>
      </c>
      <c r="Z195" s="170" t="str">
        <f>业务员提成明细!Z191</f>
        <v>千克</v>
      </c>
      <c r="AA195" s="170"/>
      <c r="AB195" s="170"/>
      <c r="AC195" s="171">
        <f>业务员提成明细!AC191</f>
        <v>1432</v>
      </c>
      <c r="AD195" s="170"/>
      <c r="AE195" s="170"/>
      <c r="AF195" s="170" t="str">
        <f>业务员提成明细!AF191</f>
        <v>XOUT17120469</v>
      </c>
      <c r="AG195" s="176">
        <f>业务员提成明细!AG191</f>
        <v>43094</v>
      </c>
      <c r="AH195" s="177"/>
      <c r="AJ195" s="178">
        <f>业务员提成明细!AJ191</f>
        <v>0.17</v>
      </c>
    </row>
    <row r="196" spans="1:36" ht="11.25" customHeight="1" outlineLevel="2">
      <c r="A196" s="142" t="str">
        <f>业务员提成明细!A192</f>
        <v>姜鹏</v>
      </c>
      <c r="B196" s="143">
        <f>业务员提成明细!B192</f>
        <v>43156</v>
      </c>
      <c r="C196" s="144" t="str">
        <f>业务员提成明细!C192</f>
        <v>a0681</v>
      </c>
      <c r="D196" s="142" t="str">
        <f>业务员提成明细!D192</f>
        <v>日铭电脑配件（上海）有限公司</v>
      </c>
      <c r="E196" s="145">
        <f>业务员提成明细!E192</f>
        <v>4020</v>
      </c>
      <c r="F196" s="146" t="str">
        <f>业务员提成明细!F192</f>
        <v>02839298</v>
      </c>
      <c r="G196" s="143">
        <f>业务员提成明细!G192</f>
        <v>43276</v>
      </c>
      <c r="H196" s="144">
        <f>业务员提成明细!H192</f>
        <v>120</v>
      </c>
      <c r="I196" s="150">
        <f>业务员提成明细!I192</f>
        <v>43276</v>
      </c>
      <c r="J196" s="151">
        <f>业务员提成明细!J192</f>
        <v>4020</v>
      </c>
      <c r="K196" s="145">
        <f>业务员提成明细!K192</f>
        <v>3435.9</v>
      </c>
      <c r="L196" s="152">
        <f>业务员提成明细!L192</f>
        <v>120</v>
      </c>
      <c r="M196" s="153">
        <f>业务员提成明细!M192</f>
        <v>0</v>
      </c>
      <c r="N196" s="76" t="e">
        <f>业务员提成明细!N192</f>
        <v>#REF!</v>
      </c>
      <c r="O196" s="126">
        <f>业务员提成明细!O192</f>
        <v>5.0000000000000001E-3</v>
      </c>
      <c r="P196" s="154">
        <f>业务员提成明细!P192</f>
        <v>17.18</v>
      </c>
      <c r="Q196" s="125" t="e">
        <f>业务员提成明细!Q192</f>
        <v>#REF!</v>
      </c>
      <c r="R196" s="145">
        <f>业务员提成明细!R192</f>
        <v>0</v>
      </c>
      <c r="S196" s="161">
        <f>业务员提成明细!S192</f>
        <v>0</v>
      </c>
      <c r="T196" s="162" t="str">
        <f>业务员提成明细!V192</f>
        <v>CSR34</v>
      </c>
      <c r="U196" s="144" t="str">
        <f>业务员提成明细!W192</f>
        <v>*石油制品*植物型切削液</v>
      </c>
      <c r="V196" s="163" t="str">
        <f>业务员提成明细!V192</f>
        <v>CSR34</v>
      </c>
      <c r="W196" s="164" t="str">
        <f>业务员提成明细!W192</f>
        <v>*石油制品*植物型切削液</v>
      </c>
      <c r="X196" s="163" t="str">
        <f>业务员提成明细!X192</f>
        <v>JH-200RP</v>
      </c>
      <c r="Y196" s="169">
        <f>业务员提成明细!Y192</f>
        <v>268</v>
      </c>
      <c r="Z196" s="170" t="str">
        <f>业务员提成明细!Z192</f>
        <v>千克</v>
      </c>
      <c r="AA196" s="170"/>
      <c r="AB196" s="170"/>
      <c r="AC196" s="171">
        <f>业务员提成明细!AC192</f>
        <v>268</v>
      </c>
      <c r="AD196" s="170"/>
      <c r="AE196" s="170"/>
      <c r="AF196" s="170" t="str">
        <f>业务员提成明细!AF192</f>
        <v>XOUT17120469</v>
      </c>
      <c r="AG196" s="176">
        <f>业务员提成明细!AG192</f>
        <v>43094</v>
      </c>
      <c r="AH196" s="177"/>
      <c r="AJ196" s="178">
        <f>业务员提成明细!AJ192</f>
        <v>0.17</v>
      </c>
    </row>
    <row r="197" spans="1:36" ht="11.25" customHeight="1" outlineLevel="2">
      <c r="A197" s="142" t="str">
        <f>业务员提成明细!A193</f>
        <v>姜鹏</v>
      </c>
      <c r="B197" s="143">
        <f>业务员提成明细!B193</f>
        <v>43156</v>
      </c>
      <c r="C197" s="144" t="str">
        <f>业务员提成明细!C193</f>
        <v>a0681</v>
      </c>
      <c r="D197" s="142" t="str">
        <f>业务员提成明细!D193</f>
        <v>日铭电脑配件（上海）有限公司</v>
      </c>
      <c r="E197" s="145">
        <f>业务员提成明细!E193</f>
        <v>28500</v>
      </c>
      <c r="F197" s="146" t="str">
        <f>业务员提成明细!F193</f>
        <v>02839298</v>
      </c>
      <c r="G197" s="143">
        <f>业务员提成明细!G193</f>
        <v>43276</v>
      </c>
      <c r="H197" s="144">
        <f>业务员提成明细!H193</f>
        <v>120</v>
      </c>
      <c r="I197" s="150">
        <f>业务员提成明细!I193</f>
        <v>43276</v>
      </c>
      <c r="J197" s="151">
        <f>业务员提成明细!J193</f>
        <v>28500</v>
      </c>
      <c r="K197" s="145">
        <f>业务员提成明细!K193</f>
        <v>24358.97</v>
      </c>
      <c r="L197" s="152">
        <f>业务员提成明细!L193</f>
        <v>120</v>
      </c>
      <c r="M197" s="153">
        <f>业务员提成明细!M193</f>
        <v>0</v>
      </c>
      <c r="N197" s="76" t="e">
        <f>业务员提成明细!N193</f>
        <v>#REF!</v>
      </c>
      <c r="O197" s="126">
        <f>业务员提成明细!O193</f>
        <v>5.0000000000000001E-3</v>
      </c>
      <c r="P197" s="154">
        <f>业务员提成明细!P193</f>
        <v>121.79</v>
      </c>
      <c r="Q197" s="125" t="e">
        <f>业务员提成明细!Q193</f>
        <v>#REF!</v>
      </c>
      <c r="R197" s="145">
        <f>业务员提成明细!R193</f>
        <v>0</v>
      </c>
      <c r="S197" s="161">
        <f>业务员提成明细!S193</f>
        <v>0</v>
      </c>
      <c r="T197" s="162" t="str">
        <f>业务员提成明细!V193</f>
        <v>CSR34</v>
      </c>
      <c r="U197" s="144" t="str">
        <f>业务员提成明细!W193</f>
        <v>*石油制品*植物型切削液</v>
      </c>
      <c r="V197" s="163" t="str">
        <f>业务员提成明细!V193</f>
        <v>CSR34</v>
      </c>
      <c r="W197" s="164" t="str">
        <f>业务员提成明细!W193</f>
        <v>*石油制品*植物型切削液</v>
      </c>
      <c r="X197" s="163" t="str">
        <f>业务员提成明细!X193</f>
        <v>JH-200RP</v>
      </c>
      <c r="Y197" s="169">
        <f>业务员提成明细!Y193</f>
        <v>1900</v>
      </c>
      <c r="Z197" s="170" t="str">
        <f>业务员提成明细!Z193</f>
        <v>千克</v>
      </c>
      <c r="AA197" s="170"/>
      <c r="AB197" s="170"/>
      <c r="AC197" s="171">
        <f>业务员提成明细!AC193</f>
        <v>1900</v>
      </c>
      <c r="AD197" s="170"/>
      <c r="AE197" s="170"/>
      <c r="AF197" s="170" t="str">
        <f>业务员提成明细!AF193</f>
        <v>XOUT18010487</v>
      </c>
      <c r="AG197" s="176">
        <f>业务员提成明细!AG193</f>
        <v>43127</v>
      </c>
      <c r="AH197" s="177"/>
      <c r="AJ197" s="178">
        <f>业务员提成明细!AJ193</f>
        <v>0.17</v>
      </c>
    </row>
    <row r="198" spans="1:36" ht="11.25" customHeight="1" outlineLevel="2">
      <c r="A198" s="142" t="str">
        <f>业务员提成明细!A194</f>
        <v>姜鹏</v>
      </c>
      <c r="B198" s="143">
        <f>业务员提成明细!B194</f>
        <v>43156</v>
      </c>
      <c r="C198" s="144" t="str">
        <f>业务员提成明细!C194</f>
        <v>a0681</v>
      </c>
      <c r="D198" s="142" t="str">
        <f>业务员提成明细!D194</f>
        <v>日铭电脑配件（上海）有限公司</v>
      </c>
      <c r="E198" s="145">
        <f>业务员提成明细!E194</f>
        <v>85500</v>
      </c>
      <c r="F198" s="146" t="str">
        <f>业务员提成明细!F194</f>
        <v>02839299</v>
      </c>
      <c r="G198" s="143">
        <f>业务员提成明细!G194</f>
        <v>43276</v>
      </c>
      <c r="H198" s="144">
        <f>业务员提成明细!H194</f>
        <v>120</v>
      </c>
      <c r="I198" s="150">
        <f>业务员提成明细!I194</f>
        <v>43276</v>
      </c>
      <c r="J198" s="151">
        <f>业务员提成明细!J194</f>
        <v>85500</v>
      </c>
      <c r="K198" s="145">
        <f>业务员提成明细!K194</f>
        <v>73076.92</v>
      </c>
      <c r="L198" s="152">
        <f>业务员提成明细!L194</f>
        <v>120</v>
      </c>
      <c r="M198" s="153">
        <f>业务员提成明细!M194</f>
        <v>0</v>
      </c>
      <c r="N198" s="76" t="e">
        <f>业务员提成明细!N194</f>
        <v>#REF!</v>
      </c>
      <c r="O198" s="126">
        <f>业务员提成明细!O194</f>
        <v>5.0000000000000001E-3</v>
      </c>
      <c r="P198" s="154">
        <f>业务员提成明细!P194</f>
        <v>365.38</v>
      </c>
      <c r="Q198" s="125" t="e">
        <f>业务员提成明细!Q194</f>
        <v>#REF!</v>
      </c>
      <c r="R198" s="145">
        <f>业务员提成明细!R194</f>
        <v>0</v>
      </c>
      <c r="S198" s="161">
        <f>业务员提成明细!S194</f>
        <v>0</v>
      </c>
      <c r="T198" s="162" t="str">
        <f>业务员提成明细!V194</f>
        <v>CSR34</v>
      </c>
      <c r="U198" s="144" t="str">
        <f>业务员提成明细!W194</f>
        <v>*石油制品*植物型切削液</v>
      </c>
      <c r="V198" s="163" t="str">
        <f>业务员提成明细!V194</f>
        <v>CSR34</v>
      </c>
      <c r="W198" s="164" t="str">
        <f>业务员提成明细!W194</f>
        <v>*石油制品*植物型切削液</v>
      </c>
      <c r="X198" s="163" t="str">
        <f>业务员提成明细!X194</f>
        <v>JH-200RP</v>
      </c>
      <c r="Y198" s="169">
        <f>业务员提成明细!Y194</f>
        <v>5700</v>
      </c>
      <c r="Z198" s="170" t="str">
        <f>业务员提成明细!Z194</f>
        <v>千克</v>
      </c>
      <c r="AA198" s="170"/>
      <c r="AB198" s="170"/>
      <c r="AC198" s="171">
        <f>业务员提成明细!AC194</f>
        <v>5700</v>
      </c>
      <c r="AD198" s="170"/>
      <c r="AE198" s="170"/>
      <c r="AF198" s="170" t="str">
        <f>业务员提成明细!AF194</f>
        <v>XOUT18020026</v>
      </c>
      <c r="AG198" s="176">
        <f>业务员提成明细!AG194</f>
        <v>43133</v>
      </c>
      <c r="AH198" s="177"/>
      <c r="AJ198" s="178">
        <f>业务员提成明细!AJ194</f>
        <v>0.17</v>
      </c>
    </row>
    <row r="199" spans="1:36" ht="11.25" customHeight="1" outlineLevel="2">
      <c r="A199" s="142" t="str">
        <f>业务员提成明细!A195</f>
        <v>姜鹏</v>
      </c>
      <c r="B199" s="143">
        <f>业务员提成明细!B195</f>
        <v>43156</v>
      </c>
      <c r="C199" s="144" t="str">
        <f>业务员提成明细!C195</f>
        <v>a0681</v>
      </c>
      <c r="D199" s="142" t="str">
        <f>业务员提成明细!D195</f>
        <v>日铭电脑配件（上海）有限公司</v>
      </c>
      <c r="E199" s="145">
        <f>业务员提成明细!E195</f>
        <v>13800</v>
      </c>
      <c r="F199" s="146" t="str">
        <f>业务员提成明细!F195</f>
        <v>02839299</v>
      </c>
      <c r="G199" s="143">
        <f>业务员提成明细!G195</f>
        <v>43276</v>
      </c>
      <c r="H199" s="144">
        <f>业务员提成明细!H195</f>
        <v>120</v>
      </c>
      <c r="I199" s="150">
        <f>业务员提成明细!I195</f>
        <v>43276</v>
      </c>
      <c r="J199" s="151">
        <f>业务员提成明细!J195</f>
        <v>13800</v>
      </c>
      <c r="K199" s="145">
        <f>业务员提成明细!K195</f>
        <v>11794.87</v>
      </c>
      <c r="L199" s="152">
        <f>业务员提成明细!L195</f>
        <v>120</v>
      </c>
      <c r="M199" s="153">
        <f>业务员提成明细!M195</f>
        <v>0</v>
      </c>
      <c r="N199" s="76" t="e">
        <f>业务员提成明细!N195</f>
        <v>#REF!</v>
      </c>
      <c r="O199" s="126">
        <f>业务员提成明细!O195</f>
        <v>5.0000000000000001E-3</v>
      </c>
      <c r="P199" s="154">
        <f>业务员提成明细!P195</f>
        <v>58.97</v>
      </c>
      <c r="Q199" s="125" t="e">
        <f>业务员提成明细!Q195</f>
        <v>#REF!</v>
      </c>
      <c r="R199" s="145">
        <f>业务员提成明细!R195</f>
        <v>0</v>
      </c>
      <c r="S199" s="161">
        <f>业务员提成明细!S195</f>
        <v>0</v>
      </c>
      <c r="T199" s="162" t="str">
        <f>业务员提成明细!V195</f>
        <v>CSR34</v>
      </c>
      <c r="U199" s="144" t="str">
        <f>业务员提成明细!W195</f>
        <v>*石油制品*植物型切削液</v>
      </c>
      <c r="V199" s="163" t="str">
        <f>业务员提成明细!V195</f>
        <v>CSR34</v>
      </c>
      <c r="W199" s="164" t="str">
        <f>业务员提成明细!W195</f>
        <v>*石油制品*植物型切削液</v>
      </c>
      <c r="X199" s="163" t="str">
        <f>业务员提成明细!X195</f>
        <v>JH-200RP</v>
      </c>
      <c r="Y199" s="169">
        <f>业务员提成明细!Y195</f>
        <v>920</v>
      </c>
      <c r="Z199" s="170" t="str">
        <f>业务员提成明细!Z195</f>
        <v>千克</v>
      </c>
      <c r="AA199" s="170"/>
      <c r="AB199" s="170"/>
      <c r="AC199" s="171">
        <f>业务员提成明细!AC195</f>
        <v>920</v>
      </c>
      <c r="AD199" s="170"/>
      <c r="AE199" s="170"/>
      <c r="AF199" s="170" t="str">
        <f>业务员提成明细!AF195</f>
        <v>XOUT18020026</v>
      </c>
      <c r="AG199" s="176">
        <f>业务员提成明细!AG195</f>
        <v>43133</v>
      </c>
      <c r="AH199" s="177"/>
      <c r="AJ199" s="178">
        <f>业务员提成明细!AJ195</f>
        <v>0.17</v>
      </c>
    </row>
    <row r="200" spans="1:36" ht="11.25" customHeight="1" outlineLevel="2">
      <c r="A200" s="142" t="str">
        <f>业务员提成明细!A196</f>
        <v>姜鹏</v>
      </c>
      <c r="B200" s="143">
        <f>业务员提成明细!B196</f>
        <v>43156</v>
      </c>
      <c r="C200" s="144" t="str">
        <f>业务员提成明细!C196</f>
        <v>a0681</v>
      </c>
      <c r="D200" s="142" t="str">
        <f>业务员提成明细!D196</f>
        <v>日铭电脑配件（上海）有限公司</v>
      </c>
      <c r="E200" s="145">
        <f>业务员提成明细!E196</f>
        <v>450</v>
      </c>
      <c r="F200" s="146" t="str">
        <f>业务员提成明细!F196</f>
        <v>02839299</v>
      </c>
      <c r="G200" s="143">
        <f>业务员提成明细!G196</f>
        <v>43276</v>
      </c>
      <c r="H200" s="144">
        <f>业务员提成明细!H196</f>
        <v>120</v>
      </c>
      <c r="I200" s="150">
        <f>业务员提成明细!I196</f>
        <v>43276</v>
      </c>
      <c r="J200" s="151">
        <f>业务员提成明细!J196</f>
        <v>450</v>
      </c>
      <c r="K200" s="145">
        <f>业务员提成明细!K196</f>
        <v>384.62</v>
      </c>
      <c r="L200" s="152">
        <f>业务员提成明细!L196</f>
        <v>120</v>
      </c>
      <c r="M200" s="153">
        <f>业务员提成明细!M196</f>
        <v>0</v>
      </c>
      <c r="N200" s="76" t="e">
        <f>业务员提成明细!N196</f>
        <v>#REF!</v>
      </c>
      <c r="O200" s="126">
        <f>业务员提成明细!O196</f>
        <v>5.0000000000000001E-3</v>
      </c>
      <c r="P200" s="154">
        <f>业务员提成明细!P196</f>
        <v>1.92</v>
      </c>
      <c r="Q200" s="125" t="e">
        <f>业务员提成明细!Q196</f>
        <v>#REF!</v>
      </c>
      <c r="R200" s="145">
        <f>业务员提成明细!R196</f>
        <v>0</v>
      </c>
      <c r="S200" s="161">
        <f>业务员提成明细!S196</f>
        <v>0</v>
      </c>
      <c r="T200" s="162" t="str">
        <f>业务员提成明细!V196</f>
        <v>CSR34</v>
      </c>
      <c r="U200" s="144" t="str">
        <f>业务员提成明细!W196</f>
        <v>*石油制品*植物型切削液</v>
      </c>
      <c r="V200" s="163" t="str">
        <f>业务员提成明细!V196</f>
        <v>CSR34</v>
      </c>
      <c r="W200" s="164" t="str">
        <f>业务员提成明细!W196</f>
        <v>*石油制品*植物型切削液</v>
      </c>
      <c r="X200" s="163" t="str">
        <f>业务员提成明细!X196</f>
        <v>JH-200RP</v>
      </c>
      <c r="Y200" s="169">
        <f>业务员提成明细!Y196</f>
        <v>30</v>
      </c>
      <c r="Z200" s="170" t="str">
        <f>业务员提成明细!Z196</f>
        <v>千克</v>
      </c>
      <c r="AA200" s="170"/>
      <c r="AB200" s="170"/>
      <c r="AC200" s="171">
        <f>业务员提成明细!AC196</f>
        <v>30</v>
      </c>
      <c r="AD200" s="170"/>
      <c r="AE200" s="170"/>
      <c r="AF200" s="170" t="str">
        <f>业务员提成明细!AF196</f>
        <v>XOUT18020026</v>
      </c>
      <c r="AG200" s="176">
        <f>业务员提成明细!AG196</f>
        <v>43133</v>
      </c>
      <c r="AH200" s="177"/>
      <c r="AJ200" s="178">
        <f>业务员提成明细!AJ196</f>
        <v>0.17</v>
      </c>
    </row>
    <row r="201" spans="1:36" ht="11.25" customHeight="1" outlineLevel="2">
      <c r="A201" s="142" t="str">
        <f>业务员提成明细!A197</f>
        <v>姜鹏</v>
      </c>
      <c r="B201" s="143">
        <f>业务员提成明细!B197</f>
        <v>43259</v>
      </c>
      <c r="C201" s="144" t="str">
        <f>业务员提成明细!C197</f>
        <v>a0797</v>
      </c>
      <c r="D201" s="142" t="str">
        <f>业务员提成明细!D197</f>
        <v>上海嘉定曹王合金铝锭有限公司</v>
      </c>
      <c r="E201" s="145">
        <f>业务员提成明细!E197</f>
        <v>6040</v>
      </c>
      <c r="F201" s="146" t="str">
        <f>业务员提成明细!F197</f>
        <v>55874890</v>
      </c>
      <c r="G201" s="143">
        <f>业务员提成明细!G197</f>
        <v>43259</v>
      </c>
      <c r="H201" s="144" t="str">
        <f>业务员提成明细!H197</f>
        <v>开票现金</v>
      </c>
      <c r="I201" s="150">
        <f>业务员提成明细!I197</f>
        <v>43263</v>
      </c>
      <c r="J201" s="151">
        <f>业务员提成明细!J197</f>
        <v>6040</v>
      </c>
      <c r="K201" s="145" t="e">
        <f>业务员提成明细!K197</f>
        <v>#VALUE!</v>
      </c>
      <c r="L201" s="152">
        <f>业务员提成明细!L197</f>
        <v>4</v>
      </c>
      <c r="M201" s="153">
        <f>业务员提成明细!M197</f>
        <v>0</v>
      </c>
      <c r="N201" s="76" t="e">
        <f>业务员提成明细!N197</f>
        <v>#REF!</v>
      </c>
      <c r="O201" s="126">
        <f>业务员提成明细!O197</f>
        <v>0.05</v>
      </c>
      <c r="P201" s="154" t="e">
        <f>业务员提成明细!P197</f>
        <v>#VALUE!</v>
      </c>
      <c r="Q201" s="125">
        <f>业务员提成明细!Q197</f>
        <v>15.083</v>
      </c>
      <c r="R201" s="145">
        <f>业务员提成明细!R197</f>
        <v>5128.22</v>
      </c>
      <c r="S201" s="161" t="e">
        <f>业务员提成明细!S197</f>
        <v>#VALUE!</v>
      </c>
      <c r="T201" s="162" t="str">
        <f>业务员提成明细!V197</f>
        <v>CSR24</v>
      </c>
      <c r="U201" s="144" t="str">
        <f>业务员提成明细!W197</f>
        <v>*专项化学用品*铝合金加工液</v>
      </c>
      <c r="V201" s="163" t="str">
        <f>业务员提成明细!V197</f>
        <v>CSR24</v>
      </c>
      <c r="W201" s="164" t="str">
        <f>业务员提成明细!W197</f>
        <v>*专项化学用品*铝合金加工液</v>
      </c>
      <c r="X201" s="163" t="str">
        <f>业务员提成明细!X197</f>
        <v>ZM-3080</v>
      </c>
      <c r="Y201" s="169">
        <f>业务员提成明细!Y197</f>
        <v>2</v>
      </c>
      <c r="Z201" s="170" t="str">
        <f>业务员提成明细!Z197</f>
        <v>桶</v>
      </c>
      <c r="AA201" s="170"/>
      <c r="AB201" s="170"/>
      <c r="AC201" s="171">
        <f>业务员提成明细!AC197</f>
        <v>340</v>
      </c>
      <c r="AD201" s="170"/>
      <c r="AE201" s="170"/>
      <c r="AF201" s="170" t="str">
        <f>业务员提成明细!AF197</f>
        <v>XOUT18060166</v>
      </c>
      <c r="AG201" s="176">
        <f>业务员提成明细!AG197</f>
        <v>43260</v>
      </c>
      <c r="AH201" s="177"/>
      <c r="AJ201" s="178" t="str">
        <f>业务员提成明细!AJ197</f>
        <v xml:space="preserve"> </v>
      </c>
    </row>
    <row r="202" spans="1:36" ht="11.25" customHeight="1" outlineLevel="2">
      <c r="A202" s="142" t="str">
        <f>业务员提成明细!A198</f>
        <v>姜鹏</v>
      </c>
      <c r="B202" s="143">
        <f>业务员提成明细!B198</f>
        <v>43112</v>
      </c>
      <c r="C202" s="144" t="str">
        <f>业务员提成明细!C198</f>
        <v>a0819</v>
      </c>
      <c r="D202" s="142" t="str">
        <f>业务员提成明细!D198</f>
        <v>上海共励商贸有限公司</v>
      </c>
      <c r="E202" s="145">
        <f>业务员提成明细!E198</f>
        <v>8400</v>
      </c>
      <c r="F202" s="146" t="str">
        <f>业务员提成明细!F198</f>
        <v>28120305</v>
      </c>
      <c r="G202" s="143">
        <f>业务员提成明细!G198</f>
        <v>43112</v>
      </c>
      <c r="H202" s="144" t="str">
        <f>业务员提成明细!H198</f>
        <v>开票现金</v>
      </c>
      <c r="I202" s="150">
        <f>业务员提成明细!I198</f>
        <v>43279</v>
      </c>
      <c r="J202" s="151">
        <f>业务员提成明细!J198</f>
        <v>8400</v>
      </c>
      <c r="K202" s="145">
        <f>业务员提成明细!K198</f>
        <v>7179.49</v>
      </c>
      <c r="L202" s="152">
        <f>业务员提成明细!L198</f>
        <v>167</v>
      </c>
      <c r="M202" s="153">
        <f>业务员提成明细!M198</f>
        <v>0</v>
      </c>
      <c r="N202" s="76" t="e">
        <f>业务员提成明细!N198</f>
        <v>#REF!</v>
      </c>
      <c r="O202" s="126">
        <f>业务员提成明细!O198</f>
        <v>0.01</v>
      </c>
      <c r="P202" s="154">
        <f>业务员提成明细!P198</f>
        <v>71.790000000000006</v>
      </c>
      <c r="Q202" s="125" t="e">
        <f>业务员提成明细!Q198</f>
        <v>#REF!</v>
      </c>
      <c r="R202" s="145" t="e">
        <f>业务员提成明细!R198</f>
        <v>#REF!</v>
      </c>
      <c r="S202" s="161" t="e">
        <f>业务员提成明细!S198</f>
        <v>#REF!</v>
      </c>
      <c r="T202" s="162" t="str">
        <f>业务员提成明细!V198</f>
        <v>CSQ07</v>
      </c>
      <c r="U202" s="144" t="str">
        <f>业务员提成明细!W198</f>
        <v>*石油制品*不锈钢研磨液</v>
      </c>
      <c r="V202" s="163" t="str">
        <f>业务员提成明细!V198</f>
        <v>CSQ07</v>
      </c>
      <c r="W202" s="164" t="str">
        <f>业务员提成明细!W198</f>
        <v>*石油制品*不锈钢研磨液</v>
      </c>
      <c r="X202" s="163" t="str">
        <f>业务员提成明细!X198</f>
        <v>SH-801AX</v>
      </c>
      <c r="Y202" s="169">
        <f>业务员提成明细!Y198</f>
        <v>2</v>
      </c>
      <c r="Z202" s="170" t="str">
        <f>业务员提成明细!Z198</f>
        <v>桶</v>
      </c>
      <c r="AA202" s="170"/>
      <c r="AB202" s="170"/>
      <c r="AC202" s="171">
        <f>业务员提成明细!AC198</f>
        <v>360</v>
      </c>
      <c r="AD202" s="170"/>
      <c r="AE202" s="170"/>
      <c r="AF202" s="170" t="str">
        <f>业务员提成明细!AF198</f>
        <v>XOUT18010236</v>
      </c>
      <c r="AG202" s="176">
        <f>业务员提成明细!AG198</f>
        <v>43113</v>
      </c>
      <c r="AH202" s="177"/>
      <c r="AJ202" s="178">
        <f>业务员提成明细!AJ198</f>
        <v>0.17</v>
      </c>
    </row>
    <row r="203" spans="1:36" ht="11.25" customHeight="1" outlineLevel="2">
      <c r="A203" s="142" t="str">
        <f>业务员提成明细!A199</f>
        <v>姜鹏</v>
      </c>
      <c r="B203" s="143">
        <f>业务员提成明细!B199</f>
        <v>43075</v>
      </c>
      <c r="C203" s="144" t="str">
        <f>业务员提成明细!C199</f>
        <v>a0964</v>
      </c>
      <c r="D203" s="142" t="str">
        <f>业务员提成明细!D199</f>
        <v>上海妮林工贸有限公司</v>
      </c>
      <c r="E203" s="145">
        <f>业务员提成明细!E199</f>
        <v>2800</v>
      </c>
      <c r="F203" s="146" t="str">
        <f>业务员提成明细!F199</f>
        <v>26629722</v>
      </c>
      <c r="G203" s="143">
        <f>业务员提成明细!G199</f>
        <v>43165</v>
      </c>
      <c r="H203" s="144">
        <f>业务员提成明细!H199</f>
        <v>90</v>
      </c>
      <c r="I203" s="150">
        <f>业务员提成明细!I199</f>
        <v>43276</v>
      </c>
      <c r="J203" s="151">
        <f>业务员提成明细!J199</f>
        <v>2800</v>
      </c>
      <c r="K203" s="145">
        <f>业务员提成明细!K199</f>
        <v>2393.16</v>
      </c>
      <c r="L203" s="152">
        <f>业务员提成明细!L199</f>
        <v>201</v>
      </c>
      <c r="M203" s="153">
        <f>业务员提成明细!M199</f>
        <v>0</v>
      </c>
      <c r="N203" s="76" t="e">
        <f>业务员提成明细!N199</f>
        <v>#REF!</v>
      </c>
      <c r="O203" s="126">
        <f>业务员提成明细!O199</f>
        <v>0</v>
      </c>
      <c r="P203" s="154">
        <f>业务员提成明细!P199</f>
        <v>0</v>
      </c>
      <c r="Q203" s="125" t="e">
        <f>业务员提成明细!Q199</f>
        <v>#REF!</v>
      </c>
      <c r="R203" s="145">
        <f>业务员提成明细!R199</f>
        <v>0</v>
      </c>
      <c r="S203" s="161">
        <f>业务员提成明细!S199</f>
        <v>0</v>
      </c>
      <c r="T203" s="162" t="str">
        <f>业务员提成明细!V199</f>
        <v>CYT11</v>
      </c>
      <c r="U203" s="144" t="str">
        <f>业务员提成明细!W199</f>
        <v>机床导轨油</v>
      </c>
      <c r="V203" s="163" t="str">
        <f>业务员提成明细!V199</f>
        <v>CYT11</v>
      </c>
      <c r="W203" s="164" t="str">
        <f>业务员提成明细!W199</f>
        <v>机床导轨油</v>
      </c>
      <c r="X203" s="163" t="str">
        <f>业务员提成明细!X199</f>
        <v>68#</v>
      </c>
      <c r="Y203" s="169">
        <f>业务员提成明细!Y199</f>
        <v>1</v>
      </c>
      <c r="Z203" s="170" t="str">
        <f>业务员提成明细!Z199</f>
        <v>桶</v>
      </c>
      <c r="AA203" s="170"/>
      <c r="AB203" s="170"/>
      <c r="AC203" s="171">
        <f>业务员提成明细!AC199</f>
        <v>170</v>
      </c>
      <c r="AD203" s="170"/>
      <c r="AE203" s="170"/>
      <c r="AF203" s="170" t="str">
        <f>业务员提成明细!AF199</f>
        <v>XOUT17120109</v>
      </c>
      <c r="AG203" s="176">
        <f>业务员提成明细!AG199</f>
        <v>43076</v>
      </c>
      <c r="AH203" s="177"/>
      <c r="AJ203" s="178">
        <f>业务员提成明细!AJ199</f>
        <v>0.17</v>
      </c>
    </row>
    <row r="204" spans="1:36" ht="11.25" customHeight="1" outlineLevel="2">
      <c r="A204" s="142" t="str">
        <f>业务员提成明细!A200</f>
        <v>姜鹏</v>
      </c>
      <c r="B204" s="143">
        <f>业务员提成明细!B200</f>
        <v>43228</v>
      </c>
      <c r="C204" s="144" t="str">
        <f>业务员提成明细!C200</f>
        <v>a1185</v>
      </c>
      <c r="D204" s="142" t="str">
        <f>业务员提成明细!D200</f>
        <v>上海冉赣机械设备有限公司</v>
      </c>
      <c r="E204" s="145">
        <f>业务员提成明细!E200</f>
        <v>5800</v>
      </c>
      <c r="F204" s="146" t="str">
        <f>业务员提成明细!F200</f>
        <v>27754414</v>
      </c>
      <c r="G204" s="143">
        <f>业务员提成明细!G200</f>
        <v>43288</v>
      </c>
      <c r="H204" s="144">
        <f>业务员提成明细!H200</f>
        <v>60</v>
      </c>
      <c r="I204" s="150">
        <f>业务员提成明细!I200</f>
        <v>43280</v>
      </c>
      <c r="J204" s="151">
        <f>业务员提成明细!J200</f>
        <v>5800</v>
      </c>
      <c r="K204" s="145">
        <f>业务员提成明细!K200</f>
        <v>5000</v>
      </c>
      <c r="L204" s="152">
        <f>业务员提成明细!L200</f>
        <v>52</v>
      </c>
      <c r="M204" s="153">
        <f>业务员提成明细!M200</f>
        <v>0</v>
      </c>
      <c r="N204" s="76" t="e">
        <f>业务员提成明细!N200</f>
        <v>#REF!</v>
      </c>
      <c r="O204" s="126">
        <f>业务员提成明细!O200</f>
        <v>0.05</v>
      </c>
      <c r="P204" s="154">
        <f>业务员提成明细!P200</f>
        <v>250</v>
      </c>
      <c r="Q204" s="125" t="e">
        <f>业务员提成明细!Q200</f>
        <v>#REF!</v>
      </c>
      <c r="R204" s="145" t="e">
        <f>业务员提成明细!R200</f>
        <v>#REF!</v>
      </c>
      <c r="S204" s="161" t="e">
        <f>业务员提成明细!S200</f>
        <v>#REF!</v>
      </c>
      <c r="T204" s="162" t="str">
        <f>业务员提成明细!V200</f>
        <v>CSR65</v>
      </c>
      <c r="U204" s="144" t="str">
        <f>业务员提成明细!W200</f>
        <v>*化学试剂助剂*乳化冷却液</v>
      </c>
      <c r="V204" s="163" t="str">
        <f>业务员提成明细!V200</f>
        <v>CSR65</v>
      </c>
      <c r="W204" s="164" t="str">
        <f>业务员提成明细!W200</f>
        <v>*化学试剂助剂*乳化冷却液</v>
      </c>
      <c r="X204" s="163" t="str">
        <f>业务员提成明细!X200</f>
        <v>JH-600CW</v>
      </c>
      <c r="Y204" s="169">
        <f>业务员提成明细!Y200</f>
        <v>2</v>
      </c>
      <c r="Z204" s="170" t="str">
        <f>业务员提成明细!Z200</f>
        <v>桶</v>
      </c>
      <c r="AA204" s="170"/>
      <c r="AB204" s="170"/>
      <c r="AC204" s="171">
        <f>业务员提成明细!AC200</f>
        <v>340</v>
      </c>
      <c r="AD204" s="170"/>
      <c r="AE204" s="170"/>
      <c r="AF204" s="170" t="str">
        <f>业务员提成明细!AF200</f>
        <v>XOUT18050136</v>
      </c>
      <c r="AG204" s="176">
        <f>业务员提成明细!AG200</f>
        <v>43229</v>
      </c>
      <c r="AH204" s="177"/>
      <c r="AJ204" s="178">
        <f>业务员提成明细!AJ200</f>
        <v>0.16</v>
      </c>
    </row>
    <row r="205" spans="1:36" ht="11.25" customHeight="1" outlineLevel="2">
      <c r="A205" s="142" t="str">
        <f>业务员提成明细!A201</f>
        <v>姜鹏</v>
      </c>
      <c r="B205" s="143">
        <f>业务员提成明细!B201</f>
        <v>43228</v>
      </c>
      <c r="C205" s="144" t="str">
        <f>业务员提成明细!C201</f>
        <v>a1203</v>
      </c>
      <c r="D205" s="142" t="str">
        <f>业务员提成明细!D201</f>
        <v>上海睿客气动技术有限公司</v>
      </c>
      <c r="E205" s="145">
        <f>业务员提成明细!E201</f>
        <v>3024</v>
      </c>
      <c r="F205" s="146" t="str">
        <f>业务员提成明细!F201</f>
        <v>27754406</v>
      </c>
      <c r="G205" s="143">
        <f>业务员提成明细!G201</f>
        <v>43288</v>
      </c>
      <c r="H205" s="144">
        <f>业务员提成明细!H201</f>
        <v>60</v>
      </c>
      <c r="I205" s="150">
        <f>业务员提成明细!I201</f>
        <v>43280</v>
      </c>
      <c r="J205" s="151">
        <f>业务员提成明细!J201</f>
        <v>3024</v>
      </c>
      <c r="K205" s="145">
        <f>业务员提成明细!K201</f>
        <v>2606.9</v>
      </c>
      <c r="L205" s="152">
        <f>业务员提成明细!L201</f>
        <v>52</v>
      </c>
      <c r="M205" s="153">
        <f>业务员提成明细!M201</f>
        <v>0</v>
      </c>
      <c r="N205" s="76" t="e">
        <f>业务员提成明细!N201</f>
        <v>#REF!</v>
      </c>
      <c r="O205" s="126">
        <f>业务员提成明细!O201</f>
        <v>0.05</v>
      </c>
      <c r="P205" s="154">
        <f>业务员提成明细!P201</f>
        <v>130.35</v>
      </c>
      <c r="Q205" s="125">
        <f>业务员提成明细!Q201</f>
        <v>15.083</v>
      </c>
      <c r="R205" s="145">
        <f>业务员提成明细!R201</f>
        <v>2564.11</v>
      </c>
      <c r="S205" s="161">
        <f>业务员提成明细!S201</f>
        <v>42.79</v>
      </c>
      <c r="T205" s="162" t="str">
        <f>业务员提成明细!V201</f>
        <v>CSR24</v>
      </c>
      <c r="U205" s="144" t="str">
        <f>业务员提成明细!W201</f>
        <v>*专项化学用品*铝合金加工液</v>
      </c>
      <c r="V205" s="163" t="str">
        <f>业务员提成明细!V201</f>
        <v>CSR24</v>
      </c>
      <c r="W205" s="164" t="str">
        <f>业务员提成明细!W201</f>
        <v>*专项化学用品*铝合金加工液</v>
      </c>
      <c r="X205" s="163" t="str">
        <f>业务员提成明细!X201</f>
        <v>ZM-3080</v>
      </c>
      <c r="Y205" s="169">
        <f>业务员提成明细!Y201</f>
        <v>1</v>
      </c>
      <c r="Z205" s="170" t="str">
        <f>业务员提成明细!Z201</f>
        <v>桶</v>
      </c>
      <c r="AA205" s="170"/>
      <c r="AB205" s="170"/>
      <c r="AC205" s="171">
        <f>业务员提成明细!AC201</f>
        <v>170</v>
      </c>
      <c r="AD205" s="170"/>
      <c r="AE205" s="170"/>
      <c r="AF205" s="170" t="str">
        <f>业务员提成明细!AF201</f>
        <v>XOUT18050121</v>
      </c>
      <c r="AG205" s="176">
        <f>业务员提成明细!AG201</f>
        <v>43229</v>
      </c>
      <c r="AH205" s="177"/>
      <c r="AJ205" s="178">
        <f>业务员提成明细!AJ201</f>
        <v>0.15999846561049499</v>
      </c>
    </row>
    <row r="206" spans="1:36" ht="11.25" customHeight="1" outlineLevel="2">
      <c r="A206" s="142" t="str">
        <f>业务员提成明细!A202</f>
        <v>姜鹏</v>
      </c>
      <c r="B206" s="143">
        <f>业务员提成明细!B202</f>
        <v>42999</v>
      </c>
      <c r="C206" s="144" t="str">
        <f>业务员提成明细!C202</f>
        <v>a1310</v>
      </c>
      <c r="D206" s="142" t="str">
        <f>业务员提成明细!D202</f>
        <v>常州吉兴金属制品有限公司</v>
      </c>
      <c r="E206" s="145">
        <f>业务员提成明细!E202</f>
        <v>9000</v>
      </c>
      <c r="F206" s="146" t="str">
        <f>业务员提成明细!F202</f>
        <v>30158334</v>
      </c>
      <c r="G206" s="143">
        <f>业务员提成明细!G202</f>
        <v>43089</v>
      </c>
      <c r="H206" s="144">
        <f>业务员提成明细!H202</f>
        <v>90</v>
      </c>
      <c r="I206" s="150" t="str">
        <f>业务员提成明细!I202</f>
        <v>2018-1-16/2018-6-25</v>
      </c>
      <c r="J206" s="151">
        <f>业务员提成明细!J202</f>
        <v>7200</v>
      </c>
      <c r="K206" s="145">
        <f>业务员提成明细!K202</f>
        <v>6153.85</v>
      </c>
      <c r="L206" s="152">
        <f>业务员提成明细!L202</f>
        <v>277</v>
      </c>
      <c r="M206" s="153">
        <f>业务员提成明细!M202</f>
        <v>0</v>
      </c>
      <c r="N206" s="76" t="e">
        <f>业务员提成明细!N202</f>
        <v>#REF!</v>
      </c>
      <c r="O206" s="126">
        <f>业务员提成明细!O202</f>
        <v>0</v>
      </c>
      <c r="P206" s="154">
        <f>业务员提成明细!P202</f>
        <v>0</v>
      </c>
      <c r="Q206" s="125" t="e">
        <f>业务员提成明细!Q202</f>
        <v>#REF!</v>
      </c>
      <c r="R206" s="145">
        <f>业务员提成明细!R202</f>
        <v>0</v>
      </c>
      <c r="S206" s="161">
        <f>业务员提成明细!S202</f>
        <v>0</v>
      </c>
      <c r="T206" s="162" t="str">
        <f>业务员提成明细!V202</f>
        <v>CSQ30</v>
      </c>
      <c r="U206" s="144" t="str">
        <f>业务员提成明细!W202</f>
        <v>全合成铝加工液</v>
      </c>
      <c r="V206" s="163" t="str">
        <f>业务员提成明细!V202</f>
        <v>CSQ30</v>
      </c>
      <c r="W206" s="164" t="str">
        <f>业务员提成明细!W202</f>
        <v>全合成铝加工液</v>
      </c>
      <c r="X206" s="163" t="str">
        <f>业务员提成明细!X202</f>
        <v>SH-807RT</v>
      </c>
      <c r="Y206" s="169">
        <f>业务员提成明细!Y202</f>
        <v>1.6</v>
      </c>
      <c r="Z206" s="170" t="str">
        <f>业务员提成明细!Z202</f>
        <v>桶</v>
      </c>
      <c r="AA206" s="170"/>
      <c r="AB206" s="170"/>
      <c r="AC206" s="171">
        <f>业务员提成明细!AC202</f>
        <v>288</v>
      </c>
      <c r="AD206" s="170"/>
      <c r="AE206" s="170"/>
      <c r="AF206" s="170" t="str">
        <f>业务员提成明细!AF202</f>
        <v>XOUT17090400</v>
      </c>
      <c r="AG206" s="176">
        <f>业务员提成明细!AG202</f>
        <v>42997</v>
      </c>
      <c r="AH206" s="177" t="str">
        <f>业务员提成明细!AH202</f>
        <v>拆分付款</v>
      </c>
      <c r="AJ206" s="178">
        <f>业务员提成明细!AJ202</f>
        <v>0.17</v>
      </c>
    </row>
    <row r="207" spans="1:36" ht="11.25" customHeight="1" outlineLevel="2">
      <c r="A207" s="142" t="str">
        <f>业务员提成明细!A203</f>
        <v>姜鹏</v>
      </c>
      <c r="B207" s="143">
        <f>业务员提成明细!B203</f>
        <v>42999</v>
      </c>
      <c r="C207" s="144" t="str">
        <f>业务员提成明细!C203</f>
        <v>a1310</v>
      </c>
      <c r="D207" s="142" t="str">
        <f>业务员提成明细!D203</f>
        <v>常州吉兴金属制品有限公司</v>
      </c>
      <c r="E207" s="145">
        <f>业务员提成明细!E203</f>
        <v>3000</v>
      </c>
      <c r="F207" s="146" t="str">
        <f>业务员提成明细!F203</f>
        <v>30158334</v>
      </c>
      <c r="G207" s="143">
        <f>业务员提成明细!G203</f>
        <v>43089</v>
      </c>
      <c r="H207" s="144">
        <f>业务员提成明细!H203</f>
        <v>90</v>
      </c>
      <c r="I207" s="150">
        <f>业务员提成明细!I203</f>
        <v>43276</v>
      </c>
      <c r="J207" s="151">
        <f>业务员提成明细!J203</f>
        <v>3000</v>
      </c>
      <c r="K207" s="145">
        <f>业务员提成明细!K203</f>
        <v>2564.1</v>
      </c>
      <c r="L207" s="152">
        <f>业务员提成明细!L203</f>
        <v>277</v>
      </c>
      <c r="M207" s="153">
        <f>业务员提成明细!M203</f>
        <v>0</v>
      </c>
      <c r="N207" s="76" t="e">
        <f>业务员提成明细!N203</f>
        <v>#REF!</v>
      </c>
      <c r="O207" s="126">
        <f>业务员提成明细!O203</f>
        <v>0</v>
      </c>
      <c r="P207" s="154">
        <f>业务员提成明细!P203</f>
        <v>0</v>
      </c>
      <c r="Q207" s="125" t="e">
        <f>业务员提成明细!Q203</f>
        <v>#REF!</v>
      </c>
      <c r="R207" s="145">
        <f>业务员提成明细!R203</f>
        <v>0</v>
      </c>
      <c r="S207" s="161">
        <f>业务员提成明细!S203</f>
        <v>0</v>
      </c>
      <c r="T207" s="162" t="str">
        <f>业务员提成明细!V203</f>
        <v>CSR63</v>
      </c>
      <c r="U207" s="144" t="str">
        <f>业务员提成明细!W203</f>
        <v>微乳化切削液</v>
      </c>
      <c r="V207" s="163" t="str">
        <f>业务员提成明细!V203</f>
        <v>CSR63</v>
      </c>
      <c r="W207" s="164" t="str">
        <f>业务员提成明细!W203</f>
        <v>微乳化切削液</v>
      </c>
      <c r="X207" s="163" t="str">
        <f>业务员提成明细!X203</f>
        <v>JH-105TW</v>
      </c>
      <c r="Y207" s="169">
        <f>业务员提成明细!Y203</f>
        <v>1</v>
      </c>
      <c r="Z207" s="170" t="str">
        <f>业务员提成明细!Z203</f>
        <v>桶</v>
      </c>
      <c r="AA207" s="170"/>
      <c r="AB207" s="170"/>
      <c r="AC207" s="171">
        <f>业务员提成明细!AC203</f>
        <v>170</v>
      </c>
      <c r="AD207" s="170"/>
      <c r="AE207" s="170"/>
      <c r="AF207" s="170" t="str">
        <f>业务员提成明细!AF203</f>
        <v>XOUT17090437</v>
      </c>
      <c r="AG207" s="176">
        <f>业务员提成明细!AG203</f>
        <v>42999</v>
      </c>
      <c r="AH207" s="177"/>
      <c r="AJ207" s="178">
        <f>业务员提成明细!AJ203</f>
        <v>0.17</v>
      </c>
    </row>
    <row r="208" spans="1:36" ht="11.25" customHeight="1" outlineLevel="2">
      <c r="A208" s="142" t="str">
        <f>业务员提成明细!A204</f>
        <v>姜鹏</v>
      </c>
      <c r="B208" s="143">
        <f>业务员提成明细!B204</f>
        <v>43028</v>
      </c>
      <c r="C208" s="144" t="str">
        <f>业务员提成明细!C204</f>
        <v>a1310</v>
      </c>
      <c r="D208" s="142" t="str">
        <f>业务员提成明细!D204</f>
        <v>常州吉兴金属制品有限公司</v>
      </c>
      <c r="E208" s="145">
        <f>业务员提成明细!E204</f>
        <v>9000</v>
      </c>
      <c r="F208" s="146" t="str">
        <f>业务员提成明细!F204</f>
        <v>37099864</v>
      </c>
      <c r="G208" s="143">
        <f>业务员提成明细!G204</f>
        <v>43118</v>
      </c>
      <c r="H208" s="144">
        <f>业务员提成明细!H204</f>
        <v>90</v>
      </c>
      <c r="I208" s="150">
        <f>业务员提成明细!I204</f>
        <v>43276</v>
      </c>
      <c r="J208" s="151">
        <f>业务员提成明细!J204</f>
        <v>9000</v>
      </c>
      <c r="K208" s="145">
        <f>业务员提成明细!K204</f>
        <v>7692.31</v>
      </c>
      <c r="L208" s="152">
        <f>业务员提成明细!L204</f>
        <v>248</v>
      </c>
      <c r="M208" s="153">
        <f>业务员提成明细!M204</f>
        <v>0</v>
      </c>
      <c r="N208" s="76" t="e">
        <f>业务员提成明细!N204</f>
        <v>#REF!</v>
      </c>
      <c r="O208" s="126">
        <f>业务员提成明细!O204</f>
        <v>0</v>
      </c>
      <c r="P208" s="154">
        <f>业务员提成明细!P204</f>
        <v>0</v>
      </c>
      <c r="Q208" s="125" t="e">
        <f>业务员提成明细!Q204</f>
        <v>#REF!</v>
      </c>
      <c r="R208" s="145">
        <f>业务员提成明细!R204</f>
        <v>0</v>
      </c>
      <c r="S208" s="161">
        <f>业务员提成明细!S204</f>
        <v>0</v>
      </c>
      <c r="T208" s="162" t="str">
        <f>业务员提成明细!V204</f>
        <v>CSR63</v>
      </c>
      <c r="U208" s="144" t="str">
        <f>业务员提成明细!W204</f>
        <v>微乳化切削液</v>
      </c>
      <c r="V208" s="163" t="str">
        <f>业务员提成明细!V204</f>
        <v>CSR63</v>
      </c>
      <c r="W208" s="164" t="str">
        <f>业务员提成明细!W204</f>
        <v>微乳化切削液</v>
      </c>
      <c r="X208" s="163" t="str">
        <f>业务员提成明细!X204</f>
        <v>JH-105TW</v>
      </c>
      <c r="Y208" s="169">
        <f>业务员提成明细!Y204</f>
        <v>3</v>
      </c>
      <c r="Z208" s="170" t="str">
        <f>业务员提成明细!Z204</f>
        <v>桶</v>
      </c>
      <c r="AA208" s="170"/>
      <c r="AB208" s="170"/>
      <c r="AC208" s="171">
        <f>业务员提成明细!AC204</f>
        <v>510</v>
      </c>
      <c r="AD208" s="170"/>
      <c r="AE208" s="170"/>
      <c r="AF208" s="170" t="str">
        <f>业务员提成明细!AF204</f>
        <v>XOUT17100043</v>
      </c>
      <c r="AG208" s="176">
        <f>业务员提成明细!AG204</f>
        <v>43018</v>
      </c>
      <c r="AH208" s="177"/>
      <c r="AJ208" s="178">
        <f>业务员提成明细!AJ204</f>
        <v>0.17</v>
      </c>
    </row>
    <row r="209" spans="1:36" ht="11.25" customHeight="1" outlineLevel="2">
      <c r="A209" s="142" t="str">
        <f>业务员提成明细!A205</f>
        <v>姜鹏</v>
      </c>
      <c r="B209" s="143">
        <f>业务员提成明细!B205</f>
        <v>43250</v>
      </c>
      <c r="C209" s="144" t="str">
        <f>业务员提成明细!C205</f>
        <v>a1318</v>
      </c>
      <c r="D209" s="142" t="str">
        <f>业务员提成明细!D205</f>
        <v>上海高泰精密管材股份有限公司</v>
      </c>
      <c r="E209" s="145">
        <f>业务员提成明细!E205</f>
        <v>900</v>
      </c>
      <c r="F209" s="146" t="str">
        <f>业务员提成明细!F205</f>
        <v>55874754</v>
      </c>
      <c r="G209" s="143">
        <f>业务员提成明细!G205</f>
        <v>43250</v>
      </c>
      <c r="H209" s="144" t="str">
        <f>业务员提成明细!H205</f>
        <v>款到发货</v>
      </c>
      <c r="I209" s="150">
        <f>业务员提成明细!I205</f>
        <v>43259</v>
      </c>
      <c r="J209" s="151">
        <f>业务员提成明细!J205</f>
        <v>900</v>
      </c>
      <c r="K209" s="145">
        <f>业务员提成明细!K205</f>
        <v>775.86</v>
      </c>
      <c r="L209" s="152">
        <f>业务员提成明细!L205</f>
        <v>9</v>
      </c>
      <c r="M209" s="153">
        <f>业务员提成明细!M205</f>
        <v>0</v>
      </c>
      <c r="N209" s="76" t="e">
        <f>业务员提成明细!N205</f>
        <v>#REF!</v>
      </c>
      <c r="O209" s="126">
        <f>业务员提成明细!O205</f>
        <v>0.05</v>
      </c>
      <c r="P209" s="154">
        <f>业务员提成明细!P205</f>
        <v>38.79</v>
      </c>
      <c r="Q209" s="125" t="e">
        <f>业务员提成明细!Q205</f>
        <v>#REF!</v>
      </c>
      <c r="R209" s="145" t="e">
        <f>业务员提成明细!R205</f>
        <v>#REF!</v>
      </c>
      <c r="S209" s="161" t="e">
        <f>业务员提成明细!S205</f>
        <v>#REF!</v>
      </c>
      <c r="T209" s="162" t="str">
        <f>业务员提成明细!V205</f>
        <v>CYT03</v>
      </c>
      <c r="U209" s="144" t="str">
        <f>业务员提成明细!W205</f>
        <v>*润滑油*黄油</v>
      </c>
      <c r="V209" s="163" t="str">
        <f>业务员提成明细!V205</f>
        <v>CYT03</v>
      </c>
      <c r="W209" s="164" t="str">
        <f>业务员提成明细!W205</f>
        <v>*润滑油*黄油</v>
      </c>
      <c r="X209" s="163" t="str">
        <f>业务员提成明细!X205</f>
        <v>2#</v>
      </c>
      <c r="Y209" s="169">
        <f>业务员提成明细!Y205</f>
        <v>0.03</v>
      </c>
      <c r="Z209" s="170" t="str">
        <f>业务员提成明细!Z205</f>
        <v>吨</v>
      </c>
      <c r="AA209" s="170"/>
      <c r="AB209" s="170"/>
      <c r="AC209" s="171">
        <f>业务员提成明细!AC205</f>
        <v>30</v>
      </c>
      <c r="AD209" s="170"/>
      <c r="AE209" s="170"/>
      <c r="AF209" s="170" t="str">
        <f>业务员提成明细!AF205</f>
        <v>XOUT18050558</v>
      </c>
      <c r="AG209" s="176">
        <f>业务员提成明细!AG205</f>
        <v>43250</v>
      </c>
      <c r="AH209" s="177"/>
      <c r="AJ209" s="178">
        <f>业务员提成明细!AJ205</f>
        <v>0.160003093341582</v>
      </c>
    </row>
    <row r="210" spans="1:36" ht="11.25" customHeight="1" outlineLevel="2">
      <c r="A210" s="142" t="str">
        <f>业务员提成明细!A206</f>
        <v>姜鹏</v>
      </c>
      <c r="B210" s="143">
        <f>业务员提成明细!B206</f>
        <v>43273</v>
      </c>
      <c r="C210" s="144" t="str">
        <f>业务员提成明细!C206</f>
        <v>a1598</v>
      </c>
      <c r="D210" s="142" t="str">
        <f>业务员提成明细!D206</f>
        <v>大同市城区精恒制造有限责任公司</v>
      </c>
      <c r="E210" s="145">
        <f>业务员提成明细!E206</f>
        <v>7600</v>
      </c>
      <c r="F210" s="146" t="str">
        <f>业务员提成明细!F206</f>
        <v>16643905</v>
      </c>
      <c r="G210" s="143">
        <f>业务员提成明细!G206</f>
        <v>43273</v>
      </c>
      <c r="H210" s="144" t="str">
        <f>业务员提成明细!H206</f>
        <v>货到付款</v>
      </c>
      <c r="I210" s="150">
        <f>业务员提成明细!I206</f>
        <v>43277</v>
      </c>
      <c r="J210" s="151">
        <f>业务员提成明细!J206</f>
        <v>7600</v>
      </c>
      <c r="K210" s="145">
        <f>业务员提成明细!K206</f>
        <v>6551.72</v>
      </c>
      <c r="L210" s="152">
        <f>业务员提成明细!L206</f>
        <v>4</v>
      </c>
      <c r="M210" s="153">
        <f>业务员提成明细!M206</f>
        <v>0</v>
      </c>
      <c r="N210" s="76" t="e">
        <f>业务员提成明细!N206</f>
        <v>#REF!</v>
      </c>
      <c r="O210" s="126">
        <f>业务员提成明细!O206</f>
        <v>0.05</v>
      </c>
      <c r="P210" s="154">
        <f>业务员提成明细!P206</f>
        <v>327.58999999999997</v>
      </c>
      <c r="Q210" s="125" t="e">
        <f>业务员提成明细!Q206</f>
        <v>#REF!</v>
      </c>
      <c r="R210" s="145" t="e">
        <f>业务员提成明细!R206</f>
        <v>#REF!</v>
      </c>
      <c r="S210" s="161" t="e">
        <f>业务员提成明细!S206</f>
        <v>#REF!</v>
      </c>
      <c r="T210" s="162" t="str">
        <f>业务员提成明细!V206</f>
        <v>CYQ19</v>
      </c>
      <c r="U210" s="144" t="str">
        <f>业务员提成明细!W206</f>
        <v>*化学试剂助剂*不锈钢冷却剂</v>
      </c>
      <c r="V210" s="163" t="str">
        <f>业务员提成明细!V206</f>
        <v>CYQ19</v>
      </c>
      <c r="W210" s="164" t="str">
        <f>业务员提成明细!W206</f>
        <v>*化学试剂助剂*不锈钢冷却剂</v>
      </c>
      <c r="X210" s="163" t="str">
        <f>业务员提成明细!X206</f>
        <v>DH-30A</v>
      </c>
      <c r="Y210" s="169">
        <f>业务员提成明细!Y206</f>
        <v>2</v>
      </c>
      <c r="Z210" s="170" t="str">
        <f>业务员提成明细!Z206</f>
        <v>桶</v>
      </c>
      <c r="AA210" s="170"/>
      <c r="AB210" s="170"/>
      <c r="AC210" s="171">
        <f>业务员提成明细!AC206</f>
        <v>340</v>
      </c>
      <c r="AD210" s="170"/>
      <c r="AE210" s="170"/>
      <c r="AF210" s="170" t="str">
        <f>业务员提成明细!AF206</f>
        <v>XOUT18060373</v>
      </c>
      <c r="AG210" s="176">
        <f>业务员提成明细!AG206</f>
        <v>43271</v>
      </c>
      <c r="AH210" s="177"/>
      <c r="AJ210" s="178">
        <f>业务员提成明细!AJ206</f>
        <v>0.16000073263204201</v>
      </c>
    </row>
    <row r="211" spans="1:36" ht="11.25" customHeight="1" outlineLevel="2">
      <c r="A211" s="142" t="str">
        <f>业务员提成明细!A207</f>
        <v>姜鹏</v>
      </c>
      <c r="B211" s="143">
        <f>业务员提成明细!B207</f>
        <v>43174</v>
      </c>
      <c r="C211" s="144" t="str">
        <f>业务员提成明细!C207</f>
        <v>a1749</v>
      </c>
      <c r="D211" s="142" t="str">
        <f>业务员提成明细!D207</f>
        <v>上海盖苍电子有限公司</v>
      </c>
      <c r="E211" s="145">
        <f>业务员提成明细!E207</f>
        <v>2900</v>
      </c>
      <c r="F211" s="146" t="str">
        <f>业务员提成明细!F207</f>
        <v>02839583</v>
      </c>
      <c r="G211" s="143">
        <f>业务员提成明细!G207</f>
        <v>43264</v>
      </c>
      <c r="H211" s="144">
        <f>业务员提成明细!H207</f>
        <v>90</v>
      </c>
      <c r="I211" s="150">
        <f>业务员提成明细!I207</f>
        <v>43252</v>
      </c>
      <c r="J211" s="151">
        <f>业务员提成明细!J207</f>
        <v>2900</v>
      </c>
      <c r="K211" s="145">
        <f>业务员提成明细!K207</f>
        <v>2478.63</v>
      </c>
      <c r="L211" s="152">
        <f>业务员提成明细!L207</f>
        <v>78</v>
      </c>
      <c r="M211" s="153">
        <f>业务员提成明细!M207</f>
        <v>0</v>
      </c>
      <c r="N211" s="76" t="e">
        <f>业务员提成明细!N207</f>
        <v>#REF!</v>
      </c>
      <c r="O211" s="126">
        <f>业务员提成明细!O207</f>
        <v>0.04</v>
      </c>
      <c r="P211" s="154">
        <f>业务员提成明细!P207</f>
        <v>99.15</v>
      </c>
      <c r="Q211" s="125" t="e">
        <f>业务员提成明细!Q207</f>
        <v>#REF!</v>
      </c>
      <c r="R211" s="145" t="e">
        <f>业务员提成明细!R207</f>
        <v>#REF!</v>
      </c>
      <c r="S211" s="161" t="e">
        <f>业务员提成明细!S207</f>
        <v>#REF!</v>
      </c>
      <c r="T211" s="162" t="str">
        <f>业务员提成明细!V207</f>
        <v>CSB06</v>
      </c>
      <c r="U211" s="144" t="str">
        <f>业务员提成明细!W207</f>
        <v>*专项化学用品*半合成切削液</v>
      </c>
      <c r="V211" s="163" t="str">
        <f>业务员提成明细!V207</f>
        <v>CSB06</v>
      </c>
      <c r="W211" s="164" t="str">
        <f>业务员提成明细!W207</f>
        <v>*专项化学用品*半合成切削液</v>
      </c>
      <c r="X211" s="163" t="str">
        <f>业务员提成明细!X207</f>
        <v>LP-3030</v>
      </c>
      <c r="Y211" s="169">
        <f>业务员提成明细!Y207</f>
        <v>1</v>
      </c>
      <c r="Z211" s="170" t="str">
        <f>业务员提成明细!Z207</f>
        <v>桶</v>
      </c>
      <c r="AA211" s="170"/>
      <c r="AB211" s="170"/>
      <c r="AC211" s="171">
        <f>业务员提成明细!AC207</f>
        <v>170</v>
      </c>
      <c r="AD211" s="170"/>
      <c r="AE211" s="170"/>
      <c r="AF211" s="170" t="str">
        <f>业务员提成明细!AF207</f>
        <v>XOUT18030242</v>
      </c>
      <c r="AG211" s="176">
        <f>业务员提成明细!AG207</f>
        <v>43175</v>
      </c>
      <c r="AH211" s="177"/>
      <c r="AJ211" s="178">
        <f>业务员提成明细!AJ207</f>
        <v>0.17</v>
      </c>
    </row>
    <row r="212" spans="1:36" ht="11.25" customHeight="1" outlineLevel="2">
      <c r="A212" s="142" t="str">
        <f>业务员提成明细!A208</f>
        <v>姜鹏</v>
      </c>
      <c r="B212" s="143">
        <f>业务员提成明细!B208</f>
        <v>43186</v>
      </c>
      <c r="C212" s="144" t="str">
        <f>业务员提成明细!C208</f>
        <v>b250</v>
      </c>
      <c r="D212" s="142" t="str">
        <f>业务员提成明细!D208</f>
        <v>上海杨记企业</v>
      </c>
      <c r="E212" s="145">
        <f>业务员提成明细!E208</f>
        <v>600</v>
      </c>
      <c r="F212" s="146" t="str">
        <f>业务员提成明细!F208</f>
        <v>未税</v>
      </c>
      <c r="G212" s="143"/>
      <c r="H212" s="144"/>
      <c r="I212" s="150">
        <f>业务员提成明细!I208</f>
        <v>43262</v>
      </c>
      <c r="J212" s="151">
        <f>业务员提成明细!J208</f>
        <v>600</v>
      </c>
      <c r="K212" s="145">
        <f>业务员提成明细!K208</f>
        <v>600</v>
      </c>
      <c r="L212" s="152">
        <f>业务员提成明细!L208</f>
        <v>76</v>
      </c>
      <c r="M212" s="153">
        <f>业务员提成明细!M208</f>
        <v>0</v>
      </c>
      <c r="N212" s="76" t="e">
        <f>业务员提成明细!N208</f>
        <v>#REF!</v>
      </c>
      <c r="O212" s="126">
        <f>业务员提成明细!O208</f>
        <v>0.04</v>
      </c>
      <c r="P212" s="154">
        <f>业务员提成明细!P208</f>
        <v>24</v>
      </c>
      <c r="Q212" s="125" t="e">
        <f>业务员提成明细!Q208</f>
        <v>#REF!</v>
      </c>
      <c r="R212" s="145" t="e">
        <f>业务员提成明细!R208</f>
        <v>#REF!</v>
      </c>
      <c r="S212" s="161" t="e">
        <f>业务员提成明细!S208</f>
        <v>#REF!</v>
      </c>
      <c r="T212" s="162" t="str">
        <f>业务员提成明细!V208</f>
        <v>CSR65</v>
      </c>
      <c r="U212" s="144" t="str">
        <f>业务员提成明细!W208</f>
        <v>微乳化切削液</v>
      </c>
      <c r="V212" s="163" t="str">
        <f>业务员提成明细!V208</f>
        <v>CSR65</v>
      </c>
      <c r="W212" s="164" t="str">
        <f>业务员提成明细!W208</f>
        <v>微乳化切削液</v>
      </c>
      <c r="X212" s="163" t="str">
        <f>业务员提成明细!X208</f>
        <v>JH-600CW</v>
      </c>
      <c r="Y212" s="169">
        <f>业务员提成明细!Y208</f>
        <v>2</v>
      </c>
      <c r="Z212" s="170" t="str">
        <f>业务员提成明细!Z208</f>
        <v>桶</v>
      </c>
      <c r="AA212" s="170"/>
      <c r="AB212" s="170"/>
      <c r="AC212" s="171">
        <f>业务员提成明细!AC208</f>
        <v>34</v>
      </c>
      <c r="AD212" s="170"/>
      <c r="AE212" s="170"/>
      <c r="AF212" s="170" t="str">
        <f>业务员提成明细!AF208</f>
        <v>R18030012</v>
      </c>
      <c r="AG212" s="176">
        <f>业务员提成明细!AG208</f>
        <v>43186</v>
      </c>
      <c r="AH212" s="177"/>
      <c r="AJ212" s="178"/>
    </row>
    <row r="213" spans="1:36" ht="11.25" customHeight="1" outlineLevel="1">
      <c r="A213" s="179" t="s">
        <v>6641</v>
      </c>
      <c r="B213" s="143"/>
      <c r="C213" s="144"/>
      <c r="D213" s="142"/>
      <c r="E213" s="145">
        <f>SUBTOTAL(9,E152:E212)</f>
        <v>995836.4</v>
      </c>
      <c r="F213" s="146"/>
      <c r="G213" s="143"/>
      <c r="H213" s="144"/>
      <c r="I213" s="150"/>
      <c r="J213" s="151">
        <f>SUBTOTAL(9,J152:J212)</f>
        <v>983077.4</v>
      </c>
      <c r="K213" s="145" t="e">
        <f>SUBTOTAL(9,K152:K212)</f>
        <v>#VALUE!</v>
      </c>
      <c r="L213" s="152"/>
      <c r="M213" s="153">
        <f>SUBTOTAL(9,M152:M212)</f>
        <v>341.88034188034192</v>
      </c>
      <c r="N213" s="76"/>
      <c r="O213" s="126"/>
      <c r="P213" s="154" t="e">
        <f>SUBTOTAL(9,P152:P212)</f>
        <v>#VALUE!</v>
      </c>
      <c r="Q213" s="125"/>
      <c r="R213" s="145" t="e">
        <f>SUBTOTAL(9,R152:R212)</f>
        <v>#REF!</v>
      </c>
      <c r="S213" s="161" t="e">
        <f>SUBTOTAL(9,S152:S212)</f>
        <v>#REF!</v>
      </c>
      <c r="T213" s="162"/>
      <c r="U213" s="144"/>
      <c r="V213" s="163"/>
      <c r="W213" s="164"/>
      <c r="X213" s="163"/>
      <c r="Y213" s="169"/>
      <c r="Z213" s="170"/>
      <c r="AA213" s="170"/>
      <c r="AB213" s="170"/>
      <c r="AC213" s="171"/>
      <c r="AD213" s="170"/>
      <c r="AE213" s="170"/>
      <c r="AF213" s="170"/>
      <c r="AG213" s="176"/>
      <c r="AH213" s="177"/>
      <c r="AJ213" s="178"/>
    </row>
    <row r="214" spans="1:36" ht="11.25" customHeight="1" outlineLevel="2">
      <c r="A214" s="142" t="str">
        <f>业务员提成明细!A209</f>
        <v>李飞</v>
      </c>
      <c r="B214" s="143">
        <f>业务员提成明细!B209</f>
        <v>43202</v>
      </c>
      <c r="C214" s="144" t="str">
        <f>业务员提成明细!C209</f>
        <v>a1359</v>
      </c>
      <c r="D214" s="142" t="str">
        <f>业务员提成明细!D209</f>
        <v>湖北道普润滑科技有限公司</v>
      </c>
      <c r="E214" s="145">
        <f>业务员提成明细!E209</f>
        <v>67383.53</v>
      </c>
      <c r="F214" s="146" t="str">
        <f>业务员提成明细!F209</f>
        <v>15222492</v>
      </c>
      <c r="G214" s="143">
        <f>业务员提成明细!G209</f>
        <v>43277</v>
      </c>
      <c r="H214" s="144">
        <f>业务员提成明细!H209</f>
        <v>60</v>
      </c>
      <c r="I214" s="150">
        <f>业务员提成明细!I209</f>
        <v>43278</v>
      </c>
      <c r="J214" s="151">
        <f>业务员提成明细!J209</f>
        <v>67383.53</v>
      </c>
      <c r="K214" s="145">
        <f>业务员提成明细!K209</f>
        <v>57592.76</v>
      </c>
      <c r="L214" s="152">
        <f>业务员提成明细!L209</f>
        <v>76</v>
      </c>
      <c r="M214" s="153">
        <f>业务员提成明细!M209</f>
        <v>0</v>
      </c>
      <c r="N214" s="76" t="e">
        <f>业务员提成明细!N209</f>
        <v>#REF!</v>
      </c>
      <c r="O214" s="126">
        <f>业务员提成明细!O209</f>
        <v>7.5</v>
      </c>
      <c r="P214" s="154">
        <f>业务员提成明细!P209</f>
        <v>277.5</v>
      </c>
      <c r="Q214" s="125" t="e">
        <f>业务员提成明细!Q209</f>
        <v>#REF!</v>
      </c>
      <c r="R214" s="145">
        <f>业务员提成明细!R209</f>
        <v>0</v>
      </c>
      <c r="S214" s="161">
        <f>业务员提成明细!S209</f>
        <v>0</v>
      </c>
      <c r="T214" s="162" t="str">
        <f>业务员提成明细!V209</f>
        <v>CYQ76</v>
      </c>
      <c r="U214" s="144" t="str">
        <f>业务员提成明细!W209</f>
        <v>*专项化学用品*切削油</v>
      </c>
      <c r="V214" s="163" t="str">
        <f>业务员提成明细!V209</f>
        <v>CYQ76</v>
      </c>
      <c r="W214" s="164" t="str">
        <f>业务员提成明细!W209</f>
        <v>*专项化学用品*切削油</v>
      </c>
      <c r="X214" s="163" t="str">
        <f>业务员提成明细!X209</f>
        <v>CF-OS-002</v>
      </c>
      <c r="Y214" s="169">
        <f>业务员提成明细!Y209</f>
        <v>37</v>
      </c>
      <c r="Z214" s="170" t="str">
        <f>业务员提成明细!Z209</f>
        <v>桶</v>
      </c>
      <c r="AA214" s="170"/>
      <c r="AB214" s="170"/>
      <c r="AC214" s="171">
        <f>业务员提成明细!AC209</f>
        <v>6364</v>
      </c>
      <c r="AD214" s="170"/>
      <c r="AE214" s="170"/>
      <c r="AF214" s="170" t="str">
        <f>业务员提成明细!AF209</f>
        <v>XOUT17110508</v>
      </c>
      <c r="AG214" s="176">
        <f>业务员提成明细!AG209</f>
        <v>43063</v>
      </c>
      <c r="AH214" s="177" t="str">
        <f>业务员提成明细!AH209</f>
        <v>纳诺-晋城</v>
      </c>
      <c r="AJ214" s="178">
        <f>业务员提成明细!AJ209</f>
        <v>0.17</v>
      </c>
    </row>
    <row r="215" spans="1:36" ht="11.25" customHeight="1" outlineLevel="2">
      <c r="A215" s="142" t="str">
        <f>业务员提成明细!A210</f>
        <v>李飞</v>
      </c>
      <c r="B215" s="143">
        <f>业务员提成明细!B210</f>
        <v>43202</v>
      </c>
      <c r="C215" s="144" t="str">
        <f>业务员提成明细!C210</f>
        <v>a1359</v>
      </c>
      <c r="D215" s="142" t="str">
        <f>业务员提成明细!D210</f>
        <v>湖北道普润滑科技有限公司</v>
      </c>
      <c r="E215" s="145">
        <f>业务员提成明细!E210</f>
        <v>18211.759999999998</v>
      </c>
      <c r="F215" s="146" t="str">
        <f>业务员提成明细!F210</f>
        <v>15222493</v>
      </c>
      <c r="G215" s="143">
        <f>业务员提成明细!G210</f>
        <v>43277</v>
      </c>
      <c r="H215" s="144">
        <f>业务员提成明细!H210</f>
        <v>60</v>
      </c>
      <c r="I215" s="150">
        <f>业务员提成明细!I210</f>
        <v>43278</v>
      </c>
      <c r="J215" s="151">
        <f>业务员提成明细!J210</f>
        <v>18211.759999999998</v>
      </c>
      <c r="K215" s="145">
        <f>业务员提成明细!K210</f>
        <v>15565.61</v>
      </c>
      <c r="L215" s="152">
        <f>业务员提成明细!L210</f>
        <v>76</v>
      </c>
      <c r="M215" s="153">
        <f>业务员提成明细!M210</f>
        <v>0</v>
      </c>
      <c r="N215" s="76" t="e">
        <f>业务员提成明细!N210</f>
        <v>#REF!</v>
      </c>
      <c r="O215" s="126">
        <f>业务员提成明细!O210</f>
        <v>7.5</v>
      </c>
      <c r="P215" s="154">
        <f>业务员提成明细!P210</f>
        <v>75</v>
      </c>
      <c r="Q215" s="125" t="e">
        <f>业务员提成明细!Q210</f>
        <v>#REF!</v>
      </c>
      <c r="R215" s="145">
        <f>业务员提成明细!R210</f>
        <v>0</v>
      </c>
      <c r="S215" s="161">
        <f>业务员提成明细!S210</f>
        <v>0</v>
      </c>
      <c r="T215" s="162" t="str">
        <f>业务员提成明细!V210</f>
        <v>CYQ76</v>
      </c>
      <c r="U215" s="144" t="str">
        <f>业务员提成明细!W210</f>
        <v>*专项化学用品*切削油</v>
      </c>
      <c r="V215" s="163" t="str">
        <f>业务员提成明细!V210</f>
        <v>CYQ76</v>
      </c>
      <c r="W215" s="164" t="str">
        <f>业务员提成明细!W210</f>
        <v>*专项化学用品*切削油</v>
      </c>
      <c r="X215" s="163" t="str">
        <f>业务员提成明细!X210</f>
        <v>CF-OS-002</v>
      </c>
      <c r="Y215" s="169">
        <f>业务员提成明细!Y210</f>
        <v>10</v>
      </c>
      <c r="Z215" s="170" t="str">
        <f>业务员提成明细!Z210</f>
        <v>桶</v>
      </c>
      <c r="AA215" s="170"/>
      <c r="AB215" s="170"/>
      <c r="AC215" s="171">
        <f>业务员提成明细!AC210</f>
        <v>1720</v>
      </c>
      <c r="AD215" s="170"/>
      <c r="AE215" s="170"/>
      <c r="AF215" s="170" t="str">
        <f>业务员提成明细!AF210</f>
        <v>XOUT17120118</v>
      </c>
      <c r="AG215" s="176">
        <f>业务员提成明细!AG210</f>
        <v>43077</v>
      </c>
      <c r="AH215" s="177" t="str">
        <f>业务员提成明细!AH210</f>
        <v>纳诺-晋城</v>
      </c>
      <c r="AJ215" s="178">
        <f>业务员提成明细!AJ210</f>
        <v>0.17</v>
      </c>
    </row>
    <row r="216" spans="1:36" ht="11.25" customHeight="1" outlineLevel="2">
      <c r="A216" s="142" t="str">
        <f>业务员提成明细!A211</f>
        <v>李飞</v>
      </c>
      <c r="B216" s="143">
        <f>业务员提成明细!B211</f>
        <v>43202</v>
      </c>
      <c r="C216" s="144" t="str">
        <f>业务员提成明细!C211</f>
        <v>a1359</v>
      </c>
      <c r="D216" s="142" t="str">
        <f>业务员提成明细!D211</f>
        <v>湖北道普润滑科技有限公司</v>
      </c>
      <c r="E216" s="145">
        <f>业务员提成明细!E211</f>
        <v>109270.59</v>
      </c>
      <c r="F216" s="146" t="str">
        <f>业务员提成明细!F211</f>
        <v>15222494</v>
      </c>
      <c r="G216" s="143">
        <f>业务员提成明细!G211</f>
        <v>43277</v>
      </c>
      <c r="H216" s="144">
        <f>业务员提成明细!H211</f>
        <v>60</v>
      </c>
      <c r="I216" s="150">
        <f>业务员提成明细!I211</f>
        <v>43278</v>
      </c>
      <c r="J216" s="151">
        <f>业务员提成明细!J211</f>
        <v>109270.59</v>
      </c>
      <c r="K216" s="145">
        <f>业务员提成明细!K211</f>
        <v>93393.67</v>
      </c>
      <c r="L216" s="152">
        <f>业务员提成明细!L211</f>
        <v>76</v>
      </c>
      <c r="M216" s="153">
        <f>业务员提成明细!M211</f>
        <v>0</v>
      </c>
      <c r="N216" s="76" t="e">
        <f>业务员提成明细!N211</f>
        <v>#REF!</v>
      </c>
      <c r="O216" s="126">
        <f>业务员提成明细!O211</f>
        <v>7.5</v>
      </c>
      <c r="P216" s="154">
        <f>业务员提成明细!P211</f>
        <v>450</v>
      </c>
      <c r="Q216" s="125" t="e">
        <f>业务员提成明细!Q211</f>
        <v>#REF!</v>
      </c>
      <c r="R216" s="145">
        <f>业务员提成明细!R211</f>
        <v>0</v>
      </c>
      <c r="S216" s="161">
        <f>业务员提成明细!S211</f>
        <v>0</v>
      </c>
      <c r="T216" s="162" t="str">
        <f>业务员提成明细!V211</f>
        <v>CYQ76</v>
      </c>
      <c r="U216" s="144" t="str">
        <f>业务员提成明细!W211</f>
        <v>*专项化学用品*切削油</v>
      </c>
      <c r="V216" s="163" t="str">
        <f>业务员提成明细!V211</f>
        <v>CYQ76</v>
      </c>
      <c r="W216" s="164" t="str">
        <f>业务员提成明细!W211</f>
        <v>*专项化学用品*切削油</v>
      </c>
      <c r="X216" s="163" t="str">
        <f>业务员提成明细!X211</f>
        <v>CF-OS-002</v>
      </c>
      <c r="Y216" s="169">
        <f>业务员提成明细!Y211</f>
        <v>60</v>
      </c>
      <c r="Z216" s="170" t="str">
        <f>业务员提成明细!Z211</f>
        <v>桶</v>
      </c>
      <c r="AA216" s="170"/>
      <c r="AB216" s="170"/>
      <c r="AC216" s="171">
        <f>业务员提成明细!AC211</f>
        <v>10320</v>
      </c>
      <c r="AD216" s="170"/>
      <c r="AE216" s="170"/>
      <c r="AF216" s="170" t="str">
        <f>业务员提成明细!AF211</f>
        <v>XOUT17120118</v>
      </c>
      <c r="AG216" s="176">
        <f>业务员提成明细!AG211</f>
        <v>43077</v>
      </c>
      <c r="AH216" s="177" t="str">
        <f>业务员提成明细!AH211</f>
        <v>纳诺-晋城</v>
      </c>
      <c r="AJ216" s="178">
        <f>业务员提成明细!AJ211</f>
        <v>0.17</v>
      </c>
    </row>
    <row r="217" spans="1:36" ht="11.25" customHeight="1" outlineLevel="1">
      <c r="A217" s="179" t="s">
        <v>6642</v>
      </c>
      <c r="B217" s="143"/>
      <c r="C217" s="144"/>
      <c r="D217" s="142"/>
      <c r="E217" s="145">
        <f>SUBTOTAL(9,E214:E216)</f>
        <v>194865.88</v>
      </c>
      <c r="F217" s="146"/>
      <c r="G217" s="143"/>
      <c r="H217" s="144"/>
      <c r="I217" s="150"/>
      <c r="J217" s="151">
        <f>SUBTOTAL(9,J214:J216)</f>
        <v>194865.88</v>
      </c>
      <c r="K217" s="145">
        <f>SUBTOTAL(9,K214:K216)</f>
        <v>166552.03999999998</v>
      </c>
      <c r="L217" s="152"/>
      <c r="M217" s="153">
        <f>SUBTOTAL(9,M214:M216)</f>
        <v>0</v>
      </c>
      <c r="N217" s="76"/>
      <c r="O217" s="126"/>
      <c r="P217" s="154">
        <f>SUBTOTAL(9,P214:P216)</f>
        <v>802.5</v>
      </c>
      <c r="Q217" s="125"/>
      <c r="R217" s="145">
        <f>SUBTOTAL(9,R214:R216)</f>
        <v>0</v>
      </c>
      <c r="S217" s="161">
        <f>SUBTOTAL(9,S214:S216)</f>
        <v>0</v>
      </c>
      <c r="T217" s="162"/>
      <c r="U217" s="144"/>
      <c r="V217" s="163"/>
      <c r="W217" s="164"/>
      <c r="X217" s="163"/>
      <c r="Y217" s="169"/>
      <c r="Z217" s="170"/>
      <c r="AA217" s="170"/>
      <c r="AB217" s="170"/>
      <c r="AC217" s="171"/>
      <c r="AD217" s="170"/>
      <c r="AE217" s="170"/>
      <c r="AF217" s="170"/>
      <c r="AG217" s="176"/>
      <c r="AH217" s="177"/>
      <c r="AJ217" s="178"/>
    </row>
    <row r="218" spans="1:36" ht="11.25" customHeight="1" outlineLevel="2">
      <c r="A218" s="142" t="str">
        <f>业务员提成明细!A213</f>
        <v>刘建凯</v>
      </c>
      <c r="B218" s="143">
        <f>业务员提成明细!B213</f>
        <v>43129</v>
      </c>
      <c r="C218" s="144" t="str">
        <f>业务员提成明细!C213</f>
        <v>a0028</v>
      </c>
      <c r="D218" s="142" t="str">
        <f>业务员提成明细!D213</f>
        <v>海鑫国际精密通讯器件(南通)有限公司</v>
      </c>
      <c r="E218" s="145">
        <f>业务员提成明细!E213</f>
        <v>13800</v>
      </c>
      <c r="F218" s="146" t="str">
        <f>业务员提成明细!F213</f>
        <v>28120629</v>
      </c>
      <c r="G218" s="143">
        <f>业务员提成明细!G213</f>
        <v>43219</v>
      </c>
      <c r="H218" s="144">
        <f>业务员提成明细!H213</f>
        <v>90</v>
      </c>
      <c r="I218" s="150" t="str">
        <f>业务员提成明细!I213</f>
        <v>2018-3-1/2018-6-8</v>
      </c>
      <c r="J218" s="151">
        <f>业务员提成明细!J213</f>
        <v>5250</v>
      </c>
      <c r="K218" s="145">
        <f>业务员提成明细!K213</f>
        <v>4487.18</v>
      </c>
      <c r="L218" s="152">
        <f>业务员提成明细!L213</f>
        <v>130</v>
      </c>
      <c r="M218" s="153">
        <f>业务员提成明细!M213</f>
        <v>0</v>
      </c>
      <c r="N218" s="76" t="e">
        <f>业务员提成明细!N213</f>
        <v>#REF!</v>
      </c>
      <c r="O218" s="126">
        <f>业务员提成明细!O213</f>
        <v>0.02</v>
      </c>
      <c r="P218" s="154">
        <f>业务员提成明细!P213</f>
        <v>89.74</v>
      </c>
      <c r="Q218" s="125">
        <f>业务员提成明细!Q213</f>
        <v>15.083</v>
      </c>
      <c r="R218" s="145">
        <f>业务员提成明细!R213</f>
        <v>3901.97</v>
      </c>
      <c r="S218" s="161">
        <f>业务员提成明细!S213</f>
        <v>585.21</v>
      </c>
      <c r="T218" s="162" t="str">
        <f>业务员提成明细!V213</f>
        <v>CSR24</v>
      </c>
      <c r="U218" s="144" t="str">
        <f>业务员提成明细!W213</f>
        <v>*石油制品*铝合金加工液</v>
      </c>
      <c r="V218" s="163" t="str">
        <f>业务员提成明细!V213</f>
        <v>CSR24</v>
      </c>
      <c r="W218" s="164" t="str">
        <f>业务员提成明细!W213</f>
        <v>*石油制品*铝合金加工液</v>
      </c>
      <c r="X218" s="163" t="str">
        <f>业务员提成明细!X213</f>
        <v>ZM-3080</v>
      </c>
      <c r="Y218" s="169">
        <f>业务员提成明细!Y213</f>
        <v>1.52</v>
      </c>
      <c r="Z218" s="170" t="str">
        <f>业务员提成明细!Z213</f>
        <v>桶</v>
      </c>
      <c r="AA218" s="170"/>
      <c r="AB218" s="170"/>
      <c r="AC218" s="171">
        <f>业务员提成明细!AC213</f>
        <v>258.7</v>
      </c>
      <c r="AD218" s="170"/>
      <c r="AE218" s="170"/>
      <c r="AF218" s="170" t="str">
        <f>业务员提成明细!AF213</f>
        <v>XOUT18010534</v>
      </c>
      <c r="AG218" s="176">
        <f>业务员提成明细!AG213</f>
        <v>43130</v>
      </c>
      <c r="AH218" s="177" t="str">
        <f>业务员提成明细!AH213</f>
        <v>拆分付款</v>
      </c>
      <c r="AJ218" s="178">
        <f>业务员提成明细!AJ212</f>
        <v>0.17</v>
      </c>
    </row>
    <row r="219" spans="1:36" ht="11.25" customHeight="1" outlineLevel="2">
      <c r="A219" s="142" t="str">
        <f>业务员提成明细!A212</f>
        <v>刘建凯</v>
      </c>
      <c r="B219" s="143">
        <f>业务员提成明细!B212</f>
        <v>43200</v>
      </c>
      <c r="C219" s="144" t="str">
        <f>业务员提成明细!C212</f>
        <v>a0028</v>
      </c>
      <c r="D219" s="142" t="str">
        <f>业务员提成明细!D212</f>
        <v>海鑫国际精密通讯器件(南通)有限公司</v>
      </c>
      <c r="E219" s="145">
        <f>业务员提成明细!E212</f>
        <v>13800</v>
      </c>
      <c r="F219" s="146" t="str">
        <f>业务员提成明细!F212</f>
        <v>15222465</v>
      </c>
      <c r="G219" s="143">
        <f>业务员提成明细!G212</f>
        <v>43290</v>
      </c>
      <c r="H219" s="144">
        <f>业务员提成明细!H212</f>
        <v>90</v>
      </c>
      <c r="I219" s="150">
        <f>业务员提成明细!I212</f>
        <v>43259</v>
      </c>
      <c r="J219" s="151">
        <f>业务员提成明细!J212</f>
        <v>8550</v>
      </c>
      <c r="K219" s="145">
        <f>业务员提成明细!K212</f>
        <v>7307.69</v>
      </c>
      <c r="L219" s="152">
        <f>业务员提成明细!L212</f>
        <v>59</v>
      </c>
      <c r="M219" s="153">
        <f>业务员提成明细!M212</f>
        <v>57777.777777777781</v>
      </c>
      <c r="N219" s="76" t="e">
        <f>业务员提成明细!N212</f>
        <v>#REF!</v>
      </c>
      <c r="O219" s="126">
        <f>业务员提成明细!O212</f>
        <v>0.05</v>
      </c>
      <c r="P219" s="154">
        <f>业务员提成明细!P212</f>
        <v>-2523.5</v>
      </c>
      <c r="Q219" s="125">
        <f>业务员提成明细!Q212</f>
        <v>15.083</v>
      </c>
      <c r="R219" s="145">
        <f>业务员提成明细!R212</f>
        <v>6354.47</v>
      </c>
      <c r="S219" s="161">
        <f>业务员提成明细!S212</f>
        <v>-56824.56</v>
      </c>
      <c r="T219" s="162" t="str">
        <f>业务员提成明细!V212</f>
        <v>CSR24</v>
      </c>
      <c r="U219" s="144" t="str">
        <f>业务员提成明细!W212</f>
        <v>*专项化学用品*铝合金加工液</v>
      </c>
      <c r="V219" s="163" t="str">
        <f>业务员提成明细!V212</f>
        <v>CSR24</v>
      </c>
      <c r="W219" s="164" t="str">
        <f>业务员提成明细!W212</f>
        <v>*专项化学用品*铝合金加工液</v>
      </c>
      <c r="X219" s="163" t="str">
        <f>业务员提成明细!X212</f>
        <v>ZM-3080Z</v>
      </c>
      <c r="Y219" s="169">
        <f>业务员提成明细!Y212</f>
        <v>2.48</v>
      </c>
      <c r="Z219" s="170" t="str">
        <f>业务员提成明细!Z212</f>
        <v>桶</v>
      </c>
      <c r="AA219" s="170"/>
      <c r="AB219" s="170"/>
      <c r="AC219" s="171">
        <f>业务员提成明细!AC212</f>
        <v>421.3</v>
      </c>
      <c r="AD219" s="170"/>
      <c r="AE219" s="170"/>
      <c r="AF219" s="170" t="str">
        <f>业务员提成明细!AF212</f>
        <v>XOUT18040148</v>
      </c>
      <c r="AG219" s="176">
        <f>业务员提成明细!AG212</f>
        <v>43201</v>
      </c>
      <c r="AH219" s="177" t="str">
        <f>业务员提成明细!AH212</f>
        <v>拆分付款</v>
      </c>
      <c r="AJ219" s="178">
        <f>业务员提成明细!AJ213</f>
        <v>0.17</v>
      </c>
    </row>
    <row r="220" spans="1:36" ht="11.25" customHeight="1" outlineLevel="2">
      <c r="A220" s="142" t="str">
        <f>业务员提成明细!A214</f>
        <v>刘建凯</v>
      </c>
      <c r="B220" s="143">
        <f>业务员提成明细!B214</f>
        <v>43278</v>
      </c>
      <c r="C220" s="144" t="str">
        <f>业务员提成明细!C214</f>
        <v>a0034</v>
      </c>
      <c r="D220" s="142" t="str">
        <f>业务员提成明细!D214</f>
        <v>嘉善月月好金属材料制品厂</v>
      </c>
      <c r="E220" s="145">
        <f>业务员提成明细!E214</f>
        <v>17500</v>
      </c>
      <c r="F220" s="146" t="str">
        <f>业务员提成明细!F214</f>
        <v>16644142</v>
      </c>
      <c r="G220" s="143">
        <f>业务员提成明细!G214</f>
        <v>43338</v>
      </c>
      <c r="H220" s="144">
        <f>业务员提成明细!H214</f>
        <v>60</v>
      </c>
      <c r="I220" s="150">
        <f>业务员提成明细!I214</f>
        <v>43228</v>
      </c>
      <c r="J220" s="151">
        <f>业务员提成明细!J214</f>
        <v>721.99</v>
      </c>
      <c r="K220" s="145">
        <f>业务员提成明细!K214</f>
        <v>622.41</v>
      </c>
      <c r="L220" s="152">
        <f>业务员提成明细!L214</f>
        <v>-50</v>
      </c>
      <c r="M220" s="153">
        <f>业务员提成明细!M214</f>
        <v>0</v>
      </c>
      <c r="N220" s="76" t="e">
        <f>业务员提成明细!N214</f>
        <v>#REF!</v>
      </c>
      <c r="O220" s="126">
        <f>业务员提成明细!O214</f>
        <v>0.05</v>
      </c>
      <c r="P220" s="154">
        <f>业务员提成明细!P214</f>
        <v>31.12</v>
      </c>
      <c r="Q220" s="125" t="e">
        <f>业务员提成明细!Q214</f>
        <v>#REF!</v>
      </c>
      <c r="R220" s="145" t="e">
        <f>业务员提成明细!R214</f>
        <v>#REF!</v>
      </c>
      <c r="S220" s="161" t="e">
        <f>业务员提成明细!S214</f>
        <v>#REF!</v>
      </c>
      <c r="T220" s="162" t="str">
        <f>业务员提成明细!V214</f>
        <v>CYF07</v>
      </c>
      <c r="U220" s="144" t="str">
        <f>业务员提成明细!W214</f>
        <v>*专项化学用品*矿物防锈剂</v>
      </c>
      <c r="V220" s="163" t="str">
        <f>业务员提成明细!V214</f>
        <v>CYF07</v>
      </c>
      <c r="W220" s="164" t="str">
        <f>业务员提成明细!W214</f>
        <v>*专项化学用品*矿物防锈剂</v>
      </c>
      <c r="X220" s="163" t="str">
        <f>业务员提成明细!X214</f>
        <v>X-3660</v>
      </c>
      <c r="Y220" s="169">
        <f>业务员提成明细!Y214</f>
        <v>0.28999999999999998</v>
      </c>
      <c r="Z220" s="170" t="str">
        <f>业务员提成明细!Z214</f>
        <v>桶</v>
      </c>
      <c r="AA220" s="170"/>
      <c r="AB220" s="170"/>
      <c r="AC220" s="171">
        <f>业务员提成明细!AC214</f>
        <v>49.1</v>
      </c>
      <c r="AD220" s="170"/>
      <c r="AE220" s="170"/>
      <c r="AF220" s="170" t="str">
        <f>业务员提成明细!AF214</f>
        <v>XOUT18060528</v>
      </c>
      <c r="AG220" s="176">
        <f>业务员提成明细!AG214</f>
        <v>43279</v>
      </c>
      <c r="AH220" s="177" t="str">
        <f>业务员提成明细!AH214</f>
        <v>拆分付款</v>
      </c>
      <c r="AJ220" s="178">
        <f>业务员提成明细!AJ214</f>
        <v>0.15999976137147801</v>
      </c>
    </row>
    <row r="221" spans="1:36" ht="11.25" customHeight="1" outlineLevel="2">
      <c r="A221" s="142" t="str">
        <f>业务员提成明细!A215</f>
        <v>刘建凯</v>
      </c>
      <c r="B221" s="143">
        <f>业务员提成明细!B215</f>
        <v>43243</v>
      </c>
      <c r="C221" s="144" t="str">
        <f>业务员提成明细!C215</f>
        <v>a0036</v>
      </c>
      <c r="D221" s="142" t="str">
        <f>业务员提成明细!D215</f>
        <v>浙江亚磊型钢冷拔有限公司</v>
      </c>
      <c r="E221" s="145">
        <f>业务员提成明细!E215</f>
        <v>12500</v>
      </c>
      <c r="F221" s="146" t="str">
        <f>业务员提成明细!F215</f>
        <v>55874601</v>
      </c>
      <c r="G221" s="143">
        <f>业务员提成明细!G215</f>
        <v>43273</v>
      </c>
      <c r="H221" s="144">
        <f>业务员提成明细!H215</f>
        <v>30</v>
      </c>
      <c r="I221" s="150">
        <f>业务员提成明细!I215</f>
        <v>43277</v>
      </c>
      <c r="J221" s="151">
        <f>业务员提成明细!J215</f>
        <v>12500</v>
      </c>
      <c r="K221" s="145">
        <f>业务员提成明细!K215</f>
        <v>10775.86</v>
      </c>
      <c r="L221" s="152">
        <f>业务员提成明细!L215</f>
        <v>34</v>
      </c>
      <c r="M221" s="153">
        <f>业务员提成明细!M215</f>
        <v>0</v>
      </c>
      <c r="N221" s="76" t="e">
        <f>业务员提成明细!N215</f>
        <v>#REF!</v>
      </c>
      <c r="O221" s="126">
        <f>业务员提成明细!O215</f>
        <v>0.05</v>
      </c>
      <c r="P221" s="154">
        <f>业务员提成明细!P215</f>
        <v>538.79</v>
      </c>
      <c r="Q221" s="125" t="e">
        <f>业务员提成明细!Q215</f>
        <v>#REF!</v>
      </c>
      <c r="R221" s="145" t="e">
        <f>业务员提成明细!R215</f>
        <v>#REF!</v>
      </c>
      <c r="S221" s="161" t="e">
        <f>业务员提成明细!S215</f>
        <v>#REF!</v>
      </c>
      <c r="T221" s="162" t="str">
        <f>业务员提成明细!V215</f>
        <v>CSQ39</v>
      </c>
      <c r="U221" s="144" t="str">
        <f>业务员提成明细!W215</f>
        <v>*化学试剂助剂*全合成切削液</v>
      </c>
      <c r="V221" s="163" t="str">
        <f>业务员提成明细!V215</f>
        <v>CSQ39</v>
      </c>
      <c r="W221" s="164" t="str">
        <f>业务员提成明细!W215</f>
        <v>*化学试剂助剂*全合成切削液</v>
      </c>
      <c r="X221" s="163" t="str">
        <f>业务员提成明细!X215</f>
        <v>SH-801HL-B</v>
      </c>
      <c r="Y221" s="169">
        <f>业务员提成明细!Y215</f>
        <v>5</v>
      </c>
      <c r="Z221" s="170" t="str">
        <f>业务员提成明细!Z215</f>
        <v>桶</v>
      </c>
      <c r="AA221" s="170"/>
      <c r="AB221" s="170"/>
      <c r="AC221" s="171">
        <f>业务员提成明细!AC215</f>
        <v>900</v>
      </c>
      <c r="AD221" s="170"/>
      <c r="AE221" s="170"/>
      <c r="AF221" s="170" t="str">
        <f>业务员提成明细!AF215</f>
        <v>XOUT18050414</v>
      </c>
      <c r="AG221" s="176">
        <f>业务员提成明细!AG215</f>
        <v>43243</v>
      </c>
      <c r="AH221" s="177"/>
      <c r="AJ221" s="178">
        <f>业务员提成明细!AJ215</f>
        <v>0.16000022272004299</v>
      </c>
    </row>
    <row r="222" spans="1:36" ht="11.25" customHeight="1" outlineLevel="2">
      <c r="A222" s="142" t="str">
        <f>业务员提成明细!A216</f>
        <v>刘建凯</v>
      </c>
      <c r="B222" s="143">
        <f>业务员提成明细!B216</f>
        <v>43214</v>
      </c>
      <c r="C222" s="144" t="str">
        <f>业务员提成明细!C216</f>
        <v>a0095</v>
      </c>
      <c r="D222" s="142" t="str">
        <f>业务员提成明细!D216</f>
        <v>路特利举升机(海门)有限公司</v>
      </c>
      <c r="E222" s="145">
        <f>业务员提成明细!E216</f>
        <v>3000</v>
      </c>
      <c r="F222" s="146" t="str">
        <f>业务员提成明细!F216</f>
        <v>27754208</v>
      </c>
      <c r="G222" s="143">
        <f>业务员提成明细!G216</f>
        <v>43244</v>
      </c>
      <c r="H222" s="144">
        <f>业务员提成明细!H216</f>
        <v>30</v>
      </c>
      <c r="I222" s="150">
        <f>业务员提成明细!I216</f>
        <v>43258</v>
      </c>
      <c r="J222" s="151">
        <f>业务员提成明细!J216</f>
        <v>3000</v>
      </c>
      <c r="K222" s="145">
        <f>业务员提成明细!K216</f>
        <v>2564.1</v>
      </c>
      <c r="L222" s="152">
        <f>业务员提成明细!L216</f>
        <v>44</v>
      </c>
      <c r="M222" s="153">
        <f>业务员提成明细!M216</f>
        <v>0</v>
      </c>
      <c r="N222" s="76" t="e">
        <f>业务员提成明细!N216</f>
        <v>#REF!</v>
      </c>
      <c r="O222" s="126">
        <f>业务员提成明细!O216</f>
        <v>0.05</v>
      </c>
      <c r="P222" s="154">
        <f>业务员提成明细!P216</f>
        <v>128.21</v>
      </c>
      <c r="Q222" s="125" t="e">
        <f>业务员提成明细!Q216</f>
        <v>#REF!</v>
      </c>
      <c r="R222" s="145" t="e">
        <f>业务员提成明细!R216</f>
        <v>#REF!</v>
      </c>
      <c r="S222" s="161" t="e">
        <f>业务员提成明细!S216</f>
        <v>#REF!</v>
      </c>
      <c r="T222" s="162" t="str">
        <f>业务员提成明细!V216</f>
        <v>CSB02</v>
      </c>
      <c r="U222" s="144" t="str">
        <f>业务员提成明细!W216</f>
        <v>*专项化学用品*拉伸剂</v>
      </c>
      <c r="V222" s="163" t="str">
        <f>业务员提成明细!V216</f>
        <v>CSB02</v>
      </c>
      <c r="W222" s="164" t="str">
        <f>业务员提成明细!W216</f>
        <v>*专项化学用品*拉伸剂</v>
      </c>
      <c r="X222" s="163" t="str">
        <f>业务员提成明细!X216</f>
        <v>320</v>
      </c>
      <c r="Y222" s="169">
        <f>业务员提成明细!Y216</f>
        <v>5</v>
      </c>
      <c r="Z222" s="170" t="str">
        <f>业务员提成明细!Z216</f>
        <v>桶</v>
      </c>
      <c r="AA222" s="170"/>
      <c r="AB222" s="170"/>
      <c r="AC222" s="171">
        <f>业务员提成明细!AC216</f>
        <v>85</v>
      </c>
      <c r="AD222" s="170"/>
      <c r="AE222" s="170"/>
      <c r="AF222" s="170" t="str">
        <f>业务员提成明细!AF216</f>
        <v>XOUT18040424</v>
      </c>
      <c r="AG222" s="176">
        <f>业务员提成明细!AG216</f>
        <v>43215</v>
      </c>
      <c r="AH222" s="177"/>
      <c r="AJ222" s="178">
        <f>业务员提成明细!AJ216</f>
        <v>0.17</v>
      </c>
    </row>
    <row r="223" spans="1:36" ht="11.25" customHeight="1" outlineLevel="2">
      <c r="A223" s="142" t="str">
        <f>业务员提成明细!A217</f>
        <v>刘建凯</v>
      </c>
      <c r="B223" s="143">
        <f>业务员提成明细!B217</f>
        <v>43231</v>
      </c>
      <c r="C223" s="144" t="str">
        <f>业务员提成明细!C217</f>
        <v>a0095</v>
      </c>
      <c r="D223" s="142" t="str">
        <f>业务员提成明细!D217</f>
        <v>路特利举升机(海门)有限公司</v>
      </c>
      <c r="E223" s="145">
        <f>业务员提成明细!E217</f>
        <v>2974.35</v>
      </c>
      <c r="F223" s="146" t="str">
        <f>业务员提成明细!F217</f>
        <v>27754455</v>
      </c>
      <c r="G223" s="143">
        <f>业务员提成明细!G217</f>
        <v>43261</v>
      </c>
      <c r="H223" s="144">
        <f>业务员提成明细!H217</f>
        <v>30</v>
      </c>
      <c r="I223" s="150">
        <f>业务员提成明细!I217</f>
        <v>43272</v>
      </c>
      <c r="J223" s="151">
        <f>业务员提成明细!J217</f>
        <v>2974.35</v>
      </c>
      <c r="K223" s="145">
        <f>业务员提成明细!K217</f>
        <v>2564.09</v>
      </c>
      <c r="L223" s="152">
        <f>业务员提成明细!L217</f>
        <v>41</v>
      </c>
      <c r="M223" s="153">
        <f>业务员提成明细!M217</f>
        <v>0</v>
      </c>
      <c r="N223" s="76" t="e">
        <f>业务员提成明细!N217</f>
        <v>#REF!</v>
      </c>
      <c r="O223" s="126">
        <f>业务员提成明细!O217</f>
        <v>0.05</v>
      </c>
      <c r="P223" s="154">
        <f>业务员提成明细!P217</f>
        <v>128.19999999999999</v>
      </c>
      <c r="Q223" s="125" t="e">
        <f>业务员提成明细!Q217</f>
        <v>#REF!</v>
      </c>
      <c r="R223" s="145" t="e">
        <f>业务员提成明细!R217</f>
        <v>#REF!</v>
      </c>
      <c r="S223" s="161" t="e">
        <f>业务员提成明细!S217</f>
        <v>#REF!</v>
      </c>
      <c r="T223" s="162" t="str">
        <f>业务员提成明细!V217</f>
        <v>CSB02</v>
      </c>
      <c r="U223" s="144" t="str">
        <f>业务员提成明细!W217</f>
        <v>*专项化学用品*拉伸剂</v>
      </c>
      <c r="V223" s="163" t="str">
        <f>业务员提成明细!V217</f>
        <v>CSB02</v>
      </c>
      <c r="W223" s="164" t="str">
        <f>业务员提成明细!W217</f>
        <v>*专项化学用品*拉伸剂</v>
      </c>
      <c r="X223" s="163" t="str">
        <f>业务员提成明细!X217</f>
        <v>320</v>
      </c>
      <c r="Y223" s="169">
        <f>业务员提成明细!Y217</f>
        <v>5</v>
      </c>
      <c r="Z223" s="170" t="str">
        <f>业务员提成明细!Z217</f>
        <v>桶</v>
      </c>
      <c r="AA223" s="170"/>
      <c r="AB223" s="170"/>
      <c r="AC223" s="171">
        <f>业务员提成明细!AC217</f>
        <v>85</v>
      </c>
      <c r="AD223" s="170"/>
      <c r="AE223" s="170"/>
      <c r="AF223" s="170" t="str">
        <f>业务员提成明细!AF217</f>
        <v>XOUT18050180</v>
      </c>
      <c r="AG223" s="176">
        <f>业务员提成明细!AG217</f>
        <v>43231</v>
      </c>
      <c r="AH223" s="177"/>
      <c r="AJ223" s="178">
        <f>业务员提成明细!AJ217</f>
        <v>0.16000218401070199</v>
      </c>
    </row>
    <row r="224" spans="1:36" ht="11.25" customHeight="1" outlineLevel="2">
      <c r="A224" s="142" t="str">
        <f>业务员提成明细!A218</f>
        <v>刘建凯</v>
      </c>
      <c r="B224" s="143">
        <f>业务员提成明细!B218</f>
        <v>43263</v>
      </c>
      <c r="C224" s="144" t="str">
        <f>业务员提成明细!C218</f>
        <v>a0233</v>
      </c>
      <c r="D224" s="142" t="str">
        <f>业务员提成明细!D218</f>
        <v>浙江元通不锈钢有限公司</v>
      </c>
      <c r="E224" s="145">
        <f>业务员提成明细!E218</f>
        <v>17600</v>
      </c>
      <c r="F224" s="146" t="str">
        <f>业务员提成明细!F218</f>
        <v>55874957</v>
      </c>
      <c r="G224" s="143">
        <f>业务员提成明细!G218</f>
        <v>43293</v>
      </c>
      <c r="H224" s="144">
        <f>业务员提成明细!H218</f>
        <v>30</v>
      </c>
      <c r="I224" s="150">
        <f>业务员提成明细!I218</f>
        <v>43259</v>
      </c>
      <c r="J224" s="151">
        <f>业务员提成明细!J218</f>
        <v>17600</v>
      </c>
      <c r="K224" s="145">
        <f>业务员提成明细!K218</f>
        <v>15172.41</v>
      </c>
      <c r="L224" s="152">
        <f>业务员提成明细!L218</f>
        <v>-4</v>
      </c>
      <c r="M224" s="153">
        <f>业务员提成明细!M218</f>
        <v>0</v>
      </c>
      <c r="N224" s="76" t="e">
        <f>业务员提成明细!N218</f>
        <v>#REF!</v>
      </c>
      <c r="O224" s="126">
        <f>业务员提成明细!O218</f>
        <v>0.05</v>
      </c>
      <c r="P224" s="154">
        <f>业务员提成明细!P218</f>
        <v>758.62</v>
      </c>
      <c r="Q224" s="125" t="e">
        <f>业务员提成明细!Q218</f>
        <v>#REF!</v>
      </c>
      <c r="R224" s="145" t="e">
        <f>业务员提成明细!R218</f>
        <v>#REF!</v>
      </c>
      <c r="S224" s="161" t="e">
        <f>业务员提成明细!S218</f>
        <v>#REF!</v>
      </c>
      <c r="T224" s="162" t="str">
        <f>业务员提成明细!V218</f>
        <v>CSQ07</v>
      </c>
      <c r="U224" s="144" t="str">
        <f>业务员提成明细!W218</f>
        <v>*专项化学用品*不锈钢研磨液</v>
      </c>
      <c r="V224" s="163" t="str">
        <f>业务员提成明细!V218</f>
        <v>CSQ07</v>
      </c>
      <c r="W224" s="164" t="str">
        <f>业务员提成明细!W218</f>
        <v>*专项化学用品*不锈钢研磨液</v>
      </c>
      <c r="X224" s="163" t="str">
        <f>业务员提成明细!X218</f>
        <v>SH-801AX</v>
      </c>
      <c r="Y224" s="169">
        <f>业务员提成明细!Y218</f>
        <v>4</v>
      </c>
      <c r="Z224" s="170" t="str">
        <f>业务员提成明细!Z218</f>
        <v>桶</v>
      </c>
      <c r="AA224" s="170"/>
      <c r="AB224" s="170"/>
      <c r="AC224" s="171">
        <f>业务员提成明细!AC218</f>
        <v>720</v>
      </c>
      <c r="AD224" s="170"/>
      <c r="AE224" s="170"/>
      <c r="AF224" s="170" t="str">
        <f>业务员提成明细!AF218</f>
        <v>XOUT18060235</v>
      </c>
      <c r="AG224" s="176">
        <f>业务员提成明细!AG218</f>
        <v>43264</v>
      </c>
      <c r="AH224" s="177"/>
      <c r="AJ224" s="178">
        <f>业务员提成明细!AJ218</f>
        <v>0.16000029000007299</v>
      </c>
    </row>
    <row r="225" spans="1:36" ht="11.25" customHeight="1" outlineLevel="2">
      <c r="A225" s="142" t="str">
        <f>业务员提成明细!A219</f>
        <v>刘建凯</v>
      </c>
      <c r="B225" s="143">
        <f>业务员提成明细!B219</f>
        <v>43213</v>
      </c>
      <c r="C225" s="144" t="str">
        <f>业务员提成明细!C219</f>
        <v>a0485</v>
      </c>
      <c r="D225" s="142" t="str">
        <f>业务员提成明细!D219</f>
        <v>浙江腾龙精线有限公司</v>
      </c>
      <c r="E225" s="145">
        <f>业务员提成明细!E219</f>
        <v>28000</v>
      </c>
      <c r="F225" s="146" t="str">
        <f>业务员提成明细!F219</f>
        <v>27754182</v>
      </c>
      <c r="G225" s="143">
        <f>业务员提成明细!G219</f>
        <v>43243</v>
      </c>
      <c r="H225" s="144">
        <f>业务员提成明细!H219</f>
        <v>30</v>
      </c>
      <c r="I225" s="150">
        <f>业务员提成明细!I219</f>
        <v>43276</v>
      </c>
      <c r="J225" s="151">
        <f>业务员提成明细!J219</f>
        <v>28000</v>
      </c>
      <c r="K225" s="145">
        <f>业务员提成明细!K219</f>
        <v>23931.62</v>
      </c>
      <c r="L225" s="152">
        <f>业务员提成明细!L219</f>
        <v>63</v>
      </c>
      <c r="M225" s="153">
        <f>业务员提成明细!M219</f>
        <v>0</v>
      </c>
      <c r="N225" s="76" t="e">
        <f>业务员提成明细!N219</f>
        <v>#REF!</v>
      </c>
      <c r="O225" s="126">
        <f>业务员提成明细!O219</f>
        <v>0.04</v>
      </c>
      <c r="P225" s="154">
        <f>业务员提成明细!P219</f>
        <v>957.26</v>
      </c>
      <c r="Q225" s="125" t="e">
        <f>业务员提成明细!Q219</f>
        <v>#REF!</v>
      </c>
      <c r="R225" s="145" t="e">
        <f>业务员提成明细!R219</f>
        <v>#REF!</v>
      </c>
      <c r="S225" s="161" t="e">
        <f>业务员提成明细!S219</f>
        <v>#REF!</v>
      </c>
      <c r="T225" s="162" t="str">
        <f>业务员提成明细!V219</f>
        <v>CSB12</v>
      </c>
      <c r="U225" s="144" t="str">
        <f>业务员提成明细!W219</f>
        <v>*其他化学制品*不锈钢磨削液</v>
      </c>
      <c r="V225" s="163" t="str">
        <f>业务员提成明细!V219</f>
        <v>CSB12</v>
      </c>
      <c r="W225" s="164" t="str">
        <f>业务员提成明细!W219</f>
        <v>*其他化学制品*不锈钢磨削液</v>
      </c>
      <c r="X225" s="163" t="str">
        <f>业务员提成明细!X219</f>
        <v>JH-101LMB</v>
      </c>
      <c r="Y225" s="169">
        <f>业务员提成明细!Y219</f>
        <v>10</v>
      </c>
      <c r="Z225" s="170" t="str">
        <f>业务员提成明细!Z219</f>
        <v>桶</v>
      </c>
      <c r="AA225" s="170"/>
      <c r="AB225" s="170"/>
      <c r="AC225" s="171">
        <f>业务员提成明细!AC219</f>
        <v>1700</v>
      </c>
      <c r="AD225" s="170"/>
      <c r="AE225" s="170"/>
      <c r="AF225" s="170" t="str">
        <f>业务员提成明细!AF219</f>
        <v>XOUT18040399</v>
      </c>
      <c r="AG225" s="176">
        <f>业务员提成明细!AG219</f>
        <v>43214</v>
      </c>
      <c r="AH225" s="177"/>
      <c r="AJ225" s="178">
        <f>业务员提成明细!AJ219</f>
        <v>0.17</v>
      </c>
    </row>
    <row r="226" spans="1:36" ht="11.25" customHeight="1" outlineLevel="2">
      <c r="A226" s="142" t="str">
        <f>业务员提成明细!A220</f>
        <v>刘建凯</v>
      </c>
      <c r="B226" s="143">
        <f>业务员提成明细!B220</f>
        <v>43207</v>
      </c>
      <c r="C226" s="144" t="str">
        <f>业务员提成明细!C220</f>
        <v>a0494</v>
      </c>
      <c r="D226" s="142" t="str">
        <f>业务员提成明细!D220</f>
        <v>宁波兴业盛泰集团有限公司</v>
      </c>
      <c r="E226" s="145">
        <f>业务员提成明细!E220</f>
        <v>16000</v>
      </c>
      <c r="F226" s="146" t="str">
        <f>业务员提成明细!F220</f>
        <v>15222642</v>
      </c>
      <c r="G226" s="143">
        <f>业务员提成明细!G220</f>
        <v>43297</v>
      </c>
      <c r="H226" s="144">
        <f>业务员提成明细!H220</f>
        <v>90</v>
      </c>
      <c r="I226" s="150">
        <f>业务员提成明细!I220</f>
        <v>43273</v>
      </c>
      <c r="J226" s="151">
        <f>业务员提成明细!J220</f>
        <v>16000</v>
      </c>
      <c r="K226" s="145">
        <f>业务员提成明细!K220</f>
        <v>13675.21</v>
      </c>
      <c r="L226" s="152">
        <f>业务员提成明细!L220</f>
        <v>66</v>
      </c>
      <c r="M226" s="153">
        <f>业务员提成明细!M220</f>
        <v>0</v>
      </c>
      <c r="N226" s="76" t="e">
        <f>业务员提成明细!N220</f>
        <v>#REF!</v>
      </c>
      <c r="O226" s="126">
        <f>业务员提成明细!O220</f>
        <v>0.04</v>
      </c>
      <c r="P226" s="154">
        <f>业务员提成明细!P220</f>
        <v>547.01</v>
      </c>
      <c r="Q226" s="125" t="e">
        <f>业务员提成明细!Q220</f>
        <v>#REF!</v>
      </c>
      <c r="R226" s="145" t="e">
        <f>业务员提成明细!R220</f>
        <v>#REF!</v>
      </c>
      <c r="S226" s="161" t="e">
        <f>业务员提成明细!S220</f>
        <v>#REF!</v>
      </c>
      <c r="T226" s="162" t="str">
        <f>业务员提成明细!V220</f>
        <v>CSQ10</v>
      </c>
      <c r="U226" s="144" t="str">
        <f>业务员提成明细!W220</f>
        <v>*化学试剂助剂*全合成切削液</v>
      </c>
      <c r="V226" s="163" t="str">
        <f>业务员提成明细!V220</f>
        <v>CSQ10</v>
      </c>
      <c r="W226" s="164" t="str">
        <f>业务员提成明细!W220</f>
        <v>*化学试剂助剂*全合成切削液</v>
      </c>
      <c r="X226" s="163" t="str">
        <f>业务员提成明细!X220</f>
        <v>SH-801HL</v>
      </c>
      <c r="Y226" s="169">
        <f>业务员提成明细!Y220</f>
        <v>5</v>
      </c>
      <c r="Z226" s="170" t="str">
        <f>业务员提成明细!Z220</f>
        <v>桶</v>
      </c>
      <c r="AA226" s="170"/>
      <c r="AB226" s="170"/>
      <c r="AC226" s="171">
        <f>业务员提成明细!AC220</f>
        <v>900</v>
      </c>
      <c r="AD226" s="170"/>
      <c r="AE226" s="170"/>
      <c r="AF226" s="170" t="str">
        <f>业务员提成明细!AF220</f>
        <v>XOUT18040297</v>
      </c>
      <c r="AG226" s="176">
        <f>业务员提成明细!AG220</f>
        <v>43207</v>
      </c>
      <c r="AH226" s="177"/>
      <c r="AJ226" s="178">
        <f>业务员提成明细!AJ220</f>
        <v>0.17</v>
      </c>
    </row>
    <row r="227" spans="1:36" ht="11.25" customHeight="1" outlineLevel="2">
      <c r="A227" s="142" t="str">
        <f>业务员提成明细!A221</f>
        <v>刘建凯</v>
      </c>
      <c r="B227" s="143">
        <f>业务员提成明细!B221</f>
        <v>43156</v>
      </c>
      <c r="C227" s="144" t="str">
        <f>业务员提成明细!C221</f>
        <v>a0650</v>
      </c>
      <c r="D227" s="142" t="str">
        <f>业务员提成明细!D221</f>
        <v>浙江智泓科技有限公司</v>
      </c>
      <c r="E227" s="145">
        <f>业务员提成明细!E221</f>
        <v>29200</v>
      </c>
      <c r="F227" s="146" t="str">
        <f>业务员提成明细!F221</f>
        <v>02839305</v>
      </c>
      <c r="G227" s="143">
        <f>业务员提成明细!G221</f>
        <v>43276</v>
      </c>
      <c r="H227" s="144">
        <f>业务员提成明细!H221</f>
        <v>120</v>
      </c>
      <c r="I227" s="150">
        <f>业务员提成明细!I221</f>
        <v>43272</v>
      </c>
      <c r="J227" s="151">
        <f>业务员提成明细!J221</f>
        <v>29200</v>
      </c>
      <c r="K227" s="145">
        <f>业务员提成明细!K221</f>
        <v>24957.26</v>
      </c>
      <c r="L227" s="152">
        <f>业务员提成明细!L221</f>
        <v>116</v>
      </c>
      <c r="M227" s="153">
        <f>业务员提成明细!M221</f>
        <v>0</v>
      </c>
      <c r="N227" s="76" t="e">
        <f>业务员提成明细!N221</f>
        <v>#REF!</v>
      </c>
      <c r="O227" s="126">
        <f>业务员提成明细!O221</f>
        <v>0.04</v>
      </c>
      <c r="P227" s="154">
        <f>业务员提成明细!P221</f>
        <v>998.29</v>
      </c>
      <c r="Q227" s="125">
        <f>业务员提成明细!Q221</f>
        <v>15.083</v>
      </c>
      <c r="R227" s="145">
        <f>业务员提成明细!R221</f>
        <v>25641.1</v>
      </c>
      <c r="S227" s="161">
        <f>业务员提成明细!S221</f>
        <v>-683.84</v>
      </c>
      <c r="T227" s="162" t="str">
        <f>业务员提成明细!V221</f>
        <v>CSR24</v>
      </c>
      <c r="U227" s="144" t="str">
        <f>业务员提成明细!W221</f>
        <v>*石油制品*铝合金加工液</v>
      </c>
      <c r="V227" s="163" t="str">
        <f>业务员提成明细!V221</f>
        <v>CSR24</v>
      </c>
      <c r="W227" s="164" t="str">
        <f>业务员提成明细!W221</f>
        <v>*石油制品*铝合金加工液</v>
      </c>
      <c r="X227" s="163" t="str">
        <f>业务员提成明细!X221</f>
        <v>ZM-3080</v>
      </c>
      <c r="Y227" s="169">
        <f>业务员提成明细!Y221</f>
        <v>10</v>
      </c>
      <c r="Z227" s="170" t="str">
        <f>业务员提成明细!Z221</f>
        <v>桶</v>
      </c>
      <c r="AA227" s="170"/>
      <c r="AB227" s="170"/>
      <c r="AC227" s="171">
        <f>业务员提成明细!AC221</f>
        <v>1700</v>
      </c>
      <c r="AD227" s="170"/>
      <c r="AE227" s="170"/>
      <c r="AF227" s="170" t="str">
        <f>业务员提成明细!AF221</f>
        <v>XOUT18010387</v>
      </c>
      <c r="AG227" s="176">
        <f>业务员提成明细!AG221</f>
        <v>43122</v>
      </c>
      <c r="AH227" s="177"/>
      <c r="AJ227" s="178">
        <f>业务员提成明细!AJ221</f>
        <v>0.17</v>
      </c>
    </row>
    <row r="228" spans="1:36" ht="11.25" customHeight="1" outlineLevel="2">
      <c r="A228" s="142" t="str">
        <f>业务员提成明细!A222</f>
        <v>刘建凯</v>
      </c>
      <c r="B228" s="143">
        <f>业务员提成明细!B222</f>
        <v>43156</v>
      </c>
      <c r="C228" s="144" t="str">
        <f>业务员提成明细!C222</f>
        <v>a0650</v>
      </c>
      <c r="D228" s="142" t="str">
        <f>业务员提成明细!D222</f>
        <v>浙江智泓科技有限公司</v>
      </c>
      <c r="E228" s="145">
        <f>业务员提成明细!E222</f>
        <v>42450</v>
      </c>
      <c r="F228" s="146" t="str">
        <f>业务员提成明细!F222</f>
        <v>02839305</v>
      </c>
      <c r="G228" s="143">
        <f>业务员提成明细!G222</f>
        <v>43276</v>
      </c>
      <c r="H228" s="144">
        <f>业务员提成明细!H222</f>
        <v>120</v>
      </c>
      <c r="I228" s="150">
        <f>业务员提成明细!I222</f>
        <v>43272</v>
      </c>
      <c r="J228" s="151">
        <f>业务员提成明细!J222</f>
        <v>42450</v>
      </c>
      <c r="K228" s="145">
        <f>业务员提成明细!K222</f>
        <v>36282.050000000003</v>
      </c>
      <c r="L228" s="152">
        <f>业务员提成明细!L222</f>
        <v>116</v>
      </c>
      <c r="M228" s="153">
        <f>业务员提成明细!M222</f>
        <v>0</v>
      </c>
      <c r="N228" s="76" t="e">
        <f>业务员提成明细!N222</f>
        <v>#REF!</v>
      </c>
      <c r="O228" s="126">
        <f>业务员提成明细!O222</f>
        <v>0.04</v>
      </c>
      <c r="P228" s="154">
        <f>业务员提成明细!P222</f>
        <v>1451.28</v>
      </c>
      <c r="Q228" s="125" t="e">
        <f>业务员提成明细!Q222</f>
        <v>#REF!</v>
      </c>
      <c r="R228" s="145" t="e">
        <f>业务员提成明细!R222</f>
        <v>#REF!</v>
      </c>
      <c r="S228" s="161" t="e">
        <f>业务员提成明细!S222</f>
        <v>#REF!</v>
      </c>
      <c r="T228" s="162" t="str">
        <f>业务员提成明细!V222</f>
        <v>CYQ19</v>
      </c>
      <c r="U228" s="144" t="str">
        <f>业务员提成明细!W222</f>
        <v>*石油制品*不锈钢切削油</v>
      </c>
      <c r="V228" s="163" t="str">
        <f>业务员提成明细!V222</f>
        <v>CYQ19</v>
      </c>
      <c r="W228" s="164" t="str">
        <f>业务员提成明细!W222</f>
        <v>*石油制品*不锈钢切削油</v>
      </c>
      <c r="X228" s="163" t="str">
        <f>业务员提成明细!X222</f>
        <v>DH-30B</v>
      </c>
      <c r="Y228" s="169">
        <f>业务员提成明细!Y222</f>
        <v>15</v>
      </c>
      <c r="Z228" s="170" t="str">
        <f>业务员提成明细!Z222</f>
        <v>桶</v>
      </c>
      <c r="AA228" s="170"/>
      <c r="AB228" s="170"/>
      <c r="AC228" s="171">
        <f>业务员提成明细!AC222</f>
        <v>2550</v>
      </c>
      <c r="AD228" s="170"/>
      <c r="AE228" s="170"/>
      <c r="AF228" s="170" t="str">
        <f>业务员提成明细!AF222</f>
        <v>XOUT18010387</v>
      </c>
      <c r="AG228" s="176">
        <f>业务员提成明细!AG222</f>
        <v>43122</v>
      </c>
      <c r="AH228" s="177"/>
      <c r="AJ228" s="178">
        <f>业务员提成明细!AJ222</f>
        <v>0.17</v>
      </c>
    </row>
    <row r="229" spans="1:36" ht="11.25" customHeight="1" outlineLevel="2">
      <c r="A229" s="142" t="str">
        <f>业务员提成明细!A223</f>
        <v>刘建凯</v>
      </c>
      <c r="B229" s="143">
        <f>业务员提成明细!B223</f>
        <v>43156</v>
      </c>
      <c r="C229" s="144" t="str">
        <f>业务员提成明细!C223</f>
        <v>a0650</v>
      </c>
      <c r="D229" s="142" t="str">
        <f>业务员提成明细!D223</f>
        <v>浙江智泓科技有限公司</v>
      </c>
      <c r="E229" s="145">
        <f>业务员提成明细!E223</f>
        <v>42450</v>
      </c>
      <c r="F229" s="146" t="str">
        <f>业务员提成明细!F223</f>
        <v>02839305</v>
      </c>
      <c r="G229" s="143">
        <f>业务员提成明细!G223</f>
        <v>43276</v>
      </c>
      <c r="H229" s="144">
        <f>业务员提成明细!H223</f>
        <v>120</v>
      </c>
      <c r="I229" s="150">
        <f>业务员提成明细!I223</f>
        <v>43272</v>
      </c>
      <c r="J229" s="151">
        <f>业务员提成明细!J223</f>
        <v>42450</v>
      </c>
      <c r="K229" s="145">
        <f>业务员提成明细!K223</f>
        <v>36282.050000000003</v>
      </c>
      <c r="L229" s="152">
        <f>业务员提成明细!L223</f>
        <v>116</v>
      </c>
      <c r="M229" s="153">
        <f>业务员提成明细!M223</f>
        <v>0</v>
      </c>
      <c r="N229" s="76" t="e">
        <f>业务员提成明细!N223</f>
        <v>#REF!</v>
      </c>
      <c r="O229" s="126">
        <f>业务员提成明细!O223</f>
        <v>0.04</v>
      </c>
      <c r="P229" s="154">
        <f>业务员提成明细!P223</f>
        <v>1451.28</v>
      </c>
      <c r="Q229" s="125" t="e">
        <f>业务员提成明细!Q223</f>
        <v>#REF!</v>
      </c>
      <c r="R229" s="145" t="e">
        <f>业务员提成明细!R223</f>
        <v>#REF!</v>
      </c>
      <c r="S229" s="161" t="e">
        <f>业务员提成明细!S223</f>
        <v>#REF!</v>
      </c>
      <c r="T229" s="162" t="str">
        <f>业务员提成明细!V223</f>
        <v>CYQ19</v>
      </c>
      <c r="U229" s="144" t="str">
        <f>业务员提成明细!W223</f>
        <v>*石油制品*不锈钢切削油</v>
      </c>
      <c r="V229" s="163" t="str">
        <f>业务员提成明细!V223</f>
        <v>CYQ19</v>
      </c>
      <c r="W229" s="164" t="str">
        <f>业务员提成明细!W223</f>
        <v>*石油制品*不锈钢切削油</v>
      </c>
      <c r="X229" s="163" t="str">
        <f>业务员提成明细!X223</f>
        <v>DH-30B</v>
      </c>
      <c r="Y229" s="169">
        <f>业务员提成明细!Y223</f>
        <v>15</v>
      </c>
      <c r="Z229" s="170" t="str">
        <f>业务员提成明细!Z223</f>
        <v>桶</v>
      </c>
      <c r="AA229" s="170"/>
      <c r="AB229" s="170"/>
      <c r="AC229" s="171">
        <f>业务员提成明细!AC223</f>
        <v>2550</v>
      </c>
      <c r="AD229" s="170"/>
      <c r="AE229" s="170"/>
      <c r="AF229" s="170" t="str">
        <f>业务员提成明细!AF223</f>
        <v>XOUT18010422</v>
      </c>
      <c r="AG229" s="176">
        <f>业务员提成明细!AG223</f>
        <v>43124</v>
      </c>
      <c r="AH229" s="177"/>
      <c r="AJ229" s="178">
        <f>业务员提成明细!AJ223</f>
        <v>0.17</v>
      </c>
    </row>
    <row r="230" spans="1:36" ht="11.25" customHeight="1" outlineLevel="2">
      <c r="A230" s="142" t="str">
        <f>业务员提成明细!A224</f>
        <v>刘建凯</v>
      </c>
      <c r="B230" s="143">
        <f>业务员提成明细!B224</f>
        <v>43156</v>
      </c>
      <c r="C230" s="144" t="str">
        <f>业务员提成明细!C224</f>
        <v>a0650</v>
      </c>
      <c r="D230" s="142" t="str">
        <f>业务员提成明细!D224</f>
        <v>浙江智泓科技有限公司</v>
      </c>
      <c r="E230" s="145">
        <f>业务员提成明细!E224</f>
        <v>14600</v>
      </c>
      <c r="F230" s="146" t="str">
        <f>业务员提成明细!F224</f>
        <v>02839306</v>
      </c>
      <c r="G230" s="143">
        <f>业务员提成明细!G224</f>
        <v>43276</v>
      </c>
      <c r="H230" s="144">
        <f>业务员提成明细!H224</f>
        <v>120</v>
      </c>
      <c r="I230" s="150">
        <f>业务员提成明细!I224</f>
        <v>43272</v>
      </c>
      <c r="J230" s="151">
        <f>业务员提成明细!J224</f>
        <v>14600</v>
      </c>
      <c r="K230" s="145">
        <f>业务员提成明细!K224</f>
        <v>12478.63</v>
      </c>
      <c r="L230" s="152">
        <f>业务员提成明细!L224</f>
        <v>116</v>
      </c>
      <c r="M230" s="153">
        <f>业务员提成明细!M224</f>
        <v>0</v>
      </c>
      <c r="N230" s="76" t="e">
        <f>业务员提成明细!N224</f>
        <v>#REF!</v>
      </c>
      <c r="O230" s="126">
        <f>业务员提成明细!O224</f>
        <v>0.04</v>
      </c>
      <c r="P230" s="154">
        <f>业务员提成明细!P224</f>
        <v>499.15</v>
      </c>
      <c r="Q230" s="125">
        <f>业务员提成明细!Q224</f>
        <v>15.083</v>
      </c>
      <c r="R230" s="145">
        <f>业务员提成明细!R224</f>
        <v>12820.55</v>
      </c>
      <c r="S230" s="161">
        <f>业务员提成明细!S224</f>
        <v>-341.92</v>
      </c>
      <c r="T230" s="162" t="str">
        <f>业务员提成明细!V224</f>
        <v>CSR24</v>
      </c>
      <c r="U230" s="144" t="str">
        <f>业务员提成明细!W224</f>
        <v>*石油制品*铝合金加工液</v>
      </c>
      <c r="V230" s="163" t="str">
        <f>业务员提成明细!V224</f>
        <v>CSR24</v>
      </c>
      <c r="W230" s="164" t="str">
        <f>业务员提成明细!W224</f>
        <v>*石油制品*铝合金加工液</v>
      </c>
      <c r="X230" s="163" t="str">
        <f>业务员提成明细!X224</f>
        <v>ZM-3080</v>
      </c>
      <c r="Y230" s="169">
        <f>业务员提成明细!Y224</f>
        <v>5</v>
      </c>
      <c r="Z230" s="170" t="str">
        <f>业务员提成明细!Z224</f>
        <v>桶</v>
      </c>
      <c r="AA230" s="170"/>
      <c r="AB230" s="170"/>
      <c r="AC230" s="171">
        <f>业务员提成明细!AC224</f>
        <v>850</v>
      </c>
      <c r="AD230" s="170"/>
      <c r="AE230" s="170"/>
      <c r="AF230" s="170" t="str">
        <f>业务员提成明细!AF224</f>
        <v>XOUT18010422</v>
      </c>
      <c r="AG230" s="176">
        <f>业务员提成明细!AG224</f>
        <v>43124</v>
      </c>
      <c r="AH230" s="177"/>
      <c r="AJ230" s="178">
        <f>业务员提成明细!AJ224</f>
        <v>0.17</v>
      </c>
    </row>
    <row r="231" spans="1:36" ht="11.25" customHeight="1" outlineLevel="2">
      <c r="A231" s="142" t="str">
        <f>业务员提成明细!A225</f>
        <v>刘建凯</v>
      </c>
      <c r="B231" s="143">
        <f>业务员提成明细!B225</f>
        <v>43156</v>
      </c>
      <c r="C231" s="144" t="str">
        <f>业务员提成明细!C225</f>
        <v>a0650</v>
      </c>
      <c r="D231" s="142" t="str">
        <f>业务员提成明细!D225</f>
        <v>浙江智泓科技有限公司</v>
      </c>
      <c r="E231" s="145">
        <f>业务员提成明细!E225</f>
        <v>14600</v>
      </c>
      <c r="F231" s="146" t="str">
        <f>业务员提成明细!F225</f>
        <v>02839306</v>
      </c>
      <c r="G231" s="143">
        <f>业务员提成明细!G225</f>
        <v>43276</v>
      </c>
      <c r="H231" s="144">
        <f>业务员提成明细!H225</f>
        <v>120</v>
      </c>
      <c r="I231" s="150">
        <f>业务员提成明细!I225</f>
        <v>43272</v>
      </c>
      <c r="J231" s="151">
        <f>业务员提成明细!J225</f>
        <v>14600</v>
      </c>
      <c r="K231" s="145">
        <f>业务员提成明细!K225</f>
        <v>12478.63</v>
      </c>
      <c r="L231" s="152">
        <f>业务员提成明细!L225</f>
        <v>116</v>
      </c>
      <c r="M231" s="153">
        <f>业务员提成明细!M225</f>
        <v>0</v>
      </c>
      <c r="N231" s="76" t="e">
        <f>业务员提成明细!N225</f>
        <v>#REF!</v>
      </c>
      <c r="O231" s="126">
        <f>业务员提成明细!O225</f>
        <v>0.04</v>
      </c>
      <c r="P231" s="154">
        <f>业务员提成明细!P225</f>
        <v>499.15</v>
      </c>
      <c r="Q231" s="125">
        <f>业务员提成明细!Q225</f>
        <v>15.083</v>
      </c>
      <c r="R231" s="145">
        <f>业务员提成明细!R225</f>
        <v>12820.55</v>
      </c>
      <c r="S231" s="161">
        <f>业务员提成明细!S225</f>
        <v>-341.92</v>
      </c>
      <c r="T231" s="162" t="str">
        <f>业务员提成明细!V225</f>
        <v>CSR24</v>
      </c>
      <c r="U231" s="144" t="str">
        <f>业务员提成明细!W225</f>
        <v>*石油制品*铝合金加工液</v>
      </c>
      <c r="V231" s="163" t="str">
        <f>业务员提成明细!V225</f>
        <v>CSR24</v>
      </c>
      <c r="W231" s="164" t="str">
        <f>业务员提成明细!W225</f>
        <v>*石油制品*铝合金加工液</v>
      </c>
      <c r="X231" s="163" t="str">
        <f>业务员提成明细!X225</f>
        <v>ZM-3080</v>
      </c>
      <c r="Y231" s="169">
        <f>业务员提成明细!Y225</f>
        <v>5</v>
      </c>
      <c r="Z231" s="170" t="str">
        <f>业务员提成明细!Z225</f>
        <v>桶</v>
      </c>
      <c r="AA231" s="170"/>
      <c r="AB231" s="170"/>
      <c r="AC231" s="171">
        <f>业务员提成明细!AC225</f>
        <v>850</v>
      </c>
      <c r="AD231" s="170"/>
      <c r="AE231" s="170"/>
      <c r="AF231" s="170" t="str">
        <f>业务员提成明细!AF225</f>
        <v>XOUT18010485</v>
      </c>
      <c r="AG231" s="176">
        <f>业务员提成明细!AG225</f>
        <v>43127</v>
      </c>
      <c r="AH231" s="177"/>
      <c r="AJ231" s="178">
        <f>业务员提成明细!AJ225</f>
        <v>0.17</v>
      </c>
    </row>
    <row r="232" spans="1:36" ht="11.25" customHeight="1" outlineLevel="2">
      <c r="A232" s="142" t="str">
        <f>业务员提成明细!A226</f>
        <v>刘建凯</v>
      </c>
      <c r="B232" s="143">
        <f>业务员提成明细!B226</f>
        <v>43156</v>
      </c>
      <c r="C232" s="144" t="str">
        <f>业务员提成明细!C226</f>
        <v>a0650</v>
      </c>
      <c r="D232" s="142" t="str">
        <f>业务员提成明细!D226</f>
        <v>浙江智泓科技有限公司</v>
      </c>
      <c r="E232" s="145">
        <f>业务员提成明细!E226</f>
        <v>29200</v>
      </c>
      <c r="F232" s="146" t="str">
        <f>业务员提成明细!F226</f>
        <v>02839306</v>
      </c>
      <c r="G232" s="143">
        <f>业务员提成明细!G226</f>
        <v>43276</v>
      </c>
      <c r="H232" s="144">
        <f>业务员提成明细!H226</f>
        <v>120</v>
      </c>
      <c r="I232" s="150">
        <f>业务员提成明细!I226</f>
        <v>43272</v>
      </c>
      <c r="J232" s="151">
        <f>业务员提成明细!J226</f>
        <v>29200</v>
      </c>
      <c r="K232" s="145">
        <f>业务员提成明细!K226</f>
        <v>24957.26</v>
      </c>
      <c r="L232" s="152">
        <f>业务员提成明细!L226</f>
        <v>116</v>
      </c>
      <c r="M232" s="153">
        <f>业务员提成明细!M226</f>
        <v>0</v>
      </c>
      <c r="N232" s="76" t="e">
        <f>业务员提成明细!N226</f>
        <v>#REF!</v>
      </c>
      <c r="O232" s="126">
        <f>业务员提成明细!O226</f>
        <v>0.04</v>
      </c>
      <c r="P232" s="154">
        <f>业务员提成明细!P226</f>
        <v>998.29</v>
      </c>
      <c r="Q232" s="125">
        <f>业务员提成明细!Q226</f>
        <v>15.083</v>
      </c>
      <c r="R232" s="145">
        <f>业务员提成明细!R226</f>
        <v>25641.1</v>
      </c>
      <c r="S232" s="161">
        <f>业务员提成明细!S226</f>
        <v>-683.84</v>
      </c>
      <c r="T232" s="162" t="str">
        <f>业务员提成明细!V226</f>
        <v>CSR24</v>
      </c>
      <c r="U232" s="144" t="str">
        <f>业务员提成明细!W226</f>
        <v>*石油制品*铝合金加工液</v>
      </c>
      <c r="V232" s="163" t="str">
        <f>业务员提成明细!V226</f>
        <v>CSR24</v>
      </c>
      <c r="W232" s="164" t="str">
        <f>业务员提成明细!W226</f>
        <v>*石油制品*铝合金加工液</v>
      </c>
      <c r="X232" s="163" t="str">
        <f>业务员提成明细!X226</f>
        <v>ZM-3080</v>
      </c>
      <c r="Y232" s="169">
        <f>业务员提成明细!Y226</f>
        <v>10</v>
      </c>
      <c r="Z232" s="170" t="str">
        <f>业务员提成明细!Z226</f>
        <v>桶</v>
      </c>
      <c r="AA232" s="170"/>
      <c r="AB232" s="170"/>
      <c r="AC232" s="171">
        <f>业务员提成明细!AC226</f>
        <v>1700</v>
      </c>
      <c r="AD232" s="170"/>
      <c r="AE232" s="170"/>
      <c r="AF232" s="170" t="str">
        <f>业务员提成明细!AF226</f>
        <v>XOUT18010485</v>
      </c>
      <c r="AG232" s="176">
        <f>业务员提成明细!AG226</f>
        <v>43127</v>
      </c>
      <c r="AH232" s="177"/>
      <c r="AJ232" s="178">
        <f>业务员提成明细!AJ226</f>
        <v>0.17</v>
      </c>
    </row>
    <row r="233" spans="1:36" ht="11.25" customHeight="1" outlineLevel="2">
      <c r="A233" s="142" t="str">
        <f>业务员提成明细!A227</f>
        <v>刘建凯</v>
      </c>
      <c r="B233" s="143">
        <f>业务员提成明细!B227</f>
        <v>43156</v>
      </c>
      <c r="C233" s="144" t="str">
        <f>业务员提成明细!C227</f>
        <v>a0650</v>
      </c>
      <c r="D233" s="142" t="str">
        <f>业务员提成明细!D227</f>
        <v>浙江智泓科技有限公司</v>
      </c>
      <c r="E233" s="145">
        <f>业务员提成明细!E227</f>
        <v>42450</v>
      </c>
      <c r="F233" s="146" t="str">
        <f>业务员提成明细!F227</f>
        <v>02839306</v>
      </c>
      <c r="G233" s="143">
        <f>业务员提成明细!G227</f>
        <v>43276</v>
      </c>
      <c r="H233" s="144">
        <f>业务员提成明细!H227</f>
        <v>120</v>
      </c>
      <c r="I233" s="150">
        <f>业务员提成明细!I227</f>
        <v>43272</v>
      </c>
      <c r="J233" s="151">
        <f>业务员提成明细!J227</f>
        <v>42450</v>
      </c>
      <c r="K233" s="145">
        <f>业务员提成明细!K227</f>
        <v>36282.050000000003</v>
      </c>
      <c r="L233" s="152">
        <f>业务员提成明细!L227</f>
        <v>116</v>
      </c>
      <c r="M233" s="153">
        <f>业务员提成明细!M227</f>
        <v>0</v>
      </c>
      <c r="N233" s="76" t="e">
        <f>业务员提成明细!N227</f>
        <v>#REF!</v>
      </c>
      <c r="O233" s="126">
        <f>业务员提成明细!O227</f>
        <v>0.04</v>
      </c>
      <c r="P233" s="154">
        <f>业务员提成明细!P227</f>
        <v>1451.28</v>
      </c>
      <c r="Q233" s="125" t="e">
        <f>业务员提成明细!Q227</f>
        <v>#REF!</v>
      </c>
      <c r="R233" s="145" t="e">
        <f>业务员提成明细!R227</f>
        <v>#REF!</v>
      </c>
      <c r="S233" s="161" t="e">
        <f>业务员提成明细!S227</f>
        <v>#REF!</v>
      </c>
      <c r="T233" s="162" t="str">
        <f>业务员提成明细!V227</f>
        <v>CYQ19</v>
      </c>
      <c r="U233" s="144" t="str">
        <f>业务员提成明细!W227</f>
        <v>*石油制品*不锈钢切削油</v>
      </c>
      <c r="V233" s="163" t="str">
        <f>业务员提成明细!V227</f>
        <v>CYQ19</v>
      </c>
      <c r="W233" s="164" t="str">
        <f>业务员提成明细!W227</f>
        <v>*石油制品*不锈钢切削油</v>
      </c>
      <c r="X233" s="163" t="str">
        <f>业务员提成明细!X227</f>
        <v>DH-30B</v>
      </c>
      <c r="Y233" s="169">
        <f>业务员提成明细!Y227</f>
        <v>15</v>
      </c>
      <c r="Z233" s="170" t="str">
        <f>业务员提成明细!Z227</f>
        <v>桶</v>
      </c>
      <c r="AA233" s="170"/>
      <c r="AB233" s="170"/>
      <c r="AC233" s="171">
        <f>业务员提成明细!AC227</f>
        <v>2550</v>
      </c>
      <c r="AD233" s="170"/>
      <c r="AE233" s="170"/>
      <c r="AF233" s="170" t="str">
        <f>业务员提成明细!AF227</f>
        <v>XOUT18010485</v>
      </c>
      <c r="AG233" s="176">
        <f>业务员提成明细!AG227</f>
        <v>43127</v>
      </c>
      <c r="AH233" s="177"/>
      <c r="AJ233" s="178">
        <f>业务员提成明细!AJ227</f>
        <v>0.17</v>
      </c>
    </row>
    <row r="234" spans="1:36" ht="11.25" customHeight="1" outlineLevel="2">
      <c r="A234" s="142" t="str">
        <f>业务员提成明细!A228</f>
        <v>刘建凯</v>
      </c>
      <c r="B234" s="143">
        <f>业务员提成明细!B228</f>
        <v>43156</v>
      </c>
      <c r="C234" s="144" t="str">
        <f>业务员提成明细!C228</f>
        <v>a0650</v>
      </c>
      <c r="D234" s="142" t="str">
        <f>业务员提成明细!D228</f>
        <v>浙江智泓科技有限公司</v>
      </c>
      <c r="E234" s="145">
        <f>业务员提成明细!E228</f>
        <v>29200</v>
      </c>
      <c r="F234" s="146" t="str">
        <f>业务员提成明细!F228</f>
        <v>02839307</v>
      </c>
      <c r="G234" s="143">
        <f>业务员提成明细!G228</f>
        <v>43276</v>
      </c>
      <c r="H234" s="144">
        <f>业务员提成明细!H228</f>
        <v>120</v>
      </c>
      <c r="I234" s="150">
        <f>业务员提成明细!I228</f>
        <v>43272</v>
      </c>
      <c r="J234" s="151">
        <f>业务员提成明细!J228</f>
        <v>29200</v>
      </c>
      <c r="K234" s="145">
        <f>业务员提成明细!K228</f>
        <v>24957.26</v>
      </c>
      <c r="L234" s="152">
        <f>业务员提成明细!L228</f>
        <v>116</v>
      </c>
      <c r="M234" s="153">
        <f>业务员提成明细!M228</f>
        <v>0</v>
      </c>
      <c r="N234" s="76" t="e">
        <f>业务员提成明细!N228</f>
        <v>#REF!</v>
      </c>
      <c r="O234" s="126">
        <f>业务员提成明细!O228</f>
        <v>0.04</v>
      </c>
      <c r="P234" s="154">
        <f>业务员提成明细!P228</f>
        <v>998.29</v>
      </c>
      <c r="Q234" s="125">
        <f>业务员提成明细!Q228</f>
        <v>15.083</v>
      </c>
      <c r="R234" s="145">
        <f>业务员提成明细!R228</f>
        <v>25641.1</v>
      </c>
      <c r="S234" s="161">
        <f>业务员提成明细!S228</f>
        <v>-683.84</v>
      </c>
      <c r="T234" s="162" t="str">
        <f>业务员提成明细!V228</f>
        <v>CSR24</v>
      </c>
      <c r="U234" s="144" t="str">
        <f>业务员提成明细!W228</f>
        <v>*石油制品*铝合金加工液</v>
      </c>
      <c r="V234" s="163" t="str">
        <f>业务员提成明细!V228</f>
        <v>CSR24</v>
      </c>
      <c r="W234" s="164" t="str">
        <f>业务员提成明细!W228</f>
        <v>*石油制品*铝合金加工液</v>
      </c>
      <c r="X234" s="163" t="str">
        <f>业务员提成明细!X228</f>
        <v>ZM-3080</v>
      </c>
      <c r="Y234" s="169">
        <f>业务员提成明细!Y228</f>
        <v>10</v>
      </c>
      <c r="Z234" s="170" t="str">
        <f>业务员提成明细!Z228</f>
        <v>桶</v>
      </c>
      <c r="AA234" s="170"/>
      <c r="AB234" s="170"/>
      <c r="AC234" s="171">
        <f>业务员提成明细!AC228</f>
        <v>1700</v>
      </c>
      <c r="AD234" s="170"/>
      <c r="AE234" s="170"/>
      <c r="AF234" s="170" t="str">
        <f>业务员提成明细!AF228</f>
        <v>XOUT18010520</v>
      </c>
      <c r="AG234" s="176">
        <f>业务员提成明细!AG228</f>
        <v>43130</v>
      </c>
      <c r="AH234" s="177"/>
      <c r="AJ234" s="178">
        <f>业务员提成明细!AJ228</f>
        <v>0.17</v>
      </c>
    </row>
    <row r="235" spans="1:36" ht="11.25" customHeight="1" outlineLevel="2">
      <c r="A235" s="142" t="str">
        <f>业务员提成明细!A229</f>
        <v>刘建凯</v>
      </c>
      <c r="B235" s="143">
        <f>业务员提成明细!B229</f>
        <v>43156</v>
      </c>
      <c r="C235" s="144" t="str">
        <f>业务员提成明细!C229</f>
        <v>a0650</v>
      </c>
      <c r="D235" s="142" t="str">
        <f>业务员提成明细!D229</f>
        <v>浙江智泓科技有限公司</v>
      </c>
      <c r="E235" s="145">
        <f>业务员提成明细!E229</f>
        <v>42450</v>
      </c>
      <c r="F235" s="146" t="str">
        <f>业务员提成明细!F229</f>
        <v>02839307</v>
      </c>
      <c r="G235" s="143">
        <f>业务员提成明细!G229</f>
        <v>43276</v>
      </c>
      <c r="H235" s="144">
        <f>业务员提成明细!H229</f>
        <v>120</v>
      </c>
      <c r="I235" s="150">
        <f>业务员提成明细!I229</f>
        <v>43272</v>
      </c>
      <c r="J235" s="151">
        <f>业务员提成明细!J229</f>
        <v>42450</v>
      </c>
      <c r="K235" s="145">
        <f>业务员提成明细!K229</f>
        <v>36282.050000000003</v>
      </c>
      <c r="L235" s="152">
        <f>业务员提成明细!L229</f>
        <v>116</v>
      </c>
      <c r="M235" s="153">
        <f>业务员提成明细!M229</f>
        <v>0</v>
      </c>
      <c r="N235" s="76" t="e">
        <f>业务员提成明细!N229</f>
        <v>#REF!</v>
      </c>
      <c r="O235" s="126">
        <f>业务员提成明细!O229</f>
        <v>0.04</v>
      </c>
      <c r="P235" s="154">
        <f>业务员提成明细!P229</f>
        <v>1451.28</v>
      </c>
      <c r="Q235" s="125" t="e">
        <f>业务员提成明细!Q229</f>
        <v>#REF!</v>
      </c>
      <c r="R235" s="145" t="e">
        <f>业务员提成明细!R229</f>
        <v>#REF!</v>
      </c>
      <c r="S235" s="161" t="e">
        <f>业务员提成明细!S229</f>
        <v>#REF!</v>
      </c>
      <c r="T235" s="162" t="str">
        <f>业务员提成明细!V229</f>
        <v>CYQ19</v>
      </c>
      <c r="U235" s="144" t="str">
        <f>业务员提成明细!W229</f>
        <v>*石油制品*不锈钢切削油</v>
      </c>
      <c r="V235" s="163" t="str">
        <f>业务员提成明细!V229</f>
        <v>CYQ19</v>
      </c>
      <c r="W235" s="164" t="str">
        <f>业务员提成明细!W229</f>
        <v>*石油制品*不锈钢切削油</v>
      </c>
      <c r="X235" s="163" t="str">
        <f>业务员提成明细!X229</f>
        <v>DH-30B</v>
      </c>
      <c r="Y235" s="169">
        <f>业务员提成明细!Y229</f>
        <v>15</v>
      </c>
      <c r="Z235" s="170" t="str">
        <f>业务员提成明细!Z229</f>
        <v>桶</v>
      </c>
      <c r="AA235" s="170"/>
      <c r="AB235" s="170"/>
      <c r="AC235" s="171">
        <f>业务员提成明细!AC229</f>
        <v>2550</v>
      </c>
      <c r="AD235" s="170"/>
      <c r="AE235" s="170"/>
      <c r="AF235" s="170" t="str">
        <f>业务员提成明细!AF229</f>
        <v>XOUT18010520</v>
      </c>
      <c r="AG235" s="176">
        <f>业务员提成明细!AG229</f>
        <v>43130</v>
      </c>
      <c r="AH235" s="177"/>
      <c r="AJ235" s="178">
        <f>业务员提成明细!AJ229</f>
        <v>0.17</v>
      </c>
    </row>
    <row r="236" spans="1:36" ht="11.25" customHeight="1" outlineLevel="2">
      <c r="A236" s="142" t="str">
        <f>业务员提成明细!A230</f>
        <v>刘建凯</v>
      </c>
      <c r="B236" s="143">
        <f>业务员提成明细!B230</f>
        <v>43156</v>
      </c>
      <c r="C236" s="144" t="str">
        <f>业务员提成明细!C230</f>
        <v>a0650</v>
      </c>
      <c r="D236" s="142" t="str">
        <f>业务员提成明细!D230</f>
        <v>浙江智泓科技有限公司</v>
      </c>
      <c r="E236" s="145">
        <f>业务员提成明细!E230</f>
        <v>8640</v>
      </c>
      <c r="F236" s="146" t="str">
        <f>业务员提成明细!F230</f>
        <v>02839307</v>
      </c>
      <c r="G236" s="143">
        <f>业务员提成明细!G230</f>
        <v>43276</v>
      </c>
      <c r="H236" s="144">
        <f>业务员提成明细!H230</f>
        <v>120</v>
      </c>
      <c r="I236" s="150">
        <f>业务员提成明细!I230</f>
        <v>43272</v>
      </c>
      <c r="J236" s="151">
        <f>业务员提成明细!J230</f>
        <v>8640</v>
      </c>
      <c r="K236" s="145">
        <f>业务员提成明细!K230</f>
        <v>7384.62</v>
      </c>
      <c r="L236" s="152">
        <f>业务员提成明细!L230</f>
        <v>116</v>
      </c>
      <c r="M236" s="153">
        <f>业务员提成明细!M230</f>
        <v>0</v>
      </c>
      <c r="N236" s="76" t="e">
        <f>业务员提成明细!N230</f>
        <v>#REF!</v>
      </c>
      <c r="O236" s="126">
        <f>业务员提成明细!O230</f>
        <v>0.04</v>
      </c>
      <c r="P236" s="154">
        <f>业务员提成明细!P230</f>
        <v>295.38</v>
      </c>
      <c r="Q236" s="125" t="e">
        <f>业务员提成明细!Q230</f>
        <v>#REF!</v>
      </c>
      <c r="R236" s="145" t="e">
        <f>业务员提成明细!R230</f>
        <v>#REF!</v>
      </c>
      <c r="S236" s="161" t="e">
        <f>业务员提成明细!S230</f>
        <v>#REF!</v>
      </c>
      <c r="T236" s="162" t="str">
        <f>业务员提成明细!V230</f>
        <v>CYQ13</v>
      </c>
      <c r="U236" s="144" t="str">
        <f>业务员提成明细!W230</f>
        <v>*石油制品*铜加工油</v>
      </c>
      <c r="V236" s="163" t="str">
        <f>业务员提成明细!V230</f>
        <v>CYQ13</v>
      </c>
      <c r="W236" s="164" t="str">
        <f>业务员提成明细!W230</f>
        <v>*石油制品*铜加工油</v>
      </c>
      <c r="X236" s="163" t="str">
        <f>业务员提成明细!X230</f>
        <v>CC-20F</v>
      </c>
      <c r="Y236" s="169">
        <f>业务员提成明细!Y230</f>
        <v>3</v>
      </c>
      <c r="Z236" s="170" t="str">
        <f>业务员提成明细!Z230</f>
        <v>桶</v>
      </c>
      <c r="AA236" s="170"/>
      <c r="AB236" s="170"/>
      <c r="AC236" s="171">
        <f>业务员提成明细!AC230</f>
        <v>510</v>
      </c>
      <c r="AD236" s="170"/>
      <c r="AE236" s="170"/>
      <c r="AF236" s="170" t="str">
        <f>业务员提成明细!AF230</f>
        <v>XOUT18010520</v>
      </c>
      <c r="AG236" s="176">
        <f>业务员提成明细!AG230</f>
        <v>43130</v>
      </c>
      <c r="AH236" s="177"/>
      <c r="AJ236" s="178">
        <f>业务员提成明细!AJ230</f>
        <v>0.17</v>
      </c>
    </row>
    <row r="237" spans="1:36" ht="11.25" customHeight="1" outlineLevel="2">
      <c r="A237" s="142" t="str">
        <f>业务员提成明细!A231</f>
        <v>刘建凯</v>
      </c>
      <c r="B237" s="143">
        <f>业务员提成明细!B231</f>
        <v>43156</v>
      </c>
      <c r="C237" s="144" t="str">
        <f>业务员提成明细!C231</f>
        <v>a0650</v>
      </c>
      <c r="D237" s="142" t="str">
        <f>业务员提成明细!D231</f>
        <v>浙江智泓科技有限公司</v>
      </c>
      <c r="E237" s="145">
        <f>业务员提成明细!E231</f>
        <v>84900</v>
      </c>
      <c r="F237" s="146" t="str">
        <f>业务员提成明细!F231</f>
        <v>02839313</v>
      </c>
      <c r="G237" s="143">
        <f>业务员提成明细!G231</f>
        <v>43276</v>
      </c>
      <c r="H237" s="144">
        <f>业务员提成明细!H231</f>
        <v>120</v>
      </c>
      <c r="I237" s="150">
        <f>业务员提成明细!I231</f>
        <v>43272</v>
      </c>
      <c r="J237" s="151">
        <f>业务员提成明细!J231</f>
        <v>84900</v>
      </c>
      <c r="K237" s="145">
        <f>业务员提成明细!K231</f>
        <v>72564.100000000006</v>
      </c>
      <c r="L237" s="152">
        <f>业务员提成明细!L231</f>
        <v>116</v>
      </c>
      <c r="M237" s="153">
        <f>业务员提成明细!M231</f>
        <v>0</v>
      </c>
      <c r="N237" s="76" t="e">
        <f>业务员提成明细!N231</f>
        <v>#REF!</v>
      </c>
      <c r="O237" s="126">
        <f>业务员提成明细!O231</f>
        <v>0.04</v>
      </c>
      <c r="P237" s="154">
        <f>业务员提成明细!P231</f>
        <v>2902.56</v>
      </c>
      <c r="Q237" s="125" t="e">
        <f>业务员提成明细!Q231</f>
        <v>#REF!</v>
      </c>
      <c r="R237" s="145" t="e">
        <f>业务员提成明细!R231</f>
        <v>#REF!</v>
      </c>
      <c r="S237" s="161" t="e">
        <f>业务员提成明细!S231</f>
        <v>#REF!</v>
      </c>
      <c r="T237" s="162" t="str">
        <f>业务员提成明细!V231</f>
        <v>CYQ19</v>
      </c>
      <c r="U237" s="144" t="str">
        <f>业务员提成明细!W231</f>
        <v>*石油制品*不锈钢切削油</v>
      </c>
      <c r="V237" s="163" t="str">
        <f>业务员提成明细!V231</f>
        <v>CYQ19</v>
      </c>
      <c r="W237" s="164" t="str">
        <f>业务员提成明细!W231</f>
        <v>*石油制品*不锈钢切削油</v>
      </c>
      <c r="X237" s="163" t="str">
        <f>业务员提成明细!X231</f>
        <v>DH-30B</v>
      </c>
      <c r="Y237" s="169">
        <f>业务员提成明细!Y231</f>
        <v>30</v>
      </c>
      <c r="Z237" s="170" t="str">
        <f>业务员提成明细!Z231</f>
        <v>桶</v>
      </c>
      <c r="AA237" s="170"/>
      <c r="AB237" s="170"/>
      <c r="AC237" s="171">
        <f>业务员提成明细!AC231</f>
        <v>5100</v>
      </c>
      <c r="AD237" s="170"/>
      <c r="AE237" s="170"/>
      <c r="AF237" s="170" t="str">
        <f>业务员提成明细!AF231</f>
        <v>XOUT18020011</v>
      </c>
      <c r="AG237" s="176">
        <f>业务员提成明细!AG231</f>
        <v>43133</v>
      </c>
      <c r="AH237" s="177"/>
      <c r="AJ237" s="178">
        <f>业务员提成明细!AJ231</f>
        <v>0.17</v>
      </c>
    </row>
    <row r="238" spans="1:36" ht="11.25" customHeight="1" outlineLevel="2">
      <c r="A238" s="142" t="str">
        <f>业务员提成明细!A232</f>
        <v>刘建凯</v>
      </c>
      <c r="B238" s="143">
        <f>业务员提成明细!B232</f>
        <v>43156</v>
      </c>
      <c r="C238" s="144" t="str">
        <f>业务员提成明细!C232</f>
        <v>a0650</v>
      </c>
      <c r="D238" s="142" t="str">
        <f>业务员提成明细!D232</f>
        <v>浙江智泓科技有限公司</v>
      </c>
      <c r="E238" s="145">
        <f>业务员提成明细!E232</f>
        <v>16980</v>
      </c>
      <c r="F238" s="146" t="str">
        <f>业务员提成明细!F232</f>
        <v>02839313</v>
      </c>
      <c r="G238" s="143">
        <f>业务员提成明细!G232</f>
        <v>43276</v>
      </c>
      <c r="H238" s="144">
        <f>业务员提成明细!H232</f>
        <v>120</v>
      </c>
      <c r="I238" s="150">
        <f>业务员提成明细!I232</f>
        <v>43272</v>
      </c>
      <c r="J238" s="151">
        <f>业务员提成明细!J232</f>
        <v>16980</v>
      </c>
      <c r="K238" s="145">
        <f>业务员提成明细!K232</f>
        <v>14512.82</v>
      </c>
      <c r="L238" s="152">
        <f>业务员提成明细!L232</f>
        <v>116</v>
      </c>
      <c r="M238" s="153">
        <f>业务员提成明细!M232</f>
        <v>0</v>
      </c>
      <c r="N238" s="76" t="e">
        <f>业务员提成明细!N232</f>
        <v>#REF!</v>
      </c>
      <c r="O238" s="126">
        <f>业务员提成明细!O232</f>
        <v>0.04</v>
      </c>
      <c r="P238" s="154">
        <f>业务员提成明细!P232</f>
        <v>580.51</v>
      </c>
      <c r="Q238" s="125" t="e">
        <f>业务员提成明细!Q232</f>
        <v>#REF!</v>
      </c>
      <c r="R238" s="145" t="e">
        <f>业务员提成明细!R232</f>
        <v>#REF!</v>
      </c>
      <c r="S238" s="161" t="e">
        <f>业务员提成明细!S232</f>
        <v>#REF!</v>
      </c>
      <c r="T238" s="162" t="str">
        <f>业务员提成明细!V232</f>
        <v>CYQ19</v>
      </c>
      <c r="U238" s="144" t="str">
        <f>业务员提成明细!W232</f>
        <v>*石油制品*不锈钢切削油</v>
      </c>
      <c r="V238" s="163" t="str">
        <f>业务员提成明细!V232</f>
        <v>CYQ19</v>
      </c>
      <c r="W238" s="164" t="str">
        <f>业务员提成明细!W232</f>
        <v>*石油制品*不锈钢切削油</v>
      </c>
      <c r="X238" s="163" t="str">
        <f>业务员提成明细!X232</f>
        <v>DH-30B</v>
      </c>
      <c r="Y238" s="169">
        <f>业务员提成明细!Y232</f>
        <v>6</v>
      </c>
      <c r="Z238" s="170" t="str">
        <f>业务员提成明细!Z232</f>
        <v>桶</v>
      </c>
      <c r="AA238" s="170"/>
      <c r="AB238" s="170"/>
      <c r="AC238" s="171">
        <f>业务员提成明细!AC232</f>
        <v>1020</v>
      </c>
      <c r="AD238" s="170"/>
      <c r="AE238" s="170"/>
      <c r="AF238" s="170" t="str">
        <f>业务员提成明细!AF232</f>
        <v>XOUT18020062</v>
      </c>
      <c r="AG238" s="176">
        <f>业务员提成明细!AG232</f>
        <v>43136</v>
      </c>
      <c r="AH238" s="177"/>
      <c r="AJ238" s="178">
        <f>业务员提成明细!AJ232</f>
        <v>0.17</v>
      </c>
    </row>
    <row r="239" spans="1:36" ht="11.25" customHeight="1" outlineLevel="2">
      <c r="A239" s="142" t="str">
        <f>业务员提成明细!A233</f>
        <v>刘建凯</v>
      </c>
      <c r="B239" s="143">
        <f>业务员提成明细!B233</f>
        <v>43156</v>
      </c>
      <c r="C239" s="144" t="str">
        <f>业务员提成明细!C233</f>
        <v>a0650</v>
      </c>
      <c r="D239" s="142" t="str">
        <f>业务员提成明细!D233</f>
        <v>浙江智泓科技有限公司</v>
      </c>
      <c r="E239" s="145">
        <f>业务员提成明细!E233</f>
        <v>8640</v>
      </c>
      <c r="F239" s="146" t="str">
        <f>业务员提成明细!F233</f>
        <v>02839313</v>
      </c>
      <c r="G239" s="143">
        <f>业务员提成明细!G233</f>
        <v>43276</v>
      </c>
      <c r="H239" s="144">
        <f>业务员提成明细!H233</f>
        <v>120</v>
      </c>
      <c r="I239" s="150">
        <f>业务员提成明细!I233</f>
        <v>43272</v>
      </c>
      <c r="J239" s="151">
        <f>业务员提成明细!J233</f>
        <v>8640</v>
      </c>
      <c r="K239" s="145">
        <f>业务员提成明细!K233</f>
        <v>7384.62</v>
      </c>
      <c r="L239" s="152">
        <f>业务员提成明细!L233</f>
        <v>116</v>
      </c>
      <c r="M239" s="153">
        <f>业务员提成明细!M233</f>
        <v>0</v>
      </c>
      <c r="N239" s="76" t="e">
        <f>业务员提成明细!N233</f>
        <v>#REF!</v>
      </c>
      <c r="O239" s="126">
        <f>业务员提成明细!O233</f>
        <v>0.04</v>
      </c>
      <c r="P239" s="154">
        <f>业务员提成明细!P233</f>
        <v>295.38</v>
      </c>
      <c r="Q239" s="125" t="e">
        <f>业务员提成明细!Q233</f>
        <v>#REF!</v>
      </c>
      <c r="R239" s="145" t="e">
        <f>业务员提成明细!R233</f>
        <v>#REF!</v>
      </c>
      <c r="S239" s="161" t="e">
        <f>业务员提成明细!S233</f>
        <v>#REF!</v>
      </c>
      <c r="T239" s="162" t="str">
        <f>业务员提成明细!V233</f>
        <v>CYQ13</v>
      </c>
      <c r="U239" s="144" t="str">
        <f>业务员提成明细!W233</f>
        <v>*石油制品*铜加工油</v>
      </c>
      <c r="V239" s="163" t="str">
        <f>业务员提成明细!V233</f>
        <v>CYQ13</v>
      </c>
      <c r="W239" s="164" t="str">
        <f>业务员提成明细!W233</f>
        <v>*石油制品*铜加工油</v>
      </c>
      <c r="X239" s="163" t="str">
        <f>业务员提成明细!X233</f>
        <v>CC-20F</v>
      </c>
      <c r="Y239" s="169">
        <f>业务员提成明细!Y233</f>
        <v>3</v>
      </c>
      <c r="Z239" s="170" t="str">
        <f>业务员提成明细!Z233</f>
        <v>桶</v>
      </c>
      <c r="AA239" s="170"/>
      <c r="AB239" s="170"/>
      <c r="AC239" s="171">
        <f>业务员提成明细!AC233</f>
        <v>510</v>
      </c>
      <c r="AD239" s="170"/>
      <c r="AE239" s="170"/>
      <c r="AF239" s="170" t="str">
        <f>业务员提成明细!AF233</f>
        <v>XOUT18020062</v>
      </c>
      <c r="AG239" s="176">
        <f>业务员提成明细!AG233</f>
        <v>43136</v>
      </c>
      <c r="AH239" s="177"/>
      <c r="AJ239" s="178">
        <f>业务员提成明细!AJ233</f>
        <v>0.17</v>
      </c>
    </row>
    <row r="240" spans="1:36" ht="11.25" customHeight="1" outlineLevel="2">
      <c r="A240" s="142" t="str">
        <f>业务员提成明细!A234</f>
        <v>刘建凯</v>
      </c>
      <c r="B240" s="143">
        <f>业务员提成明细!B234</f>
        <v>43156</v>
      </c>
      <c r="C240" s="144" t="str">
        <f>业务员提成明细!C234</f>
        <v>a0650</v>
      </c>
      <c r="D240" s="142" t="str">
        <f>业务员提成明细!D234</f>
        <v>浙江智泓科技有限公司</v>
      </c>
      <c r="E240" s="145">
        <f>业务员提成明细!E234</f>
        <v>116030</v>
      </c>
      <c r="F240" s="146" t="str">
        <f>业务员提成明细!F234</f>
        <v>02839314</v>
      </c>
      <c r="G240" s="143">
        <f>业务员提成明细!G234</f>
        <v>43276</v>
      </c>
      <c r="H240" s="144">
        <f>业务员提成明细!H234</f>
        <v>120</v>
      </c>
      <c r="I240" s="150">
        <f>业务员提成明细!I234</f>
        <v>43272</v>
      </c>
      <c r="J240" s="151">
        <f>业务员提成明细!J234</f>
        <v>116030</v>
      </c>
      <c r="K240" s="145">
        <f>业务员提成明细!K234</f>
        <v>99170.94</v>
      </c>
      <c r="L240" s="152">
        <f>业务员提成明细!L234</f>
        <v>116</v>
      </c>
      <c r="M240" s="153">
        <f>业务员提成明细!M234</f>
        <v>0</v>
      </c>
      <c r="N240" s="76" t="e">
        <f>业务员提成明细!N234</f>
        <v>#REF!</v>
      </c>
      <c r="O240" s="126">
        <f>业务员提成明细!O234</f>
        <v>0.04</v>
      </c>
      <c r="P240" s="154">
        <f>业务员提成明细!P234</f>
        <v>3966.84</v>
      </c>
      <c r="Q240" s="125" t="e">
        <f>业务员提成明细!Q234</f>
        <v>#REF!</v>
      </c>
      <c r="R240" s="145" t="e">
        <f>业务员提成明细!R234</f>
        <v>#REF!</v>
      </c>
      <c r="S240" s="161" t="e">
        <f>业务员提成明细!S234</f>
        <v>#REF!</v>
      </c>
      <c r="T240" s="162" t="str">
        <f>业务员提成明细!V234</f>
        <v>CYQ19</v>
      </c>
      <c r="U240" s="144" t="str">
        <f>业务员提成明细!W234</f>
        <v>*石油制品*不锈钢切削油</v>
      </c>
      <c r="V240" s="163" t="str">
        <f>业务员提成明细!V234</f>
        <v>CYQ19</v>
      </c>
      <c r="W240" s="164" t="str">
        <f>业务员提成明细!W234</f>
        <v>*石油制品*不锈钢切削油</v>
      </c>
      <c r="X240" s="163" t="str">
        <f>业务员提成明细!X234</f>
        <v>DH-30B</v>
      </c>
      <c r="Y240" s="169">
        <f>业务员提成明细!Y234</f>
        <v>41</v>
      </c>
      <c r="Z240" s="170" t="str">
        <f>业务员提成明细!Z234</f>
        <v>桶</v>
      </c>
      <c r="AA240" s="170"/>
      <c r="AB240" s="170"/>
      <c r="AC240" s="171">
        <f>业务员提成明细!AC234</f>
        <v>6970</v>
      </c>
      <c r="AD240" s="170"/>
      <c r="AE240" s="170"/>
      <c r="AF240" s="170" t="str">
        <f>业务员提成明细!AF234</f>
        <v>XOUT18020062</v>
      </c>
      <c r="AG240" s="176">
        <f>业务员提成明细!AG234</f>
        <v>43136</v>
      </c>
      <c r="AH240" s="177"/>
      <c r="AJ240" s="178">
        <f>业务员提成明细!AJ234</f>
        <v>0.17</v>
      </c>
    </row>
    <row r="241" spans="1:36" ht="11.25" customHeight="1" outlineLevel="2">
      <c r="A241" s="142" t="str">
        <f>业务员提成明细!A235</f>
        <v>刘建凯</v>
      </c>
      <c r="B241" s="143">
        <f>业务员提成明细!B235</f>
        <v>43156</v>
      </c>
      <c r="C241" s="144" t="str">
        <f>业务员提成明细!C235</f>
        <v>a0650</v>
      </c>
      <c r="D241" s="142" t="str">
        <f>业务员提成明细!D235</f>
        <v>浙江智泓科技有限公司</v>
      </c>
      <c r="E241" s="145">
        <f>业务员提成明细!E235</f>
        <v>36790</v>
      </c>
      <c r="F241" s="146" t="str">
        <f>业务员提成明细!F235</f>
        <v>02839315</v>
      </c>
      <c r="G241" s="143">
        <f>业务员提成明细!G235</f>
        <v>43276</v>
      </c>
      <c r="H241" s="144">
        <f>业务员提成明细!H235</f>
        <v>120</v>
      </c>
      <c r="I241" s="150">
        <f>业务员提成明细!I235</f>
        <v>43272</v>
      </c>
      <c r="J241" s="151">
        <f>业务员提成明细!J235</f>
        <v>36790</v>
      </c>
      <c r="K241" s="145">
        <f>业务员提成明细!K235</f>
        <v>31444.44</v>
      </c>
      <c r="L241" s="152">
        <f>业务员提成明细!L235</f>
        <v>116</v>
      </c>
      <c r="M241" s="153">
        <f>业务员提成明细!M235</f>
        <v>0</v>
      </c>
      <c r="N241" s="76" t="e">
        <f>业务员提成明细!N235</f>
        <v>#REF!</v>
      </c>
      <c r="O241" s="126">
        <f>业务员提成明细!O235</f>
        <v>0.04</v>
      </c>
      <c r="P241" s="154">
        <f>业务员提成明细!P235</f>
        <v>1257.78</v>
      </c>
      <c r="Q241" s="125" t="e">
        <f>业务员提成明细!Q235</f>
        <v>#REF!</v>
      </c>
      <c r="R241" s="145" t="e">
        <f>业务员提成明细!R235</f>
        <v>#REF!</v>
      </c>
      <c r="S241" s="161" t="e">
        <f>业务员提成明细!S235</f>
        <v>#REF!</v>
      </c>
      <c r="T241" s="162" t="str">
        <f>业务员提成明细!V235</f>
        <v>CYQ19</v>
      </c>
      <c r="U241" s="144" t="str">
        <f>业务员提成明细!W235</f>
        <v>*石油制品*不锈钢切削油</v>
      </c>
      <c r="V241" s="163" t="str">
        <f>业务员提成明细!V235</f>
        <v>CYQ19</v>
      </c>
      <c r="W241" s="164" t="str">
        <f>业务员提成明细!W235</f>
        <v>*石油制品*不锈钢切削油</v>
      </c>
      <c r="X241" s="163" t="str">
        <f>业务员提成明细!X235</f>
        <v>DH-30B</v>
      </c>
      <c r="Y241" s="169">
        <f>业务员提成明细!Y235</f>
        <v>13</v>
      </c>
      <c r="Z241" s="170" t="str">
        <f>业务员提成明细!Z235</f>
        <v>桶</v>
      </c>
      <c r="AA241" s="170"/>
      <c r="AB241" s="170"/>
      <c r="AC241" s="171">
        <f>业务员提成明细!AC235</f>
        <v>2210</v>
      </c>
      <c r="AD241" s="170"/>
      <c r="AE241" s="170"/>
      <c r="AF241" s="170" t="str">
        <f>业务员提成明细!AF235</f>
        <v>XOUT18020118</v>
      </c>
      <c r="AG241" s="176">
        <f>业务员提成明细!AG235</f>
        <v>43139</v>
      </c>
      <c r="AH241" s="177"/>
      <c r="AJ241" s="178">
        <f>业务员提成明细!AJ235</f>
        <v>0.17</v>
      </c>
    </row>
    <row r="242" spans="1:36" ht="11.25" customHeight="1" outlineLevel="2">
      <c r="A242" s="142" t="str">
        <f>业务员提成明细!A236</f>
        <v>刘建凯</v>
      </c>
      <c r="B242" s="143">
        <f>业务员提成明细!B236</f>
        <v>43156</v>
      </c>
      <c r="C242" s="144" t="str">
        <f>业务员提成明细!C236</f>
        <v>a0650</v>
      </c>
      <c r="D242" s="142" t="str">
        <f>业务员提成明细!D236</f>
        <v>浙江智泓科技有限公司</v>
      </c>
      <c r="E242" s="145">
        <f>业务员提成明细!E236</f>
        <v>84900</v>
      </c>
      <c r="F242" s="146" t="str">
        <f>业务员提成明细!F236</f>
        <v>02839316</v>
      </c>
      <c r="G242" s="143">
        <f>业务员提成明细!G236</f>
        <v>43276</v>
      </c>
      <c r="H242" s="144">
        <f>业务员提成明细!H236</f>
        <v>120</v>
      </c>
      <c r="I242" s="150">
        <f>业务员提成明细!I236</f>
        <v>43272</v>
      </c>
      <c r="J242" s="151">
        <f>业务员提成明细!J236</f>
        <v>84900</v>
      </c>
      <c r="K242" s="145">
        <f>业务员提成明细!K236</f>
        <v>72564.100000000006</v>
      </c>
      <c r="L242" s="152">
        <f>业务员提成明细!L236</f>
        <v>116</v>
      </c>
      <c r="M242" s="153">
        <f>业务员提成明细!M236</f>
        <v>0</v>
      </c>
      <c r="N242" s="76" t="e">
        <f>业务员提成明细!N236</f>
        <v>#REF!</v>
      </c>
      <c r="O242" s="126">
        <f>业务员提成明细!O236</f>
        <v>0.04</v>
      </c>
      <c r="P242" s="154">
        <f>业务员提成明细!P236</f>
        <v>2902.56</v>
      </c>
      <c r="Q242" s="125" t="e">
        <f>业务员提成明细!Q236</f>
        <v>#REF!</v>
      </c>
      <c r="R242" s="145" t="e">
        <f>业务员提成明细!R236</f>
        <v>#REF!</v>
      </c>
      <c r="S242" s="161" t="e">
        <f>业务员提成明细!S236</f>
        <v>#REF!</v>
      </c>
      <c r="T242" s="162" t="str">
        <f>业务员提成明细!V236</f>
        <v>CYQ19</v>
      </c>
      <c r="U242" s="144" t="str">
        <f>业务员提成明细!W236</f>
        <v>*石油制品*不锈钢切削油</v>
      </c>
      <c r="V242" s="163" t="str">
        <f>业务员提成明细!V236</f>
        <v>CYQ19</v>
      </c>
      <c r="W242" s="164" t="str">
        <f>业务员提成明细!W236</f>
        <v>*石油制品*不锈钢切削油</v>
      </c>
      <c r="X242" s="163" t="str">
        <f>业务员提成明细!X236</f>
        <v>DH-30B</v>
      </c>
      <c r="Y242" s="169">
        <f>业务员提成明细!Y236</f>
        <v>30</v>
      </c>
      <c r="Z242" s="170" t="str">
        <f>业务员提成明细!Z236</f>
        <v>桶</v>
      </c>
      <c r="AA242" s="170"/>
      <c r="AB242" s="170"/>
      <c r="AC242" s="171">
        <f>业务员提成明细!AC236</f>
        <v>5100</v>
      </c>
      <c r="AD242" s="170"/>
      <c r="AE242" s="170"/>
      <c r="AF242" s="170" t="str">
        <f>业务员提成明细!AF236</f>
        <v>XOUT18020146</v>
      </c>
      <c r="AG242" s="176">
        <f>业务员提成明细!AG236</f>
        <v>43156</v>
      </c>
      <c r="AH242" s="177"/>
      <c r="AJ242" s="178">
        <f>业务员提成明细!AJ236</f>
        <v>0.17</v>
      </c>
    </row>
    <row r="243" spans="1:36" ht="11.25" customHeight="1" outlineLevel="2">
      <c r="A243" s="142" t="str">
        <f>业务员提成明细!A237</f>
        <v>刘建凯</v>
      </c>
      <c r="B243" s="143">
        <f>业务员提成明细!B237</f>
        <v>42983</v>
      </c>
      <c r="C243" s="144" t="str">
        <f>业务员提成明细!C237</f>
        <v>a1251</v>
      </c>
      <c r="D243" s="142" t="str">
        <f>业务员提成明细!D237</f>
        <v>立峰集团嘉善车辆有限公司</v>
      </c>
      <c r="E243" s="145">
        <f>业务员提成明细!E237</f>
        <v>23500</v>
      </c>
      <c r="F243" s="146" t="str">
        <f>业务员提成明细!F237</f>
        <v>29185042</v>
      </c>
      <c r="G243" s="143">
        <f>业务员提成明细!G237</f>
        <v>43073</v>
      </c>
      <c r="H243" s="144">
        <f>业务员提成明细!H237</f>
        <v>90</v>
      </c>
      <c r="I243" s="150" t="str">
        <f>业务员提成明细!I237</f>
        <v>2018-4-20/2018-5-13/2018-6-25</v>
      </c>
      <c r="J243" s="151">
        <f>业务员提成明细!J237</f>
        <v>12300</v>
      </c>
      <c r="K243" s="145">
        <f>业务员提成明细!K237</f>
        <v>10512.82</v>
      </c>
      <c r="L243" s="152">
        <f>业务员提成明细!L237</f>
        <v>293</v>
      </c>
      <c r="M243" s="153">
        <f>业务员提成明细!M237</f>
        <v>0</v>
      </c>
      <c r="N243" s="76" t="e">
        <f>业务员提成明细!N237</f>
        <v>#REF!</v>
      </c>
      <c r="O243" s="126">
        <f>业务员提成明细!O237</f>
        <v>0</v>
      </c>
      <c r="P243" s="154">
        <f>业务员提成明细!P237</f>
        <v>0</v>
      </c>
      <c r="Q243" s="125" t="e">
        <f>业务员提成明细!Q237</f>
        <v>#REF!</v>
      </c>
      <c r="R243" s="145">
        <f>业务员提成明细!R237</f>
        <v>0</v>
      </c>
      <c r="S243" s="161">
        <f>业务员提成明细!S237</f>
        <v>0</v>
      </c>
      <c r="T243" s="162" t="str">
        <f>业务员提成明细!V237</f>
        <v>CSR11</v>
      </c>
      <c r="U243" s="144" t="str">
        <f>业务员提成明细!W237</f>
        <v>长寿命切削液</v>
      </c>
      <c r="V243" s="163" t="str">
        <f>业务员提成明细!V237</f>
        <v>CSR11</v>
      </c>
      <c r="W243" s="164" t="str">
        <f>业务员提成明细!W237</f>
        <v>长寿命切削液</v>
      </c>
      <c r="X243" s="163" t="str">
        <f>业务员提成明细!X237</f>
        <v>JH-EP400</v>
      </c>
      <c r="Y243" s="169">
        <f>业务员提成明细!Y237</f>
        <v>2.62</v>
      </c>
      <c r="Z243" s="170" t="str">
        <f>业务员提成明细!Z237</f>
        <v>桶</v>
      </c>
      <c r="AA243" s="170"/>
      <c r="AB243" s="170"/>
      <c r="AC243" s="171">
        <f>业务员提成明细!AC237</f>
        <v>444.89</v>
      </c>
      <c r="AD243" s="170"/>
      <c r="AE243" s="170"/>
      <c r="AF243" s="170" t="str">
        <f>业务员提成明细!AF237</f>
        <v>XOUT17090135</v>
      </c>
      <c r="AG243" s="176">
        <f>业务员提成明细!AG237</f>
        <v>42984</v>
      </c>
      <c r="AH243" s="177" t="str">
        <f>业务员提成明细!AH237</f>
        <v>拆分付款</v>
      </c>
      <c r="AJ243" s="178">
        <f>业务员提成明细!AJ237</f>
        <v>0.17</v>
      </c>
    </row>
    <row r="244" spans="1:36" ht="11.25" customHeight="1" outlineLevel="2">
      <c r="A244" s="142" t="str">
        <f>业务员提成明细!A238</f>
        <v>刘建凯</v>
      </c>
      <c r="B244" s="143">
        <f>业务员提成明细!B238</f>
        <v>43098</v>
      </c>
      <c r="C244" s="144" t="str">
        <f>业务员提成明细!C238</f>
        <v>a1251</v>
      </c>
      <c r="D244" s="142" t="str">
        <f>业务员提成明细!D238</f>
        <v>立峰集团嘉善车辆有限公司</v>
      </c>
      <c r="E244" s="145">
        <f>业务员提成明细!E238</f>
        <v>18800</v>
      </c>
      <c r="F244" s="146" t="str">
        <f>业务员提成明细!F238</f>
        <v>09926936</v>
      </c>
      <c r="G244" s="143">
        <f>业务员提成明细!G238</f>
        <v>43188</v>
      </c>
      <c r="H244" s="144">
        <f>业务员提成明细!H238</f>
        <v>90</v>
      </c>
      <c r="I244" s="150">
        <f>业务员提成明细!I238</f>
        <v>43276</v>
      </c>
      <c r="J244" s="151">
        <f>业务员提成明细!J238</f>
        <v>3200</v>
      </c>
      <c r="K244" s="145">
        <f>业务员提成明细!K238</f>
        <v>2735.04</v>
      </c>
      <c r="L244" s="152">
        <f>业务员提成明细!L238</f>
        <v>178</v>
      </c>
      <c r="M244" s="153">
        <f>业务员提成明细!M238</f>
        <v>0</v>
      </c>
      <c r="N244" s="76" t="e">
        <f>业务员提成明细!N238</f>
        <v>#REF!</v>
      </c>
      <c r="O244" s="126">
        <f>业务员提成明细!O238</f>
        <v>0.01</v>
      </c>
      <c r="P244" s="154">
        <f>业务员提成明细!P238</f>
        <v>27.35</v>
      </c>
      <c r="Q244" s="125" t="e">
        <f>业务员提成明细!Q238</f>
        <v>#REF!</v>
      </c>
      <c r="R244" s="145" t="e">
        <f>业务员提成明细!R238</f>
        <v>#REF!</v>
      </c>
      <c r="S244" s="161" t="e">
        <f>业务员提成明细!S238</f>
        <v>#REF!</v>
      </c>
      <c r="T244" s="162" t="str">
        <f>业务员提成明细!V238</f>
        <v>CSR11</v>
      </c>
      <c r="U244" s="144" t="str">
        <f>业务员提成明细!W238</f>
        <v>长寿命切削液</v>
      </c>
      <c r="V244" s="163" t="str">
        <f>业务员提成明细!V238</f>
        <v>CSR11</v>
      </c>
      <c r="W244" s="164" t="str">
        <f>业务员提成明细!W238</f>
        <v>长寿命切削液</v>
      </c>
      <c r="X244" s="163" t="str">
        <f>业务员提成明细!X238</f>
        <v>JH-EP400</v>
      </c>
      <c r="Y244" s="169">
        <f>业务员提成明细!Y238</f>
        <v>0.68</v>
      </c>
      <c r="Z244" s="170" t="str">
        <f>业务员提成明细!Z238</f>
        <v>桶</v>
      </c>
      <c r="AA244" s="170"/>
      <c r="AB244" s="170"/>
      <c r="AC244" s="171">
        <f>业务员提成明细!AC238</f>
        <v>115.74</v>
      </c>
      <c r="AD244" s="170"/>
      <c r="AE244" s="170"/>
      <c r="AF244" s="170" t="str">
        <f>业务员提成明细!AF238</f>
        <v>XOUT17120571</v>
      </c>
      <c r="AG244" s="176">
        <f>业务员提成明细!AG238</f>
        <v>43098</v>
      </c>
      <c r="AH244" s="177" t="str">
        <f>业务员提成明细!AH238</f>
        <v>拆分付款</v>
      </c>
      <c r="AJ244" s="178">
        <f>业务员提成明细!AJ238</f>
        <v>0.17</v>
      </c>
    </row>
    <row r="245" spans="1:36" ht="11.25" customHeight="1" outlineLevel="2">
      <c r="A245" s="142" t="str">
        <f>业务员提成明细!A239</f>
        <v>刘建凯</v>
      </c>
      <c r="B245" s="143">
        <f>业务员提成明细!B239</f>
        <v>43277</v>
      </c>
      <c r="C245" s="144" t="str">
        <f>业务员提成明细!C239</f>
        <v>a1348</v>
      </c>
      <c r="D245" s="142" t="str">
        <f>业务员提成明细!D239</f>
        <v>佛山市其右医疗科技有限公司</v>
      </c>
      <c r="E245" s="145">
        <f>业务员提成明细!E239</f>
        <v>3200</v>
      </c>
      <c r="F245" s="146" t="str">
        <f>业务员提成明细!F239</f>
        <v>16644071</v>
      </c>
      <c r="G245" s="143">
        <f>业务员提成明细!G239</f>
        <v>43277</v>
      </c>
      <c r="H245" s="144" t="str">
        <f>业务员提成明细!H239</f>
        <v>款到发货</v>
      </c>
      <c r="I245" s="150">
        <f>业务员提成明细!I239</f>
        <v>43277</v>
      </c>
      <c r="J245" s="151">
        <f>业务员提成明细!J239</f>
        <v>3200</v>
      </c>
      <c r="K245" s="145">
        <f>业务员提成明细!K239</f>
        <v>2758.62</v>
      </c>
      <c r="L245" s="152">
        <f>业务员提成明细!L239</f>
        <v>0</v>
      </c>
      <c r="M245" s="153">
        <f>业务员提成明细!M239</f>
        <v>0</v>
      </c>
      <c r="N245" s="76" t="e">
        <f>业务员提成明细!N239</f>
        <v>#REF!</v>
      </c>
      <c r="O245" s="126">
        <f>业务员提成明细!O239</f>
        <v>0.05</v>
      </c>
      <c r="P245" s="154">
        <f>业务员提成明细!P239</f>
        <v>137.93</v>
      </c>
      <c r="Q245" s="125" t="e">
        <f>业务员提成明细!Q239</f>
        <v>#REF!</v>
      </c>
      <c r="R245" s="145" t="e">
        <f>业务员提成明细!R239</f>
        <v>#REF!</v>
      </c>
      <c r="S245" s="161" t="e">
        <f>业务员提成明细!S239</f>
        <v>#REF!</v>
      </c>
      <c r="T245" s="162" t="str">
        <f>业务员提成明细!V239</f>
        <v>CSQ15</v>
      </c>
      <c r="U245" s="144" t="str">
        <f>业务员提成明细!W239</f>
        <v>*化学试剂助剂*全合成切削液</v>
      </c>
      <c r="V245" s="163" t="str">
        <f>业务员提成明细!V239</f>
        <v>CSQ15</v>
      </c>
      <c r="W245" s="164" t="str">
        <f>业务员提成明细!W239</f>
        <v>*化学试剂助剂*全合成切削液</v>
      </c>
      <c r="X245" s="163" t="str">
        <f>业务员提成明细!X239</f>
        <v>SH-803</v>
      </c>
      <c r="Y245" s="169">
        <f>业务员提成明细!Y239</f>
        <v>4</v>
      </c>
      <c r="Z245" s="170" t="str">
        <f>业务员提成明细!Z239</f>
        <v>桶</v>
      </c>
      <c r="AA245" s="170"/>
      <c r="AB245" s="170"/>
      <c r="AC245" s="171">
        <f>业务员提成明细!AC239</f>
        <v>72</v>
      </c>
      <c r="AD245" s="170"/>
      <c r="AE245" s="170"/>
      <c r="AF245" s="170" t="str">
        <f>业务员提成明细!AF239</f>
        <v>XOUT18060472</v>
      </c>
      <c r="AG245" s="176">
        <f>业务员提成明细!AG239</f>
        <v>43277</v>
      </c>
      <c r="AH245" s="177"/>
      <c r="AJ245" s="178">
        <f>业务员提成明细!AJ239</f>
        <v>0.16000029000007299</v>
      </c>
    </row>
    <row r="246" spans="1:36" ht="11.25" customHeight="1" outlineLevel="2">
      <c r="A246" s="142" t="str">
        <f>业务员提成明细!A240</f>
        <v>刘建凯</v>
      </c>
      <c r="B246" s="143">
        <f>业务员提成明细!B240</f>
        <v>43157</v>
      </c>
      <c r="C246" s="144" t="str">
        <f>业务员提成明细!C240</f>
        <v>a1472</v>
      </c>
      <c r="D246" s="142" t="str">
        <f>业务员提成明细!D240</f>
        <v>家申科技（嘉兴）有限公司</v>
      </c>
      <c r="E246" s="145">
        <f>业务员提成明细!E240</f>
        <v>8490</v>
      </c>
      <c r="F246" s="146" t="str">
        <f>业务员提成明细!F240</f>
        <v>02839335</v>
      </c>
      <c r="G246" s="143">
        <f>业务员提成明细!G240</f>
        <v>43277</v>
      </c>
      <c r="H246" s="144">
        <f>业务员提成明细!H240</f>
        <v>120</v>
      </c>
      <c r="I246" s="150">
        <f>业务员提成明细!I240</f>
        <v>43271</v>
      </c>
      <c r="J246" s="151">
        <f>业务员提成明细!J240</f>
        <v>8490</v>
      </c>
      <c r="K246" s="145">
        <f>业务员提成明细!K240</f>
        <v>7256.41</v>
      </c>
      <c r="L246" s="152">
        <f>业务员提成明细!L240</f>
        <v>114</v>
      </c>
      <c r="M246" s="153">
        <f>业务员提成明细!M240</f>
        <v>0</v>
      </c>
      <c r="N246" s="76" t="e">
        <f>业务员提成明细!N240</f>
        <v>#REF!</v>
      </c>
      <c r="O246" s="126">
        <f>业务员提成明细!O240</f>
        <v>0.04</v>
      </c>
      <c r="P246" s="154">
        <f>业务员提成明细!P240</f>
        <v>290.26</v>
      </c>
      <c r="Q246" s="125" t="e">
        <f>业务员提成明细!Q240</f>
        <v>#REF!</v>
      </c>
      <c r="R246" s="145" t="e">
        <f>业务员提成明细!R240</f>
        <v>#REF!</v>
      </c>
      <c r="S246" s="161" t="e">
        <f>业务员提成明细!S240</f>
        <v>#REF!</v>
      </c>
      <c r="T246" s="162" t="str">
        <f>业务员提成明细!V240</f>
        <v>CYQ19</v>
      </c>
      <c r="U246" s="144" t="str">
        <f>业务员提成明细!W240</f>
        <v>*润滑油*不锈钢切削油</v>
      </c>
      <c r="V246" s="163" t="str">
        <f>业务员提成明细!V240</f>
        <v>CYQ19</v>
      </c>
      <c r="W246" s="164" t="str">
        <f>业务员提成明细!W240</f>
        <v>*润滑油*不锈钢切削油</v>
      </c>
      <c r="X246" s="163" t="str">
        <f>业务员提成明细!X240</f>
        <v>DH-30B</v>
      </c>
      <c r="Y246" s="169">
        <f>业务员提成明细!Y240</f>
        <v>3</v>
      </c>
      <c r="Z246" s="170" t="str">
        <f>业务员提成明细!Z240</f>
        <v>桶</v>
      </c>
      <c r="AA246" s="170"/>
      <c r="AB246" s="170"/>
      <c r="AC246" s="171">
        <f>业务员提成明细!AC240</f>
        <v>510</v>
      </c>
      <c r="AD246" s="170"/>
      <c r="AE246" s="170"/>
      <c r="AF246" s="170" t="str">
        <f>业务员提成明细!AF240</f>
        <v>XOUT18010565</v>
      </c>
      <c r="AG246" s="176">
        <f>业务员提成明细!AG240</f>
        <v>43132</v>
      </c>
      <c r="AH246" s="177"/>
      <c r="AJ246" s="178">
        <f>业务员提成明细!AJ240</f>
        <v>0.17</v>
      </c>
    </row>
    <row r="247" spans="1:36" ht="11.25" customHeight="1" outlineLevel="2">
      <c r="A247" s="142" t="str">
        <f>业务员提成明细!A241</f>
        <v>刘建凯</v>
      </c>
      <c r="B247" s="143">
        <f>业务员提成明细!B241</f>
        <v>43258</v>
      </c>
      <c r="C247" s="144" t="str">
        <f>业务员提成明细!C241</f>
        <v>a1549</v>
      </c>
      <c r="D247" s="142" t="str">
        <f>业务员提成明细!D241</f>
        <v>玉环县兴发有色金属管业有限公司</v>
      </c>
      <c r="E247" s="145">
        <f>业务员提成明细!E241</f>
        <v>4800</v>
      </c>
      <c r="F247" s="146" t="str">
        <f>业务员提成明细!F241</f>
        <v>55874885</v>
      </c>
      <c r="G247" s="143">
        <f>业务员提成明细!G241</f>
        <v>43258</v>
      </c>
      <c r="H247" s="144" t="str">
        <f>业务员提成明细!H241</f>
        <v>款到发货</v>
      </c>
      <c r="I247" s="150">
        <f>业务员提成明细!I241</f>
        <v>43257</v>
      </c>
      <c r="J247" s="151">
        <f>业务员提成明细!J241</f>
        <v>4800</v>
      </c>
      <c r="K247" s="145">
        <f>业务员提成明细!K241</f>
        <v>4137.93</v>
      </c>
      <c r="L247" s="152">
        <f>业务员提成明细!L241</f>
        <v>-1</v>
      </c>
      <c r="M247" s="153">
        <f>业务员提成明细!M241</f>
        <v>0</v>
      </c>
      <c r="N247" s="76" t="e">
        <f>业务员提成明细!N241</f>
        <v>#REF!</v>
      </c>
      <c r="O247" s="126">
        <f>业务员提成明细!O241</f>
        <v>0.05</v>
      </c>
      <c r="P247" s="154">
        <f>业务员提成明细!P241</f>
        <v>206.9</v>
      </c>
      <c r="Q247" s="125" t="e">
        <f>业务员提成明细!Q241</f>
        <v>#REF!</v>
      </c>
      <c r="R247" s="145" t="e">
        <f>业务员提成明细!R241</f>
        <v>#REF!</v>
      </c>
      <c r="S247" s="161" t="e">
        <f>业务员提成明细!S241</f>
        <v>#REF!</v>
      </c>
      <c r="T247" s="162" t="str">
        <f>业务员提成明细!V241</f>
        <v>CYT33</v>
      </c>
      <c r="U247" s="144" t="str">
        <f>业务员提成明细!W241</f>
        <v>*专项化学用品*不锈钢拉伸油</v>
      </c>
      <c r="V247" s="163" t="str">
        <f>业务员提成明细!V241</f>
        <v>CYT33</v>
      </c>
      <c r="W247" s="164" t="str">
        <f>业务员提成明细!W241</f>
        <v>*专项化学用品*不锈钢拉伸油</v>
      </c>
      <c r="X247" s="163" t="str">
        <f>业务员提成明细!X241</f>
        <v>EF-307H</v>
      </c>
      <c r="Y247" s="169">
        <f>业务员提成明细!Y241</f>
        <v>1</v>
      </c>
      <c r="Z247" s="170" t="str">
        <f>业务员提成明细!Z241</f>
        <v>桶</v>
      </c>
      <c r="AA247" s="170"/>
      <c r="AB247" s="170"/>
      <c r="AC247" s="171">
        <f>业务员提成明细!AC241</f>
        <v>170</v>
      </c>
      <c r="AD247" s="170"/>
      <c r="AE247" s="170"/>
      <c r="AF247" s="170" t="str">
        <f>业务员提成明细!AF241</f>
        <v>XOUT18060129</v>
      </c>
      <c r="AG247" s="176">
        <f>业务员提成明细!AG241</f>
        <v>43258</v>
      </c>
      <c r="AH247" s="177"/>
      <c r="AJ247" s="178">
        <f>业务员提成明细!AJ241</f>
        <v>0.16000029000007199</v>
      </c>
    </row>
    <row r="248" spans="1:36" ht="11.25" customHeight="1" outlineLevel="2">
      <c r="A248" s="142" t="str">
        <f>业务员提成明细!A242</f>
        <v>刘建凯</v>
      </c>
      <c r="B248" s="143">
        <f>业务员提成明细!B242</f>
        <v>43252</v>
      </c>
      <c r="C248" s="144" t="str">
        <f>业务员提成明细!C242</f>
        <v>a1606</v>
      </c>
      <c r="D248" s="142" t="str">
        <f>业务员提成明细!D242</f>
        <v>无锡市圣光机床有限公司</v>
      </c>
      <c r="E248" s="145">
        <f>业务员提成明细!E242</f>
        <v>900</v>
      </c>
      <c r="F248" s="146" t="str">
        <f>业务员提成明细!F242</f>
        <v>55874786</v>
      </c>
      <c r="G248" s="143">
        <f>业务员提成明细!G242</f>
        <v>43252</v>
      </c>
      <c r="H248" s="144" t="str">
        <f>业务员提成明细!H242</f>
        <v>款到发货</v>
      </c>
      <c r="I248" s="150">
        <f>业务员提成明细!I242</f>
        <v>43270</v>
      </c>
      <c r="J248" s="151">
        <f>业务员提成明细!J242</f>
        <v>900</v>
      </c>
      <c r="K248" s="145">
        <f>业务员提成明细!K242</f>
        <v>775.86</v>
      </c>
      <c r="L248" s="152">
        <f>业务员提成明细!L242</f>
        <v>18</v>
      </c>
      <c r="M248" s="153">
        <f>业务员提成明细!M242</f>
        <v>0</v>
      </c>
      <c r="N248" s="76" t="e">
        <f>业务员提成明细!N242</f>
        <v>#REF!</v>
      </c>
      <c r="O248" s="126">
        <f>业务员提成明细!O242</f>
        <v>0.05</v>
      </c>
      <c r="P248" s="154">
        <f>业务员提成明细!P242</f>
        <v>38.79</v>
      </c>
      <c r="Q248" s="125" t="e">
        <f>业务员提成明细!Q242</f>
        <v>#REF!</v>
      </c>
      <c r="R248" s="145" t="e">
        <f>业务员提成明细!R242</f>
        <v>#REF!</v>
      </c>
      <c r="S248" s="161" t="e">
        <f>业务员提成明细!S242</f>
        <v>#REF!</v>
      </c>
      <c r="T248" s="162" t="str">
        <f>业务员提成明细!V242</f>
        <v>CYT07</v>
      </c>
      <c r="U248" s="144" t="str">
        <f>业务员提成明细!W242</f>
        <v>*化学试剂助剂*主轴保护剂</v>
      </c>
      <c r="V248" s="163" t="str">
        <f>业务员提成明细!V242</f>
        <v>CYT07</v>
      </c>
      <c r="W248" s="164" t="str">
        <f>业务员提成明细!W242</f>
        <v>*化学试剂助剂*主轴保护剂</v>
      </c>
      <c r="X248" s="163" t="str">
        <f>业务员提成明细!X242</f>
        <v>10#</v>
      </c>
      <c r="Y248" s="169">
        <f>业务员提成明细!Y242</f>
        <v>3</v>
      </c>
      <c r="Z248" s="170" t="str">
        <f>业务员提成明细!Z242</f>
        <v>桶</v>
      </c>
      <c r="AA248" s="170"/>
      <c r="AB248" s="170"/>
      <c r="AC248" s="171">
        <f>业务员提成明细!AC242</f>
        <v>51</v>
      </c>
      <c r="AD248" s="170"/>
      <c r="AE248" s="170"/>
      <c r="AF248" s="170" t="str">
        <f>业务员提成明细!AF242</f>
        <v>XOUT18050580</v>
      </c>
      <c r="AG248" s="176">
        <f>业务员提成明细!AG242</f>
        <v>43251</v>
      </c>
      <c r="AH248" s="177"/>
      <c r="AJ248" s="178">
        <f>业务员提成明细!AJ242</f>
        <v>0.160003093341582</v>
      </c>
    </row>
    <row r="249" spans="1:36" ht="11.25" customHeight="1" outlineLevel="2">
      <c r="A249" s="142" t="str">
        <f>业务员提成明细!A243</f>
        <v>刘建凯</v>
      </c>
      <c r="B249" s="143">
        <f>业务员提成明细!B243</f>
        <v>43119</v>
      </c>
      <c r="C249" s="144" t="str">
        <f>业务员提成明细!C243</f>
        <v>a1661</v>
      </c>
      <c r="D249" s="142" t="str">
        <f>业务员提成明细!D243</f>
        <v>苏州雍盈电子科技有限公司</v>
      </c>
      <c r="E249" s="145">
        <f>业务员提成明细!E243</f>
        <v>7200</v>
      </c>
      <c r="F249" s="146" t="str">
        <f>业务员提成明细!F243</f>
        <v>28120491</v>
      </c>
      <c r="G249" s="143">
        <f>业务员提成明细!G243</f>
        <v>43209</v>
      </c>
      <c r="H249" s="144">
        <f>业务员提成明细!H243</f>
        <v>90</v>
      </c>
      <c r="I249" s="150">
        <f>业务员提成明细!I243</f>
        <v>43266</v>
      </c>
      <c r="J249" s="151">
        <f>业务员提成明细!J243</f>
        <v>7200</v>
      </c>
      <c r="K249" s="145">
        <f>业务员提成明细!K243</f>
        <v>6153.85</v>
      </c>
      <c r="L249" s="152">
        <f>业务员提成明细!L243</f>
        <v>147</v>
      </c>
      <c r="M249" s="153">
        <f>业务员提成明细!M243</f>
        <v>0</v>
      </c>
      <c r="N249" s="76" t="e">
        <f>业务员提成明细!N243</f>
        <v>#REF!</v>
      </c>
      <c r="O249" s="126">
        <f>业务员提成明细!O243</f>
        <v>0.01</v>
      </c>
      <c r="P249" s="154">
        <f>业务员提成明细!P243</f>
        <v>61.54</v>
      </c>
      <c r="Q249" s="125" t="e">
        <f>业务员提成明细!Q243</f>
        <v>#REF!</v>
      </c>
      <c r="R249" s="145">
        <f>业务员提成明细!R243</f>
        <v>0</v>
      </c>
      <c r="S249" s="161">
        <f>业务员提成明细!S243</f>
        <v>0</v>
      </c>
      <c r="T249" s="162" t="str">
        <f>业务员提成明细!V243</f>
        <v>CSR58</v>
      </c>
      <c r="U249" s="144" t="str">
        <f>业务员提成明细!W243</f>
        <v>*石油制品*植物型切削液</v>
      </c>
      <c r="V249" s="163" t="str">
        <f>业务员提成明细!V243</f>
        <v>CSR58</v>
      </c>
      <c r="W249" s="164" t="str">
        <f>业务员提成明细!W243</f>
        <v>*石油制品*植物型切削液</v>
      </c>
      <c r="X249" s="163" t="str">
        <f>业务员提成明细!X243</f>
        <v>JH-300KCC</v>
      </c>
      <c r="Y249" s="169">
        <f>业务员提成明细!Y243</f>
        <v>3</v>
      </c>
      <c r="Z249" s="170" t="str">
        <f>业务员提成明细!Z243</f>
        <v>桶</v>
      </c>
      <c r="AA249" s="170"/>
      <c r="AB249" s="170"/>
      <c r="AC249" s="171">
        <f>业务员提成明细!AC243</f>
        <v>510</v>
      </c>
      <c r="AD249" s="170"/>
      <c r="AE249" s="170"/>
      <c r="AF249" s="170" t="str">
        <f>业务员提成明细!AF243</f>
        <v>XOUT17120456</v>
      </c>
      <c r="AG249" s="176">
        <f>业务员提成明细!AG243</f>
        <v>43092</v>
      </c>
      <c r="AH249" s="177"/>
      <c r="AJ249" s="178">
        <f>业务员提成明细!AJ243</f>
        <v>0.17</v>
      </c>
    </row>
    <row r="250" spans="1:36" ht="11.25" customHeight="1" outlineLevel="2">
      <c r="A250" s="142" t="str">
        <f>业务员提成明细!A244</f>
        <v>刘建凯</v>
      </c>
      <c r="B250" s="143">
        <f>业务员提成明细!B244</f>
        <v>43119</v>
      </c>
      <c r="C250" s="144" t="str">
        <f>业务员提成明细!C244</f>
        <v>a1661</v>
      </c>
      <c r="D250" s="142" t="str">
        <f>业务员提成明细!D244</f>
        <v>苏州雍盈电子科技有限公司</v>
      </c>
      <c r="E250" s="145">
        <f>业务员提成明细!E244</f>
        <v>64800</v>
      </c>
      <c r="F250" s="146" t="str">
        <f>业务员提成明细!F244</f>
        <v>28120491</v>
      </c>
      <c r="G250" s="143">
        <f>业务员提成明细!G244</f>
        <v>43209</v>
      </c>
      <c r="H250" s="144">
        <f>业务员提成明细!H244</f>
        <v>90</v>
      </c>
      <c r="I250" s="150">
        <f>业务员提成明细!I244</f>
        <v>43266</v>
      </c>
      <c r="J250" s="151">
        <f>业务员提成明细!J244</f>
        <v>64800</v>
      </c>
      <c r="K250" s="145">
        <f>业务员提成明细!K244</f>
        <v>55384.62</v>
      </c>
      <c r="L250" s="152">
        <f>业务员提成明细!L244</f>
        <v>147</v>
      </c>
      <c r="M250" s="153">
        <f>业务员提成明细!M244</f>
        <v>0</v>
      </c>
      <c r="N250" s="76" t="e">
        <f>业务员提成明细!N244</f>
        <v>#REF!</v>
      </c>
      <c r="O250" s="126">
        <f>业务员提成明细!O244</f>
        <v>0.01</v>
      </c>
      <c r="P250" s="154">
        <f>业务员提成明细!P244</f>
        <v>553.85</v>
      </c>
      <c r="Q250" s="125" t="e">
        <f>业务员提成明细!Q244</f>
        <v>#REF!</v>
      </c>
      <c r="R250" s="145">
        <f>业务员提成明细!R244</f>
        <v>0</v>
      </c>
      <c r="S250" s="161">
        <f>业务员提成明细!S244</f>
        <v>0</v>
      </c>
      <c r="T250" s="162" t="str">
        <f>业务员提成明细!V244</f>
        <v>CSR58</v>
      </c>
      <c r="U250" s="144" t="str">
        <f>业务员提成明细!W244</f>
        <v>*石油制品*植物型切削液</v>
      </c>
      <c r="V250" s="163" t="str">
        <f>业务员提成明细!V244</f>
        <v>CSR58</v>
      </c>
      <c r="W250" s="164" t="str">
        <f>业务员提成明细!W244</f>
        <v>*石油制品*植物型切削液</v>
      </c>
      <c r="X250" s="163" t="str">
        <f>业务员提成明细!X244</f>
        <v>JH-300KCC</v>
      </c>
      <c r="Y250" s="169">
        <f>业务员提成明细!Y244</f>
        <v>27</v>
      </c>
      <c r="Z250" s="170" t="str">
        <f>业务员提成明细!Z244</f>
        <v>桶</v>
      </c>
      <c r="AA250" s="170"/>
      <c r="AB250" s="170"/>
      <c r="AC250" s="171">
        <f>业务员提成明细!AC244</f>
        <v>4590</v>
      </c>
      <c r="AD250" s="170"/>
      <c r="AE250" s="170"/>
      <c r="AF250" s="170" t="str">
        <f>业务员提成明细!AF244</f>
        <v>XOUT17120466</v>
      </c>
      <c r="AG250" s="176">
        <f>业务员提成明细!AG244</f>
        <v>43094</v>
      </c>
      <c r="AH250" s="177"/>
      <c r="AJ250" s="178">
        <f>业务员提成明细!AJ244</f>
        <v>0.17</v>
      </c>
    </row>
    <row r="251" spans="1:36" ht="11.25" customHeight="1" outlineLevel="2">
      <c r="A251" s="142" t="str">
        <f>业务员提成明细!A245</f>
        <v>刘建凯</v>
      </c>
      <c r="B251" s="143">
        <f>业务员提成明细!B245</f>
        <v>43119</v>
      </c>
      <c r="C251" s="144" t="str">
        <f>业务员提成明细!C245</f>
        <v>a1661</v>
      </c>
      <c r="D251" s="142" t="str">
        <f>业务员提成明细!D245</f>
        <v>苏州雍盈电子科技有限公司</v>
      </c>
      <c r="E251" s="145">
        <f>业务员提成明细!E245</f>
        <v>36000</v>
      </c>
      <c r="F251" s="146" t="str">
        <f>业务员提成明细!F245</f>
        <v>28120491</v>
      </c>
      <c r="G251" s="143">
        <f>业务员提成明细!G245</f>
        <v>43209</v>
      </c>
      <c r="H251" s="144">
        <f>业务员提成明细!H245</f>
        <v>90</v>
      </c>
      <c r="I251" s="150">
        <f>业务员提成明细!I245</f>
        <v>43266</v>
      </c>
      <c r="J251" s="151">
        <f>业务员提成明细!J245</f>
        <v>36000</v>
      </c>
      <c r="K251" s="145">
        <f>业务员提成明细!K245</f>
        <v>30769.23</v>
      </c>
      <c r="L251" s="152">
        <f>业务员提成明细!L245</f>
        <v>147</v>
      </c>
      <c r="M251" s="153">
        <f>业务员提成明细!M245</f>
        <v>0</v>
      </c>
      <c r="N251" s="76" t="e">
        <f>业务员提成明细!N245</f>
        <v>#REF!</v>
      </c>
      <c r="O251" s="126">
        <f>业务员提成明细!O245</f>
        <v>0.01</v>
      </c>
      <c r="P251" s="154">
        <f>业务员提成明细!P245</f>
        <v>307.69</v>
      </c>
      <c r="Q251" s="125" t="e">
        <f>业务员提成明细!Q245</f>
        <v>#REF!</v>
      </c>
      <c r="R251" s="145">
        <f>业务员提成明细!R245</f>
        <v>0</v>
      </c>
      <c r="S251" s="161">
        <f>业务员提成明细!S245</f>
        <v>0</v>
      </c>
      <c r="T251" s="162" t="str">
        <f>业务员提成明细!V245</f>
        <v>CSR58</v>
      </c>
      <c r="U251" s="144" t="str">
        <f>业务员提成明细!W245</f>
        <v>*石油制品*植物型切削液</v>
      </c>
      <c r="V251" s="163" t="str">
        <f>业务员提成明细!V245</f>
        <v>CSR58</v>
      </c>
      <c r="W251" s="164" t="str">
        <f>业务员提成明细!W245</f>
        <v>*石油制品*植物型切削液</v>
      </c>
      <c r="X251" s="163" t="str">
        <f>业务员提成明细!X245</f>
        <v>JH-300KCC</v>
      </c>
      <c r="Y251" s="169">
        <f>业务员提成明细!Y245</f>
        <v>15</v>
      </c>
      <c r="Z251" s="170" t="str">
        <f>业务员提成明细!Z245</f>
        <v>桶</v>
      </c>
      <c r="AA251" s="170"/>
      <c r="AB251" s="170"/>
      <c r="AC251" s="171">
        <f>业务员提成明细!AC245</f>
        <v>2550</v>
      </c>
      <c r="AD251" s="170"/>
      <c r="AE251" s="170"/>
      <c r="AF251" s="170" t="str">
        <f>业务员提成明细!AF245</f>
        <v>XOUT18010248</v>
      </c>
      <c r="AG251" s="176">
        <f>业务员提成明细!AG245</f>
        <v>43115</v>
      </c>
      <c r="AH251" s="177"/>
      <c r="AJ251" s="178">
        <f>业务员提成明细!AJ245</f>
        <v>0.17</v>
      </c>
    </row>
    <row r="252" spans="1:36" ht="11.25" customHeight="1" outlineLevel="2">
      <c r="A252" s="142" t="str">
        <f>业务员提成明细!A246</f>
        <v>刘建凯</v>
      </c>
      <c r="B252" s="143">
        <f>业务员提成明细!B246</f>
        <v>43198</v>
      </c>
      <c r="C252" s="144" t="str">
        <f>业务员提成明细!C246</f>
        <v>a1807</v>
      </c>
      <c r="D252" s="142" t="str">
        <f>业务员提成明细!D246</f>
        <v>宁波能塑汽车部件有限公司</v>
      </c>
      <c r="E252" s="145">
        <f>业务员提成明细!E246</f>
        <v>7200</v>
      </c>
      <c r="F252" s="146" t="str">
        <f>业务员提成明细!F246</f>
        <v>15222423</v>
      </c>
      <c r="G252" s="143">
        <f>业务员提成明细!G246</f>
        <v>43288</v>
      </c>
      <c r="H252" s="144">
        <f>业务员提成明细!H246</f>
        <v>90</v>
      </c>
      <c r="I252" s="150">
        <f>业务员提成明细!I246</f>
        <v>43279</v>
      </c>
      <c r="J252" s="151">
        <f>业务员提成明细!J246</f>
        <v>7200</v>
      </c>
      <c r="K252" s="145">
        <f>业务员提成明细!K246</f>
        <v>6153.85</v>
      </c>
      <c r="L252" s="152">
        <f>业务员提成明细!L246</f>
        <v>81</v>
      </c>
      <c r="M252" s="153">
        <f>业务员提成明细!M246</f>
        <v>0</v>
      </c>
      <c r="N252" s="76" t="e">
        <f>业务员提成明细!N246</f>
        <v>#REF!</v>
      </c>
      <c r="O252" s="126">
        <f>业务员提成明细!O246</f>
        <v>0.04</v>
      </c>
      <c r="P252" s="154">
        <f>业务员提成明细!P246</f>
        <v>246.15</v>
      </c>
      <c r="Q252" s="125" t="e">
        <f>业务员提成明细!Q246</f>
        <v>#REF!</v>
      </c>
      <c r="R252" s="145" t="e">
        <f>业务员提成明细!R246</f>
        <v>#REF!</v>
      </c>
      <c r="S252" s="161" t="e">
        <f>业务员提成明细!S246</f>
        <v>#REF!</v>
      </c>
      <c r="T252" s="162" t="str">
        <f>业务员提成明细!V246</f>
        <v>CSB15</v>
      </c>
      <c r="U252" s="144" t="str">
        <f>业务员提成明细!W246</f>
        <v>*化学试剂助剂*半合成切削液</v>
      </c>
      <c r="V252" s="163" t="str">
        <f>业务员提成明细!V246</f>
        <v>CSB15</v>
      </c>
      <c r="W252" s="164" t="str">
        <f>业务员提成明细!W246</f>
        <v>*化学试剂助剂*半合成切削液</v>
      </c>
      <c r="X252" s="163" t="str">
        <f>业务员提成明细!X246</f>
        <v>LP-3030AL</v>
      </c>
      <c r="Y252" s="169">
        <f>业务员提成明细!Y246</f>
        <v>2</v>
      </c>
      <c r="Z252" s="170" t="str">
        <f>业务员提成明细!Z246</f>
        <v>桶</v>
      </c>
      <c r="AA252" s="170"/>
      <c r="AB252" s="170"/>
      <c r="AC252" s="171">
        <f>业务员提成明细!AC246</f>
        <v>340</v>
      </c>
      <c r="AD252" s="170"/>
      <c r="AE252" s="170"/>
      <c r="AF252" s="170" t="str">
        <f>业务员提成明细!AF246</f>
        <v>XOUT18040057</v>
      </c>
      <c r="AG252" s="176">
        <f>业务员提成明细!AG246</f>
        <v>43194</v>
      </c>
      <c r="AH252" s="177"/>
      <c r="AJ252" s="178">
        <f>业务员提成明细!AJ246</f>
        <v>0.17</v>
      </c>
    </row>
    <row r="253" spans="1:36" ht="11.25" customHeight="1" outlineLevel="2">
      <c r="A253" s="142" t="str">
        <f>业务员提成明细!A247</f>
        <v>刘建凯</v>
      </c>
      <c r="B253" s="143">
        <f>业务员提成明细!B247</f>
        <v>43214</v>
      </c>
      <c r="C253" s="144" t="str">
        <f>业务员提成明细!C247</f>
        <v>a1807</v>
      </c>
      <c r="D253" s="142" t="str">
        <f>业务员提成明细!D247</f>
        <v>宁波能塑汽车部件有限公司</v>
      </c>
      <c r="E253" s="145">
        <f>业务员提成明细!E247</f>
        <v>7200</v>
      </c>
      <c r="F253" s="146" t="str">
        <f>业务员提成明细!F247</f>
        <v>27754206</v>
      </c>
      <c r="G253" s="143">
        <f>业务员提成明细!G247</f>
        <v>43304</v>
      </c>
      <c r="H253" s="144">
        <f>业务员提成明细!H247</f>
        <v>90</v>
      </c>
      <c r="I253" s="150">
        <f>业务员提成明细!I247</f>
        <v>43279</v>
      </c>
      <c r="J253" s="151">
        <f>业务员提成明细!J247</f>
        <v>7200</v>
      </c>
      <c r="K253" s="145">
        <f>业务员提成明细!K247</f>
        <v>6153.85</v>
      </c>
      <c r="L253" s="152">
        <f>业务员提成明细!L247</f>
        <v>65</v>
      </c>
      <c r="M253" s="153">
        <f>业务员提成明细!M247</f>
        <v>0</v>
      </c>
      <c r="N253" s="76" t="e">
        <f>业务员提成明细!N247</f>
        <v>#REF!</v>
      </c>
      <c r="O253" s="126">
        <f>业务员提成明细!O247</f>
        <v>0.04</v>
      </c>
      <c r="P253" s="154">
        <f>业务员提成明细!P247</f>
        <v>246.15</v>
      </c>
      <c r="Q253" s="125" t="e">
        <f>业务员提成明细!Q247</f>
        <v>#REF!</v>
      </c>
      <c r="R253" s="145" t="e">
        <f>业务员提成明细!R247</f>
        <v>#REF!</v>
      </c>
      <c r="S253" s="161" t="e">
        <f>业务员提成明细!S247</f>
        <v>#REF!</v>
      </c>
      <c r="T253" s="162" t="str">
        <f>业务员提成明细!V247</f>
        <v>CSB15</v>
      </c>
      <c r="U253" s="144" t="str">
        <f>业务员提成明细!W247</f>
        <v>*化学试剂助剂*半合成切削液</v>
      </c>
      <c r="V253" s="163" t="str">
        <f>业务员提成明细!V247</f>
        <v>CSB15</v>
      </c>
      <c r="W253" s="164" t="str">
        <f>业务员提成明细!W247</f>
        <v>*化学试剂助剂*半合成切削液</v>
      </c>
      <c r="X253" s="163" t="str">
        <f>业务员提成明细!X247</f>
        <v>LP-3030AL</v>
      </c>
      <c r="Y253" s="169">
        <f>业务员提成明细!Y247</f>
        <v>2</v>
      </c>
      <c r="Z253" s="170" t="str">
        <f>业务员提成明细!Z247</f>
        <v>桶</v>
      </c>
      <c r="AA253" s="170"/>
      <c r="AB253" s="170"/>
      <c r="AC253" s="171">
        <f>业务员提成明细!AC247</f>
        <v>340</v>
      </c>
      <c r="AD253" s="170"/>
      <c r="AE253" s="170"/>
      <c r="AF253" s="170" t="str">
        <f>业务员提成明细!AF247</f>
        <v>XOUT18040422</v>
      </c>
      <c r="AG253" s="176">
        <f>业务员提成明细!AG247</f>
        <v>43215</v>
      </c>
      <c r="AH253" s="177"/>
      <c r="AJ253" s="178">
        <f>业务员提成明细!AJ247</f>
        <v>0.17</v>
      </c>
    </row>
    <row r="254" spans="1:36" ht="11.25" customHeight="1" outlineLevel="1">
      <c r="A254" s="179" t="s">
        <v>6643</v>
      </c>
      <c r="B254" s="143"/>
      <c r="C254" s="144"/>
      <c r="D254" s="142"/>
      <c r="E254" s="145">
        <f>SUBTOTAL(9,E218:E253)</f>
        <v>950744.35</v>
      </c>
      <c r="F254" s="146"/>
      <c r="G254" s="143"/>
      <c r="H254" s="144"/>
      <c r="I254" s="150"/>
      <c r="J254" s="151">
        <f>SUBTOTAL(9,J218:J253)</f>
        <v>893366.34</v>
      </c>
      <c r="K254" s="145">
        <f>SUBTOTAL(9,K218:K253)</f>
        <v>763875.52999999991</v>
      </c>
      <c r="L254" s="152"/>
      <c r="M254" s="153">
        <f>SUBTOTAL(9,M218:M253)</f>
        <v>57777.777777777781</v>
      </c>
      <c r="N254" s="76"/>
      <c r="O254" s="126"/>
      <c r="P254" s="154">
        <f>SUBTOTAL(9,P218:P253)</f>
        <v>24771.359999999997</v>
      </c>
      <c r="Q254" s="125"/>
      <c r="R254" s="145" t="e">
        <f>SUBTOTAL(9,R218:R253)</f>
        <v>#REF!</v>
      </c>
      <c r="S254" s="161" t="e">
        <f>SUBTOTAL(9,S218:S253)</f>
        <v>#REF!</v>
      </c>
      <c r="T254" s="162"/>
      <c r="U254" s="144"/>
      <c r="V254" s="163"/>
      <c r="W254" s="164"/>
      <c r="X254" s="163"/>
      <c r="Y254" s="169"/>
      <c r="Z254" s="170"/>
      <c r="AA254" s="170"/>
      <c r="AB254" s="170"/>
      <c r="AC254" s="171"/>
      <c r="AD254" s="170"/>
      <c r="AE254" s="170"/>
      <c r="AF254" s="170"/>
      <c r="AG254" s="176"/>
      <c r="AH254" s="177"/>
      <c r="AJ254" s="178"/>
    </row>
    <row r="255" spans="1:36" ht="11.25" customHeight="1" outlineLevel="2">
      <c r="A255" s="142" t="str">
        <f>业务员提成明细!A248</f>
        <v>刘宽</v>
      </c>
      <c r="B255" s="143">
        <f>业务员提成明细!B248</f>
        <v>43250</v>
      </c>
      <c r="C255" s="144" t="str">
        <f>业务员提成明细!C248</f>
        <v>a0480</v>
      </c>
      <c r="D255" s="142" t="str">
        <f>业务员提成明细!D248</f>
        <v>常州庄恒精密机械有限公司</v>
      </c>
      <c r="E255" s="145">
        <f>业务员提成明细!E248</f>
        <v>6400</v>
      </c>
      <c r="F255" s="146" t="str">
        <f>业务员提成明细!F248</f>
        <v>55874748</v>
      </c>
      <c r="G255" s="143">
        <f>业务员提成明细!G248</f>
        <v>43310</v>
      </c>
      <c r="H255" s="144">
        <f>业务员提成明细!H248</f>
        <v>60</v>
      </c>
      <c r="I255" s="150">
        <f>业务员提成明细!I248</f>
        <v>43273</v>
      </c>
      <c r="J255" s="151">
        <f>业务员提成明细!J248</f>
        <v>6400</v>
      </c>
      <c r="K255" s="145">
        <f>业务员提成明细!K248</f>
        <v>5517.24</v>
      </c>
      <c r="L255" s="152">
        <f>业务员提成明细!L248</f>
        <v>23</v>
      </c>
      <c r="M255" s="153">
        <f>业务员提成明细!M248</f>
        <v>1623.931623931624</v>
      </c>
      <c r="N255" s="76" t="e">
        <f>业务员提成明细!N248</f>
        <v>#REF!</v>
      </c>
      <c r="O255" s="126">
        <f>业务员提成明细!O248</f>
        <v>0.05</v>
      </c>
      <c r="P255" s="154">
        <f>业务员提成明细!P248</f>
        <v>194.67</v>
      </c>
      <c r="Q255" s="125" t="e">
        <f>业务员提成明细!Q248</f>
        <v>#REF!</v>
      </c>
      <c r="R255" s="145" t="e">
        <f>业务员提成明细!R248</f>
        <v>#REF!</v>
      </c>
      <c r="S255" s="161" t="e">
        <f>业务员提成明细!S248</f>
        <v>#REF!</v>
      </c>
      <c r="T255" s="162" t="str">
        <f>业务员提成明细!V248</f>
        <v>CSR14</v>
      </c>
      <c r="U255" s="144" t="str">
        <f>业务员提成明细!W248</f>
        <v>*专项化学用品*高性能切削液</v>
      </c>
      <c r="V255" s="163" t="str">
        <f>业务员提成明细!V248</f>
        <v>CSR14</v>
      </c>
      <c r="W255" s="164" t="str">
        <f>业务员提成明细!W248</f>
        <v>*专项化学用品*高性能切削液</v>
      </c>
      <c r="X255" s="163" t="str">
        <f>业务员提成明细!X248</f>
        <v>JH-EM13</v>
      </c>
      <c r="Y255" s="169">
        <f>业务员提成明细!Y248</f>
        <v>2</v>
      </c>
      <c r="Z255" s="170" t="str">
        <f>业务员提成明细!Z248</f>
        <v>桶</v>
      </c>
      <c r="AA255" s="170"/>
      <c r="AB255" s="170"/>
      <c r="AC255" s="171">
        <f>业务员提成明细!AC248</f>
        <v>340</v>
      </c>
      <c r="AD255" s="170"/>
      <c r="AE255" s="170"/>
      <c r="AF255" s="170" t="str">
        <f>业务员提成明细!AF248</f>
        <v>XOUT18050548</v>
      </c>
      <c r="AG255" s="176">
        <f>业务员提成明细!AG248</f>
        <v>43250</v>
      </c>
      <c r="AH255" s="177"/>
      <c r="AJ255" s="178">
        <f>业务员提成明细!AJ248</f>
        <v>0.16000029000007299</v>
      </c>
    </row>
    <row r="256" spans="1:36" ht="11.25" customHeight="1" outlineLevel="2">
      <c r="A256" s="142" t="str">
        <f>业务员提成明细!A249</f>
        <v>刘宽</v>
      </c>
      <c r="B256" s="143">
        <f>业务员提成明细!B249</f>
        <v>43250</v>
      </c>
      <c r="C256" s="144" t="str">
        <f>业务员提成明细!C249</f>
        <v>a0480</v>
      </c>
      <c r="D256" s="142" t="str">
        <f>业务员提成明细!D249</f>
        <v>常州庄恒精密机械有限公司</v>
      </c>
      <c r="E256" s="145">
        <f>业务员提成明细!E249</f>
        <v>2400</v>
      </c>
      <c r="F256" s="146" t="str">
        <f>业务员提成明细!F249</f>
        <v>55874750</v>
      </c>
      <c r="G256" s="143">
        <f>业务员提成明细!G249</f>
        <v>43310</v>
      </c>
      <c r="H256" s="144">
        <f>业务员提成明细!H249</f>
        <v>60</v>
      </c>
      <c r="I256" s="150">
        <f>业务员提成明细!I249</f>
        <v>43273</v>
      </c>
      <c r="J256" s="151">
        <f>业务员提成明细!J249</f>
        <v>2400</v>
      </c>
      <c r="K256" s="145">
        <f>业务员提成明细!K249</f>
        <v>2068.9699999999998</v>
      </c>
      <c r="L256" s="152">
        <f>业务员提成明细!L249</f>
        <v>23</v>
      </c>
      <c r="M256" s="153">
        <f>业务员提成明细!M249</f>
        <v>0</v>
      </c>
      <c r="N256" s="76" t="e">
        <f>业务员提成明细!N249</f>
        <v>#REF!</v>
      </c>
      <c r="O256" s="126">
        <f>业务员提成明细!O249</f>
        <v>0.05</v>
      </c>
      <c r="P256" s="154">
        <f>业务员提成明细!P249</f>
        <v>103.45</v>
      </c>
      <c r="Q256" s="125" t="e">
        <f>业务员提成明细!Q249</f>
        <v>#REF!</v>
      </c>
      <c r="R256" s="145" t="e">
        <f>业务员提成明细!R249</f>
        <v>#REF!</v>
      </c>
      <c r="S256" s="161" t="e">
        <f>业务员提成明细!S249</f>
        <v>#REF!</v>
      </c>
      <c r="T256" s="162" t="str">
        <f>业务员提成明细!V249</f>
        <v>CYT08</v>
      </c>
      <c r="U256" s="144" t="str">
        <f>业务员提成明细!W249</f>
        <v>*润滑油*机床导轨油</v>
      </c>
      <c r="V256" s="163" t="str">
        <f>业务员提成明细!V249</f>
        <v>CYT08</v>
      </c>
      <c r="W256" s="164" t="str">
        <f>业务员提成明细!W249</f>
        <v>*润滑油*机床导轨油</v>
      </c>
      <c r="X256" s="163" t="str">
        <f>业务员提成明细!X249</f>
        <v>32#</v>
      </c>
      <c r="Y256" s="169">
        <f>业务员提成明细!Y249</f>
        <v>0.17</v>
      </c>
      <c r="Z256" s="170" t="str">
        <f>业务员提成明细!Z249</f>
        <v>吨</v>
      </c>
      <c r="AA256" s="170"/>
      <c r="AB256" s="170"/>
      <c r="AC256" s="171">
        <f>业务员提成明细!AC249</f>
        <v>170</v>
      </c>
      <c r="AD256" s="170"/>
      <c r="AE256" s="170"/>
      <c r="AF256" s="170" t="str">
        <f>业务员提成明细!AF249</f>
        <v>XOUT18050548</v>
      </c>
      <c r="AG256" s="176">
        <f>业务员提成明细!AG249</f>
        <v>43250</v>
      </c>
      <c r="AH256" s="177"/>
      <c r="AJ256" s="178">
        <f>业务员提成明细!AJ249</f>
        <v>0.159997486672112</v>
      </c>
    </row>
    <row r="257" spans="1:36" ht="11.25" customHeight="1" outlineLevel="2">
      <c r="A257" s="142" t="str">
        <f>业务员提成明细!A250</f>
        <v>刘宽</v>
      </c>
      <c r="B257" s="143">
        <f>业务员提成明细!B250</f>
        <v>43185</v>
      </c>
      <c r="C257" s="144" t="str">
        <f>业务员提成明细!C250</f>
        <v>a0486</v>
      </c>
      <c r="D257" s="142" t="str">
        <f>业务员提成明细!D250</f>
        <v>常州市维安精密机械有限公司</v>
      </c>
      <c r="E257" s="145">
        <f>业务员提成明细!E250</f>
        <v>5000</v>
      </c>
      <c r="F257" s="146" t="str">
        <f>业务员提成明细!F250</f>
        <v>15222261</v>
      </c>
      <c r="G257" s="143">
        <f>业务员提成明细!G250</f>
        <v>43245</v>
      </c>
      <c r="H257" s="144">
        <f>业务员提成明细!H250</f>
        <v>60</v>
      </c>
      <c r="I257" s="150">
        <f>业务员提成明细!I250</f>
        <v>43257</v>
      </c>
      <c r="J257" s="151">
        <f>业务员提成明细!J250</f>
        <v>5000</v>
      </c>
      <c r="K257" s="145">
        <f>业务员提成明细!K250</f>
        <v>4273.5</v>
      </c>
      <c r="L257" s="152">
        <f>业务员提成明细!L250</f>
        <v>72</v>
      </c>
      <c r="M257" s="153">
        <f>业务员提成明细!M250</f>
        <v>0</v>
      </c>
      <c r="N257" s="76" t="e">
        <f>业务员提成明细!N250</f>
        <v>#REF!</v>
      </c>
      <c r="O257" s="126">
        <f>业务员提成明细!O250</f>
        <v>0.04</v>
      </c>
      <c r="P257" s="154">
        <f>业务员提成明细!P250</f>
        <v>170.94</v>
      </c>
      <c r="Q257" s="125" t="e">
        <f>业务员提成明细!Q250</f>
        <v>#REF!</v>
      </c>
      <c r="R257" s="145" t="e">
        <f>业务员提成明细!R250</f>
        <v>#REF!</v>
      </c>
      <c r="S257" s="161" t="e">
        <f>业务员提成明细!S250</f>
        <v>#REF!</v>
      </c>
      <c r="T257" s="162" t="str">
        <f>业务员提成明细!V250</f>
        <v>CYT11</v>
      </c>
      <c r="U257" s="144" t="str">
        <f>业务员提成明细!W250</f>
        <v>*专项化学用品*机床导轨油</v>
      </c>
      <c r="V257" s="163" t="str">
        <f>业务员提成明细!V250</f>
        <v>CYT11</v>
      </c>
      <c r="W257" s="164" t="str">
        <f>业务员提成明细!W250</f>
        <v>*专项化学用品*机床导轨油</v>
      </c>
      <c r="X257" s="163" t="str">
        <f>业务员提成明细!X250</f>
        <v>68#</v>
      </c>
      <c r="Y257" s="169">
        <f>业务员提成明细!Y250</f>
        <v>2</v>
      </c>
      <c r="Z257" s="170" t="str">
        <f>业务员提成明细!Z250</f>
        <v>桶</v>
      </c>
      <c r="AA257" s="170"/>
      <c r="AB257" s="170"/>
      <c r="AC257" s="171">
        <f>业务员提成明细!AC250</f>
        <v>340</v>
      </c>
      <c r="AD257" s="170"/>
      <c r="AE257" s="170"/>
      <c r="AF257" s="170" t="str">
        <f>业务员提成明细!AF250</f>
        <v>XOUT18030407</v>
      </c>
      <c r="AG257" s="176">
        <f>业务员提成明细!AG250</f>
        <v>43186</v>
      </c>
      <c r="AH257" s="177"/>
      <c r="AJ257" s="178">
        <f>业务员提成明细!AJ250</f>
        <v>0.17</v>
      </c>
    </row>
    <row r="258" spans="1:36" ht="11.25" customHeight="1" outlineLevel="2">
      <c r="A258" s="142" t="str">
        <f>业务员提成明细!A251</f>
        <v>刘宽</v>
      </c>
      <c r="B258" s="143">
        <f>业务员提成明细!B251</f>
        <v>43185</v>
      </c>
      <c r="C258" s="144" t="str">
        <f>业务员提成明细!C251</f>
        <v>a0486</v>
      </c>
      <c r="D258" s="142" t="str">
        <f>业务员提成明细!D251</f>
        <v>常州市维安精密机械有限公司</v>
      </c>
      <c r="E258" s="145">
        <f>业务员提成明细!E251</f>
        <v>12400</v>
      </c>
      <c r="F258" s="146" t="str">
        <f>业务员提成明细!F251</f>
        <v>15222261</v>
      </c>
      <c r="G258" s="143">
        <f>业务员提成明细!G251</f>
        <v>43245</v>
      </c>
      <c r="H258" s="144">
        <f>业务员提成明细!H251</f>
        <v>60</v>
      </c>
      <c r="I258" s="150">
        <f>业务员提成明细!I251</f>
        <v>43257</v>
      </c>
      <c r="J258" s="151">
        <f>业务员提成明细!J251</f>
        <v>12400</v>
      </c>
      <c r="K258" s="145">
        <f>业务员提成明细!K251</f>
        <v>10598.29</v>
      </c>
      <c r="L258" s="152">
        <f>业务员提成明细!L251</f>
        <v>72</v>
      </c>
      <c r="M258" s="153">
        <f>业务员提成明细!M251</f>
        <v>0</v>
      </c>
      <c r="N258" s="76" t="e">
        <f>业务员提成明细!N251</f>
        <v>#REF!</v>
      </c>
      <c r="O258" s="126">
        <f>业务员提成明细!O251</f>
        <v>0.04</v>
      </c>
      <c r="P258" s="154">
        <f>业务员提成明细!P251</f>
        <v>423.93</v>
      </c>
      <c r="Q258" s="125" t="e">
        <f>业务员提成明细!Q251</f>
        <v>#REF!</v>
      </c>
      <c r="R258" s="145" t="e">
        <f>业务员提成明细!R251</f>
        <v>#REF!</v>
      </c>
      <c r="S258" s="161" t="e">
        <f>业务员提成明细!S251</f>
        <v>#REF!</v>
      </c>
      <c r="T258" s="162" t="str">
        <f>业务员提成明细!V251</f>
        <v>CSR14</v>
      </c>
      <c r="U258" s="144" t="str">
        <f>业务员提成明细!W251</f>
        <v>*专项化学用品*高性能切削液</v>
      </c>
      <c r="V258" s="163" t="str">
        <f>业务员提成明细!V251</f>
        <v>CSR14</v>
      </c>
      <c r="W258" s="164" t="str">
        <f>业务员提成明细!W251</f>
        <v>*专项化学用品*高性能切削液</v>
      </c>
      <c r="X258" s="163" t="str">
        <f>业务员提成明细!X251</f>
        <v>JH-EM13</v>
      </c>
      <c r="Y258" s="169">
        <f>业务员提成明细!Y251</f>
        <v>4</v>
      </c>
      <c r="Z258" s="170" t="str">
        <f>业务员提成明细!Z251</f>
        <v>桶</v>
      </c>
      <c r="AA258" s="170"/>
      <c r="AB258" s="170"/>
      <c r="AC258" s="171">
        <f>业务员提成明细!AC251</f>
        <v>680</v>
      </c>
      <c r="AD258" s="170"/>
      <c r="AE258" s="170"/>
      <c r="AF258" s="170" t="str">
        <f>业务员提成明细!AF251</f>
        <v>XOUT18030407</v>
      </c>
      <c r="AG258" s="176">
        <f>业务员提成明细!AG251</f>
        <v>43186</v>
      </c>
      <c r="AH258" s="177"/>
      <c r="AJ258" s="178">
        <f>业务员提成明细!AJ251</f>
        <v>0.17</v>
      </c>
    </row>
    <row r="259" spans="1:36" ht="11.25" customHeight="1" outlineLevel="2">
      <c r="A259" s="142" t="str">
        <f>业务员提成明细!A252</f>
        <v>刘宽</v>
      </c>
      <c r="B259" s="143">
        <f>业务员提成明细!B252</f>
        <v>43185</v>
      </c>
      <c r="C259" s="144" t="str">
        <f>业务员提成明细!C252</f>
        <v>a0486</v>
      </c>
      <c r="D259" s="142" t="str">
        <f>业务员提成明细!D252</f>
        <v>常州市维安精密机械有限公司</v>
      </c>
      <c r="E259" s="145">
        <f>业务员提成明细!E252</f>
        <v>5000</v>
      </c>
      <c r="F259" s="146" t="str">
        <f>业务员提成明细!F252</f>
        <v>15222261</v>
      </c>
      <c r="G259" s="143">
        <f>业务员提成明细!G252</f>
        <v>43245</v>
      </c>
      <c r="H259" s="144">
        <f>业务员提成明细!H252</f>
        <v>60</v>
      </c>
      <c r="I259" s="150">
        <f>业务员提成明细!I252</f>
        <v>43257</v>
      </c>
      <c r="J259" s="151">
        <f>业务员提成明细!J252</f>
        <v>5000</v>
      </c>
      <c r="K259" s="145">
        <f>业务员提成明细!K252</f>
        <v>4273.5</v>
      </c>
      <c r="L259" s="152">
        <f>业务员提成明细!L252</f>
        <v>72</v>
      </c>
      <c r="M259" s="153">
        <f>业务员提成明细!M252</f>
        <v>0</v>
      </c>
      <c r="N259" s="76" t="e">
        <f>业务员提成明细!N252</f>
        <v>#REF!</v>
      </c>
      <c r="O259" s="126">
        <f>业务员提成明细!O252</f>
        <v>0.04</v>
      </c>
      <c r="P259" s="154">
        <f>业务员提成明细!P252</f>
        <v>170.94</v>
      </c>
      <c r="Q259" s="125" t="e">
        <f>业务员提成明细!Q252</f>
        <v>#REF!</v>
      </c>
      <c r="R259" s="145" t="e">
        <f>业务员提成明细!R252</f>
        <v>#REF!</v>
      </c>
      <c r="S259" s="161" t="e">
        <f>业务员提成明细!S252</f>
        <v>#REF!</v>
      </c>
      <c r="T259" s="162" t="str">
        <f>业务员提成明细!V252</f>
        <v>CYT10</v>
      </c>
      <c r="U259" s="144" t="str">
        <f>业务员提成明细!W252</f>
        <v>*专项化学用品*抗磨液压油</v>
      </c>
      <c r="V259" s="163" t="str">
        <f>业务员提成明细!V252</f>
        <v>CYT10</v>
      </c>
      <c r="W259" s="164" t="str">
        <f>业务员提成明细!W252</f>
        <v>*专项化学用品*抗磨液压油</v>
      </c>
      <c r="X259" s="163" t="str">
        <f>业务员提成明细!X252</f>
        <v>46#</v>
      </c>
      <c r="Y259" s="169">
        <f>业务员提成明细!Y252</f>
        <v>2</v>
      </c>
      <c r="Z259" s="170" t="str">
        <f>业务员提成明细!Z252</f>
        <v>桶</v>
      </c>
      <c r="AA259" s="170"/>
      <c r="AB259" s="170"/>
      <c r="AC259" s="171">
        <f>业务员提成明细!AC252</f>
        <v>340</v>
      </c>
      <c r="AD259" s="170"/>
      <c r="AE259" s="170"/>
      <c r="AF259" s="170" t="str">
        <f>业务员提成明细!AF252</f>
        <v>XOUT18030407</v>
      </c>
      <c r="AG259" s="176">
        <f>业务员提成明细!AG252</f>
        <v>43186</v>
      </c>
      <c r="AH259" s="177"/>
      <c r="AJ259" s="178">
        <f>业务员提成明细!AJ252</f>
        <v>0.17</v>
      </c>
    </row>
    <row r="260" spans="1:36" ht="11.25" customHeight="1" outlineLevel="2">
      <c r="A260" s="142" t="str">
        <f>业务员提成明细!A253</f>
        <v>刘宽</v>
      </c>
      <c r="B260" s="143">
        <f>业务员提成明细!B253</f>
        <v>43273</v>
      </c>
      <c r="C260" s="144" t="str">
        <f>业务员提成明细!C253</f>
        <v>a0651</v>
      </c>
      <c r="D260" s="142" t="str">
        <f>业务员提成明细!D253</f>
        <v>无锡市天仕科技有限公司</v>
      </c>
      <c r="E260" s="145">
        <f>业务员提成明细!E253</f>
        <v>900</v>
      </c>
      <c r="F260" s="146" t="str">
        <f>业务员提成明细!F253</f>
        <v>16643968</v>
      </c>
      <c r="G260" s="143">
        <f>业务员提成明细!G253</f>
        <v>43303</v>
      </c>
      <c r="H260" s="144">
        <f>业务员提成明细!H253</f>
        <v>30</v>
      </c>
      <c r="I260" s="150">
        <f>业务员提成明细!I253</f>
        <v>43279</v>
      </c>
      <c r="J260" s="151">
        <f>业务员提成明细!J253</f>
        <v>900</v>
      </c>
      <c r="K260" s="145">
        <f>业务员提成明细!K253</f>
        <v>775.86</v>
      </c>
      <c r="L260" s="152">
        <f>业务员提成明细!L253</f>
        <v>6</v>
      </c>
      <c r="M260" s="153">
        <f>业务员提成明细!M253</f>
        <v>0</v>
      </c>
      <c r="N260" s="76" t="e">
        <f>业务员提成明细!N253</f>
        <v>#REF!</v>
      </c>
      <c r="O260" s="126">
        <f>业务员提成明细!O253</f>
        <v>0.05</v>
      </c>
      <c r="P260" s="154">
        <f>业务员提成明细!P253</f>
        <v>38.79</v>
      </c>
      <c r="Q260" s="125" t="e">
        <f>业务员提成明细!Q253</f>
        <v>#REF!</v>
      </c>
      <c r="R260" s="145" t="e">
        <f>业务员提成明细!R253</f>
        <v>#REF!</v>
      </c>
      <c r="S260" s="161" t="e">
        <f>业务员提成明细!S253</f>
        <v>#REF!</v>
      </c>
      <c r="T260" s="162" t="str">
        <f>业务员提成明细!V253</f>
        <v>CYT11</v>
      </c>
      <c r="U260" s="144" t="str">
        <f>业务员提成明细!W253</f>
        <v>*润滑油*机床导轨油</v>
      </c>
      <c r="V260" s="163" t="str">
        <f>业务员提成明细!V253</f>
        <v>CYT11</v>
      </c>
      <c r="W260" s="164" t="str">
        <f>业务员提成明细!W253</f>
        <v>*润滑油*机床导轨油</v>
      </c>
      <c r="X260" s="163" t="str">
        <f>业务员提成明细!X253</f>
        <v>68#</v>
      </c>
      <c r="Y260" s="169">
        <f>业务员提成明细!Y253</f>
        <v>5.0999999999999997E-2</v>
      </c>
      <c r="Z260" s="170" t="str">
        <f>业务员提成明细!Z253</f>
        <v>吨</v>
      </c>
      <c r="AA260" s="170"/>
      <c r="AB260" s="170"/>
      <c r="AC260" s="171">
        <f>业务员提成明细!AC253</f>
        <v>51</v>
      </c>
      <c r="AD260" s="170"/>
      <c r="AE260" s="170"/>
      <c r="AF260" s="170" t="str">
        <f>业务员提成明细!AF253</f>
        <v>XOUT18060389</v>
      </c>
      <c r="AG260" s="176">
        <f>业务员提成明细!AG253</f>
        <v>43272</v>
      </c>
      <c r="AH260" s="177"/>
      <c r="AJ260" s="178">
        <f>业务员提成明细!AJ253</f>
        <v>0.160003093341582</v>
      </c>
    </row>
    <row r="261" spans="1:36" ht="11.25" customHeight="1" outlineLevel="2">
      <c r="A261" s="142" t="str">
        <f>业务员提成明细!A254</f>
        <v>刘宽</v>
      </c>
      <c r="B261" s="143">
        <f>业务员提成明细!B254</f>
        <v>43034</v>
      </c>
      <c r="C261" s="144" t="str">
        <f>业务员提成明细!C254</f>
        <v>a0754</v>
      </c>
      <c r="D261" s="142" t="str">
        <f>业务员提成明细!D254</f>
        <v>江阴市美芝精密模具有限公司</v>
      </c>
      <c r="E261" s="145">
        <f>业务员提成明细!E254</f>
        <v>3800</v>
      </c>
      <c r="F261" s="146" t="str">
        <f>业务员提成明细!F254</f>
        <v>37099945</v>
      </c>
      <c r="G261" s="143">
        <f>业务员提成明细!G254</f>
        <v>43124</v>
      </c>
      <c r="H261" s="144">
        <f>业务员提成明细!H254</f>
        <v>90</v>
      </c>
      <c r="I261" s="150" t="str">
        <f>业务员提成明细!I254</f>
        <v>2018-2-12/2018-6-29</v>
      </c>
      <c r="J261" s="151">
        <f>业务员提成明细!J254</f>
        <v>606.79999999999995</v>
      </c>
      <c r="K261" s="145">
        <f>业务员提成明细!K254</f>
        <v>518.63</v>
      </c>
      <c r="L261" s="152">
        <f>业务员提成明细!L254</f>
        <v>246</v>
      </c>
      <c r="M261" s="153">
        <f>业务员提成明细!M254</f>
        <v>0</v>
      </c>
      <c r="N261" s="76" t="e">
        <f>业务员提成明细!N254</f>
        <v>#REF!</v>
      </c>
      <c r="O261" s="126">
        <f>业务员提成明细!O254</f>
        <v>0</v>
      </c>
      <c r="P261" s="154">
        <f>业务员提成明细!P254</f>
        <v>0</v>
      </c>
      <c r="Q261" s="125" t="e">
        <f>业务员提成明细!Q254</f>
        <v>#REF!</v>
      </c>
      <c r="R261" s="145">
        <f>业务员提成明细!R254</f>
        <v>0</v>
      </c>
      <c r="S261" s="161">
        <f>业务员提成明细!S254</f>
        <v>0</v>
      </c>
      <c r="T261" s="162" t="str">
        <f>业务员提成明细!V254</f>
        <v>CSR24</v>
      </c>
      <c r="U261" s="144" t="str">
        <f>业务员提成明细!W254</f>
        <v>铝合金加工液</v>
      </c>
      <c r="V261" s="163" t="str">
        <f>业务员提成明细!V254</f>
        <v>CSR24</v>
      </c>
      <c r="W261" s="164" t="str">
        <f>业务员提成明细!W254</f>
        <v>铝合金加工液</v>
      </c>
      <c r="X261" s="163" t="str">
        <f>业务员提成明细!X254</f>
        <v>ZM-3080</v>
      </c>
      <c r="Y261" s="169">
        <f>业务员提成明细!Y254</f>
        <v>0.16</v>
      </c>
      <c r="Z261" s="170" t="str">
        <f>业务员提成明细!Z254</f>
        <v>桶</v>
      </c>
      <c r="AA261" s="170"/>
      <c r="AB261" s="170"/>
      <c r="AC261" s="171">
        <f>业务员提成明细!AC254</f>
        <v>27.15</v>
      </c>
      <c r="AD261" s="170"/>
      <c r="AE261" s="170"/>
      <c r="AF261" s="170" t="str">
        <f>业务员提成明细!AF254</f>
        <v>XOUT17100363</v>
      </c>
      <c r="AG261" s="176">
        <f>业务员提成明细!AG254</f>
        <v>43033</v>
      </c>
      <c r="AH261" s="177" t="str">
        <f>业务员提成明细!AH254</f>
        <v>拆分付款</v>
      </c>
      <c r="AJ261" s="178">
        <f>业务员提成明细!AJ254</f>
        <v>0.17</v>
      </c>
    </row>
    <row r="262" spans="1:36" ht="11.25" customHeight="1" outlineLevel="2">
      <c r="A262" s="142" t="str">
        <f>业务员提成明细!A255</f>
        <v>刘宽</v>
      </c>
      <c r="B262" s="143">
        <f>业务员提成明细!B255</f>
        <v>43174</v>
      </c>
      <c r="C262" s="144" t="str">
        <f>业务员提成明细!C255</f>
        <v>a0754</v>
      </c>
      <c r="D262" s="142" t="str">
        <f>业务员提成明细!D255</f>
        <v>江阴市美芝精密模具有限公司</v>
      </c>
      <c r="E262" s="145">
        <f>业务员提成明细!E255</f>
        <v>4000</v>
      </c>
      <c r="F262" s="146" t="str">
        <f>业务员提成明细!F255</f>
        <v>02839580</v>
      </c>
      <c r="G262" s="143">
        <f>业务员提成明细!G255</f>
        <v>43264</v>
      </c>
      <c r="H262" s="144">
        <f>业务员提成明细!H255</f>
        <v>90</v>
      </c>
      <c r="I262" s="150">
        <f>业务员提成明细!I255</f>
        <v>43280</v>
      </c>
      <c r="J262" s="151">
        <f>业务员提成明细!J255</f>
        <v>3493.2</v>
      </c>
      <c r="K262" s="145">
        <f>业务员提成明细!K255</f>
        <v>2985.64</v>
      </c>
      <c r="L262" s="152">
        <f>业务员提成明细!L255</f>
        <v>106</v>
      </c>
      <c r="M262" s="153">
        <f>业务员提成明细!M255</f>
        <v>0</v>
      </c>
      <c r="N262" s="76" t="e">
        <f>业务员提成明细!N255</f>
        <v>#REF!</v>
      </c>
      <c r="O262" s="126">
        <f>业务员提成明细!O255</f>
        <v>0.04</v>
      </c>
      <c r="P262" s="154">
        <f>业务员提成明细!P255</f>
        <v>119.43</v>
      </c>
      <c r="Q262" s="125" t="e">
        <f>业务员提成明细!Q255</f>
        <v>#REF!</v>
      </c>
      <c r="R262" s="145" t="e">
        <f>业务员提成明细!R255</f>
        <v>#REF!</v>
      </c>
      <c r="S262" s="161" t="e">
        <f>业务员提成明细!S255</f>
        <v>#REF!</v>
      </c>
      <c r="T262" s="162" t="str">
        <f>业务员提成明细!V255</f>
        <v>CYQ02</v>
      </c>
      <c r="U262" s="144" t="str">
        <f>业务员提成明细!W255</f>
        <v>*专项化学用品*油性成型加工油</v>
      </c>
      <c r="V262" s="163" t="str">
        <f>业务员提成明细!V255</f>
        <v>CYQ02</v>
      </c>
      <c r="W262" s="164" t="str">
        <f>业务员提成明细!W255</f>
        <v>*专项化学用品*油性成型加工油</v>
      </c>
      <c r="X262" s="163" t="str">
        <f>业务员提成明细!X255</f>
        <v>530B</v>
      </c>
      <c r="Y262" s="169">
        <f>业务员提成明细!Y255</f>
        <v>0.87</v>
      </c>
      <c r="Z262" s="170" t="str">
        <f>业务员提成明细!Z255</f>
        <v>桶</v>
      </c>
      <c r="AA262" s="170"/>
      <c r="AB262" s="170"/>
      <c r="AC262" s="171">
        <f>业务员提成明细!AC255</f>
        <v>148.46</v>
      </c>
      <c r="AD262" s="170"/>
      <c r="AE262" s="170"/>
      <c r="AF262" s="170" t="str">
        <f>业务员提成明细!AF255</f>
        <v>XOUT18030076</v>
      </c>
      <c r="AG262" s="176">
        <f>业务员提成明细!AG255</f>
        <v>43165</v>
      </c>
      <c r="AH262" s="177" t="str">
        <f>业务员提成明细!AH255</f>
        <v>拆分付款</v>
      </c>
      <c r="AJ262" s="178">
        <f>业务员提成明细!AJ255</f>
        <v>0.17</v>
      </c>
    </row>
    <row r="263" spans="1:36" ht="11.25" customHeight="1" outlineLevel="2">
      <c r="A263" s="142" t="str">
        <f>业务员提成明细!A256</f>
        <v>刘宽</v>
      </c>
      <c r="B263" s="143">
        <f>业务员提成明细!B256</f>
        <v>43067</v>
      </c>
      <c r="C263" s="144" t="str">
        <f>业务员提成明细!C256</f>
        <v>a0754</v>
      </c>
      <c r="D263" s="142" t="str">
        <f>业务员提成明细!D256</f>
        <v>江阴市美芝精密模具有限公司</v>
      </c>
      <c r="E263" s="145">
        <f>业务员提成明细!E256</f>
        <v>3800</v>
      </c>
      <c r="F263" s="146" t="str">
        <f>业务员提成明细!F256</f>
        <v>26629592</v>
      </c>
      <c r="G263" s="143">
        <f>业务员提成明细!G256</f>
        <v>43157</v>
      </c>
      <c r="H263" s="144">
        <f>业务员提成明细!H256</f>
        <v>90</v>
      </c>
      <c r="I263" s="150">
        <f>业务员提成明细!I256</f>
        <v>43280</v>
      </c>
      <c r="J263" s="151">
        <f>业务员提成明细!J256</f>
        <v>3800</v>
      </c>
      <c r="K263" s="145">
        <f>业务员提成明细!K256</f>
        <v>3247.86</v>
      </c>
      <c r="L263" s="152">
        <f>业务员提成明细!L256</f>
        <v>213</v>
      </c>
      <c r="M263" s="153">
        <f>业务员提成明细!M256</f>
        <v>0</v>
      </c>
      <c r="N263" s="76" t="e">
        <f>业务员提成明细!N256</f>
        <v>#REF!</v>
      </c>
      <c r="O263" s="126">
        <f>业务员提成明细!O256</f>
        <v>0</v>
      </c>
      <c r="P263" s="154">
        <f>业务员提成明细!P256</f>
        <v>0</v>
      </c>
      <c r="Q263" s="125" t="e">
        <f>业务员提成明细!Q256</f>
        <v>#REF!</v>
      </c>
      <c r="R263" s="145">
        <f>业务员提成明细!R256</f>
        <v>0</v>
      </c>
      <c r="S263" s="161">
        <f>业务员提成明细!S256</f>
        <v>0</v>
      </c>
      <c r="T263" s="162" t="str">
        <f>业务员提成明细!V256</f>
        <v>CSR24</v>
      </c>
      <c r="U263" s="144" t="str">
        <f>业务员提成明细!W256</f>
        <v>铝合金加工液</v>
      </c>
      <c r="V263" s="163" t="str">
        <f>业务员提成明细!V256</f>
        <v>CSR24</v>
      </c>
      <c r="W263" s="164" t="str">
        <f>业务员提成明细!W256</f>
        <v>铝合金加工液</v>
      </c>
      <c r="X263" s="163" t="str">
        <f>业务员提成明细!X256</f>
        <v>ZM-3080</v>
      </c>
      <c r="Y263" s="169">
        <f>业务员提成明细!Y256</f>
        <v>1</v>
      </c>
      <c r="Z263" s="170" t="str">
        <f>业务员提成明细!Z256</f>
        <v>桶</v>
      </c>
      <c r="AA263" s="170"/>
      <c r="AB263" s="170"/>
      <c r="AC263" s="171">
        <f>业务员提成明细!AC256</f>
        <v>170</v>
      </c>
      <c r="AD263" s="170"/>
      <c r="AE263" s="170"/>
      <c r="AF263" s="170" t="str">
        <f>业务员提成明细!AF256</f>
        <v>XOUT17110587</v>
      </c>
      <c r="AG263" s="176">
        <f>业务员提成明细!AG256</f>
        <v>43066</v>
      </c>
      <c r="AH263" s="177"/>
      <c r="AJ263" s="178">
        <f>业务员提成明细!AJ256</f>
        <v>0.17</v>
      </c>
    </row>
    <row r="264" spans="1:36" ht="11.25" customHeight="1" outlineLevel="2">
      <c r="A264" s="142" t="str">
        <f>业务员提成明细!A257</f>
        <v>刘宽</v>
      </c>
      <c r="B264" s="143">
        <f>业务员提成明细!B257</f>
        <v>43115</v>
      </c>
      <c r="C264" s="144" t="str">
        <f>业务员提成明细!C257</f>
        <v>a0754</v>
      </c>
      <c r="D264" s="142" t="str">
        <f>业务员提成明细!D257</f>
        <v>江阴市美芝精密模具有限公司</v>
      </c>
      <c r="E264" s="145">
        <f>业务员提成明细!E257</f>
        <v>5000</v>
      </c>
      <c r="F264" s="146" t="str">
        <f>业务员提成明细!F257</f>
        <v>28120321</v>
      </c>
      <c r="G264" s="143">
        <f>业务员提成明细!G257</f>
        <v>43205</v>
      </c>
      <c r="H264" s="144">
        <f>业务员提成明细!H257</f>
        <v>90</v>
      </c>
      <c r="I264" s="150">
        <f>业务员提成明细!I257</f>
        <v>43280</v>
      </c>
      <c r="J264" s="151">
        <f>业务员提成明细!J257</f>
        <v>5000</v>
      </c>
      <c r="K264" s="145">
        <f>业务员提成明细!K257</f>
        <v>4273.5</v>
      </c>
      <c r="L264" s="152">
        <f>业务员提成明细!L257</f>
        <v>165</v>
      </c>
      <c r="M264" s="153">
        <f>业务员提成明细!M257</f>
        <v>0</v>
      </c>
      <c r="N264" s="76" t="e">
        <f>业务员提成明细!N257</f>
        <v>#REF!</v>
      </c>
      <c r="O264" s="126">
        <f>业务员提成明细!O257</f>
        <v>0.01</v>
      </c>
      <c r="P264" s="154">
        <f>业务员提成明细!P257</f>
        <v>42.74</v>
      </c>
      <c r="Q264" s="125" t="e">
        <f>业务员提成明细!Q257</f>
        <v>#REF!</v>
      </c>
      <c r="R264" s="145" t="e">
        <f>业务员提成明细!R257</f>
        <v>#REF!</v>
      </c>
      <c r="S264" s="161" t="e">
        <f>业务员提成明细!S257</f>
        <v>#REF!</v>
      </c>
      <c r="T264" s="162" t="str">
        <f>业务员提成明细!V257</f>
        <v>CYT12</v>
      </c>
      <c r="U264" s="144" t="str">
        <f>业务员提成明细!W257</f>
        <v>*石油制品*抗磨液压油</v>
      </c>
      <c r="V264" s="163" t="str">
        <f>业务员提成明细!V257</f>
        <v>CYT12</v>
      </c>
      <c r="W264" s="164" t="str">
        <f>业务员提成明细!W257</f>
        <v>*石油制品*抗磨液压油</v>
      </c>
      <c r="X264" s="163" t="str">
        <f>业务员提成明细!X257</f>
        <v>68#</v>
      </c>
      <c r="Y264" s="169">
        <f>业务员提成明细!Y257</f>
        <v>2</v>
      </c>
      <c r="Z264" s="170" t="str">
        <f>业务员提成明细!Z257</f>
        <v>桶</v>
      </c>
      <c r="AA264" s="170"/>
      <c r="AB264" s="170"/>
      <c r="AC264" s="171">
        <f>业务员提成明细!AC257</f>
        <v>340</v>
      </c>
      <c r="AD264" s="170"/>
      <c r="AE264" s="170"/>
      <c r="AF264" s="170" t="str">
        <f>业务员提成明细!AF257</f>
        <v>XOUT18010196</v>
      </c>
      <c r="AG264" s="176">
        <f>业务员提成明细!AG257</f>
        <v>43111</v>
      </c>
      <c r="AH264" s="177"/>
      <c r="AJ264" s="178">
        <f>业务员提成明细!AJ257</f>
        <v>0.17</v>
      </c>
    </row>
    <row r="265" spans="1:36" ht="11.25" customHeight="1" outlineLevel="2">
      <c r="A265" s="142" t="str">
        <f>业务员提成明细!A258</f>
        <v>刘宽</v>
      </c>
      <c r="B265" s="143">
        <f>业务员提成明细!B258</f>
        <v>43115</v>
      </c>
      <c r="C265" s="144" t="str">
        <f>业务员提成明细!C258</f>
        <v>a0754</v>
      </c>
      <c r="D265" s="142" t="str">
        <f>业务员提成明细!D258</f>
        <v>江阴市美芝精密模具有限公司</v>
      </c>
      <c r="E265" s="145">
        <f>业务员提成明细!E258</f>
        <v>3300</v>
      </c>
      <c r="F265" s="146" t="str">
        <f>业务员提成明细!F258</f>
        <v>28120321</v>
      </c>
      <c r="G265" s="143">
        <f>业务员提成明细!G258</f>
        <v>43205</v>
      </c>
      <c r="H265" s="144">
        <f>业务员提成明细!H258</f>
        <v>90</v>
      </c>
      <c r="I265" s="150">
        <f>业务员提成明细!I258</f>
        <v>43280</v>
      </c>
      <c r="J265" s="151">
        <f>业务员提成明细!J258</f>
        <v>3300</v>
      </c>
      <c r="K265" s="145">
        <f>业务员提成明细!K258</f>
        <v>2820.51</v>
      </c>
      <c r="L265" s="152">
        <f>业务员提成明细!L258</f>
        <v>165</v>
      </c>
      <c r="M265" s="153">
        <f>业务员提成明细!M258</f>
        <v>0</v>
      </c>
      <c r="N265" s="76" t="e">
        <f>业务员提成明细!N258</f>
        <v>#REF!</v>
      </c>
      <c r="O265" s="126">
        <f>业务员提成明细!O258</f>
        <v>0.01</v>
      </c>
      <c r="P265" s="154">
        <f>业务员提成明细!P258</f>
        <v>28.21</v>
      </c>
      <c r="Q265" s="125" t="e">
        <f>业务员提成明细!Q258</f>
        <v>#REF!</v>
      </c>
      <c r="R265" s="145" t="e">
        <f>业务员提成明细!R258</f>
        <v>#REF!</v>
      </c>
      <c r="S265" s="161" t="e">
        <f>业务员提成明细!S258</f>
        <v>#REF!</v>
      </c>
      <c r="T265" s="162" t="str">
        <f>业务员提成明细!V258</f>
        <v>CYF05</v>
      </c>
      <c r="U265" s="144" t="str">
        <f>业务员提成明细!W258</f>
        <v>*石油制品*矿物油型防锈油</v>
      </c>
      <c r="V265" s="163" t="str">
        <f>业务员提成明细!V258</f>
        <v>CYF05</v>
      </c>
      <c r="W265" s="164" t="str">
        <f>业务员提成明细!W258</f>
        <v>*石油制品*矿物油型防锈油</v>
      </c>
      <c r="X265" s="163" t="str">
        <f>业务员提成明细!X258</f>
        <v>X-36</v>
      </c>
      <c r="Y265" s="169">
        <f>业务员提成明细!Y258</f>
        <v>1</v>
      </c>
      <c r="Z265" s="170" t="str">
        <f>业务员提成明细!Z258</f>
        <v>桶</v>
      </c>
      <c r="AA265" s="170"/>
      <c r="AB265" s="170"/>
      <c r="AC265" s="171">
        <f>业务员提成明细!AC258</f>
        <v>170</v>
      </c>
      <c r="AD265" s="170"/>
      <c r="AE265" s="170"/>
      <c r="AF265" s="170" t="str">
        <f>业务员提成明细!AF258</f>
        <v>XOUT18010196</v>
      </c>
      <c r="AG265" s="176">
        <f>业务员提成明细!AG258</f>
        <v>43111</v>
      </c>
      <c r="AH265" s="177"/>
      <c r="AJ265" s="178">
        <f>业务员提成明细!AJ258</f>
        <v>0.17</v>
      </c>
    </row>
    <row r="266" spans="1:36" ht="11.25" customHeight="1" outlineLevel="2">
      <c r="A266" s="142" t="str">
        <f>业务员提成明细!A259</f>
        <v>刘宽</v>
      </c>
      <c r="B266" s="143">
        <f>业务员提成明细!B259</f>
        <v>43117</v>
      </c>
      <c r="C266" s="144" t="str">
        <f>业务员提成明细!C259</f>
        <v>a0754</v>
      </c>
      <c r="D266" s="142" t="str">
        <f>业务员提成明细!D259</f>
        <v>江阴市美芝精密模具有限公司</v>
      </c>
      <c r="E266" s="145">
        <f>业务员提成明细!E259</f>
        <v>3800</v>
      </c>
      <c r="F266" s="146" t="str">
        <f>业务员提成明细!F259</f>
        <v>28120434</v>
      </c>
      <c r="G266" s="143">
        <f>业务员提成明细!G259</f>
        <v>43207</v>
      </c>
      <c r="H266" s="144">
        <f>业务员提成明细!H259</f>
        <v>90</v>
      </c>
      <c r="I266" s="150">
        <f>业务员提成明细!I259</f>
        <v>43280</v>
      </c>
      <c r="J266" s="151">
        <f>业务员提成明细!J259</f>
        <v>3800</v>
      </c>
      <c r="K266" s="145">
        <f>业务员提成明细!K259</f>
        <v>3247.86</v>
      </c>
      <c r="L266" s="152">
        <f>业务员提成明细!L259</f>
        <v>163</v>
      </c>
      <c r="M266" s="153">
        <f>业务员提成明细!M259</f>
        <v>0</v>
      </c>
      <c r="N266" s="76" t="e">
        <f>业务员提成明细!N259</f>
        <v>#REF!</v>
      </c>
      <c r="O266" s="126">
        <f>业务员提成明细!O259</f>
        <v>0.01</v>
      </c>
      <c r="P266" s="154">
        <f>业务员提成明细!P259</f>
        <v>32.479999999999997</v>
      </c>
      <c r="Q266" s="125">
        <f>业务员提成明细!Q259</f>
        <v>15.083</v>
      </c>
      <c r="R266" s="145">
        <f>业务员提成明细!R259</f>
        <v>2564.11</v>
      </c>
      <c r="S266" s="161">
        <f>业务员提成明细!S259</f>
        <v>683.75</v>
      </c>
      <c r="T266" s="162" t="str">
        <f>业务员提成明细!V259</f>
        <v>CSR24</v>
      </c>
      <c r="U266" s="144" t="str">
        <f>业务员提成明细!W259</f>
        <v>*石油制品*铝合金加工液</v>
      </c>
      <c r="V266" s="163" t="str">
        <f>业务员提成明细!V259</f>
        <v>CSR24</v>
      </c>
      <c r="W266" s="164" t="str">
        <f>业务员提成明细!W259</f>
        <v>*石油制品*铝合金加工液</v>
      </c>
      <c r="X266" s="163" t="str">
        <f>业务员提成明细!X259</f>
        <v>ZM-3080</v>
      </c>
      <c r="Y266" s="169">
        <f>业务员提成明细!Y259</f>
        <v>1</v>
      </c>
      <c r="Z266" s="170" t="str">
        <f>业务员提成明细!Z259</f>
        <v>桶</v>
      </c>
      <c r="AA266" s="170"/>
      <c r="AB266" s="170"/>
      <c r="AC266" s="171">
        <f>业务员提成明细!AC259</f>
        <v>170</v>
      </c>
      <c r="AD266" s="170"/>
      <c r="AE266" s="170"/>
      <c r="AF266" s="170" t="str">
        <f>业务员提成明细!AF259</f>
        <v>XOUT18010283</v>
      </c>
      <c r="AG266" s="176">
        <f>业务员提成明细!AG259</f>
        <v>43116</v>
      </c>
      <c r="AH266" s="177"/>
      <c r="AJ266" s="178">
        <f>业务员提成明细!AJ259</f>
        <v>0.17</v>
      </c>
    </row>
    <row r="267" spans="1:36" ht="11.25" customHeight="1" outlineLevel="2">
      <c r="A267" s="142" t="str">
        <f>业务员提成明细!A260</f>
        <v>刘宽</v>
      </c>
      <c r="B267" s="143">
        <f>业务员提成明细!B260</f>
        <v>43159</v>
      </c>
      <c r="C267" s="144" t="str">
        <f>业务员提成明细!C260</f>
        <v>a0981</v>
      </c>
      <c r="D267" s="142" t="str">
        <f>业务员提成明细!D260</f>
        <v>无锡市东方液压件制造有限公司</v>
      </c>
      <c r="E267" s="145">
        <f>业务员提成明细!E260</f>
        <v>6600</v>
      </c>
      <c r="F267" s="146" t="str">
        <f>业务员提成明细!F260</f>
        <v>02839370</v>
      </c>
      <c r="G267" s="143">
        <f>业务员提成明细!G260</f>
        <v>43219</v>
      </c>
      <c r="H267" s="144">
        <f>业务员提成明细!H260</f>
        <v>60</v>
      </c>
      <c r="I267" s="150">
        <f>业务员提成明细!I260</f>
        <v>43276</v>
      </c>
      <c r="J267" s="151">
        <f>业务员提成明细!J260</f>
        <v>6600</v>
      </c>
      <c r="K267" s="145">
        <f>业务员提成明细!K260</f>
        <v>5641.03</v>
      </c>
      <c r="L267" s="152">
        <f>业务员提成明细!L260</f>
        <v>117</v>
      </c>
      <c r="M267" s="153">
        <f>业务员提成明细!M260</f>
        <v>0</v>
      </c>
      <c r="N267" s="76" t="e">
        <f>业务员提成明细!N260</f>
        <v>#REF!</v>
      </c>
      <c r="O267" s="126">
        <f>业务员提成明细!O260</f>
        <v>0.04</v>
      </c>
      <c r="P267" s="154">
        <f>业务员提成明细!P260</f>
        <v>225.64</v>
      </c>
      <c r="Q267" s="125" t="e">
        <f>业务员提成明细!Q260</f>
        <v>#REF!</v>
      </c>
      <c r="R267" s="145" t="e">
        <f>业务员提成明细!R260</f>
        <v>#REF!</v>
      </c>
      <c r="S267" s="161" t="e">
        <f>业务员提成明细!S260</f>
        <v>#REF!</v>
      </c>
      <c r="T267" s="162" t="str">
        <f>业务员提成明细!V260</f>
        <v>CSQ15</v>
      </c>
      <c r="U267" s="144" t="str">
        <f>业务员提成明细!W260</f>
        <v>*其他化学制品*全合成切削液</v>
      </c>
      <c r="V267" s="163" t="str">
        <f>业务员提成明细!V260</f>
        <v>CSQ15</v>
      </c>
      <c r="W267" s="164" t="str">
        <f>业务员提成明细!W260</f>
        <v>*其他化学制品*全合成切削液</v>
      </c>
      <c r="X267" s="163" t="str">
        <f>业务员提成明细!X260</f>
        <v>SH-805</v>
      </c>
      <c r="Y267" s="169">
        <f>业务员提成明细!Y260</f>
        <v>2</v>
      </c>
      <c r="Z267" s="170" t="str">
        <f>业务员提成明细!Z260</f>
        <v>桶</v>
      </c>
      <c r="AA267" s="170"/>
      <c r="AB267" s="170"/>
      <c r="AC267" s="171">
        <f>业务员提成明细!AC260</f>
        <v>360</v>
      </c>
      <c r="AD267" s="170"/>
      <c r="AE267" s="170"/>
      <c r="AF267" s="170" t="str">
        <f>业务员提成明细!AF260</f>
        <v>XOUT18020176</v>
      </c>
      <c r="AG267" s="176">
        <f>业务员提成明细!AG260</f>
        <v>43158</v>
      </c>
      <c r="AH267" s="177"/>
      <c r="AJ267" s="178">
        <f>业务员提成明细!AJ260</f>
        <v>0.17</v>
      </c>
    </row>
    <row r="268" spans="1:36" ht="11.25" customHeight="1" outlineLevel="2">
      <c r="A268" s="142" t="str">
        <f>业务员提成明细!A261</f>
        <v>刘宽</v>
      </c>
      <c r="B268" s="143">
        <f>业务员提成明细!B261</f>
        <v>43187</v>
      </c>
      <c r="C268" s="144" t="str">
        <f>业务员提成明细!C261</f>
        <v>a1121</v>
      </c>
      <c r="D268" s="142" t="str">
        <f>业务员提成明细!D261</f>
        <v>无锡吉冈精密科技股份有限公司</v>
      </c>
      <c r="E268" s="145">
        <f>业务员提成明细!E261</f>
        <v>13600</v>
      </c>
      <c r="F268" s="146" t="str">
        <f>业务员提成明细!F261</f>
        <v>15222303</v>
      </c>
      <c r="G268" s="143">
        <f>业务员提成明细!G261</f>
        <v>43247</v>
      </c>
      <c r="H268" s="144">
        <f>业务员提成明细!H261</f>
        <v>60</v>
      </c>
      <c r="I268" s="150">
        <f>业务员提成明细!I261</f>
        <v>43259</v>
      </c>
      <c r="J268" s="151">
        <f>业务员提成明细!J261</f>
        <v>13600</v>
      </c>
      <c r="K268" s="145">
        <f>业务员提成明细!K261</f>
        <v>11623.93</v>
      </c>
      <c r="L268" s="152">
        <f>业务员提成明细!L261</f>
        <v>72</v>
      </c>
      <c r="M268" s="153">
        <f>业务员提成明细!M261</f>
        <v>0</v>
      </c>
      <c r="N268" s="76" t="e">
        <f>业务员提成明细!N261</f>
        <v>#REF!</v>
      </c>
      <c r="O268" s="126">
        <f>业务员提成明细!O261</f>
        <v>0.04</v>
      </c>
      <c r="P268" s="154">
        <f>业务员提成明细!P261</f>
        <v>464.96</v>
      </c>
      <c r="Q268" s="125">
        <f>业务员提成明细!Q261</f>
        <v>15.083</v>
      </c>
      <c r="R268" s="145">
        <f>业务员提成明细!R261</f>
        <v>10256.44</v>
      </c>
      <c r="S268" s="161">
        <f>业务员提成明细!S261</f>
        <v>1367.49</v>
      </c>
      <c r="T268" s="162" t="str">
        <f>业务员提成明细!V261</f>
        <v>CSR24</v>
      </c>
      <c r="U268" s="144" t="str">
        <f>业务员提成明细!W261</f>
        <v>*专项化学用品*铝合金加工液</v>
      </c>
      <c r="V268" s="163" t="str">
        <f>业务员提成明细!V261</f>
        <v>CSR24</v>
      </c>
      <c r="W268" s="164" t="str">
        <f>业务员提成明细!W261</f>
        <v>*专项化学用品*铝合金加工液</v>
      </c>
      <c r="X268" s="163" t="str">
        <f>业务员提成明细!X261</f>
        <v>ZM-3080</v>
      </c>
      <c r="Y268" s="169">
        <f>业务员提成明细!Y261</f>
        <v>4</v>
      </c>
      <c r="Z268" s="170" t="str">
        <f>业务员提成明细!Z261</f>
        <v>桶</v>
      </c>
      <c r="AA268" s="170"/>
      <c r="AB268" s="170"/>
      <c r="AC268" s="171">
        <f>业务员提成明细!AC261</f>
        <v>680</v>
      </c>
      <c r="AD268" s="170"/>
      <c r="AE268" s="170"/>
      <c r="AF268" s="170" t="str">
        <f>业务员提成明细!AF261</f>
        <v>XOUT18030471</v>
      </c>
      <c r="AG268" s="176">
        <f>业务员提成明细!AG261</f>
        <v>43188</v>
      </c>
      <c r="AH268" s="177"/>
      <c r="AJ268" s="178">
        <f>业务员提成明细!AJ261</f>
        <v>0.17</v>
      </c>
    </row>
    <row r="269" spans="1:36" ht="11.25" customHeight="1" outlineLevel="2">
      <c r="A269" s="142" t="str">
        <f>业务员提成明细!A262</f>
        <v>刘宽</v>
      </c>
      <c r="B269" s="143">
        <f>业务员提成明细!B262</f>
        <v>43266</v>
      </c>
      <c r="C269" s="144" t="str">
        <f>业务员提成明细!C262</f>
        <v>a1249</v>
      </c>
      <c r="D269" s="142" t="str">
        <f>业务员提成明细!D262</f>
        <v>江阴市富钰精密机械有限公司</v>
      </c>
      <c r="E269" s="145">
        <f>业务员提成明细!E262</f>
        <v>6000</v>
      </c>
      <c r="F269" s="146" t="str">
        <f>业务员提成明细!F262</f>
        <v>16643899</v>
      </c>
      <c r="G269" s="143">
        <f>业务员提成明细!G262</f>
        <v>43266</v>
      </c>
      <c r="H269" s="144" t="str">
        <f>业务员提成明细!H262</f>
        <v>开票现金</v>
      </c>
      <c r="I269" s="150">
        <f>业务员提成明细!I262</f>
        <v>43270</v>
      </c>
      <c r="J269" s="151">
        <f>业务员提成明细!J262</f>
        <v>6000</v>
      </c>
      <c r="K269" s="145">
        <f>业务员提成明细!K262</f>
        <v>5172.41</v>
      </c>
      <c r="L269" s="152">
        <f>业务员提成明细!L262</f>
        <v>4</v>
      </c>
      <c r="M269" s="153">
        <f>业务员提成明细!M262</f>
        <v>0</v>
      </c>
      <c r="N269" s="76" t="e">
        <f>业务员提成明细!N262</f>
        <v>#REF!</v>
      </c>
      <c r="O269" s="126">
        <f>业务员提成明细!O262</f>
        <v>0.05</v>
      </c>
      <c r="P269" s="154">
        <f>业务员提成明细!P262</f>
        <v>258.62</v>
      </c>
      <c r="Q269" s="125" t="e">
        <f>业务员提成明细!Q262</f>
        <v>#REF!</v>
      </c>
      <c r="R269" s="145" t="e">
        <f>业务员提成明细!R262</f>
        <v>#REF!</v>
      </c>
      <c r="S269" s="161" t="e">
        <f>业务员提成明细!S262</f>
        <v>#REF!</v>
      </c>
      <c r="T269" s="162" t="str">
        <f>业务员提成明细!V262</f>
        <v>CSR07</v>
      </c>
      <c r="U269" s="144" t="str">
        <f>业务员提成明细!W262</f>
        <v>*其他化学制品*优质切削液</v>
      </c>
      <c r="V269" s="163" t="str">
        <f>业务员提成明细!V262</f>
        <v>CSR07</v>
      </c>
      <c r="W269" s="164" t="str">
        <f>业务员提成明细!W262</f>
        <v>*其他化学制品*优质切削液</v>
      </c>
      <c r="X269" s="163" t="str">
        <f>业务员提成明细!X262</f>
        <v>JH-101SL</v>
      </c>
      <c r="Y269" s="169">
        <f>业务员提成明细!Y262</f>
        <v>2</v>
      </c>
      <c r="Z269" s="170" t="str">
        <f>业务员提成明细!Z262</f>
        <v>桶</v>
      </c>
      <c r="AA269" s="170"/>
      <c r="AB269" s="170"/>
      <c r="AC269" s="171">
        <f>业务员提成明细!AC262</f>
        <v>340</v>
      </c>
      <c r="AD269" s="170"/>
      <c r="AE269" s="170"/>
      <c r="AF269" s="170" t="str">
        <f>业务员提成明细!AF262</f>
        <v>XOUT18060344</v>
      </c>
      <c r="AG269" s="176">
        <f>业务员提成明细!AG262</f>
        <v>43266</v>
      </c>
      <c r="AH269" s="177"/>
      <c r="AJ269" s="178">
        <f>业务员提成明细!AJ262</f>
        <v>0.160000850667291</v>
      </c>
    </row>
    <row r="270" spans="1:36" ht="11.25" customHeight="1" outlineLevel="2">
      <c r="A270" s="142" t="str">
        <f>业务员提成明细!A263</f>
        <v>刘宽</v>
      </c>
      <c r="B270" s="143">
        <f>业务员提成明细!B263</f>
        <v>43129</v>
      </c>
      <c r="C270" s="144" t="str">
        <f>业务员提成明细!C263</f>
        <v>a1319</v>
      </c>
      <c r="D270" s="142" t="str">
        <f>业务员提成明细!D263</f>
        <v>无锡裕协精密机械科技有限公司</v>
      </c>
      <c r="E270" s="145">
        <f>业务员提成明细!E263</f>
        <v>5300</v>
      </c>
      <c r="F270" s="146" t="str">
        <f>业务员提成明细!F263</f>
        <v>28120622</v>
      </c>
      <c r="G270" s="143">
        <f>业务员提成明细!G263</f>
        <v>43159</v>
      </c>
      <c r="H270" s="144">
        <f>业务员提成明细!H263</f>
        <v>30</v>
      </c>
      <c r="I270" s="150" t="str">
        <f>业务员提成明细!I263</f>
        <v>2018-4-8/2018-6-14</v>
      </c>
      <c r="J270" s="151">
        <f>业务员提成明细!J263</f>
        <v>400</v>
      </c>
      <c r="K270" s="145">
        <f>业务员提成明细!K263</f>
        <v>341.88</v>
      </c>
      <c r="L270" s="152">
        <f>业务员提成明细!L263</f>
        <v>136</v>
      </c>
      <c r="M270" s="153">
        <f>业务员提成明细!M263</f>
        <v>0</v>
      </c>
      <c r="N270" s="76" t="e">
        <f>业务员提成明细!N263</f>
        <v>#REF!</v>
      </c>
      <c r="O270" s="126">
        <f>业务员提成明细!O263</f>
        <v>0.02</v>
      </c>
      <c r="P270" s="154">
        <f>业务员提成明细!P263</f>
        <v>6.84</v>
      </c>
      <c r="Q270" s="125" t="e">
        <f>业务员提成明细!Q263</f>
        <v>#REF!</v>
      </c>
      <c r="R270" s="145" t="e">
        <f>业务员提成明细!R263</f>
        <v>#REF!</v>
      </c>
      <c r="S270" s="161" t="e">
        <f>业务员提成明细!S263</f>
        <v>#REF!</v>
      </c>
      <c r="T270" s="162" t="str">
        <f>业务员提成明细!V263</f>
        <v>CYQ19</v>
      </c>
      <c r="U270" s="144" t="str">
        <f>业务员提成明细!W263</f>
        <v>*石油制品*不锈钢切削油</v>
      </c>
      <c r="V270" s="163" t="str">
        <f>业务员提成明细!V263</f>
        <v>CYQ19</v>
      </c>
      <c r="W270" s="164" t="str">
        <f>业务员提成明细!W263</f>
        <v>*石油制品*不锈钢切削油</v>
      </c>
      <c r="X270" s="163" t="str">
        <f>业务员提成明细!X263</f>
        <v>DH-30A</v>
      </c>
      <c r="Y270" s="169">
        <f>业务员提成明细!Y263</f>
        <v>0.15</v>
      </c>
      <c r="Z270" s="170" t="str">
        <f>业务员提成明细!Z263</f>
        <v>桶</v>
      </c>
      <c r="AA270" s="170"/>
      <c r="AB270" s="170"/>
      <c r="AC270" s="171">
        <f>业务员提成明细!AC263</f>
        <v>25.66</v>
      </c>
      <c r="AD270" s="170"/>
      <c r="AE270" s="170"/>
      <c r="AF270" s="170" t="str">
        <f>业务员提成明细!AF263</f>
        <v>XOUT18010518</v>
      </c>
      <c r="AG270" s="176">
        <f>业务员提成明细!AG263</f>
        <v>43130</v>
      </c>
      <c r="AH270" s="177" t="str">
        <f>业务员提成明细!AH263</f>
        <v>拆分付款</v>
      </c>
      <c r="AJ270" s="178">
        <f>业务员提成明细!AJ263</f>
        <v>0.17</v>
      </c>
    </row>
    <row r="271" spans="1:36" ht="11.25" customHeight="1" outlineLevel="2">
      <c r="A271" s="142" t="str">
        <f>业务员提成明细!A264</f>
        <v>刘宽</v>
      </c>
      <c r="B271" s="143">
        <f>业务员提成明细!B264</f>
        <v>43206</v>
      </c>
      <c r="C271" s="144" t="str">
        <f>业务员提成明细!C264</f>
        <v>a1319</v>
      </c>
      <c r="D271" s="142" t="str">
        <f>业务员提成明细!D264</f>
        <v>无锡裕协精密机械科技有限公司</v>
      </c>
      <c r="E271" s="145">
        <f>业务员提成明细!E264</f>
        <v>5300</v>
      </c>
      <c r="F271" s="146" t="str">
        <f>业务员提成明细!F264</f>
        <v>15222605</v>
      </c>
      <c r="G271" s="143">
        <f>业务员提成明细!G264</f>
        <v>43236</v>
      </c>
      <c r="H271" s="144">
        <f>业务员提成明细!H264</f>
        <v>30</v>
      </c>
      <c r="I271" s="150">
        <f>业务员提成明细!I264</f>
        <v>43265</v>
      </c>
      <c r="J271" s="151">
        <f>业务员提成明细!J264</f>
        <v>5300</v>
      </c>
      <c r="K271" s="145">
        <f>业务员提成明细!K264</f>
        <v>4529.91</v>
      </c>
      <c r="L271" s="152">
        <f>业务员提成明细!L264</f>
        <v>59</v>
      </c>
      <c r="M271" s="153">
        <f>业务员提成明细!M264</f>
        <v>0</v>
      </c>
      <c r="N271" s="76" t="e">
        <f>业务员提成明细!N264</f>
        <v>#REF!</v>
      </c>
      <c r="O271" s="126">
        <f>业务员提成明细!O264</f>
        <v>0.05</v>
      </c>
      <c r="P271" s="154">
        <f>业务员提成明细!P264</f>
        <v>226.5</v>
      </c>
      <c r="Q271" s="125" t="e">
        <f>业务员提成明细!Q264</f>
        <v>#REF!</v>
      </c>
      <c r="R271" s="145" t="e">
        <f>业务员提成明细!R264</f>
        <v>#REF!</v>
      </c>
      <c r="S271" s="161" t="e">
        <f>业务员提成明细!S264</f>
        <v>#REF!</v>
      </c>
      <c r="T271" s="162" t="str">
        <f>业务员提成明细!V264</f>
        <v>CYQ19</v>
      </c>
      <c r="U271" s="144" t="str">
        <f>业务员提成明细!W264</f>
        <v>*化学试剂助剂*不锈钢加工冷却剂</v>
      </c>
      <c r="V271" s="163" t="str">
        <f>业务员提成明细!V264</f>
        <v>CYQ19</v>
      </c>
      <c r="W271" s="164" t="str">
        <f>业务员提成明细!W264</f>
        <v>*化学试剂助剂*不锈钢加工冷却剂</v>
      </c>
      <c r="X271" s="163" t="str">
        <f>业务员提成明细!X264</f>
        <v>DH-30A</v>
      </c>
      <c r="Y271" s="169">
        <f>业务员提成明细!Y264</f>
        <v>2</v>
      </c>
      <c r="Z271" s="170" t="str">
        <f>业务员提成明细!Z264</f>
        <v>桶</v>
      </c>
      <c r="AA271" s="170"/>
      <c r="AB271" s="170"/>
      <c r="AC271" s="171">
        <f>业务员提成明细!AC264</f>
        <v>340</v>
      </c>
      <c r="AD271" s="170"/>
      <c r="AE271" s="170"/>
      <c r="AF271" s="170" t="str">
        <f>业务员提成明细!AF264</f>
        <v>XOUT18040259</v>
      </c>
      <c r="AG271" s="176">
        <f>业务员提成明细!AG264</f>
        <v>43207</v>
      </c>
      <c r="AH271" s="177"/>
      <c r="AJ271" s="178">
        <f>业务员提成明细!AJ264</f>
        <v>0.17</v>
      </c>
    </row>
    <row r="272" spans="1:36" ht="11.25" customHeight="1" outlineLevel="2">
      <c r="A272" s="142" t="str">
        <f>业务员提成明细!A265</f>
        <v>刘宽</v>
      </c>
      <c r="B272" s="143">
        <f>业务员提成明细!B265</f>
        <v>43206</v>
      </c>
      <c r="C272" s="144" t="str">
        <f>业务员提成明细!C265</f>
        <v>a1319</v>
      </c>
      <c r="D272" s="142" t="str">
        <f>业务员提成明细!D265</f>
        <v>无锡裕协精密机械科技有限公司</v>
      </c>
      <c r="E272" s="145">
        <f>业务员提成明细!E265</f>
        <v>300</v>
      </c>
      <c r="F272" s="146" t="str">
        <f>业务员提成明细!F265</f>
        <v>15222606</v>
      </c>
      <c r="G272" s="143">
        <f>业务员提成明细!G265</f>
        <v>43236</v>
      </c>
      <c r="H272" s="144">
        <f>业务员提成明细!H265</f>
        <v>30</v>
      </c>
      <c r="I272" s="150">
        <f>业务员提成明细!I265</f>
        <v>43265</v>
      </c>
      <c r="J272" s="151">
        <f>业务员提成明细!J265</f>
        <v>300</v>
      </c>
      <c r="K272" s="145">
        <f>业务员提成明细!K265</f>
        <v>256.41000000000003</v>
      </c>
      <c r="L272" s="152">
        <f>业务员提成明细!L265</f>
        <v>59</v>
      </c>
      <c r="M272" s="153">
        <f>业务员提成明细!M265</f>
        <v>0</v>
      </c>
      <c r="N272" s="76" t="e">
        <f>业务员提成明细!N265</f>
        <v>#REF!</v>
      </c>
      <c r="O272" s="126">
        <f>业务员提成明细!O265</f>
        <v>0.05</v>
      </c>
      <c r="P272" s="154">
        <f>业务员提成明细!P265</f>
        <v>12.82</v>
      </c>
      <c r="Q272" s="125" t="e">
        <f>业务员提成明细!Q265</f>
        <v>#REF!</v>
      </c>
      <c r="R272" s="145" t="e">
        <f>业务员提成明细!R265</f>
        <v>#REF!</v>
      </c>
      <c r="S272" s="161" t="e">
        <f>业务员提成明细!S265</f>
        <v>#REF!</v>
      </c>
      <c r="T272" s="162" t="str">
        <f>业务员提成明细!V265</f>
        <v>CYT09</v>
      </c>
      <c r="U272" s="144" t="str">
        <f>业务员提成明细!W265</f>
        <v>*润滑油*抗磨液压油</v>
      </c>
      <c r="V272" s="163" t="str">
        <f>业务员提成明细!V265</f>
        <v>CYT09</v>
      </c>
      <c r="W272" s="164" t="str">
        <f>业务员提成明细!W265</f>
        <v>*润滑油*抗磨液压油</v>
      </c>
      <c r="X272" s="163" t="str">
        <f>业务员提成明细!X265</f>
        <v>32#</v>
      </c>
      <c r="Y272" s="169">
        <f>业务员提成明细!Y265</f>
        <v>1.7000000000000001E-2</v>
      </c>
      <c r="Z272" s="170" t="str">
        <f>业务员提成明细!Z265</f>
        <v>吨</v>
      </c>
      <c r="AA272" s="170"/>
      <c r="AB272" s="170"/>
      <c r="AC272" s="171">
        <f>业务员提成明细!AC265</f>
        <v>17</v>
      </c>
      <c r="AD272" s="170"/>
      <c r="AE272" s="170"/>
      <c r="AF272" s="170" t="str">
        <f>业务员提成明细!AF265</f>
        <v>XOUT18040259</v>
      </c>
      <c r="AG272" s="176">
        <f>业务员提成明细!AG265</f>
        <v>43207</v>
      </c>
      <c r="AH272" s="177"/>
      <c r="AJ272" s="178">
        <f>业务员提成明细!AJ265</f>
        <v>0.17</v>
      </c>
    </row>
    <row r="273" spans="1:36" ht="11.25" customHeight="1" outlineLevel="2">
      <c r="A273" s="142" t="str">
        <f>业务员提成明细!A266</f>
        <v>刘宽</v>
      </c>
      <c r="B273" s="143">
        <f>业务员提成明细!B266</f>
        <v>43241</v>
      </c>
      <c r="C273" s="144" t="str">
        <f>业务员提成明细!C266</f>
        <v>a1411</v>
      </c>
      <c r="D273" s="142" t="str">
        <f>业务员提成明细!D266</f>
        <v>无锡弘殿机械制造有限公司</v>
      </c>
      <c r="E273" s="145">
        <f>业务员提成明细!E266</f>
        <v>3100</v>
      </c>
      <c r="F273" s="146" t="str">
        <f>业务员提成明细!F266</f>
        <v>27754551</v>
      </c>
      <c r="G273" s="143">
        <f>业务员提成明细!G266</f>
        <v>43241</v>
      </c>
      <c r="H273" s="144" t="str">
        <f>业务员提成明细!H266</f>
        <v>开票现金</v>
      </c>
      <c r="I273" s="150">
        <f>业务员提成明细!I266</f>
        <v>43253</v>
      </c>
      <c r="J273" s="151">
        <f>业务员提成明细!J266</f>
        <v>3100</v>
      </c>
      <c r="K273" s="145">
        <f>业务员提成明细!K266</f>
        <v>2672.41</v>
      </c>
      <c r="L273" s="152">
        <f>业务员提成明细!L266</f>
        <v>12</v>
      </c>
      <c r="M273" s="153">
        <f>业务员提成明细!M266</f>
        <v>0</v>
      </c>
      <c r="N273" s="76" t="e">
        <f>业务员提成明细!N266</f>
        <v>#REF!</v>
      </c>
      <c r="O273" s="126">
        <f>业务员提成明细!O266</f>
        <v>0.05</v>
      </c>
      <c r="P273" s="154">
        <f>业务员提成明细!P266</f>
        <v>133.62</v>
      </c>
      <c r="Q273" s="125">
        <f>业务员提成明细!Q266</f>
        <v>15.083</v>
      </c>
      <c r="R273" s="145">
        <f>业务员提成明细!R266</f>
        <v>2564.11</v>
      </c>
      <c r="S273" s="161">
        <f>业务员提成明细!S266</f>
        <v>108.3</v>
      </c>
      <c r="T273" s="162" t="str">
        <f>业务员提成明细!V266</f>
        <v>CSR24</v>
      </c>
      <c r="U273" s="144" t="str">
        <f>业务员提成明细!W266</f>
        <v>*专项化学用品*铝合金加工液</v>
      </c>
      <c r="V273" s="163" t="str">
        <f>业务员提成明细!V266</f>
        <v>CSR24</v>
      </c>
      <c r="W273" s="164" t="str">
        <f>业务员提成明细!W266</f>
        <v>*专项化学用品*铝合金加工液</v>
      </c>
      <c r="X273" s="163" t="str">
        <f>业务员提成明细!X266</f>
        <v>ZM-3080</v>
      </c>
      <c r="Y273" s="169">
        <f>业务员提成明细!Y266</f>
        <v>1</v>
      </c>
      <c r="Z273" s="170" t="str">
        <f>业务员提成明细!Z266</f>
        <v>桶</v>
      </c>
      <c r="AA273" s="170"/>
      <c r="AB273" s="170"/>
      <c r="AC273" s="171">
        <f>业务员提成明细!AC266</f>
        <v>170</v>
      </c>
      <c r="AD273" s="170"/>
      <c r="AE273" s="170"/>
      <c r="AF273" s="170" t="str">
        <f>业务员提成明细!AF266</f>
        <v>XOUT18050305</v>
      </c>
      <c r="AG273" s="176">
        <f>业务员提成明细!AG266</f>
        <v>43236</v>
      </c>
      <c r="AH273" s="177"/>
      <c r="AJ273" s="178">
        <f>业务员提成明细!AJ266</f>
        <v>0.16000164645395001</v>
      </c>
    </row>
    <row r="274" spans="1:36" ht="11.25" customHeight="1" outlineLevel="2">
      <c r="A274" s="142" t="str">
        <f>业务员提成明细!A267</f>
        <v>刘宽</v>
      </c>
      <c r="B274" s="143">
        <f>业务员提成明细!B267</f>
        <v>43257</v>
      </c>
      <c r="C274" s="144" t="str">
        <f>业务员提成明细!C267</f>
        <v>a1440</v>
      </c>
      <c r="D274" s="142" t="str">
        <f>业务员提成明细!D267</f>
        <v>无锡市宝赛德机械制造有限公司</v>
      </c>
      <c r="E274" s="145">
        <f>业务员提成明细!E267</f>
        <v>2700</v>
      </c>
      <c r="F274" s="146" t="str">
        <f>业务员提成明细!F267</f>
        <v>55874863</v>
      </c>
      <c r="G274" s="143">
        <f>业务员提成明细!G267</f>
        <v>43257</v>
      </c>
      <c r="H274" s="144" t="str">
        <f>业务员提成明细!H267</f>
        <v>开票现金</v>
      </c>
      <c r="I274" s="150">
        <f>业务员提成明细!I267</f>
        <v>43257</v>
      </c>
      <c r="J274" s="151">
        <f>业务员提成明细!J267</f>
        <v>2700</v>
      </c>
      <c r="K274" s="145">
        <f>业务员提成明细!K267</f>
        <v>2327.59</v>
      </c>
      <c r="L274" s="152">
        <f>业务员提成明细!L267</f>
        <v>0</v>
      </c>
      <c r="M274" s="153">
        <f>业务员提成明细!M267</f>
        <v>0</v>
      </c>
      <c r="N274" s="76" t="e">
        <f>业务员提成明细!N267</f>
        <v>#REF!</v>
      </c>
      <c r="O274" s="126">
        <f>业务员提成明细!O267</f>
        <v>0.05</v>
      </c>
      <c r="P274" s="154">
        <f>业务员提成明细!P267</f>
        <v>116.38</v>
      </c>
      <c r="Q274" s="125" t="e">
        <f>业务员提成明细!Q267</f>
        <v>#REF!</v>
      </c>
      <c r="R274" s="145" t="e">
        <f>业务员提成明细!R267</f>
        <v>#REF!</v>
      </c>
      <c r="S274" s="161" t="e">
        <f>业务员提成明细!S267</f>
        <v>#REF!</v>
      </c>
      <c r="T274" s="162" t="str">
        <f>业务员提成明细!V267</f>
        <v>CYT11</v>
      </c>
      <c r="U274" s="144" t="str">
        <f>业务员提成明细!W267</f>
        <v>*润滑油*机床导轨油</v>
      </c>
      <c r="V274" s="163" t="str">
        <f>业务员提成明细!V267</f>
        <v>CYT11</v>
      </c>
      <c r="W274" s="164" t="str">
        <f>业务员提成明细!W267</f>
        <v>*润滑油*机床导轨油</v>
      </c>
      <c r="X274" s="163" t="str">
        <f>业务员提成明细!X267</f>
        <v>68#</v>
      </c>
      <c r="Y274" s="169">
        <f>业务员提成明细!Y267</f>
        <v>0.17</v>
      </c>
      <c r="Z274" s="170" t="str">
        <f>业务员提成明细!Z267</f>
        <v>吨</v>
      </c>
      <c r="AA274" s="170"/>
      <c r="AB274" s="170"/>
      <c r="AC274" s="171">
        <f>业务员提成明细!AC267</f>
        <v>170</v>
      </c>
      <c r="AD274" s="170"/>
      <c r="AE274" s="170"/>
      <c r="AF274" s="170" t="str">
        <f>业务员提成明细!AF267</f>
        <v>XOUT18060115</v>
      </c>
      <c r="AG274" s="176">
        <f>业务员提成明细!AG267</f>
        <v>43258</v>
      </c>
      <c r="AH274" s="177"/>
      <c r="AJ274" s="178">
        <f>业务员提成明细!AJ267</f>
        <v>0.15999810963270999</v>
      </c>
    </row>
    <row r="275" spans="1:36" ht="11.25" customHeight="1" outlineLevel="2">
      <c r="A275" s="142" t="str">
        <f>业务员提成明细!A268</f>
        <v>刘宽</v>
      </c>
      <c r="B275" s="143">
        <f>业务员提成明细!B268</f>
        <v>43076</v>
      </c>
      <c r="C275" s="144" t="str">
        <f>业务员提成明细!C268</f>
        <v>a1462</v>
      </c>
      <c r="D275" s="142" t="str">
        <f>业务员提成明细!D268</f>
        <v>无锡华励达工业制品有限公司</v>
      </c>
      <c r="E275" s="145">
        <f>业务员提成明细!E268</f>
        <v>5200</v>
      </c>
      <c r="F275" s="146" t="str">
        <f>业务员提成明细!F268</f>
        <v>26629729</v>
      </c>
      <c r="G275" s="143">
        <f>业务员提成明细!G268</f>
        <v>43076</v>
      </c>
      <c r="H275" s="144" t="str">
        <f>业务员提成明细!H268</f>
        <v>现金</v>
      </c>
      <c r="I275" s="150" t="str">
        <f>业务员提成明细!I268</f>
        <v>2018-5-12/2018-6-9</v>
      </c>
      <c r="J275" s="151">
        <f>业务员提成明细!J268</f>
        <v>2936</v>
      </c>
      <c r="K275" s="145">
        <f>业务员提成明细!K268</f>
        <v>2509.4</v>
      </c>
      <c r="L275" s="152">
        <f>业务员提成明细!L268</f>
        <v>184</v>
      </c>
      <c r="M275" s="153">
        <f>业务员提成明细!M268</f>
        <v>0</v>
      </c>
      <c r="N275" s="76" t="e">
        <f>业务员提成明细!N268</f>
        <v>#REF!</v>
      </c>
      <c r="O275" s="126">
        <f>业务员提成明细!O268</f>
        <v>0</v>
      </c>
      <c r="P275" s="154">
        <f>业务员提成明细!P268</f>
        <v>0</v>
      </c>
      <c r="Q275" s="125" t="e">
        <f>业务员提成明细!Q268</f>
        <v>#REF!</v>
      </c>
      <c r="R275" s="145">
        <f>业务员提成明细!R268</f>
        <v>0</v>
      </c>
      <c r="S275" s="161">
        <f>业务员提成明细!S268</f>
        <v>0</v>
      </c>
      <c r="T275" s="162" t="str">
        <f>业务员提成明细!V268</f>
        <v>CSB15</v>
      </c>
      <c r="U275" s="144" t="str">
        <f>业务员提成明细!W268</f>
        <v>半合成切削液</v>
      </c>
      <c r="V275" s="163" t="str">
        <f>业务员提成明细!V268</f>
        <v>CSB15</v>
      </c>
      <c r="W275" s="164" t="str">
        <f>业务员提成明细!W268</f>
        <v>半合成切削液</v>
      </c>
      <c r="X275" s="163" t="str">
        <f>业务员提成明细!X268</f>
        <v>LP-3030AL</v>
      </c>
      <c r="Y275" s="169">
        <f>业务员提成明细!Y268</f>
        <v>1.1299999999999999</v>
      </c>
      <c r="Z275" s="170" t="str">
        <f>业务员提成明细!Z268</f>
        <v>桶</v>
      </c>
      <c r="AA275" s="170"/>
      <c r="AB275" s="170"/>
      <c r="AC275" s="171">
        <f>业务员提成明细!AC268</f>
        <v>191.97</v>
      </c>
      <c r="AD275" s="170"/>
      <c r="AE275" s="170"/>
      <c r="AF275" s="170" t="str">
        <f>业务员提成明细!AF268</f>
        <v>XOUT17120130</v>
      </c>
      <c r="AG275" s="176">
        <f>业务员提成明细!AG268</f>
        <v>43077</v>
      </c>
      <c r="AH275" s="177" t="str">
        <f>业务员提成明细!AH268</f>
        <v>拆分付款</v>
      </c>
      <c r="AJ275" s="178">
        <f>业务员提成明细!AJ268</f>
        <v>0.17</v>
      </c>
    </row>
    <row r="276" spans="1:36" ht="11.25" customHeight="1" outlineLevel="2">
      <c r="A276" s="142" t="str">
        <f>业务员提成明细!A269</f>
        <v>刘宽</v>
      </c>
      <c r="B276" s="143">
        <f>业务员提成明细!B269</f>
        <v>43082</v>
      </c>
      <c r="C276" s="144" t="str">
        <f>业务员提成明细!C269</f>
        <v>a1462</v>
      </c>
      <c r="D276" s="142" t="str">
        <f>业务员提成明细!D269</f>
        <v>无锡华励达工业制品有限公司</v>
      </c>
      <c r="E276" s="145">
        <f>业务员提成明细!E269</f>
        <v>5200</v>
      </c>
      <c r="F276" s="146" t="str">
        <f>业务员提成明细!F269</f>
        <v>09926602</v>
      </c>
      <c r="G276" s="143">
        <f>业务员提成明细!G269</f>
        <v>43082</v>
      </c>
      <c r="H276" s="144" t="str">
        <f>业务员提成明细!H269</f>
        <v>现金</v>
      </c>
      <c r="I276" s="150">
        <f>业务员提成明细!I269</f>
        <v>43260</v>
      </c>
      <c r="J276" s="151">
        <f>业务员提成明细!J269</f>
        <v>2064</v>
      </c>
      <c r="K276" s="145">
        <f>业务员提成明细!K269</f>
        <v>1764.1</v>
      </c>
      <c r="L276" s="152">
        <f>业务员提成明细!L269</f>
        <v>178</v>
      </c>
      <c r="M276" s="153">
        <f>业务员提成明细!M269</f>
        <v>0</v>
      </c>
      <c r="N276" s="76" t="e">
        <f>业务员提成明细!N269</f>
        <v>#REF!</v>
      </c>
      <c r="O276" s="126">
        <f>业务员提成明细!O269</f>
        <v>0.01</v>
      </c>
      <c r="P276" s="154">
        <f>业务员提成明细!P269</f>
        <v>17.64</v>
      </c>
      <c r="Q276" s="125" t="e">
        <f>业务员提成明细!Q269</f>
        <v>#REF!</v>
      </c>
      <c r="R276" s="145">
        <f>业务员提成明细!R269</f>
        <v>0</v>
      </c>
      <c r="S276" s="161">
        <f>业务员提成明细!S269</f>
        <v>0</v>
      </c>
      <c r="T276" s="162" t="str">
        <f>业务员提成明细!V269</f>
        <v>CSB15</v>
      </c>
      <c r="U276" s="144" t="str">
        <f>业务员提成明细!W269</f>
        <v>半合成切削液</v>
      </c>
      <c r="V276" s="163" t="str">
        <f>业务员提成明细!V269</f>
        <v>CSB15</v>
      </c>
      <c r="W276" s="164" t="str">
        <f>业务员提成明细!W269</f>
        <v>半合成切削液</v>
      </c>
      <c r="X276" s="163" t="str">
        <f>业务员提成明细!X269</f>
        <v>LP-3030AL</v>
      </c>
      <c r="Y276" s="169">
        <f>业务员提成明细!Y269</f>
        <v>0.79</v>
      </c>
      <c r="Z276" s="170" t="str">
        <f>业务员提成明细!Z269</f>
        <v>桶</v>
      </c>
      <c r="AA276" s="170"/>
      <c r="AB276" s="170"/>
      <c r="AC276" s="171">
        <f>业务员提成明细!AC269</f>
        <v>134.94999999999999</v>
      </c>
      <c r="AD276" s="170"/>
      <c r="AE276" s="170"/>
      <c r="AF276" s="170" t="str">
        <f>业务员提成明细!AF269</f>
        <v>XOUT17120270</v>
      </c>
      <c r="AG276" s="176">
        <f>业务员提成明细!AG269</f>
        <v>43083</v>
      </c>
      <c r="AH276" s="177" t="str">
        <f>业务员提成明细!AH269</f>
        <v>拆分付款</v>
      </c>
      <c r="AJ276" s="178">
        <f>业务员提成明细!AJ269</f>
        <v>0.17</v>
      </c>
    </row>
    <row r="277" spans="1:36" ht="11.25" customHeight="1" outlineLevel="2">
      <c r="A277" s="142" t="str">
        <f>业务员提成明细!A270</f>
        <v>刘宽</v>
      </c>
      <c r="B277" s="143">
        <f>业务员提成明细!B270</f>
        <v>43061</v>
      </c>
      <c r="C277" s="144" t="str">
        <f>业务员提成明细!C270</f>
        <v>a1532</v>
      </c>
      <c r="D277" s="142" t="str">
        <f>业务员提成明细!D270</f>
        <v>无锡新畅宸科技有限公司</v>
      </c>
      <c r="E277" s="145">
        <f>业务员提成明细!E270</f>
        <v>2500</v>
      </c>
      <c r="F277" s="146" t="str">
        <f>业务员提成明细!F270</f>
        <v>26629494</v>
      </c>
      <c r="G277" s="143">
        <f>业务员提成明细!G270</f>
        <v>43151</v>
      </c>
      <c r="H277" s="144">
        <f>业务员提成明细!H270</f>
        <v>90</v>
      </c>
      <c r="I277" s="150">
        <f>业务员提成明细!I270</f>
        <v>43271</v>
      </c>
      <c r="J277" s="151">
        <f>业务员提成明细!J270</f>
        <v>2500</v>
      </c>
      <c r="K277" s="145">
        <f>业务员提成明细!K270</f>
        <v>2136.75</v>
      </c>
      <c r="L277" s="152">
        <f>业务员提成明细!L270</f>
        <v>210</v>
      </c>
      <c r="M277" s="153">
        <f>业务员提成明细!M270</f>
        <v>0</v>
      </c>
      <c r="N277" s="76" t="e">
        <f>业务员提成明细!N270</f>
        <v>#REF!</v>
      </c>
      <c r="O277" s="126">
        <f>业务员提成明细!O270</f>
        <v>0</v>
      </c>
      <c r="P277" s="154">
        <f>业务员提成明细!P270</f>
        <v>0</v>
      </c>
      <c r="Q277" s="125" t="e">
        <f>业务员提成明细!Q270</f>
        <v>#REF!</v>
      </c>
      <c r="R277" s="145">
        <f>业务员提成明细!R270</f>
        <v>0</v>
      </c>
      <c r="S277" s="161">
        <f>业务员提成明细!S270</f>
        <v>0</v>
      </c>
      <c r="T277" s="162" t="str">
        <f>业务员提成明细!V270</f>
        <v>CYT11</v>
      </c>
      <c r="U277" s="144" t="str">
        <f>业务员提成明细!W270</f>
        <v>机床导轨油</v>
      </c>
      <c r="V277" s="163" t="str">
        <f>业务员提成明细!V270</f>
        <v>CYT11</v>
      </c>
      <c r="W277" s="164" t="str">
        <f>业务员提成明细!W270</f>
        <v>机床导轨油</v>
      </c>
      <c r="X277" s="163" t="str">
        <f>业务员提成明细!X270</f>
        <v>68#</v>
      </c>
      <c r="Y277" s="169">
        <f>业务员提成明细!Y270</f>
        <v>1</v>
      </c>
      <c r="Z277" s="170" t="str">
        <f>业务员提成明细!Z270</f>
        <v>桶</v>
      </c>
      <c r="AA277" s="170"/>
      <c r="AB277" s="170"/>
      <c r="AC277" s="171">
        <f>业务员提成明细!AC270</f>
        <v>170</v>
      </c>
      <c r="AD277" s="170"/>
      <c r="AE277" s="170"/>
      <c r="AF277" s="170" t="str">
        <f>业务员提成明细!AF270</f>
        <v>XOUT17110484</v>
      </c>
      <c r="AG277" s="176">
        <f>业务员提成明细!AG270</f>
        <v>43062</v>
      </c>
      <c r="AH277" s="177"/>
      <c r="AJ277" s="178">
        <f>业务员提成明细!AJ270</f>
        <v>0.17</v>
      </c>
    </row>
    <row r="278" spans="1:36" ht="11.25" customHeight="1" outlineLevel="2">
      <c r="A278" s="142" t="str">
        <f>业务员提成明细!A271</f>
        <v>刘宽</v>
      </c>
      <c r="B278" s="143">
        <f>业务员提成明细!B271</f>
        <v>43082</v>
      </c>
      <c r="C278" s="144" t="str">
        <f>业务员提成明细!C271</f>
        <v>a1532</v>
      </c>
      <c r="D278" s="142" t="str">
        <f>业务员提成明细!D271</f>
        <v>无锡新畅宸科技有限公司</v>
      </c>
      <c r="E278" s="145">
        <f>业务员提成明细!E271</f>
        <v>3300</v>
      </c>
      <c r="F278" s="146" t="str">
        <f>业务员提成明细!F271</f>
        <v>09926589</v>
      </c>
      <c r="G278" s="143">
        <f>业务员提成明细!G271</f>
        <v>43172</v>
      </c>
      <c r="H278" s="144">
        <f>业务员提成明细!H271</f>
        <v>90</v>
      </c>
      <c r="I278" s="150">
        <f>业务员提成明细!I271</f>
        <v>43271</v>
      </c>
      <c r="J278" s="151">
        <f>业务员提成明细!J271</f>
        <v>3300</v>
      </c>
      <c r="K278" s="145">
        <f>业务员提成明细!K271</f>
        <v>2820.51</v>
      </c>
      <c r="L278" s="152">
        <f>业务员提成明细!L271</f>
        <v>189</v>
      </c>
      <c r="M278" s="153">
        <f>业务员提成明细!M271</f>
        <v>0</v>
      </c>
      <c r="N278" s="76" t="e">
        <f>业务员提成明细!N271</f>
        <v>#REF!</v>
      </c>
      <c r="O278" s="126">
        <f>业务员提成明细!O271</f>
        <v>0</v>
      </c>
      <c r="P278" s="154">
        <f>业务员提成明细!P271</f>
        <v>0</v>
      </c>
      <c r="Q278" s="125" t="e">
        <f>业务员提成明细!Q271</f>
        <v>#REF!</v>
      </c>
      <c r="R278" s="145">
        <f>业务员提成明细!R271</f>
        <v>0</v>
      </c>
      <c r="S278" s="161">
        <f>业务员提成明细!S271</f>
        <v>0</v>
      </c>
      <c r="T278" s="162" t="str">
        <f>业务员提成明细!V271</f>
        <v>CSR34</v>
      </c>
      <c r="U278" s="144" t="str">
        <f>业务员提成明细!W271</f>
        <v>植物型切削液</v>
      </c>
      <c r="V278" s="163" t="str">
        <f>业务员提成明细!V271</f>
        <v>CSR34</v>
      </c>
      <c r="W278" s="164" t="str">
        <f>业务员提成明细!W271</f>
        <v>植物型切削液</v>
      </c>
      <c r="X278" s="163" t="str">
        <f>业务员提成明细!X271</f>
        <v>JH-200RP</v>
      </c>
      <c r="Y278" s="169">
        <f>业务员提成明细!Y271</f>
        <v>1</v>
      </c>
      <c r="Z278" s="170" t="str">
        <f>业务员提成明细!Z271</f>
        <v>桶</v>
      </c>
      <c r="AA278" s="170"/>
      <c r="AB278" s="170"/>
      <c r="AC278" s="171">
        <f>业务员提成明细!AC271</f>
        <v>180</v>
      </c>
      <c r="AD278" s="170"/>
      <c r="AE278" s="170"/>
      <c r="AF278" s="170" t="str">
        <f>业务员提成明细!AF271</f>
        <v>XOUT17120250</v>
      </c>
      <c r="AG278" s="176">
        <f>业务员提成明细!AG271</f>
        <v>43083</v>
      </c>
      <c r="AH278" s="177"/>
      <c r="AJ278" s="178">
        <f>业务员提成明细!AJ271</f>
        <v>0.17</v>
      </c>
    </row>
    <row r="279" spans="1:36" ht="11.25" customHeight="1" outlineLevel="2">
      <c r="A279" s="142" t="str">
        <f>业务员提成明细!A272</f>
        <v>刘宽</v>
      </c>
      <c r="B279" s="143">
        <f>业务员提成明细!B272</f>
        <v>43249</v>
      </c>
      <c r="C279" s="144" t="str">
        <f>业务员提成明细!C272</f>
        <v>a1535</v>
      </c>
      <c r="D279" s="142" t="str">
        <f>业务员提成明细!D272</f>
        <v>无锡睿思凯科技股份有限公司</v>
      </c>
      <c r="E279" s="145">
        <f>业务员提成明细!E272</f>
        <v>600</v>
      </c>
      <c r="F279" s="146" t="str">
        <f>业务员提成明细!F272</f>
        <v>55874734</v>
      </c>
      <c r="G279" s="143">
        <f>业务员提成明细!G272</f>
        <v>43279</v>
      </c>
      <c r="H279" s="144">
        <f>业务员提成明细!H272</f>
        <v>30</v>
      </c>
      <c r="I279" s="150">
        <f>业务员提成明细!I272</f>
        <v>43279</v>
      </c>
      <c r="J279" s="151">
        <f>业务员提成明细!J272</f>
        <v>600</v>
      </c>
      <c r="K279" s="145">
        <f>业务员提成明细!K272</f>
        <v>517.24</v>
      </c>
      <c r="L279" s="152">
        <f>业务员提成明细!L272</f>
        <v>30</v>
      </c>
      <c r="M279" s="153">
        <f>业务员提成明细!M272</f>
        <v>0</v>
      </c>
      <c r="N279" s="76" t="e">
        <f>业务员提成明细!N272</f>
        <v>#REF!</v>
      </c>
      <c r="O279" s="126">
        <f>业务员提成明细!O272</f>
        <v>0.05</v>
      </c>
      <c r="P279" s="154">
        <f>业务员提成明细!P272</f>
        <v>25.86</v>
      </c>
      <c r="Q279" s="125" t="e">
        <f>业务员提成明细!Q272</f>
        <v>#REF!</v>
      </c>
      <c r="R279" s="145" t="e">
        <f>业务员提成明细!R272</f>
        <v>#REF!</v>
      </c>
      <c r="S279" s="161" t="e">
        <f>业务员提成明细!S272</f>
        <v>#REF!</v>
      </c>
      <c r="T279" s="162" t="str">
        <f>业务员提成明细!V272</f>
        <v>CYT11</v>
      </c>
      <c r="U279" s="144" t="str">
        <f>业务员提成明细!W272</f>
        <v>*润滑油*机床导轨油</v>
      </c>
      <c r="V279" s="163" t="str">
        <f>业务员提成明细!V272</f>
        <v>CYT11</v>
      </c>
      <c r="W279" s="164" t="str">
        <f>业务员提成明细!W272</f>
        <v>*润滑油*机床导轨油</v>
      </c>
      <c r="X279" s="163" t="str">
        <f>业务员提成明细!X272</f>
        <v>68#</v>
      </c>
      <c r="Y279" s="169">
        <f>业务员提成明细!Y272</f>
        <v>3.4000000000000002E-2</v>
      </c>
      <c r="Z279" s="170" t="str">
        <f>业务员提成明细!Z272</f>
        <v>吨</v>
      </c>
      <c r="AA279" s="170"/>
      <c r="AB279" s="170"/>
      <c r="AC279" s="171">
        <f>业务员提成明细!AC272</f>
        <v>34</v>
      </c>
      <c r="AD279" s="170"/>
      <c r="AE279" s="170"/>
      <c r="AF279" s="170" t="str">
        <f>业务员提成明细!AF272</f>
        <v>XOUT18050533</v>
      </c>
      <c r="AG279" s="176">
        <f>业务员提成明细!AG272</f>
        <v>43249</v>
      </c>
      <c r="AH279" s="177"/>
      <c r="AJ279" s="178">
        <f>业务员提成明细!AJ272</f>
        <v>0.160003093341582</v>
      </c>
    </row>
    <row r="280" spans="1:36" ht="11.25" customHeight="1" outlineLevel="2">
      <c r="A280" s="142" t="str">
        <f>业务员提成明细!A273</f>
        <v>刘宽</v>
      </c>
      <c r="B280" s="143">
        <f>业务员提成明细!B273</f>
        <v>43173</v>
      </c>
      <c r="C280" s="144" t="str">
        <f>业务员提成明细!C273</f>
        <v>a1677</v>
      </c>
      <c r="D280" s="142" t="str">
        <f>业务员提成明细!D273</f>
        <v>常州方至精密机械制造有限公司</v>
      </c>
      <c r="E280" s="145">
        <f>业务员提成明细!E273</f>
        <v>5000</v>
      </c>
      <c r="F280" s="146" t="str">
        <f>业务员提成明细!F273</f>
        <v>02839513</v>
      </c>
      <c r="G280" s="143">
        <f>业务员提成明细!G273</f>
        <v>43233</v>
      </c>
      <c r="H280" s="144">
        <f>业务员提成明细!H273</f>
        <v>60</v>
      </c>
      <c r="I280" s="150">
        <f>业务员提成明细!I273</f>
        <v>43266</v>
      </c>
      <c r="J280" s="151">
        <f>业务员提成明细!J273</f>
        <v>5000</v>
      </c>
      <c r="K280" s="145">
        <f>业务员提成明细!K273</f>
        <v>4273.5</v>
      </c>
      <c r="L280" s="152">
        <f>业务员提成明细!L273</f>
        <v>93</v>
      </c>
      <c r="M280" s="153">
        <f>业务员提成明细!M273</f>
        <v>0</v>
      </c>
      <c r="N280" s="76" t="e">
        <f>业务员提成明细!N273</f>
        <v>#REF!</v>
      </c>
      <c r="O280" s="126">
        <f>业务员提成明细!O273</f>
        <v>0.04</v>
      </c>
      <c r="P280" s="154">
        <f>业务员提成明细!P273</f>
        <v>170.94</v>
      </c>
      <c r="Q280" s="125" t="e">
        <f>业务员提成明细!Q273</f>
        <v>#REF!</v>
      </c>
      <c r="R280" s="145" t="e">
        <f>业务员提成明细!R273</f>
        <v>#REF!</v>
      </c>
      <c r="S280" s="161" t="e">
        <f>业务员提成明细!S273</f>
        <v>#REF!</v>
      </c>
      <c r="T280" s="162" t="str">
        <f>业务员提成明细!V273</f>
        <v>CSR10</v>
      </c>
      <c r="U280" s="144" t="str">
        <f>业务员提成明细!W273</f>
        <v>*专项化学用品*微乳化切削液</v>
      </c>
      <c r="V280" s="163" t="str">
        <f>业务员提成明细!V273</f>
        <v>CSR10</v>
      </c>
      <c r="W280" s="164" t="str">
        <f>业务员提成明细!W273</f>
        <v>*专项化学用品*微乳化切削液</v>
      </c>
      <c r="X280" s="163" t="str">
        <f>业务员提成明细!X273</f>
        <v>JH-106</v>
      </c>
      <c r="Y280" s="169">
        <f>业务员提成明细!Y273</f>
        <v>1</v>
      </c>
      <c r="Z280" s="170" t="str">
        <f>业务员提成明细!Z273</f>
        <v>桶</v>
      </c>
      <c r="AA280" s="170"/>
      <c r="AB280" s="170"/>
      <c r="AC280" s="171">
        <f>业务员提成明细!AC273</f>
        <v>170</v>
      </c>
      <c r="AD280" s="170"/>
      <c r="AE280" s="170"/>
      <c r="AF280" s="170" t="str">
        <f>业务员提成明细!AF273</f>
        <v>XOUT18030013</v>
      </c>
      <c r="AG280" s="176">
        <f>业务员提成明细!AG273</f>
        <v>43160</v>
      </c>
      <c r="AH280" s="177"/>
      <c r="AJ280" s="178">
        <f>业务员提成明细!AJ273</f>
        <v>0.17</v>
      </c>
    </row>
    <row r="281" spans="1:36" ht="11.25" customHeight="1" outlineLevel="2">
      <c r="A281" s="142" t="str">
        <f>业务员提成明细!A274</f>
        <v>刘宽</v>
      </c>
      <c r="B281" s="143">
        <f>业务员提成明细!B274</f>
        <v>43198</v>
      </c>
      <c r="C281" s="144" t="str">
        <f>业务员提成明细!C274</f>
        <v>a1678</v>
      </c>
      <c r="D281" s="142" t="str">
        <f>业务员提成明细!D274</f>
        <v>常州大本润滑油有限公司</v>
      </c>
      <c r="E281" s="145">
        <f>业务员提成明细!E274</f>
        <v>2300</v>
      </c>
      <c r="F281" s="146" t="str">
        <f>业务员提成明细!F274</f>
        <v>15222429</v>
      </c>
      <c r="G281" s="143">
        <f>业务员提成明细!G274</f>
        <v>43228</v>
      </c>
      <c r="H281" s="144">
        <f>业务员提成明细!H274</f>
        <v>30</v>
      </c>
      <c r="I281" s="150">
        <f>业务员提成明细!I274</f>
        <v>43260</v>
      </c>
      <c r="J281" s="151">
        <f>业务员提成明细!J274</f>
        <v>2300</v>
      </c>
      <c r="K281" s="145">
        <f>业务员提成明细!K274</f>
        <v>1965.81</v>
      </c>
      <c r="L281" s="152">
        <f>业务员提成明细!L274</f>
        <v>62</v>
      </c>
      <c r="M281" s="153">
        <f>业务员提成明细!M274</f>
        <v>0</v>
      </c>
      <c r="N281" s="76" t="e">
        <f>业务员提成明细!N274</f>
        <v>#REF!</v>
      </c>
      <c r="O281" s="126">
        <f>业务员提成明细!O274</f>
        <v>0.01</v>
      </c>
      <c r="P281" s="154">
        <f>业务员提成明细!P274</f>
        <v>19.66</v>
      </c>
      <c r="Q281" s="125" t="e">
        <f>业务员提成明细!Q274</f>
        <v>#REF!</v>
      </c>
      <c r="R281" s="145">
        <f>业务员提成明细!R274</f>
        <v>0</v>
      </c>
      <c r="S281" s="161">
        <f>业务员提成明细!S274</f>
        <v>0</v>
      </c>
      <c r="T281" s="162" t="str">
        <f>业务员提成明细!V274</f>
        <v>CSQ15</v>
      </c>
      <c r="U281" s="144" t="str">
        <f>业务员提成明细!W274</f>
        <v>*化学试剂助剂*全合成切削液</v>
      </c>
      <c r="V281" s="163" t="str">
        <f>业务员提成明细!V274</f>
        <v>CSQ15</v>
      </c>
      <c r="W281" s="164" t="str">
        <f>业务员提成明细!W274</f>
        <v>*化学试剂助剂*全合成切削液</v>
      </c>
      <c r="X281" s="163" t="str">
        <f>业务员提成明细!X274</f>
        <v>SH-805</v>
      </c>
      <c r="Y281" s="169">
        <f>业务员提成明细!Y274</f>
        <v>1</v>
      </c>
      <c r="Z281" s="170" t="str">
        <f>业务员提成明细!Z274</f>
        <v>桶</v>
      </c>
      <c r="AA281" s="170"/>
      <c r="AB281" s="170"/>
      <c r="AC281" s="171">
        <f>业务员提成明细!AC274</f>
        <v>180</v>
      </c>
      <c r="AD281" s="170"/>
      <c r="AE281" s="170"/>
      <c r="AF281" s="170" t="str">
        <f>业务员提成明细!AF274</f>
        <v>XOUT18040090</v>
      </c>
      <c r="AG281" s="176">
        <f>业务员提成明细!AG274</f>
        <v>43198</v>
      </c>
      <c r="AH281" s="177"/>
      <c r="AJ281" s="178">
        <f>业务员提成明细!AJ274</f>
        <v>0.17</v>
      </c>
    </row>
    <row r="282" spans="1:36" ht="11.25" customHeight="1" outlineLevel="2">
      <c r="A282" s="142" t="str">
        <f>业务员提成明细!A275</f>
        <v>刘宽</v>
      </c>
      <c r="B282" s="143">
        <f>业务员提成明细!B275</f>
        <v>43241</v>
      </c>
      <c r="C282" s="144" t="str">
        <f>业务员提成明细!C275</f>
        <v>a1713</v>
      </c>
      <c r="D282" s="142" t="str">
        <f>业务员提成明细!D275</f>
        <v>扬州仪林精密机械有限公司</v>
      </c>
      <c r="E282" s="145">
        <f>业务员提成明细!E275</f>
        <v>2650</v>
      </c>
      <c r="F282" s="146" t="str">
        <f>业务员提成明细!F275</f>
        <v>27754547</v>
      </c>
      <c r="G282" s="143">
        <f>业务员提成明细!G275</f>
        <v>43271</v>
      </c>
      <c r="H282" s="144">
        <f>业务员提成明细!H275</f>
        <v>30</v>
      </c>
      <c r="I282" s="150">
        <f>业务员提成明细!I275</f>
        <v>43277</v>
      </c>
      <c r="J282" s="151">
        <f>业务员提成明细!J275</f>
        <v>2500</v>
      </c>
      <c r="K282" s="145">
        <f>业务员提成明细!K275</f>
        <v>2155.17</v>
      </c>
      <c r="L282" s="152">
        <f>业务员提成明细!L275</f>
        <v>36</v>
      </c>
      <c r="M282" s="153">
        <f>业务员提成明细!M275</f>
        <v>0</v>
      </c>
      <c r="N282" s="76" t="e">
        <f>业务员提成明细!N275</f>
        <v>#REF!</v>
      </c>
      <c r="O282" s="126">
        <f>业务员提成明细!O275</f>
        <v>0.05</v>
      </c>
      <c r="P282" s="154">
        <f>业务员提成明细!P275</f>
        <v>107.76</v>
      </c>
      <c r="Q282" s="125" t="e">
        <f>业务员提成明细!Q275</f>
        <v>#REF!</v>
      </c>
      <c r="R282" s="145" t="e">
        <f>业务员提成明细!R275</f>
        <v>#REF!</v>
      </c>
      <c r="S282" s="161" t="e">
        <f>业务员提成明细!S275</f>
        <v>#REF!</v>
      </c>
      <c r="T282" s="162" t="str">
        <f>业务员提成明细!V275</f>
        <v>CYQ19</v>
      </c>
      <c r="U282" s="144" t="str">
        <f>业务员提成明细!W275</f>
        <v>*化学试剂助剂*不锈钢冷却剂</v>
      </c>
      <c r="V282" s="163" t="str">
        <f>业务员提成明细!V275</f>
        <v>CYQ19</v>
      </c>
      <c r="W282" s="164" t="str">
        <f>业务员提成明细!W275</f>
        <v>*化学试剂助剂*不锈钢冷却剂</v>
      </c>
      <c r="X282" s="163" t="str">
        <f>业务员提成明细!X275</f>
        <v>DH-30A</v>
      </c>
      <c r="Y282" s="169">
        <f>业务员提成明细!Y275</f>
        <v>0.94</v>
      </c>
      <c r="Z282" s="170" t="str">
        <f>业务员提成明细!Z275</f>
        <v>桶</v>
      </c>
      <c r="AA282" s="170"/>
      <c r="AB282" s="170"/>
      <c r="AC282" s="171">
        <f>业务员提成明细!AC275</f>
        <v>160.38</v>
      </c>
      <c r="AD282" s="170"/>
      <c r="AE282" s="170"/>
      <c r="AF282" s="170" t="str">
        <f>业务员提成明细!AF275</f>
        <v>XOUT18050249</v>
      </c>
      <c r="AG282" s="176">
        <f>业务员提成明细!AG275</f>
        <v>43235</v>
      </c>
      <c r="AH282" s="177" t="str">
        <f>业务员提成明细!AH275</f>
        <v>拆分付款</v>
      </c>
      <c r="AJ282" s="178">
        <f>业务员提成明细!AJ275</f>
        <v>0.16000140075640801</v>
      </c>
    </row>
    <row r="283" spans="1:36" ht="11.25" customHeight="1" outlineLevel="2">
      <c r="A283" s="142" t="str">
        <f>业务员提成明细!A276</f>
        <v>刘宽</v>
      </c>
      <c r="B283" s="143">
        <f>业务员提成明细!B276</f>
        <v>43193</v>
      </c>
      <c r="C283" s="144" t="str">
        <f>业务员提成明细!C276</f>
        <v>a1806</v>
      </c>
      <c r="D283" s="142" t="str">
        <f>业务员提成明细!D276</f>
        <v>无锡诺新恒精密机械有限公司</v>
      </c>
      <c r="E283" s="145">
        <f>业务员提成明细!E276</f>
        <v>3000</v>
      </c>
      <c r="F283" s="146" t="str">
        <f>业务员提成明细!F276</f>
        <v>15222374</v>
      </c>
      <c r="G283" s="143">
        <f>业务员提成明细!G276</f>
        <v>43223</v>
      </c>
      <c r="H283" s="144">
        <f>业务员提成明细!H276</f>
        <v>30</v>
      </c>
      <c r="I283" s="150">
        <f>业务员提成明细!I276</f>
        <v>43253</v>
      </c>
      <c r="J283" s="151">
        <f>业务员提成明细!J276</f>
        <v>3000</v>
      </c>
      <c r="K283" s="145">
        <f>业务员提成明细!K276</f>
        <v>2564.1</v>
      </c>
      <c r="L283" s="152">
        <f>业务员提成明细!L276</f>
        <v>60</v>
      </c>
      <c r="M283" s="153">
        <f>业务员提成明细!M276</f>
        <v>0</v>
      </c>
      <c r="N283" s="76" t="e">
        <f>业务员提成明细!N276</f>
        <v>#REF!</v>
      </c>
      <c r="O283" s="126">
        <f>业务员提成明细!O276</f>
        <v>0.05</v>
      </c>
      <c r="P283" s="154">
        <f>业务员提成明细!P276</f>
        <v>128.21</v>
      </c>
      <c r="Q283" s="125">
        <f>业务员提成明细!Q276</f>
        <v>15.083</v>
      </c>
      <c r="R283" s="145">
        <f>业务员提成明细!R276</f>
        <v>2564.11</v>
      </c>
      <c r="S283" s="161">
        <f>业务员提成明细!S276</f>
        <v>-0.01</v>
      </c>
      <c r="T283" s="162" t="str">
        <f>业务员提成明细!V276</f>
        <v>CSR24</v>
      </c>
      <c r="U283" s="144" t="str">
        <f>业务员提成明细!W276</f>
        <v>*专项化学用品*铝合金加工液</v>
      </c>
      <c r="V283" s="163" t="str">
        <f>业务员提成明细!V276</f>
        <v>CSR24</v>
      </c>
      <c r="W283" s="164" t="str">
        <f>业务员提成明细!W276</f>
        <v>*专项化学用品*铝合金加工液</v>
      </c>
      <c r="X283" s="163" t="str">
        <f>业务员提成明细!X276</f>
        <v>ZM-3080</v>
      </c>
      <c r="Y283" s="169">
        <f>业务员提成明细!Y276</f>
        <v>1</v>
      </c>
      <c r="Z283" s="170" t="str">
        <f>业务员提成明细!Z276</f>
        <v>桶</v>
      </c>
      <c r="AA283" s="170"/>
      <c r="AB283" s="170"/>
      <c r="AC283" s="171">
        <f>业务员提成明细!AC276</f>
        <v>170</v>
      </c>
      <c r="AD283" s="170"/>
      <c r="AE283" s="170"/>
      <c r="AF283" s="170" t="str">
        <f>业务员提成明细!AF276</f>
        <v>XOUT18040055</v>
      </c>
      <c r="AG283" s="176">
        <f>业务员提成明细!AG276</f>
        <v>43193</v>
      </c>
      <c r="AH283" s="177"/>
      <c r="AJ283" s="178">
        <f>业务员提成明细!AJ276</f>
        <v>0.17</v>
      </c>
    </row>
    <row r="284" spans="1:36" ht="11.25" customHeight="1" outlineLevel="2">
      <c r="A284" s="142" t="str">
        <f>业务员提成明细!A277</f>
        <v>刘宽</v>
      </c>
      <c r="B284" s="143">
        <f>业务员提成明细!B277</f>
        <v>43258</v>
      </c>
      <c r="C284" s="144" t="str">
        <f>业务员提成明细!C277</f>
        <v>a1854</v>
      </c>
      <c r="D284" s="142" t="str">
        <f>业务员提成明细!D277</f>
        <v>杭州亿驰精密机械制造有限公司</v>
      </c>
      <c r="E284" s="145">
        <f>业务员提成明细!E277</f>
        <v>3400</v>
      </c>
      <c r="F284" s="146" t="str">
        <f>业务员提成明细!F277</f>
        <v>55874874</v>
      </c>
      <c r="G284" s="143">
        <f>业务员提成明细!G277</f>
        <v>43258</v>
      </c>
      <c r="H284" s="144" t="str">
        <f>业务员提成明细!H277</f>
        <v>开票现金</v>
      </c>
      <c r="I284" s="150">
        <f>业务员提成明细!I277</f>
        <v>43279</v>
      </c>
      <c r="J284" s="151">
        <f>业务员提成明细!J277</f>
        <v>3400</v>
      </c>
      <c r="K284" s="145">
        <f>业务员提成明细!K277</f>
        <v>2931.03</v>
      </c>
      <c r="L284" s="152">
        <f>业务员提成明细!L277</f>
        <v>21</v>
      </c>
      <c r="M284" s="153">
        <f>业务员提成明细!M277</f>
        <v>0</v>
      </c>
      <c r="N284" s="76" t="e">
        <f>业务员提成明细!N277</f>
        <v>#REF!</v>
      </c>
      <c r="O284" s="126">
        <f>业务员提成明细!O277</f>
        <v>0.05</v>
      </c>
      <c r="P284" s="154">
        <f>业务员提成明细!P277</f>
        <v>146.55000000000001</v>
      </c>
      <c r="Q284" s="125">
        <f>业务员提成明细!Q277</f>
        <v>15.083</v>
      </c>
      <c r="R284" s="145">
        <f>业务员提成明细!R277</f>
        <v>2564.11</v>
      </c>
      <c r="S284" s="161">
        <f>业务员提成明细!S277</f>
        <v>366.92</v>
      </c>
      <c r="T284" s="162" t="str">
        <f>业务员提成明细!V277</f>
        <v>CSR24</v>
      </c>
      <c r="U284" s="144" t="str">
        <f>业务员提成明细!W277</f>
        <v>*专项化学用品*铝合金加工液</v>
      </c>
      <c r="V284" s="163" t="str">
        <f>业务员提成明细!V277</f>
        <v>CSR24</v>
      </c>
      <c r="W284" s="164" t="str">
        <f>业务员提成明细!W277</f>
        <v>*专项化学用品*铝合金加工液</v>
      </c>
      <c r="X284" s="163" t="str">
        <f>业务员提成明细!X277</f>
        <v>ZM-3080</v>
      </c>
      <c r="Y284" s="169">
        <f>业务员提成明细!Y277</f>
        <v>1</v>
      </c>
      <c r="Z284" s="170" t="str">
        <f>业务员提成明细!Z277</f>
        <v>桶</v>
      </c>
      <c r="AA284" s="170"/>
      <c r="AB284" s="170"/>
      <c r="AC284" s="171">
        <f>业务员提成明细!AC277</f>
        <v>170</v>
      </c>
      <c r="AD284" s="170"/>
      <c r="AE284" s="170"/>
      <c r="AF284" s="170" t="str">
        <f>业务员提成明细!AF277</f>
        <v>XOUT18060062</v>
      </c>
      <c r="AG284" s="176">
        <f>业务员提成明细!AG277</f>
        <v>43255</v>
      </c>
      <c r="AH284" s="177"/>
      <c r="AJ284" s="178">
        <f>业务员提成明细!AJ277</f>
        <v>0.16000177412036001</v>
      </c>
    </row>
    <row r="285" spans="1:36" ht="11.25" customHeight="1" outlineLevel="2">
      <c r="A285" s="142" t="str">
        <f>业务员提成明细!A278</f>
        <v>刘宽</v>
      </c>
      <c r="B285" s="143">
        <f>业务员提成明细!B278</f>
        <v>43250</v>
      </c>
      <c r="C285" s="144" t="str">
        <f>业务员提成明细!C278</f>
        <v>a1859</v>
      </c>
      <c r="D285" s="142" t="str">
        <f>业务员提成明细!D278</f>
        <v>无锡新朋盛自控设备有限公司</v>
      </c>
      <c r="E285" s="145">
        <f>业务员提成明细!E278</f>
        <v>2750</v>
      </c>
      <c r="F285" s="146" t="str">
        <f>业务员提成明细!F278</f>
        <v>55874755</v>
      </c>
      <c r="G285" s="143">
        <f>业务员提成明细!G278</f>
        <v>43280</v>
      </c>
      <c r="H285" s="144">
        <f>业务员提成明细!H278</f>
        <v>30</v>
      </c>
      <c r="I285" s="150">
        <f>业务员提成明细!I278</f>
        <v>43279</v>
      </c>
      <c r="J285" s="151">
        <f>业务员提成明细!J278</f>
        <v>2750</v>
      </c>
      <c r="K285" s="145">
        <f>业务员提成明细!K278</f>
        <v>2370.69</v>
      </c>
      <c r="L285" s="152">
        <f>业务员提成明细!L278</f>
        <v>29</v>
      </c>
      <c r="M285" s="153">
        <f>业务员提成明细!M278</f>
        <v>0</v>
      </c>
      <c r="N285" s="76" t="e">
        <f>业务员提成明细!N278</f>
        <v>#REF!</v>
      </c>
      <c r="O285" s="126">
        <f>业务员提成明细!O278</f>
        <v>0.05</v>
      </c>
      <c r="P285" s="154">
        <f>业务员提成明细!P278</f>
        <v>118.53</v>
      </c>
      <c r="Q285" s="125" t="e">
        <f>业务员提成明细!Q278</f>
        <v>#REF!</v>
      </c>
      <c r="R285" s="145" t="e">
        <f>业务员提成明细!R278</f>
        <v>#REF!</v>
      </c>
      <c r="S285" s="161" t="e">
        <f>业务员提成明细!S278</f>
        <v>#REF!</v>
      </c>
      <c r="T285" s="162" t="str">
        <f>业务员提成明细!V278</f>
        <v>CYT11</v>
      </c>
      <c r="U285" s="144" t="str">
        <f>业务员提成明细!W278</f>
        <v>*润滑油*机床导轨油</v>
      </c>
      <c r="V285" s="163" t="str">
        <f>业务员提成明细!V278</f>
        <v>CYT11</v>
      </c>
      <c r="W285" s="164" t="str">
        <f>业务员提成明细!W278</f>
        <v>*润滑油*机床导轨油</v>
      </c>
      <c r="X285" s="163" t="str">
        <f>业务员提成明细!X278</f>
        <v>68#</v>
      </c>
      <c r="Y285" s="169">
        <f>业务员提成明细!Y278</f>
        <v>0.17</v>
      </c>
      <c r="Z285" s="170" t="str">
        <f>业务员提成明细!Z278</f>
        <v>吨</v>
      </c>
      <c r="AA285" s="170"/>
      <c r="AB285" s="170"/>
      <c r="AC285" s="171">
        <f>业务员提成明细!AC278</f>
        <v>170</v>
      </c>
      <c r="AD285" s="170"/>
      <c r="AE285" s="170"/>
      <c r="AF285" s="170" t="str">
        <f>业务员提成明细!AF278</f>
        <v>XOUT18050159</v>
      </c>
      <c r="AG285" s="176">
        <f>业务员提成明细!AG278</f>
        <v>43229</v>
      </c>
      <c r="AH285" s="177"/>
      <c r="AJ285" s="178">
        <f>业务员提成明细!AJ278</f>
        <v>0.159999831272752</v>
      </c>
    </row>
    <row r="286" spans="1:36" ht="11.25" customHeight="1" outlineLevel="2">
      <c r="A286" s="142" t="str">
        <f>业务员提成明细!A279</f>
        <v>刘宽</v>
      </c>
      <c r="B286" s="143">
        <f>业务员提成明细!B279</f>
        <v>43250</v>
      </c>
      <c r="C286" s="144" t="str">
        <f>业务员提成明细!C279</f>
        <v>a1859</v>
      </c>
      <c r="D286" s="142" t="str">
        <f>业务员提成明细!D279</f>
        <v>无锡新朋盛自控设备有限公司</v>
      </c>
      <c r="E286" s="145">
        <f>业务员提成明细!E279</f>
        <v>3100</v>
      </c>
      <c r="F286" s="146" t="str">
        <f>业务员提成明细!F279</f>
        <v>55874756</v>
      </c>
      <c r="G286" s="143">
        <f>业务员提成明细!G279</f>
        <v>43280</v>
      </c>
      <c r="H286" s="144">
        <f>业务员提成明细!H279</f>
        <v>30</v>
      </c>
      <c r="I286" s="150">
        <f>业务员提成明细!I279</f>
        <v>43279</v>
      </c>
      <c r="J286" s="151">
        <f>业务员提成明细!J279</f>
        <v>3100</v>
      </c>
      <c r="K286" s="145">
        <f>业务员提成明细!K279</f>
        <v>2672.41</v>
      </c>
      <c r="L286" s="152">
        <f>业务员提成明细!L279</f>
        <v>29</v>
      </c>
      <c r="M286" s="153">
        <f>业务员提成明细!M279</f>
        <v>0</v>
      </c>
      <c r="N286" s="76" t="e">
        <f>业务员提成明细!N279</f>
        <v>#REF!</v>
      </c>
      <c r="O286" s="126">
        <f>业务员提成明细!O279</f>
        <v>0.05</v>
      </c>
      <c r="P286" s="154">
        <f>业务员提成明细!P279</f>
        <v>133.62</v>
      </c>
      <c r="Q286" s="125">
        <f>业务员提成明细!Q279</f>
        <v>15.083</v>
      </c>
      <c r="R286" s="145">
        <f>业务员提成明细!R279</f>
        <v>2564.11</v>
      </c>
      <c r="S286" s="161">
        <f>业务员提成明细!S279</f>
        <v>108.3</v>
      </c>
      <c r="T286" s="162" t="str">
        <f>业务员提成明细!V279</f>
        <v>CSR24</v>
      </c>
      <c r="U286" s="144" t="str">
        <f>业务员提成明细!W279</f>
        <v>*专项化学用品*铝合金加工液</v>
      </c>
      <c r="V286" s="163" t="str">
        <f>业务员提成明细!V279</f>
        <v>CSR24</v>
      </c>
      <c r="W286" s="164" t="str">
        <f>业务员提成明细!W279</f>
        <v>*专项化学用品*铝合金加工液</v>
      </c>
      <c r="X286" s="163" t="str">
        <f>业务员提成明细!X279</f>
        <v>ZM-3080</v>
      </c>
      <c r="Y286" s="169">
        <f>业务员提成明细!Y279</f>
        <v>1</v>
      </c>
      <c r="Z286" s="170" t="str">
        <f>业务员提成明细!Z279</f>
        <v>桶</v>
      </c>
      <c r="AA286" s="170"/>
      <c r="AB286" s="170"/>
      <c r="AC286" s="171">
        <f>业务员提成明细!AC279</f>
        <v>170</v>
      </c>
      <c r="AD286" s="170"/>
      <c r="AE286" s="170"/>
      <c r="AF286" s="170" t="str">
        <f>业务员提成明细!AF279</f>
        <v>XOUT18050159</v>
      </c>
      <c r="AG286" s="176">
        <f>业务员提成明细!AG279</f>
        <v>43229</v>
      </c>
      <c r="AH286" s="177"/>
      <c r="AJ286" s="178">
        <f>业务员提成明细!AJ279</f>
        <v>0.16000164645395001</v>
      </c>
    </row>
    <row r="287" spans="1:36" ht="11.25" customHeight="1" outlineLevel="2">
      <c r="A287" s="142" t="str">
        <f>业务员提成明细!A280</f>
        <v>刘宽</v>
      </c>
      <c r="B287" s="143">
        <f>业务员提成明细!B280</f>
        <v>43234</v>
      </c>
      <c r="C287" s="144" t="str">
        <f>业务员提成明细!C280</f>
        <v>a1862</v>
      </c>
      <c r="D287" s="142" t="str">
        <f>业务员提成明细!D280</f>
        <v>绵阳市英耐克科技有限公司</v>
      </c>
      <c r="E287" s="145">
        <f>业务员提成明细!E280</f>
        <v>9400</v>
      </c>
      <c r="F287" s="146" t="str">
        <f>业务员提成明细!F280</f>
        <v>27754485</v>
      </c>
      <c r="G287" s="143">
        <f>业务员提成明细!G280</f>
        <v>43264</v>
      </c>
      <c r="H287" s="144">
        <f>业务员提成明细!H280</f>
        <v>30</v>
      </c>
      <c r="I287" s="150">
        <f>业务员提成明细!I280</f>
        <v>43256</v>
      </c>
      <c r="J287" s="151">
        <f>业务员提成明细!J280</f>
        <v>9400</v>
      </c>
      <c r="K287" s="145">
        <f>业务员提成明细!K280</f>
        <v>8103.45</v>
      </c>
      <c r="L287" s="152">
        <f>业务员提成明细!L280</f>
        <v>22</v>
      </c>
      <c r="M287" s="153">
        <f>业务员提成明细!M280</f>
        <v>0</v>
      </c>
      <c r="N287" s="76" t="e">
        <f>业务员提成明细!N280</f>
        <v>#REF!</v>
      </c>
      <c r="O287" s="126">
        <f>业务员提成明细!O280</f>
        <v>0.05</v>
      </c>
      <c r="P287" s="154">
        <f>业务员提成明细!P280</f>
        <v>405.17</v>
      </c>
      <c r="Q287" s="125" t="e">
        <f>业务员提成明细!Q280</f>
        <v>#REF!</v>
      </c>
      <c r="R287" s="145" t="e">
        <f>业务员提成明细!R280</f>
        <v>#REF!</v>
      </c>
      <c r="S287" s="161" t="e">
        <f>业务员提成明细!S280</f>
        <v>#REF!</v>
      </c>
      <c r="T287" s="162" t="str">
        <f>业务员提成明细!V280</f>
        <v>CYQ13</v>
      </c>
      <c r="U287" s="144" t="str">
        <f>业务员提成明细!W280</f>
        <v>*化学试剂助剂*铜切削冷却剂</v>
      </c>
      <c r="V287" s="163" t="str">
        <f>业务员提成明细!V280</f>
        <v>CYQ13</v>
      </c>
      <c r="W287" s="164" t="str">
        <f>业务员提成明细!W280</f>
        <v>*化学试剂助剂*铜切削冷却剂</v>
      </c>
      <c r="X287" s="163" t="str">
        <f>业务员提成明细!X280</f>
        <v>CC-20F</v>
      </c>
      <c r="Y287" s="169">
        <f>业务员提成明细!Y280</f>
        <v>4</v>
      </c>
      <c r="Z287" s="170" t="str">
        <f>业务员提成明细!Z280</f>
        <v>桶</v>
      </c>
      <c r="AA287" s="170"/>
      <c r="AB287" s="170"/>
      <c r="AC287" s="171">
        <f>业务员提成明细!AC280</f>
        <v>680</v>
      </c>
      <c r="AD287" s="170"/>
      <c r="AE287" s="170"/>
      <c r="AF287" s="170" t="str">
        <f>业务员提成明细!AF280</f>
        <v>XOUT18050196</v>
      </c>
      <c r="AG287" s="176">
        <f>业务员提成明细!AG280</f>
        <v>43231</v>
      </c>
      <c r="AH287" s="177"/>
      <c r="AJ287" s="178">
        <f>业务员提成明细!AJ280</f>
        <v>0.159999753191542</v>
      </c>
    </row>
    <row r="288" spans="1:36" ht="11.25" customHeight="1" outlineLevel="2">
      <c r="A288" s="142" t="str">
        <f>业务员提成明细!A281</f>
        <v>刘宽</v>
      </c>
      <c r="B288" s="143">
        <f>业务员提成明细!B281</f>
        <v>43253</v>
      </c>
      <c r="C288" s="144" t="str">
        <f>业务员提成明细!C281</f>
        <v>a1862</v>
      </c>
      <c r="D288" s="142" t="str">
        <f>业务员提成明细!D281</f>
        <v>绵阳市英耐克科技有限公司</v>
      </c>
      <c r="E288" s="145">
        <f>业务员提成明细!E281</f>
        <v>9400</v>
      </c>
      <c r="F288" s="146" t="str">
        <f>业务员提成明细!F281</f>
        <v>55874799</v>
      </c>
      <c r="G288" s="143">
        <f>业务员提成明细!G281</f>
        <v>43283</v>
      </c>
      <c r="H288" s="144">
        <f>业务员提成明细!H281</f>
        <v>30</v>
      </c>
      <c r="I288" s="150">
        <f>业务员提成明细!I281</f>
        <v>43256</v>
      </c>
      <c r="J288" s="151">
        <f>业务员提成明细!J281</f>
        <v>9400</v>
      </c>
      <c r="K288" s="145">
        <f>业务员提成明细!K281</f>
        <v>8103.45</v>
      </c>
      <c r="L288" s="152">
        <f>业务员提成明细!L281</f>
        <v>3</v>
      </c>
      <c r="M288" s="153">
        <f>业务员提成明细!M281</f>
        <v>0</v>
      </c>
      <c r="N288" s="76" t="e">
        <f>业务员提成明细!N281</f>
        <v>#REF!</v>
      </c>
      <c r="O288" s="126">
        <f>业务员提成明细!O281</f>
        <v>0.05</v>
      </c>
      <c r="P288" s="154">
        <f>业务员提成明细!P281</f>
        <v>405.17</v>
      </c>
      <c r="Q288" s="125" t="e">
        <f>业务员提成明细!Q281</f>
        <v>#REF!</v>
      </c>
      <c r="R288" s="145" t="e">
        <f>业务员提成明细!R281</f>
        <v>#REF!</v>
      </c>
      <c r="S288" s="161" t="e">
        <f>业务员提成明细!S281</f>
        <v>#REF!</v>
      </c>
      <c r="T288" s="162" t="str">
        <f>业务员提成明细!V281</f>
        <v>CYQ13</v>
      </c>
      <c r="U288" s="144" t="str">
        <f>业务员提成明细!W281</f>
        <v>*化学试剂助剂*铜切削冷却剂</v>
      </c>
      <c r="V288" s="163" t="str">
        <f>业务员提成明细!V281</f>
        <v>CYQ13</v>
      </c>
      <c r="W288" s="164" t="str">
        <f>业务员提成明细!W281</f>
        <v>*化学试剂助剂*铜切削冷却剂</v>
      </c>
      <c r="X288" s="163" t="str">
        <f>业务员提成明细!X281</f>
        <v>CC-20F</v>
      </c>
      <c r="Y288" s="169">
        <f>业务员提成明细!Y281</f>
        <v>4</v>
      </c>
      <c r="Z288" s="170" t="str">
        <f>业务员提成明细!Z281</f>
        <v>桶</v>
      </c>
      <c r="AA288" s="170"/>
      <c r="AB288" s="170"/>
      <c r="AC288" s="171">
        <f>业务员提成明细!AC281</f>
        <v>680</v>
      </c>
      <c r="AD288" s="170"/>
      <c r="AE288" s="170"/>
      <c r="AF288" s="170" t="str">
        <f>业务员提成明细!AF281</f>
        <v>XOUT18050572</v>
      </c>
      <c r="AG288" s="176">
        <f>业务员提成明细!AG281</f>
        <v>43251</v>
      </c>
      <c r="AH288" s="177"/>
      <c r="AJ288" s="178">
        <f>业务员提成明细!AJ281</f>
        <v>0.159999753191542</v>
      </c>
    </row>
    <row r="289" spans="1:36" ht="11.25" customHeight="1" outlineLevel="2">
      <c r="A289" s="142" t="str">
        <f>业务员提成明细!A282</f>
        <v>刘宽</v>
      </c>
      <c r="B289" s="143">
        <f>业务员提成明细!B282</f>
        <v>43242</v>
      </c>
      <c r="C289" s="144" t="str">
        <f>业务员提成明细!C282</f>
        <v>a1868</v>
      </c>
      <c r="D289" s="142" t="str">
        <f>业务员提成明细!D282</f>
        <v>无锡威尔达自动化机械有限公司</v>
      </c>
      <c r="E289" s="145">
        <f>业务员提成明细!E282</f>
        <v>6200</v>
      </c>
      <c r="F289" s="146" t="str">
        <f>业务员提成明细!F282</f>
        <v>55874563</v>
      </c>
      <c r="G289" s="143">
        <f>业务员提成明细!G282</f>
        <v>43302</v>
      </c>
      <c r="H289" s="144">
        <f>业务员提成明细!H282</f>
        <v>60</v>
      </c>
      <c r="I289" s="150">
        <f>业务员提成明细!I282</f>
        <v>43272</v>
      </c>
      <c r="J289" s="151">
        <f>业务员提成明细!J282</f>
        <v>6200</v>
      </c>
      <c r="K289" s="145">
        <f>业务员提成明细!K282</f>
        <v>5344.83</v>
      </c>
      <c r="L289" s="152">
        <f>业务员提成明细!L282</f>
        <v>30</v>
      </c>
      <c r="M289" s="153">
        <f>业务员提成明细!M282</f>
        <v>0</v>
      </c>
      <c r="N289" s="76" t="e">
        <f>业务员提成明细!N282</f>
        <v>#REF!</v>
      </c>
      <c r="O289" s="126">
        <f>业务员提成明细!O282</f>
        <v>0.05</v>
      </c>
      <c r="P289" s="154">
        <f>业务员提成明细!P282</f>
        <v>267.24</v>
      </c>
      <c r="Q289" s="125">
        <f>业务员提成明细!Q282</f>
        <v>15.083</v>
      </c>
      <c r="R289" s="145">
        <f>业务员提成明细!R282</f>
        <v>5128.22</v>
      </c>
      <c r="S289" s="161">
        <f>业务员提成明细!S282</f>
        <v>216.61</v>
      </c>
      <c r="T289" s="162" t="str">
        <f>业务员提成明细!V282</f>
        <v>CSR24</v>
      </c>
      <c r="U289" s="144" t="str">
        <f>业务员提成明细!W282</f>
        <v>*专项化学用品*铝合金加工液</v>
      </c>
      <c r="V289" s="163" t="str">
        <f>业务员提成明细!V282</f>
        <v>CSR24</v>
      </c>
      <c r="W289" s="164" t="str">
        <f>业务员提成明细!W282</f>
        <v>*专项化学用品*铝合金加工液</v>
      </c>
      <c r="X289" s="163" t="str">
        <f>业务员提成明细!X282</f>
        <v>ZM-3080</v>
      </c>
      <c r="Y289" s="169">
        <f>业务员提成明细!Y282</f>
        <v>2</v>
      </c>
      <c r="Z289" s="170" t="str">
        <f>业务员提成明细!Z282</f>
        <v>桶</v>
      </c>
      <c r="AA289" s="170"/>
      <c r="AB289" s="170"/>
      <c r="AC289" s="171">
        <f>业务员提成明细!AC282</f>
        <v>340</v>
      </c>
      <c r="AD289" s="170"/>
      <c r="AE289" s="170"/>
      <c r="AF289" s="170" t="str">
        <f>业务员提成明细!AF282</f>
        <v>XOUT18050380</v>
      </c>
      <c r="AG289" s="176">
        <f>业务员提成明细!AG282</f>
        <v>43243</v>
      </c>
      <c r="AH289" s="177"/>
      <c r="AJ289" s="178">
        <f>业务员提成明细!AJ282</f>
        <v>0.15999947612926901</v>
      </c>
    </row>
    <row r="290" spans="1:36" ht="11.25" customHeight="1" outlineLevel="2">
      <c r="A290" s="142" t="str">
        <f>业务员提成明细!A283</f>
        <v>刘宽</v>
      </c>
      <c r="B290" s="143">
        <f>业务员提成明细!B283</f>
        <v>43260</v>
      </c>
      <c r="C290" s="144" t="str">
        <f>业务员提成明细!C283</f>
        <v>a1900</v>
      </c>
      <c r="D290" s="142" t="str">
        <f>业务员提成明细!D283</f>
        <v>常州宏思博医疗器械有限公司</v>
      </c>
      <c r="E290" s="145">
        <f>业务员提成明细!E283</f>
        <v>2800</v>
      </c>
      <c r="F290" s="146" t="str">
        <f>业务员提成明细!F283</f>
        <v>55874897</v>
      </c>
      <c r="G290" s="143">
        <f>业务员提成明细!G283</f>
        <v>43290</v>
      </c>
      <c r="H290" s="144">
        <f>业务员提成明细!H283</f>
        <v>30</v>
      </c>
      <c r="I290" s="150">
        <f>业务员提成明细!I283</f>
        <v>43263</v>
      </c>
      <c r="J290" s="151">
        <f>业务员提成明细!J283</f>
        <v>2800</v>
      </c>
      <c r="K290" s="145">
        <f>业务员提成明细!K283</f>
        <v>2413.79</v>
      </c>
      <c r="L290" s="152">
        <f>业务员提成明细!L283</f>
        <v>3</v>
      </c>
      <c r="M290" s="153">
        <f>业务员提成明细!M283</f>
        <v>0</v>
      </c>
      <c r="N290" s="76" t="e">
        <f>业务员提成明细!N283</f>
        <v>#REF!</v>
      </c>
      <c r="O290" s="126">
        <f>业务员提成明细!O283</f>
        <v>0.05</v>
      </c>
      <c r="P290" s="154">
        <f>业务员提成明细!P283</f>
        <v>120.69</v>
      </c>
      <c r="Q290" s="125" t="e">
        <f>业务员提成明细!Q283</f>
        <v>#REF!</v>
      </c>
      <c r="R290" s="145" t="e">
        <f>业务员提成明细!R283</f>
        <v>#REF!</v>
      </c>
      <c r="S290" s="161" t="e">
        <f>业务员提成明细!S283</f>
        <v>#REF!</v>
      </c>
      <c r="T290" s="162" t="str">
        <f>业务员提成明细!V283</f>
        <v>CYQ19</v>
      </c>
      <c r="U290" s="144" t="str">
        <f>业务员提成明细!W283</f>
        <v>*化学试剂助剂*不锈钢冷却剂</v>
      </c>
      <c r="V290" s="163" t="str">
        <f>业务员提成明细!V283</f>
        <v>CYQ19</v>
      </c>
      <c r="W290" s="164" t="str">
        <f>业务员提成明细!W283</f>
        <v>*化学试剂助剂*不锈钢冷却剂</v>
      </c>
      <c r="X290" s="163" t="str">
        <f>业务员提成明细!X283</f>
        <v>DH-30A</v>
      </c>
      <c r="Y290" s="169">
        <f>业务员提成明细!Y283</f>
        <v>1</v>
      </c>
      <c r="Z290" s="170" t="str">
        <f>业务员提成明细!Z283</f>
        <v>桶</v>
      </c>
      <c r="AA290" s="170"/>
      <c r="AB290" s="170"/>
      <c r="AC290" s="171">
        <f>业务员提成明细!AC283</f>
        <v>170</v>
      </c>
      <c r="AD290" s="170"/>
      <c r="AE290" s="170"/>
      <c r="AF290" s="170" t="str">
        <f>业务员提成明细!AF283</f>
        <v>XOUT18060177</v>
      </c>
      <c r="AG290" s="176">
        <f>业务员提成明细!AG283</f>
        <v>43262</v>
      </c>
      <c r="AH290" s="177"/>
      <c r="AJ290" s="178">
        <f>业务员提成明细!AJ283</f>
        <v>0.160001491430489</v>
      </c>
    </row>
    <row r="291" spans="1:36" ht="11.25" customHeight="1" outlineLevel="1">
      <c r="A291" s="179" t="s">
        <v>6644</v>
      </c>
      <c r="B291" s="143"/>
      <c r="C291" s="144"/>
      <c r="D291" s="142"/>
      <c r="E291" s="145">
        <f>SUBTOTAL(9,E255:E290)</f>
        <v>165500</v>
      </c>
      <c r="F291" s="146"/>
      <c r="G291" s="143"/>
      <c r="H291" s="144"/>
      <c r="I291" s="150"/>
      <c r="J291" s="151">
        <f>SUBTOTAL(9,J255:J290)</f>
        <v>151350</v>
      </c>
      <c r="K291" s="145">
        <f>SUBTOTAL(9,K255:K290)</f>
        <v>129813.16</v>
      </c>
      <c r="L291" s="152"/>
      <c r="M291" s="153">
        <f>SUBTOTAL(9,M255:M290)</f>
        <v>1623.931623931624</v>
      </c>
      <c r="N291" s="76"/>
      <c r="O291" s="126"/>
      <c r="P291" s="154">
        <f>SUBTOTAL(9,P255:P290)</f>
        <v>4838</v>
      </c>
      <c r="Q291" s="125"/>
      <c r="R291" s="145" t="e">
        <f>SUBTOTAL(9,R255:R290)</f>
        <v>#REF!</v>
      </c>
      <c r="S291" s="161" t="e">
        <f>SUBTOTAL(9,S255:S290)</f>
        <v>#REF!</v>
      </c>
      <c r="T291" s="162"/>
      <c r="U291" s="144"/>
      <c r="V291" s="163"/>
      <c r="W291" s="164"/>
      <c r="X291" s="163"/>
      <c r="Y291" s="169"/>
      <c r="Z291" s="170"/>
      <c r="AA291" s="170"/>
      <c r="AB291" s="170"/>
      <c r="AC291" s="171"/>
      <c r="AD291" s="170"/>
      <c r="AE291" s="170"/>
      <c r="AF291" s="170"/>
      <c r="AG291" s="176"/>
      <c r="AH291" s="177"/>
      <c r="AJ291" s="178"/>
    </row>
    <row r="292" spans="1:36" ht="11.25" customHeight="1" outlineLevel="2">
      <c r="A292" s="142" t="str">
        <f>业务员提成明细!A284</f>
        <v>卢莉</v>
      </c>
      <c r="B292" s="143">
        <f>业务员提成明细!B284</f>
        <v>43202</v>
      </c>
      <c r="C292" s="144" t="str">
        <f>业务员提成明细!C284</f>
        <v>a1359</v>
      </c>
      <c r="D292" s="142" t="str">
        <f>业务员提成明细!D284</f>
        <v>湖北道普润滑科技有限公司</v>
      </c>
      <c r="E292" s="145">
        <f>业务员提成明细!E284</f>
        <v>3072.3</v>
      </c>
      <c r="F292" s="146" t="str">
        <f>业务员提成明细!F284</f>
        <v>15222485</v>
      </c>
      <c r="G292" s="143">
        <f>业务员提成明细!G284</f>
        <v>43277</v>
      </c>
      <c r="H292" s="144">
        <f>业务员提成明细!H284</f>
        <v>60</v>
      </c>
      <c r="I292" s="150">
        <f>业务员提成明细!I284</f>
        <v>43278</v>
      </c>
      <c r="J292" s="151">
        <f>业务员提成明细!J284</f>
        <v>3072.3</v>
      </c>
      <c r="K292" s="145">
        <f>业务员提成明细!K284</f>
        <v>2625.9</v>
      </c>
      <c r="L292" s="152">
        <f>业务员提成明细!L284</f>
        <v>76</v>
      </c>
      <c r="M292" s="153">
        <f>业务员提成明细!M284</f>
        <v>0</v>
      </c>
      <c r="N292" s="76" t="e">
        <f>业务员提成明细!N284</f>
        <v>#REF!</v>
      </c>
      <c r="O292" s="126">
        <f>业务员提成明细!O284</f>
        <v>8.4</v>
      </c>
      <c r="P292" s="154">
        <f>业务员提成明细!P284</f>
        <v>8.4</v>
      </c>
      <c r="Q292" s="125" t="e">
        <f>业务员提成明细!Q284</f>
        <v>#REF!</v>
      </c>
      <c r="R292" s="145">
        <f>业务员提成明细!R284</f>
        <v>0</v>
      </c>
      <c r="S292" s="161">
        <f>业务员提成明细!S284</f>
        <v>0</v>
      </c>
      <c r="T292" s="162" t="str">
        <f>业务员提成明细!V284</f>
        <v>CSQ68</v>
      </c>
      <c r="U292" s="144" t="str">
        <f>业务员提成明细!W284</f>
        <v>*专项化学用品*切削液</v>
      </c>
      <c r="V292" s="163" t="str">
        <f>业务员提成明细!V284</f>
        <v>CSQ68</v>
      </c>
      <c r="W292" s="164" t="str">
        <f>业务员提成明细!W284</f>
        <v>*专项化学用品*切削液</v>
      </c>
      <c r="X292" s="163" t="str">
        <f>业务员提成明细!X284</f>
        <v>CF-9938-B</v>
      </c>
      <c r="Y292" s="169">
        <f>业务员提成明细!Y284</f>
        <v>1</v>
      </c>
      <c r="Z292" s="170" t="str">
        <f>业务员提成明细!Z284</f>
        <v>桶</v>
      </c>
      <c r="AA292" s="170"/>
      <c r="AB292" s="170"/>
      <c r="AC292" s="171">
        <f>业务员提成明细!AC284</f>
        <v>210</v>
      </c>
      <c r="AD292" s="170"/>
      <c r="AE292" s="170"/>
      <c r="AF292" s="170" t="str">
        <f>业务员提成明细!AF284</f>
        <v>XOUT17110525</v>
      </c>
      <c r="AG292" s="176">
        <f>业务员提成明细!AG284</f>
        <v>43064</v>
      </c>
      <c r="AH292" s="177" t="str">
        <f>业务员提成明细!AH284</f>
        <v>纳诺-观澜HUB</v>
      </c>
      <c r="AJ292" s="178">
        <f>业务员提成明细!AJ284</f>
        <v>0.17</v>
      </c>
    </row>
    <row r="293" spans="1:36" ht="11.25" customHeight="1" outlineLevel="2">
      <c r="A293" s="142" t="str">
        <f>业务员提成明细!A285</f>
        <v>卢莉</v>
      </c>
      <c r="B293" s="143">
        <f>业务员提成明细!B285</f>
        <v>43202</v>
      </c>
      <c r="C293" s="144" t="str">
        <f>业务员提成明细!C285</f>
        <v>a1359</v>
      </c>
      <c r="D293" s="142" t="str">
        <f>业务员提成明细!D285</f>
        <v>湖北道普润滑科技有限公司</v>
      </c>
      <c r="E293" s="145">
        <f>业务员提成明细!E285</f>
        <v>44226</v>
      </c>
      <c r="F293" s="146" t="str">
        <f>业务员提成明细!F285</f>
        <v>15222486</v>
      </c>
      <c r="G293" s="143">
        <f>业务员提成明细!G285</f>
        <v>43277</v>
      </c>
      <c r="H293" s="144">
        <f>业务员提成明细!H285</f>
        <v>60</v>
      </c>
      <c r="I293" s="150">
        <f>业务员提成明细!I285</f>
        <v>43278</v>
      </c>
      <c r="J293" s="151">
        <f>业务员提成明细!J285</f>
        <v>44226</v>
      </c>
      <c r="K293" s="145">
        <f>业务员提成明细!K285</f>
        <v>37800</v>
      </c>
      <c r="L293" s="152">
        <f>业务员提成明细!L285</f>
        <v>76</v>
      </c>
      <c r="M293" s="153">
        <f>业务员提成明细!M285</f>
        <v>0</v>
      </c>
      <c r="N293" s="76" t="e">
        <f>业务员提成明细!N285</f>
        <v>#REF!</v>
      </c>
      <c r="O293" s="126">
        <f>业务员提成明细!O285</f>
        <v>8.4</v>
      </c>
      <c r="P293" s="154">
        <f>业务员提成明细!P285</f>
        <v>151.19999999999999</v>
      </c>
      <c r="Q293" s="125" t="e">
        <f>业务员提成明细!Q285</f>
        <v>#REF!</v>
      </c>
      <c r="R293" s="145">
        <f>业务员提成明细!R285</f>
        <v>0</v>
      </c>
      <c r="S293" s="161">
        <f>业务员提成明细!S285</f>
        <v>0</v>
      </c>
      <c r="T293" s="162" t="str">
        <f>业务员提成明细!V285</f>
        <v>CSR47</v>
      </c>
      <c r="U293" s="144" t="str">
        <f>业务员提成明细!W285</f>
        <v>*专项化学用品*切削液</v>
      </c>
      <c r="V293" s="163" t="str">
        <f>业务员提成明细!V285</f>
        <v>CSR47</v>
      </c>
      <c r="W293" s="164" t="str">
        <f>业务员提成明细!W285</f>
        <v>*专项化学用品*切削液</v>
      </c>
      <c r="X293" s="163" t="str">
        <f>业务员提成明细!X285</f>
        <v>CF-2600A</v>
      </c>
      <c r="Y293" s="169">
        <f>业务员提成明细!Y285</f>
        <v>18</v>
      </c>
      <c r="Z293" s="170" t="str">
        <f>业务员提成明细!Z285</f>
        <v>桶</v>
      </c>
      <c r="AA293" s="170"/>
      <c r="AB293" s="170"/>
      <c r="AC293" s="171">
        <f>业务员提成明细!AC285</f>
        <v>3240</v>
      </c>
      <c r="AD293" s="170"/>
      <c r="AE293" s="170"/>
      <c r="AF293" s="170" t="str">
        <f>业务员提成明细!AF285</f>
        <v>XOUT17120153</v>
      </c>
      <c r="AG293" s="176">
        <f>业务员提成明细!AG285</f>
        <v>43078</v>
      </c>
      <c r="AH293" s="177" t="str">
        <f>业务员提成明细!AH285</f>
        <v>纳诺-观澜HUB</v>
      </c>
      <c r="AJ293" s="178">
        <f>业务员提成明细!AJ285</f>
        <v>0.17</v>
      </c>
    </row>
    <row r="294" spans="1:36" ht="11.25" customHeight="1" outlineLevel="2">
      <c r="A294" s="142" t="str">
        <f>业务员提成明细!A286</f>
        <v>卢莉</v>
      </c>
      <c r="B294" s="143">
        <f>业务员提成明细!B286</f>
        <v>43202</v>
      </c>
      <c r="C294" s="144" t="str">
        <f>业务员提成明细!C286</f>
        <v>a1359</v>
      </c>
      <c r="D294" s="142" t="str">
        <f>业务员提成明细!D286</f>
        <v>湖北道普润滑科技有限公司</v>
      </c>
      <c r="E294" s="145">
        <f>业务员提成明细!E286</f>
        <v>110565</v>
      </c>
      <c r="F294" s="146" t="str">
        <f>业务员提成明细!F286</f>
        <v>15222491</v>
      </c>
      <c r="G294" s="143">
        <f>业务员提成明细!G286</f>
        <v>43277</v>
      </c>
      <c r="H294" s="144">
        <f>业务员提成明细!H286</f>
        <v>60</v>
      </c>
      <c r="I294" s="150">
        <f>业务员提成明细!I286</f>
        <v>43278</v>
      </c>
      <c r="J294" s="151">
        <f>业务员提成明细!J286</f>
        <v>110565</v>
      </c>
      <c r="K294" s="145">
        <f>业务员提成明细!K286</f>
        <v>94500</v>
      </c>
      <c r="L294" s="152">
        <f>业务员提成明细!L286</f>
        <v>76</v>
      </c>
      <c r="M294" s="153">
        <f>业务员提成明细!M286</f>
        <v>0</v>
      </c>
      <c r="N294" s="76" t="e">
        <f>业务员提成明细!N286</f>
        <v>#REF!</v>
      </c>
      <c r="O294" s="126">
        <f>业务员提成明细!O286</f>
        <v>8.4</v>
      </c>
      <c r="P294" s="154">
        <f>业务员提成明细!P286</f>
        <v>378</v>
      </c>
      <c r="Q294" s="125" t="e">
        <f>业务员提成明细!Q286</f>
        <v>#REF!</v>
      </c>
      <c r="R294" s="145">
        <f>业务员提成明细!R286</f>
        <v>0</v>
      </c>
      <c r="S294" s="161">
        <f>业务员提成明细!S286</f>
        <v>0</v>
      </c>
      <c r="T294" s="162" t="str">
        <f>业务员提成明细!V286</f>
        <v>CSR47</v>
      </c>
      <c r="U294" s="144" t="str">
        <f>业务员提成明细!W286</f>
        <v>*专项化学用品*切削液</v>
      </c>
      <c r="V294" s="163" t="str">
        <f>业务员提成明细!V286</f>
        <v>CSR47</v>
      </c>
      <c r="W294" s="164" t="str">
        <f>业务员提成明细!W286</f>
        <v>*专项化学用品*切削液</v>
      </c>
      <c r="X294" s="163" t="str">
        <f>业务员提成明细!X286</f>
        <v>CF-2600A</v>
      </c>
      <c r="Y294" s="169">
        <f>业务员提成明细!Y286</f>
        <v>45</v>
      </c>
      <c r="Z294" s="170" t="str">
        <f>业务员提成明细!Z286</f>
        <v>桶</v>
      </c>
      <c r="AA294" s="170"/>
      <c r="AB294" s="170"/>
      <c r="AC294" s="171">
        <f>业务员提成明细!AC286</f>
        <v>8100</v>
      </c>
      <c r="AD294" s="170"/>
      <c r="AE294" s="170"/>
      <c r="AF294" s="170" t="str">
        <f>业务员提成明细!AF286</f>
        <v>XOUT17110404</v>
      </c>
      <c r="AG294" s="176">
        <f>业务员提成明细!AG286</f>
        <v>43059</v>
      </c>
      <c r="AH294" s="177" t="str">
        <f>业务员提成明细!AH286</f>
        <v>纳诺-观澜HUB</v>
      </c>
      <c r="AJ294" s="178">
        <f>业务员提成明细!AJ286</f>
        <v>0.17</v>
      </c>
    </row>
    <row r="295" spans="1:36" ht="11.25" customHeight="1" outlineLevel="2">
      <c r="A295" s="142" t="str">
        <f>业务员提成明细!A287</f>
        <v>卢莉</v>
      </c>
      <c r="B295" s="143">
        <f>业务员提成明细!B287</f>
        <v>43202</v>
      </c>
      <c r="C295" s="144" t="str">
        <f>业务员提成明细!C287</f>
        <v>a1359</v>
      </c>
      <c r="D295" s="142" t="str">
        <f>业务员提成明细!D287</f>
        <v>湖北道普润滑科技有限公司</v>
      </c>
      <c r="E295" s="145">
        <f>业务员提成明细!E287</f>
        <v>12285</v>
      </c>
      <c r="F295" s="146" t="str">
        <f>业务员提成明细!F287</f>
        <v>15222492</v>
      </c>
      <c r="G295" s="143">
        <f>业务员提成明细!G287</f>
        <v>43277</v>
      </c>
      <c r="H295" s="144">
        <f>业务员提成明细!H287</f>
        <v>60</v>
      </c>
      <c r="I295" s="150">
        <f>业务员提成明细!I287</f>
        <v>43278</v>
      </c>
      <c r="J295" s="151">
        <f>业务员提成明细!J287</f>
        <v>12285</v>
      </c>
      <c r="K295" s="145">
        <f>业务员提成明细!K287</f>
        <v>10500</v>
      </c>
      <c r="L295" s="152">
        <f>业务员提成明细!L287</f>
        <v>76</v>
      </c>
      <c r="M295" s="153">
        <f>业务员提成明细!M287</f>
        <v>0</v>
      </c>
      <c r="N295" s="76" t="e">
        <f>业务员提成明细!N287</f>
        <v>#REF!</v>
      </c>
      <c r="O295" s="126">
        <f>业务员提成明细!O287</f>
        <v>8.4</v>
      </c>
      <c r="P295" s="154">
        <f>业务员提成明细!P287</f>
        <v>42</v>
      </c>
      <c r="Q295" s="125" t="e">
        <f>业务员提成明细!Q287</f>
        <v>#REF!</v>
      </c>
      <c r="R295" s="145">
        <f>业务员提成明细!R287</f>
        <v>0</v>
      </c>
      <c r="S295" s="161">
        <f>业务员提成明细!S287</f>
        <v>0</v>
      </c>
      <c r="T295" s="162" t="str">
        <f>业务员提成明细!V287</f>
        <v>CSR47</v>
      </c>
      <c r="U295" s="144" t="str">
        <f>业务员提成明细!W287</f>
        <v>*专项化学用品*切削液</v>
      </c>
      <c r="V295" s="163" t="str">
        <f>业务员提成明细!V287</f>
        <v>CSR47</v>
      </c>
      <c r="W295" s="164" t="str">
        <f>业务员提成明细!W287</f>
        <v>*专项化学用品*切削液</v>
      </c>
      <c r="X295" s="163" t="str">
        <f>业务员提成明细!X287</f>
        <v>CF-2600A</v>
      </c>
      <c r="Y295" s="169">
        <f>业务员提成明细!Y287</f>
        <v>5</v>
      </c>
      <c r="Z295" s="170" t="str">
        <f>业务员提成明细!Z287</f>
        <v>桶</v>
      </c>
      <c r="AA295" s="170"/>
      <c r="AB295" s="170"/>
      <c r="AC295" s="171">
        <f>业务员提成明细!AC287</f>
        <v>900</v>
      </c>
      <c r="AD295" s="170"/>
      <c r="AE295" s="170"/>
      <c r="AF295" s="170" t="str">
        <f>业务员提成明细!AF287</f>
        <v>XOUT17110404</v>
      </c>
      <c r="AG295" s="176">
        <f>业务员提成明细!AG287</f>
        <v>43059</v>
      </c>
      <c r="AH295" s="177" t="str">
        <f>业务员提成明细!AH287</f>
        <v>纳诺-观澜HUB</v>
      </c>
      <c r="AJ295" s="178">
        <f>业务员提成明细!AJ287</f>
        <v>0.17</v>
      </c>
    </row>
    <row r="296" spans="1:36" ht="11.25" customHeight="1" outlineLevel="2">
      <c r="A296" s="142" t="str">
        <f>业务员提成明细!A288</f>
        <v>卢莉</v>
      </c>
      <c r="B296" s="143">
        <f>业务员提成明细!B288</f>
        <v>43204</v>
      </c>
      <c r="C296" s="144" t="str">
        <f>业务员提成明细!C288</f>
        <v>a1359</v>
      </c>
      <c r="D296" s="142" t="str">
        <f>业务员提成明细!D288</f>
        <v>湖北道普润滑科技有限公司</v>
      </c>
      <c r="E296" s="145">
        <f>业务员提成明细!E288</f>
        <v>1821.18</v>
      </c>
      <c r="F296" s="146" t="str">
        <f>业务员提成明细!F288</f>
        <v>15222586</v>
      </c>
      <c r="G296" s="143">
        <f>业务员提成明细!G288</f>
        <v>43277</v>
      </c>
      <c r="H296" s="144">
        <f>业务员提成明细!H288</f>
        <v>60</v>
      </c>
      <c r="I296" s="150">
        <f>业务员提成明细!I288</f>
        <v>43278</v>
      </c>
      <c r="J296" s="151">
        <f>业务员提成明细!J288</f>
        <v>1821.18</v>
      </c>
      <c r="K296" s="145">
        <f>业务员提成明细!K288</f>
        <v>1556.56</v>
      </c>
      <c r="L296" s="152">
        <f>业务员提成明细!L288</f>
        <v>74</v>
      </c>
      <c r="M296" s="153">
        <f>业务员提成明细!M288</f>
        <v>0</v>
      </c>
      <c r="N296" s="76" t="e">
        <f>业务员提成明细!N288</f>
        <v>#REF!</v>
      </c>
      <c r="O296" s="126">
        <f>业务员提成明细!O288</f>
        <v>6</v>
      </c>
      <c r="P296" s="154">
        <f>业务员提成明细!P288</f>
        <v>6</v>
      </c>
      <c r="Q296" s="125" t="e">
        <f>业务员提成明细!Q288</f>
        <v>#REF!</v>
      </c>
      <c r="R296" s="145">
        <f>业务员提成明细!R288</f>
        <v>0</v>
      </c>
      <c r="S296" s="161">
        <f>业务员提成明细!S288</f>
        <v>0</v>
      </c>
      <c r="T296" s="162" t="str">
        <f>业务员提成明细!V288</f>
        <v>CYQ76</v>
      </c>
      <c r="U296" s="144" t="str">
        <f>业务员提成明细!W288</f>
        <v>*专项化学用品*切削油</v>
      </c>
      <c r="V296" s="163" t="str">
        <f>业务员提成明细!V288</f>
        <v>CYQ76</v>
      </c>
      <c r="W296" s="164" t="str">
        <f>业务员提成明细!W288</f>
        <v>*专项化学用品*切削油</v>
      </c>
      <c r="X296" s="163" t="str">
        <f>业务员提成明细!X288</f>
        <v>CF-OS-002</v>
      </c>
      <c r="Y296" s="169">
        <f>业务员提成明细!Y288</f>
        <v>1</v>
      </c>
      <c r="Z296" s="170" t="str">
        <f>业务员提成明细!Z288</f>
        <v>桶</v>
      </c>
      <c r="AA296" s="170"/>
      <c r="AB296" s="170"/>
      <c r="AC296" s="171">
        <f>业务员提成明细!AC288</f>
        <v>172</v>
      </c>
      <c r="AD296" s="170"/>
      <c r="AE296" s="170"/>
      <c r="AF296" s="170" t="str">
        <f>业务员提成明细!AF288</f>
        <v>XOUT17120153</v>
      </c>
      <c r="AG296" s="176">
        <f>业务员提成明细!AG288</f>
        <v>43078</v>
      </c>
      <c r="AH296" s="177" t="str">
        <f>业务员提成明细!AH288</f>
        <v>纳诺-观澜HUB</v>
      </c>
      <c r="AJ296" s="178">
        <f>业务员提成明细!AJ288</f>
        <v>0.17</v>
      </c>
    </row>
    <row r="297" spans="1:36" ht="11.25" customHeight="1" outlineLevel="2">
      <c r="A297" s="142" t="str">
        <f>业务员提成明细!A289</f>
        <v>卢莉</v>
      </c>
      <c r="B297" s="143">
        <f>业务员提成明细!B289</f>
        <v>43202</v>
      </c>
      <c r="C297" s="144" t="str">
        <f>业务员提成明细!C289</f>
        <v>a1359</v>
      </c>
      <c r="D297" s="142" t="str">
        <f>业务员提成明细!D289</f>
        <v>湖北道普润滑科技有限公司</v>
      </c>
      <c r="E297" s="145">
        <f>业务员提成明细!E289</f>
        <v>56456.47</v>
      </c>
      <c r="F297" s="146" t="str">
        <f>业务员提成明细!F289</f>
        <v>15222485</v>
      </c>
      <c r="G297" s="143">
        <f>业务员提成明细!G289</f>
        <v>43277</v>
      </c>
      <c r="H297" s="144">
        <f>业务员提成明细!H289</f>
        <v>60</v>
      </c>
      <c r="I297" s="150">
        <f>业务员提成明细!I289</f>
        <v>43278</v>
      </c>
      <c r="J297" s="151">
        <f>业务员提成明细!J289</f>
        <v>56456.47</v>
      </c>
      <c r="K297" s="145">
        <f>业务员提成明细!K289</f>
        <v>48253.39</v>
      </c>
      <c r="L297" s="152">
        <f>业务员提成明细!L289</f>
        <v>76</v>
      </c>
      <c r="M297" s="153">
        <f>业务员提成明细!M289</f>
        <v>0</v>
      </c>
      <c r="N297" s="76" t="e">
        <f>业务员提成明细!N289</f>
        <v>#REF!</v>
      </c>
      <c r="O297" s="126">
        <f>业务员提成明细!O289</f>
        <v>6</v>
      </c>
      <c r="P297" s="154">
        <f>业务员提成明细!P289</f>
        <v>186</v>
      </c>
      <c r="Q297" s="125" t="e">
        <f>业务员提成明细!Q289</f>
        <v>#REF!</v>
      </c>
      <c r="R297" s="145">
        <f>业务员提成明细!R289</f>
        <v>0</v>
      </c>
      <c r="S297" s="161">
        <f>业务员提成明细!S289</f>
        <v>0</v>
      </c>
      <c r="T297" s="162" t="str">
        <f>业务员提成明细!V289</f>
        <v>CYQ76</v>
      </c>
      <c r="U297" s="144" t="str">
        <f>业务员提成明细!W289</f>
        <v>*专项化学用品*切削油</v>
      </c>
      <c r="V297" s="163" t="str">
        <f>业务员提成明细!V289</f>
        <v>CYQ76</v>
      </c>
      <c r="W297" s="164" t="str">
        <f>业务员提成明细!W289</f>
        <v>*专项化学用品*切削油</v>
      </c>
      <c r="X297" s="163" t="str">
        <f>业务员提成明细!X289</f>
        <v>CF-OS-002</v>
      </c>
      <c r="Y297" s="169">
        <f>业务员提成明细!Y289</f>
        <v>31</v>
      </c>
      <c r="Z297" s="170" t="str">
        <f>业务员提成明细!Z289</f>
        <v>桶</v>
      </c>
      <c r="AA297" s="170"/>
      <c r="AB297" s="170"/>
      <c r="AC297" s="171">
        <f>业务员提成明细!AC289</f>
        <v>5332</v>
      </c>
      <c r="AD297" s="170"/>
      <c r="AE297" s="170"/>
      <c r="AF297" s="170" t="str">
        <f>业务员提成明细!AF289</f>
        <v>XOUT17110525</v>
      </c>
      <c r="AG297" s="176">
        <f>业务员提成明细!AG289</f>
        <v>43064</v>
      </c>
      <c r="AH297" s="177" t="str">
        <f>业务员提成明细!AH289</f>
        <v>纳诺-观澜IPEG</v>
      </c>
      <c r="AJ297" s="178">
        <f>业务员提成明细!AJ289</f>
        <v>0.17</v>
      </c>
    </row>
    <row r="298" spans="1:36" ht="11.25" customHeight="1" outlineLevel="2">
      <c r="A298" s="142" t="str">
        <f>业务员提成明细!A290</f>
        <v>卢莉</v>
      </c>
      <c r="B298" s="143">
        <f>业务员提成明细!B290</f>
        <v>43202</v>
      </c>
      <c r="C298" s="144" t="str">
        <f>业务员提成明细!C290</f>
        <v>a1359</v>
      </c>
      <c r="D298" s="142" t="str">
        <f>业务员提成明细!D290</f>
        <v>湖北道普润滑科技有限公司</v>
      </c>
      <c r="E298" s="145">
        <f>业务员提成明细!E290</f>
        <v>110565</v>
      </c>
      <c r="F298" s="146" t="str">
        <f>业务员提成明细!F290</f>
        <v>15222489</v>
      </c>
      <c r="G298" s="143">
        <f>业务员提成明细!G290</f>
        <v>43277</v>
      </c>
      <c r="H298" s="144">
        <f>业务员提成明细!H290</f>
        <v>60</v>
      </c>
      <c r="I298" s="150">
        <f>业务员提成明细!I290</f>
        <v>43278</v>
      </c>
      <c r="J298" s="151">
        <f>业务员提成明细!J290</f>
        <v>110565</v>
      </c>
      <c r="K298" s="145">
        <f>业务员提成明细!K290</f>
        <v>94500</v>
      </c>
      <c r="L298" s="152">
        <f>业务员提成明细!L290</f>
        <v>76</v>
      </c>
      <c r="M298" s="153">
        <f>业务员提成明细!M290</f>
        <v>0</v>
      </c>
      <c r="N298" s="76" t="e">
        <f>业务员提成明细!N290</f>
        <v>#REF!</v>
      </c>
      <c r="O298" s="126">
        <f>业务员提成明细!O290</f>
        <v>8.4</v>
      </c>
      <c r="P298" s="154">
        <f>业务员提成明细!P290</f>
        <v>378</v>
      </c>
      <c r="Q298" s="125" t="e">
        <f>业务员提成明细!Q290</f>
        <v>#REF!</v>
      </c>
      <c r="R298" s="145">
        <f>业务员提成明细!R290</f>
        <v>0</v>
      </c>
      <c r="S298" s="161">
        <f>业务员提成明细!S290</f>
        <v>0</v>
      </c>
      <c r="T298" s="162" t="str">
        <f>业务员提成明细!V290</f>
        <v>CSR47</v>
      </c>
      <c r="U298" s="144" t="str">
        <f>业务员提成明细!W290</f>
        <v>*专项化学用品*切削液</v>
      </c>
      <c r="V298" s="163" t="str">
        <f>业务员提成明细!V290</f>
        <v>CSR47</v>
      </c>
      <c r="W298" s="164" t="str">
        <f>业务员提成明细!W290</f>
        <v>*专项化学用品*切削液</v>
      </c>
      <c r="X298" s="163" t="str">
        <f>业务员提成明细!X290</f>
        <v>CF-2600A</v>
      </c>
      <c r="Y298" s="169">
        <f>业务员提成明细!Y290</f>
        <v>45</v>
      </c>
      <c r="Z298" s="170" t="str">
        <f>业务员提成明细!Z290</f>
        <v>桶</v>
      </c>
      <c r="AA298" s="170"/>
      <c r="AB298" s="170"/>
      <c r="AC298" s="171">
        <f>业务员提成明细!AC290</f>
        <v>8100</v>
      </c>
      <c r="AD298" s="170"/>
      <c r="AE298" s="170"/>
      <c r="AF298" s="170" t="str">
        <f>业务员提成明细!AF290</f>
        <v>XOUT17110253</v>
      </c>
      <c r="AG298" s="176">
        <f>业务员提成明细!AG290</f>
        <v>43052</v>
      </c>
      <c r="AH298" s="177" t="str">
        <f>业务员提成明细!AH290</f>
        <v>纳诺-观澜IPEG</v>
      </c>
      <c r="AJ298" s="178">
        <f>业务员提成明细!AJ290</f>
        <v>0.17</v>
      </c>
    </row>
    <row r="299" spans="1:36" ht="11.25" customHeight="1" outlineLevel="2">
      <c r="A299" s="142" t="str">
        <f>业务员提成明细!A291</f>
        <v>卢莉</v>
      </c>
      <c r="B299" s="143">
        <f>业务员提成明细!B291</f>
        <v>43202</v>
      </c>
      <c r="C299" s="144" t="str">
        <f>业务员提成明细!C291</f>
        <v>a1359</v>
      </c>
      <c r="D299" s="142" t="str">
        <f>业务员提成明细!D291</f>
        <v>湖北道普润滑科技有限公司</v>
      </c>
      <c r="E299" s="145">
        <f>业务员提成明细!E291</f>
        <v>29138.83</v>
      </c>
      <c r="F299" s="146" t="str">
        <f>业务员提成明细!F291</f>
        <v>15222490</v>
      </c>
      <c r="G299" s="143">
        <f>业务员提成明细!G291</f>
        <v>43277</v>
      </c>
      <c r="H299" s="144">
        <f>业务员提成明细!H291</f>
        <v>60</v>
      </c>
      <c r="I299" s="150">
        <f>业务员提成明细!I291</f>
        <v>43278</v>
      </c>
      <c r="J299" s="151">
        <f>业务员提成明细!J291</f>
        <v>29138.83</v>
      </c>
      <c r="K299" s="145">
        <f>业务员提成明细!K291</f>
        <v>24904.98</v>
      </c>
      <c r="L299" s="152">
        <f>业务员提成明细!L291</f>
        <v>76</v>
      </c>
      <c r="M299" s="153">
        <f>业务员提成明细!M291</f>
        <v>0</v>
      </c>
      <c r="N299" s="76" t="e">
        <f>业务员提成明细!N291</f>
        <v>#REF!</v>
      </c>
      <c r="O299" s="126">
        <f>业务员提成明细!O291</f>
        <v>6</v>
      </c>
      <c r="P299" s="154">
        <f>业务员提成明细!P291</f>
        <v>96</v>
      </c>
      <c r="Q299" s="125" t="e">
        <f>业务员提成明细!Q291</f>
        <v>#REF!</v>
      </c>
      <c r="R299" s="145">
        <f>业务员提成明细!R291</f>
        <v>0</v>
      </c>
      <c r="S299" s="161">
        <f>业务员提成明细!S291</f>
        <v>0</v>
      </c>
      <c r="T299" s="162" t="str">
        <f>业务员提成明细!V291</f>
        <v>CYQ76</v>
      </c>
      <c r="U299" s="144" t="str">
        <f>业务员提成明细!W291</f>
        <v>*专项化学用品*切削油</v>
      </c>
      <c r="V299" s="163" t="str">
        <f>业务员提成明细!V291</f>
        <v>CYQ76</v>
      </c>
      <c r="W299" s="164" t="str">
        <f>业务员提成明细!W291</f>
        <v>*专项化学用品*切削油</v>
      </c>
      <c r="X299" s="163" t="str">
        <f>业务员提成明细!X291</f>
        <v>CF-OS-002</v>
      </c>
      <c r="Y299" s="169">
        <f>业务员提成明细!Y291</f>
        <v>16</v>
      </c>
      <c r="Z299" s="170" t="str">
        <f>业务员提成明细!Z291</f>
        <v>桶</v>
      </c>
      <c r="AA299" s="170"/>
      <c r="AB299" s="170"/>
      <c r="AC299" s="171">
        <f>业务员提成明细!AC291</f>
        <v>2752</v>
      </c>
      <c r="AD299" s="170"/>
      <c r="AE299" s="170"/>
      <c r="AF299" s="170" t="str">
        <f>业务员提成明细!AF291</f>
        <v>XOUT17110253</v>
      </c>
      <c r="AG299" s="176">
        <f>业务员提成明细!AG291</f>
        <v>43052</v>
      </c>
      <c r="AH299" s="177" t="str">
        <f>业务员提成明细!AH291</f>
        <v>纳诺-观澜IPEG</v>
      </c>
      <c r="AJ299" s="178">
        <f>业务员提成明细!AJ291</f>
        <v>0.17</v>
      </c>
    </row>
    <row r="300" spans="1:36" ht="11.25" customHeight="1" outlineLevel="2">
      <c r="A300" s="142" t="str">
        <f>业务员提成明细!A292</f>
        <v>卢莉</v>
      </c>
      <c r="B300" s="143">
        <f>业务员提成明细!B292</f>
        <v>43204</v>
      </c>
      <c r="C300" s="144" t="str">
        <f>业务员提成明细!C292</f>
        <v>a1359</v>
      </c>
      <c r="D300" s="142" t="str">
        <f>业务员提成明细!D292</f>
        <v>湖北道普润滑科技有限公司</v>
      </c>
      <c r="E300" s="145">
        <f>业务员提成明细!E292</f>
        <v>34602.35</v>
      </c>
      <c r="F300" s="146" t="str">
        <f>业务员提成明细!F292</f>
        <v>15222570</v>
      </c>
      <c r="G300" s="143">
        <f>业务员提成明细!G292</f>
        <v>43277</v>
      </c>
      <c r="H300" s="144">
        <f>业务员提成明细!H292</f>
        <v>60</v>
      </c>
      <c r="I300" s="150">
        <f>业务员提成明细!I292</f>
        <v>43278</v>
      </c>
      <c r="J300" s="151">
        <f>业务员提成明细!J292</f>
        <v>34602.35</v>
      </c>
      <c r="K300" s="145">
        <f>业务员提成明细!K292</f>
        <v>29574.66</v>
      </c>
      <c r="L300" s="152">
        <f>业务员提成明细!L292</f>
        <v>74</v>
      </c>
      <c r="M300" s="153">
        <f>业务员提成明细!M292</f>
        <v>0</v>
      </c>
      <c r="N300" s="76" t="e">
        <f>业务员提成明细!N292</f>
        <v>#REF!</v>
      </c>
      <c r="O300" s="126">
        <f>业务员提成明细!O292</f>
        <v>6</v>
      </c>
      <c r="P300" s="154">
        <f>业务员提成明细!P292</f>
        <v>114</v>
      </c>
      <c r="Q300" s="125" t="e">
        <f>业务员提成明细!Q292</f>
        <v>#REF!</v>
      </c>
      <c r="R300" s="145">
        <f>业务员提成明细!R292</f>
        <v>0</v>
      </c>
      <c r="S300" s="161">
        <f>业务员提成明细!S292</f>
        <v>0</v>
      </c>
      <c r="T300" s="162" t="str">
        <f>业务员提成明细!V292</f>
        <v>CYQ76</v>
      </c>
      <c r="U300" s="144" t="str">
        <f>业务员提成明细!W292</f>
        <v>*专项化学用品*切削油</v>
      </c>
      <c r="V300" s="163" t="str">
        <f>业务员提成明细!V292</f>
        <v>CYQ76</v>
      </c>
      <c r="W300" s="164" t="str">
        <f>业务员提成明细!W292</f>
        <v>*专项化学用品*切削油</v>
      </c>
      <c r="X300" s="163" t="str">
        <f>业务员提成明细!X292</f>
        <v>CF-OS-002</v>
      </c>
      <c r="Y300" s="169">
        <f>业务员提成明细!Y292</f>
        <v>19</v>
      </c>
      <c r="Z300" s="170" t="str">
        <f>业务员提成明细!Z292</f>
        <v>桶</v>
      </c>
      <c r="AA300" s="170"/>
      <c r="AB300" s="170"/>
      <c r="AC300" s="171">
        <f>业务员提成明细!AC292</f>
        <v>3268</v>
      </c>
      <c r="AD300" s="170"/>
      <c r="AE300" s="170"/>
      <c r="AF300" s="170" t="str">
        <f>业务员提成明细!AF292</f>
        <v>XOUT17110525</v>
      </c>
      <c r="AG300" s="176">
        <f>业务员提成明细!AG292</f>
        <v>43064</v>
      </c>
      <c r="AH300" s="177" t="str">
        <f>业务员提成明细!AH292</f>
        <v>纳诺-观澜IPEG</v>
      </c>
      <c r="AJ300" s="178">
        <f>业务员提成明细!AJ292</f>
        <v>0.17</v>
      </c>
    </row>
    <row r="301" spans="1:36" ht="11.25" customHeight="1" outlineLevel="2">
      <c r="A301" s="142" t="str">
        <f>业务员提成明细!A293</f>
        <v>卢莉</v>
      </c>
      <c r="B301" s="143">
        <f>业务员提成明细!B293</f>
        <v>43202</v>
      </c>
      <c r="C301" s="144" t="str">
        <f>业务员提成明细!C293</f>
        <v>a1359</v>
      </c>
      <c r="D301" s="142" t="str">
        <f>业务员提成明细!D293</f>
        <v>湖北道普润滑科技有限公司</v>
      </c>
      <c r="E301" s="145">
        <f>业务员提成明细!E293</f>
        <v>6404</v>
      </c>
      <c r="F301" s="146" t="str">
        <f>业务员提成明细!F293</f>
        <v>15222486</v>
      </c>
      <c r="G301" s="143">
        <f>业务员提成明细!G293</f>
        <v>43277</v>
      </c>
      <c r="H301" s="144">
        <f>业务员提成明细!H293</f>
        <v>60</v>
      </c>
      <c r="I301" s="150">
        <f>业务员提成明细!I293</f>
        <v>43278</v>
      </c>
      <c r="J301" s="151">
        <f>业务员提成明细!J293</f>
        <v>6404</v>
      </c>
      <c r="K301" s="145">
        <f>业务员提成明细!K293</f>
        <v>5473.5</v>
      </c>
      <c r="L301" s="152">
        <f>业务员提成明细!L293</f>
        <v>76</v>
      </c>
      <c r="M301" s="153">
        <f>业务员提成明细!M293</f>
        <v>0</v>
      </c>
      <c r="N301" s="76" t="e">
        <f>业务员提成明细!N293</f>
        <v>#REF!</v>
      </c>
      <c r="O301" s="126">
        <f>业务员提成明细!O293</f>
        <v>8.4</v>
      </c>
      <c r="P301" s="154">
        <f>业务员提成明细!P293</f>
        <v>16.8</v>
      </c>
      <c r="Q301" s="125" t="e">
        <f>业务员提成明细!Q293</f>
        <v>#REF!</v>
      </c>
      <c r="R301" s="145">
        <f>业务员提成明细!R293</f>
        <v>0</v>
      </c>
      <c r="S301" s="161">
        <f>业务员提成明细!S293</f>
        <v>0</v>
      </c>
      <c r="T301" s="162" t="str">
        <f>业务员提成明细!V293</f>
        <v>CSQ23</v>
      </c>
      <c r="U301" s="144" t="str">
        <f>业务员提成明细!W293</f>
        <v>*专项化学用品*切削液</v>
      </c>
      <c r="V301" s="163" t="str">
        <f>业务员提成明细!V293</f>
        <v>CSQ23</v>
      </c>
      <c r="W301" s="164" t="str">
        <f>业务员提成明细!W293</f>
        <v>*专项化学用品*切削液</v>
      </c>
      <c r="X301" s="163" t="str">
        <f>业务员提成明细!X293</f>
        <v>CF-9928</v>
      </c>
      <c r="Y301" s="169">
        <f>业务员提成明细!Y293</f>
        <v>2</v>
      </c>
      <c r="Z301" s="170" t="str">
        <f>业务员提成明细!Z293</f>
        <v>桶</v>
      </c>
      <c r="AA301" s="170"/>
      <c r="AB301" s="170"/>
      <c r="AC301" s="171">
        <f>业务员提成明细!AC293</f>
        <v>426</v>
      </c>
      <c r="AD301" s="170"/>
      <c r="AE301" s="170"/>
      <c r="AF301" s="170" t="str">
        <f>业务员提成明细!AF293</f>
        <v>XOUT17110400</v>
      </c>
      <c r="AG301" s="176">
        <f>业务员提成明细!AG293</f>
        <v>43057</v>
      </c>
      <c r="AH301" s="177" t="str">
        <f>业务员提成明细!AH293</f>
        <v>纳诺-济源</v>
      </c>
      <c r="AJ301" s="178">
        <f>业务员提成明细!AJ293</f>
        <v>0.17</v>
      </c>
    </row>
    <row r="302" spans="1:36" ht="11.25" customHeight="1" outlineLevel="2">
      <c r="A302" s="142" t="str">
        <f>业务员提成明细!A294</f>
        <v>卢莉</v>
      </c>
      <c r="B302" s="143">
        <f>业务员提成明细!B294</f>
        <v>43202</v>
      </c>
      <c r="C302" s="144" t="str">
        <f>业务员提成明细!C294</f>
        <v>a1359</v>
      </c>
      <c r="D302" s="142" t="str">
        <f>业务员提成明细!D294</f>
        <v>湖北道普润滑科技有限公司</v>
      </c>
      <c r="E302" s="145">
        <f>业务员提成明细!E294</f>
        <v>25616</v>
      </c>
      <c r="F302" s="146" t="str">
        <f>业务员提成明细!F294</f>
        <v>15222487</v>
      </c>
      <c r="G302" s="143">
        <f>业务员提成明细!G294</f>
        <v>43277</v>
      </c>
      <c r="H302" s="144">
        <f>业务员提成明细!H294</f>
        <v>60</v>
      </c>
      <c r="I302" s="150">
        <f>业务员提成明细!I294</f>
        <v>43278</v>
      </c>
      <c r="J302" s="151">
        <f>业务员提成明细!J294</f>
        <v>25616</v>
      </c>
      <c r="K302" s="145">
        <f>业务员提成明细!K294</f>
        <v>21894.02</v>
      </c>
      <c r="L302" s="152">
        <f>业务员提成明细!L294</f>
        <v>76</v>
      </c>
      <c r="M302" s="153">
        <f>业务员提成明细!M294</f>
        <v>0</v>
      </c>
      <c r="N302" s="76" t="e">
        <f>业务员提成明细!N294</f>
        <v>#REF!</v>
      </c>
      <c r="O302" s="126">
        <f>业务员提成明细!O294</f>
        <v>8.4</v>
      </c>
      <c r="P302" s="154">
        <f>业务员提成明细!P294</f>
        <v>67.2</v>
      </c>
      <c r="Q302" s="125" t="e">
        <f>业务员提成明细!Q294</f>
        <v>#REF!</v>
      </c>
      <c r="R302" s="145">
        <f>业务员提成明细!R294</f>
        <v>0</v>
      </c>
      <c r="S302" s="161">
        <f>业务员提成明细!S294</f>
        <v>0</v>
      </c>
      <c r="T302" s="162" t="str">
        <f>业务员提成明细!V294</f>
        <v>CSQ23</v>
      </c>
      <c r="U302" s="144" t="str">
        <f>业务员提成明细!W294</f>
        <v>*专项化学用品*切削液</v>
      </c>
      <c r="V302" s="163" t="str">
        <f>业务员提成明细!V294</f>
        <v>CSQ23</v>
      </c>
      <c r="W302" s="164" t="str">
        <f>业务员提成明细!W294</f>
        <v>*专项化学用品*切削液</v>
      </c>
      <c r="X302" s="163" t="str">
        <f>业务员提成明细!X294</f>
        <v>CF-9928</v>
      </c>
      <c r="Y302" s="169">
        <f>业务员提成明细!Y294</f>
        <v>8</v>
      </c>
      <c r="Z302" s="170" t="str">
        <f>业务员提成明细!Z294</f>
        <v>桶</v>
      </c>
      <c r="AA302" s="170"/>
      <c r="AB302" s="170"/>
      <c r="AC302" s="171">
        <f>业务员提成明细!AC294</f>
        <v>1704</v>
      </c>
      <c r="AD302" s="170"/>
      <c r="AE302" s="170"/>
      <c r="AF302" s="170" t="str">
        <f>业务员提成明细!AF294</f>
        <v>XOUT17120374</v>
      </c>
      <c r="AG302" s="176">
        <f>业务员提成明细!AG294</f>
        <v>43089</v>
      </c>
      <c r="AH302" s="177" t="str">
        <f>业务员提成明细!AH294</f>
        <v>纳诺-济源</v>
      </c>
      <c r="AJ302" s="178">
        <f>业务员提成明细!AJ294</f>
        <v>0.17</v>
      </c>
    </row>
    <row r="303" spans="1:36" ht="11.25" customHeight="1" outlineLevel="2">
      <c r="A303" s="142" t="str">
        <f>业务员提成明细!A295</f>
        <v>卢莉</v>
      </c>
      <c r="B303" s="143">
        <f>业务员提成明细!B295</f>
        <v>43202</v>
      </c>
      <c r="C303" s="144" t="str">
        <f>业务员提成明细!C295</f>
        <v>a1359</v>
      </c>
      <c r="D303" s="142" t="str">
        <f>业务员提成明细!D295</f>
        <v>湖北道普润滑科技有限公司</v>
      </c>
      <c r="E303" s="145">
        <f>业务员提成明细!E295</f>
        <v>67383.53</v>
      </c>
      <c r="F303" s="146" t="str">
        <f>业务员提成明细!F295</f>
        <v>15222487</v>
      </c>
      <c r="G303" s="143">
        <f>业务员提成明细!G295</f>
        <v>43277</v>
      </c>
      <c r="H303" s="144">
        <f>业务员提成明细!H295</f>
        <v>60</v>
      </c>
      <c r="I303" s="150">
        <f>业务员提成明细!I295</f>
        <v>43278</v>
      </c>
      <c r="J303" s="151">
        <f>业务员提成明细!J295</f>
        <v>67383.53</v>
      </c>
      <c r="K303" s="145">
        <f>业务员提成明细!K295</f>
        <v>57592.76</v>
      </c>
      <c r="L303" s="152">
        <f>业务员提成明细!L295</f>
        <v>76</v>
      </c>
      <c r="M303" s="153">
        <f>业务员提成明细!M295</f>
        <v>0</v>
      </c>
      <c r="N303" s="76" t="e">
        <f>业务员提成明细!N295</f>
        <v>#REF!</v>
      </c>
      <c r="O303" s="126">
        <f>业务员提成明细!O295</f>
        <v>6</v>
      </c>
      <c r="P303" s="154">
        <f>业务员提成明细!P295</f>
        <v>222</v>
      </c>
      <c r="Q303" s="125" t="e">
        <f>业务员提成明细!Q295</f>
        <v>#REF!</v>
      </c>
      <c r="R303" s="145">
        <f>业务员提成明细!R295</f>
        <v>0</v>
      </c>
      <c r="S303" s="161">
        <f>业务员提成明细!S295</f>
        <v>0</v>
      </c>
      <c r="T303" s="162" t="str">
        <f>业务员提成明细!V295</f>
        <v>CYQ76</v>
      </c>
      <c r="U303" s="144" t="str">
        <f>业务员提成明细!W295</f>
        <v>*专项化学用品*切削油</v>
      </c>
      <c r="V303" s="163" t="str">
        <f>业务员提成明细!V295</f>
        <v>CYQ76</v>
      </c>
      <c r="W303" s="164" t="str">
        <f>业务员提成明细!W295</f>
        <v>*专项化学用品*切削油</v>
      </c>
      <c r="X303" s="163" t="str">
        <f>业务员提成明细!X295</f>
        <v>CF-OS-002</v>
      </c>
      <c r="Y303" s="169">
        <f>业务员提成明细!Y295</f>
        <v>37</v>
      </c>
      <c r="Z303" s="170" t="str">
        <f>业务员提成明细!Z295</f>
        <v>桶</v>
      </c>
      <c r="AA303" s="170"/>
      <c r="AB303" s="170"/>
      <c r="AC303" s="171">
        <f>业务员提成明细!AC295</f>
        <v>6364</v>
      </c>
      <c r="AD303" s="170"/>
      <c r="AE303" s="170"/>
      <c r="AF303" s="170" t="str">
        <f>业务员提成明细!AF295</f>
        <v>XOUT17120374</v>
      </c>
      <c r="AG303" s="176">
        <f>业务员提成明细!AG295</f>
        <v>43089</v>
      </c>
      <c r="AH303" s="177" t="str">
        <f>业务员提成明细!AH295</f>
        <v>纳诺-济源</v>
      </c>
      <c r="AJ303" s="178">
        <f>业务员提成明细!AJ295</f>
        <v>0.17</v>
      </c>
    </row>
    <row r="304" spans="1:36" ht="11.25" customHeight="1" outlineLevel="2">
      <c r="A304" s="142" t="str">
        <f>业务员提成明细!A296</f>
        <v>卢莉</v>
      </c>
      <c r="B304" s="143">
        <f>业务员提成明细!B296</f>
        <v>43202</v>
      </c>
      <c r="C304" s="144" t="str">
        <f>业务员提成明细!C296</f>
        <v>a1359</v>
      </c>
      <c r="D304" s="142" t="str">
        <f>业务员提成明细!D296</f>
        <v>湖北道普润滑科技有限公司</v>
      </c>
      <c r="E304" s="145">
        <f>业务员提成明细!E296</f>
        <v>3202</v>
      </c>
      <c r="F304" s="146" t="str">
        <f>业务员提成明细!F296</f>
        <v>15222488</v>
      </c>
      <c r="G304" s="143">
        <f>业务员提成明细!G296</f>
        <v>43277</v>
      </c>
      <c r="H304" s="144">
        <f>业务员提成明细!H296</f>
        <v>60</v>
      </c>
      <c r="I304" s="150">
        <f>业务员提成明细!I296</f>
        <v>43278</v>
      </c>
      <c r="J304" s="151">
        <f>业务员提成明细!J296</f>
        <v>3202</v>
      </c>
      <c r="K304" s="145">
        <f>业务员提成明细!K296</f>
        <v>2736.75</v>
      </c>
      <c r="L304" s="152">
        <f>业务员提成明细!L296</f>
        <v>76</v>
      </c>
      <c r="M304" s="153">
        <f>业务员提成明细!M296</f>
        <v>0</v>
      </c>
      <c r="N304" s="76" t="e">
        <f>业务员提成明细!N296</f>
        <v>#REF!</v>
      </c>
      <c r="O304" s="126">
        <f>业务员提成明细!O296</f>
        <v>8.4</v>
      </c>
      <c r="P304" s="154">
        <f>业务员提成明细!P296</f>
        <v>8.4</v>
      </c>
      <c r="Q304" s="125" t="e">
        <f>业务员提成明细!Q296</f>
        <v>#REF!</v>
      </c>
      <c r="R304" s="145">
        <f>业务员提成明细!R296</f>
        <v>0</v>
      </c>
      <c r="S304" s="161">
        <f>业务员提成明细!S296</f>
        <v>0</v>
      </c>
      <c r="T304" s="162" t="str">
        <f>业务员提成明细!V296</f>
        <v>CSQ23</v>
      </c>
      <c r="U304" s="144" t="str">
        <f>业务员提成明细!W296</f>
        <v>*专项化学用品*切削液</v>
      </c>
      <c r="V304" s="163" t="str">
        <f>业务员提成明细!V296</f>
        <v>CSQ23</v>
      </c>
      <c r="W304" s="164" t="str">
        <f>业务员提成明细!W296</f>
        <v>*专项化学用品*切削液</v>
      </c>
      <c r="X304" s="163" t="str">
        <f>业务员提成明细!X296</f>
        <v>CF-9928</v>
      </c>
      <c r="Y304" s="169">
        <f>业务员提成明细!Y296</f>
        <v>1</v>
      </c>
      <c r="Z304" s="170" t="str">
        <f>业务员提成明细!Z296</f>
        <v>桶</v>
      </c>
      <c r="AA304" s="170"/>
      <c r="AB304" s="170"/>
      <c r="AC304" s="171">
        <f>业务员提成明细!AC296</f>
        <v>213</v>
      </c>
      <c r="AD304" s="170"/>
      <c r="AE304" s="170"/>
      <c r="AF304" s="170" t="str">
        <f>业务员提成明细!AF296</f>
        <v>XOUT17120461</v>
      </c>
      <c r="AG304" s="176">
        <f>业务员提成明细!AG296</f>
        <v>43094</v>
      </c>
      <c r="AH304" s="177" t="str">
        <f>业务员提成明细!AH296</f>
        <v>纳诺-济源</v>
      </c>
      <c r="AJ304" s="178">
        <f>业务员提成明细!AJ296</f>
        <v>0.17</v>
      </c>
    </row>
    <row r="305" spans="1:36" ht="11.25" customHeight="1" outlineLevel="2">
      <c r="A305" s="142" t="str">
        <f>业务员提成明细!A297</f>
        <v>卢莉</v>
      </c>
      <c r="B305" s="143">
        <f>业务员提成明细!B297</f>
        <v>43202</v>
      </c>
      <c r="C305" s="144" t="str">
        <f>业务员提成明细!C297</f>
        <v>a1359</v>
      </c>
      <c r="D305" s="142" t="str">
        <f>业务员提成明细!D297</f>
        <v>湖北道普润滑科技有限公司</v>
      </c>
      <c r="E305" s="145">
        <f>业务员提成明细!E297</f>
        <v>67383.53</v>
      </c>
      <c r="F305" s="146" t="str">
        <f>业务员提成明细!F297</f>
        <v>15222488</v>
      </c>
      <c r="G305" s="143">
        <f>业务员提成明细!G297</f>
        <v>43277</v>
      </c>
      <c r="H305" s="144">
        <f>业务员提成明细!H297</f>
        <v>60</v>
      </c>
      <c r="I305" s="150">
        <f>业务员提成明细!I297</f>
        <v>43278</v>
      </c>
      <c r="J305" s="151">
        <f>业务员提成明细!J297</f>
        <v>67383.53</v>
      </c>
      <c r="K305" s="145">
        <f>业务员提成明细!K297</f>
        <v>57592.76</v>
      </c>
      <c r="L305" s="152">
        <f>业务员提成明细!L297</f>
        <v>76</v>
      </c>
      <c r="M305" s="153">
        <f>业务员提成明细!M297</f>
        <v>0</v>
      </c>
      <c r="N305" s="76" t="e">
        <f>业务员提成明细!N297</f>
        <v>#REF!</v>
      </c>
      <c r="O305" s="126">
        <f>业务员提成明细!O297</f>
        <v>6</v>
      </c>
      <c r="P305" s="154">
        <f>业务员提成明细!P297</f>
        <v>222</v>
      </c>
      <c r="Q305" s="125" t="e">
        <f>业务员提成明细!Q297</f>
        <v>#REF!</v>
      </c>
      <c r="R305" s="145">
        <f>业务员提成明细!R297</f>
        <v>0</v>
      </c>
      <c r="S305" s="161">
        <f>业务员提成明细!S297</f>
        <v>0</v>
      </c>
      <c r="T305" s="162" t="str">
        <f>业务员提成明细!V297</f>
        <v>CYQ76</v>
      </c>
      <c r="U305" s="144" t="str">
        <f>业务员提成明细!W297</f>
        <v>*专项化学用品*切削油</v>
      </c>
      <c r="V305" s="163" t="str">
        <f>业务员提成明细!V297</f>
        <v>CYQ76</v>
      </c>
      <c r="W305" s="164" t="str">
        <f>业务员提成明细!W297</f>
        <v>*专项化学用品*切削油</v>
      </c>
      <c r="X305" s="163" t="str">
        <f>业务员提成明细!X297</f>
        <v>CF-OS-002</v>
      </c>
      <c r="Y305" s="169">
        <f>业务员提成明细!Y297</f>
        <v>37</v>
      </c>
      <c r="Z305" s="170" t="str">
        <f>业务员提成明细!Z297</f>
        <v>桶</v>
      </c>
      <c r="AA305" s="170"/>
      <c r="AB305" s="170"/>
      <c r="AC305" s="171">
        <f>业务员提成明细!AC297</f>
        <v>6364</v>
      </c>
      <c r="AD305" s="170"/>
      <c r="AE305" s="170"/>
      <c r="AF305" s="170" t="str">
        <f>业务员提成明细!AF297</f>
        <v>XOUT17120461</v>
      </c>
      <c r="AG305" s="176">
        <f>业务员提成明细!AG297</f>
        <v>43094</v>
      </c>
      <c r="AH305" s="177" t="str">
        <f>业务员提成明细!AH297</f>
        <v>纳诺-济源</v>
      </c>
      <c r="AJ305" s="178">
        <f>业务员提成明细!AJ297</f>
        <v>0.17</v>
      </c>
    </row>
    <row r="306" spans="1:36" ht="11.25" customHeight="1" outlineLevel="2">
      <c r="A306" s="142" t="str">
        <f>业务员提成明细!A298</f>
        <v>卢莉</v>
      </c>
      <c r="B306" s="143">
        <f>业务员提成明细!B298</f>
        <v>43202</v>
      </c>
      <c r="C306" s="144" t="str">
        <f>业务员提成明细!C298</f>
        <v>a1359</v>
      </c>
      <c r="D306" s="142" t="str">
        <f>业务员提成明细!D298</f>
        <v>湖北道普润滑科技有限公司</v>
      </c>
      <c r="E306" s="145">
        <f>业务员提成明细!E298</f>
        <v>9216.9</v>
      </c>
      <c r="F306" s="146" t="str">
        <f>业务员提成明细!F298</f>
        <v>15222488</v>
      </c>
      <c r="G306" s="143">
        <f>业务员提成明细!G298</f>
        <v>43277</v>
      </c>
      <c r="H306" s="144">
        <f>业务员提成明细!H298</f>
        <v>60</v>
      </c>
      <c r="I306" s="150">
        <f>业务员提成明细!I298</f>
        <v>43278</v>
      </c>
      <c r="J306" s="151">
        <f>业务员提成明细!J298</f>
        <v>9216.9</v>
      </c>
      <c r="K306" s="145">
        <f>业务员提成明细!K298</f>
        <v>7877.69</v>
      </c>
      <c r="L306" s="152">
        <f>业务员提成明细!L298</f>
        <v>76</v>
      </c>
      <c r="M306" s="153">
        <f>业务员提成明细!M298</f>
        <v>0</v>
      </c>
      <c r="N306" s="76" t="e">
        <f>业务员提成明细!N298</f>
        <v>#REF!</v>
      </c>
      <c r="O306" s="126">
        <f>业务员提成明细!O298</f>
        <v>8.4</v>
      </c>
      <c r="P306" s="154">
        <f>业务员提成明细!P298</f>
        <v>25.2</v>
      </c>
      <c r="Q306" s="125" t="e">
        <f>业务员提成明细!Q298</f>
        <v>#REF!</v>
      </c>
      <c r="R306" s="145">
        <f>业务员提成明细!R298</f>
        <v>0</v>
      </c>
      <c r="S306" s="161">
        <f>业务员提成明细!S298</f>
        <v>0</v>
      </c>
      <c r="T306" s="162" t="str">
        <f>业务员提成明细!V298</f>
        <v>CSQ68</v>
      </c>
      <c r="U306" s="144" t="str">
        <f>业务员提成明细!W298</f>
        <v>*专项化学用品*切削液</v>
      </c>
      <c r="V306" s="163" t="str">
        <f>业务员提成明细!V298</f>
        <v>CSQ68</v>
      </c>
      <c r="W306" s="164" t="str">
        <f>业务员提成明细!W298</f>
        <v>*专项化学用品*切削液</v>
      </c>
      <c r="X306" s="163" t="str">
        <f>业务员提成明细!X298</f>
        <v>CF-9938-B</v>
      </c>
      <c r="Y306" s="169">
        <f>业务员提成明细!Y298</f>
        <v>3</v>
      </c>
      <c r="Z306" s="170" t="str">
        <f>业务员提成明细!Z298</f>
        <v>桶</v>
      </c>
      <c r="AA306" s="170"/>
      <c r="AB306" s="170"/>
      <c r="AC306" s="171">
        <f>业务员提成明细!AC298</f>
        <v>630</v>
      </c>
      <c r="AD306" s="170"/>
      <c r="AE306" s="170"/>
      <c r="AF306" s="170" t="str">
        <f>业务员提成明细!AF298</f>
        <v>XOUT17120461</v>
      </c>
      <c r="AG306" s="176">
        <f>业务员提成明细!AG298</f>
        <v>43094</v>
      </c>
      <c r="AH306" s="177" t="str">
        <f>业务员提成明细!AH298</f>
        <v>纳诺-济源</v>
      </c>
      <c r="AJ306" s="178">
        <f>业务员提成明细!AJ298</f>
        <v>0.17</v>
      </c>
    </row>
    <row r="307" spans="1:36" ht="11.25" customHeight="1" outlineLevel="2">
      <c r="A307" s="142" t="str">
        <f>业务员提成明细!A299</f>
        <v>卢莉</v>
      </c>
      <c r="B307" s="143">
        <f>业务员提成明细!B299</f>
        <v>43202</v>
      </c>
      <c r="C307" s="144" t="str">
        <f>业务员提成明细!C299</f>
        <v>a1359</v>
      </c>
      <c r="D307" s="142" t="str">
        <f>业务员提成明细!D299</f>
        <v>湖北道普润滑科技有限公司</v>
      </c>
      <c r="E307" s="145">
        <f>业务员提成明细!E299</f>
        <v>16010</v>
      </c>
      <c r="F307" s="146" t="str">
        <f>业务员提成明细!F299</f>
        <v>15222493</v>
      </c>
      <c r="G307" s="143">
        <f>业务员提成明细!G299</f>
        <v>43277</v>
      </c>
      <c r="H307" s="144">
        <f>业务员提成明细!H299</f>
        <v>60</v>
      </c>
      <c r="I307" s="150">
        <f>业务员提成明细!I299</f>
        <v>43278</v>
      </c>
      <c r="J307" s="151">
        <f>业务员提成明细!J299</f>
        <v>16010</v>
      </c>
      <c r="K307" s="145">
        <f>业务员提成明细!K299</f>
        <v>13683.76</v>
      </c>
      <c r="L307" s="152">
        <f>业务员提成明细!L299</f>
        <v>76</v>
      </c>
      <c r="M307" s="153">
        <f>业务员提成明细!M299</f>
        <v>0</v>
      </c>
      <c r="N307" s="76" t="e">
        <f>业务员提成明细!N299</f>
        <v>#REF!</v>
      </c>
      <c r="O307" s="126">
        <f>业务员提成明细!O299</f>
        <v>8.4</v>
      </c>
      <c r="P307" s="154">
        <f>业务员提成明细!P299</f>
        <v>42</v>
      </c>
      <c r="Q307" s="125" t="e">
        <f>业务员提成明细!Q299</f>
        <v>#REF!</v>
      </c>
      <c r="R307" s="145">
        <f>业务员提成明细!R299</f>
        <v>0</v>
      </c>
      <c r="S307" s="161">
        <f>业务员提成明细!S299</f>
        <v>0</v>
      </c>
      <c r="T307" s="162" t="str">
        <f>业务员提成明细!V299</f>
        <v>CSQ23</v>
      </c>
      <c r="U307" s="144" t="str">
        <f>业务员提成明细!W299</f>
        <v>*专项化学用品*切削液</v>
      </c>
      <c r="V307" s="163" t="str">
        <f>业务员提成明细!V299</f>
        <v>CSQ23</v>
      </c>
      <c r="W307" s="164" t="str">
        <f>业务员提成明细!W299</f>
        <v>*专项化学用品*切削液</v>
      </c>
      <c r="X307" s="163" t="str">
        <f>业务员提成明细!X299</f>
        <v>CF-9928</v>
      </c>
      <c r="Y307" s="169">
        <f>业务员提成明细!Y299</f>
        <v>5</v>
      </c>
      <c r="Z307" s="170" t="str">
        <f>业务员提成明细!Z299</f>
        <v>桶</v>
      </c>
      <c r="AA307" s="170"/>
      <c r="AB307" s="170"/>
      <c r="AC307" s="171">
        <f>业务员提成明细!AC299</f>
        <v>1065</v>
      </c>
      <c r="AD307" s="170"/>
      <c r="AE307" s="170"/>
      <c r="AF307" s="170" t="str">
        <f>业务员提成明细!AF299</f>
        <v>XOUT17120032</v>
      </c>
      <c r="AG307" s="176">
        <f>业务员提成明细!AG299</f>
        <v>43073</v>
      </c>
      <c r="AH307" s="177" t="str">
        <f>业务员提成明细!AH299</f>
        <v>纳诺-济源</v>
      </c>
      <c r="AJ307" s="178">
        <f>业务员提成明细!AJ299</f>
        <v>0.17</v>
      </c>
    </row>
    <row r="308" spans="1:36" ht="11.25" customHeight="1" outlineLevel="2">
      <c r="A308" s="142" t="str">
        <f>业务员提成明细!A300</f>
        <v>卢莉</v>
      </c>
      <c r="B308" s="143">
        <f>业务员提成明细!B300</f>
        <v>43202</v>
      </c>
      <c r="C308" s="144" t="str">
        <f>业务员提成明细!C300</f>
        <v>a1359</v>
      </c>
      <c r="D308" s="142" t="str">
        <f>业务员提成明细!D300</f>
        <v>湖北道普润滑科技有限公司</v>
      </c>
      <c r="E308" s="145">
        <f>业务员提成明细!E300</f>
        <v>16010</v>
      </c>
      <c r="F308" s="146" t="str">
        <f>业务员提成明细!F300</f>
        <v>15222493</v>
      </c>
      <c r="G308" s="143">
        <f>业务员提成明细!G300</f>
        <v>43277</v>
      </c>
      <c r="H308" s="144">
        <f>业务员提成明细!H300</f>
        <v>60</v>
      </c>
      <c r="I308" s="150">
        <f>业务员提成明细!I300</f>
        <v>43278</v>
      </c>
      <c r="J308" s="151">
        <f>业务员提成明细!J300</f>
        <v>16010</v>
      </c>
      <c r="K308" s="145">
        <f>业务员提成明细!K300</f>
        <v>13683.76</v>
      </c>
      <c r="L308" s="152">
        <f>业务员提成明细!L300</f>
        <v>76</v>
      </c>
      <c r="M308" s="153">
        <f>业务员提成明细!M300</f>
        <v>0</v>
      </c>
      <c r="N308" s="76" t="e">
        <f>业务员提成明细!N300</f>
        <v>#REF!</v>
      </c>
      <c r="O308" s="126">
        <f>业务员提成明细!O300</f>
        <v>8.4</v>
      </c>
      <c r="P308" s="154">
        <f>业务员提成明细!P300</f>
        <v>42</v>
      </c>
      <c r="Q308" s="125" t="e">
        <f>业务员提成明细!Q300</f>
        <v>#REF!</v>
      </c>
      <c r="R308" s="145">
        <f>业务员提成明细!R300</f>
        <v>0</v>
      </c>
      <c r="S308" s="161">
        <f>业务员提成明细!S300</f>
        <v>0</v>
      </c>
      <c r="T308" s="162" t="str">
        <f>业务员提成明细!V300</f>
        <v>CSQ23</v>
      </c>
      <c r="U308" s="144" t="str">
        <f>业务员提成明细!W300</f>
        <v>*专项化学用品*切削液</v>
      </c>
      <c r="V308" s="163" t="str">
        <f>业务员提成明细!V300</f>
        <v>CSQ23</v>
      </c>
      <c r="W308" s="164" t="str">
        <f>业务员提成明细!W300</f>
        <v>*专项化学用品*切削液</v>
      </c>
      <c r="X308" s="163" t="str">
        <f>业务员提成明细!X300</f>
        <v>CF-9928</v>
      </c>
      <c r="Y308" s="169">
        <f>业务员提成明细!Y300</f>
        <v>5</v>
      </c>
      <c r="Z308" s="170" t="str">
        <f>业务员提成明细!Z300</f>
        <v>桶</v>
      </c>
      <c r="AA308" s="170"/>
      <c r="AB308" s="170"/>
      <c r="AC308" s="171">
        <f>业务员提成明细!AC300</f>
        <v>1065</v>
      </c>
      <c r="AD308" s="170"/>
      <c r="AE308" s="170"/>
      <c r="AF308" s="170" t="str">
        <f>业务员提成明细!AF300</f>
        <v>XOUT17120224</v>
      </c>
      <c r="AG308" s="176">
        <f>业务员提成明细!AG300</f>
        <v>43082</v>
      </c>
      <c r="AH308" s="177" t="str">
        <f>业务员提成明细!AH300</f>
        <v>纳诺-济源</v>
      </c>
      <c r="AJ308" s="178">
        <f>业务员提成明细!AJ300</f>
        <v>0.17</v>
      </c>
    </row>
    <row r="309" spans="1:36" ht="11.25" customHeight="1" outlineLevel="2">
      <c r="A309" s="142" t="str">
        <f>业务员提成明细!A301</f>
        <v>卢莉</v>
      </c>
      <c r="B309" s="143">
        <f>业务员提成明细!B301</f>
        <v>43202</v>
      </c>
      <c r="C309" s="144" t="str">
        <f>业务员提成明细!C301</f>
        <v>a1359</v>
      </c>
      <c r="D309" s="142" t="str">
        <f>业务员提成明细!D301</f>
        <v>湖北道普润滑科技有限公司</v>
      </c>
      <c r="E309" s="145">
        <f>业务员提成明细!E301</f>
        <v>25496.48</v>
      </c>
      <c r="F309" s="146" t="str">
        <f>业务员提成明细!F301</f>
        <v>15222493</v>
      </c>
      <c r="G309" s="143">
        <f>业务员提成明细!G301</f>
        <v>43277</v>
      </c>
      <c r="H309" s="144">
        <f>业务员提成明细!H301</f>
        <v>60</v>
      </c>
      <c r="I309" s="150">
        <f>业务员提成明细!I301</f>
        <v>43278</v>
      </c>
      <c r="J309" s="151">
        <f>业务员提成明细!J301</f>
        <v>25496.48</v>
      </c>
      <c r="K309" s="145">
        <f>业务员提成明细!K301</f>
        <v>21791.86</v>
      </c>
      <c r="L309" s="152">
        <f>业务员提成明细!L301</f>
        <v>76</v>
      </c>
      <c r="M309" s="153">
        <f>业务员提成明细!M301</f>
        <v>0</v>
      </c>
      <c r="N309" s="76" t="e">
        <f>业务员提成明细!N301</f>
        <v>#REF!</v>
      </c>
      <c r="O309" s="126">
        <f>业务员提成明细!O301</f>
        <v>6</v>
      </c>
      <c r="P309" s="154">
        <f>业务员提成明细!P301</f>
        <v>84</v>
      </c>
      <c r="Q309" s="125" t="e">
        <f>业务员提成明细!Q301</f>
        <v>#REF!</v>
      </c>
      <c r="R309" s="145">
        <f>业务员提成明细!R301</f>
        <v>0</v>
      </c>
      <c r="S309" s="161">
        <f>业务员提成明细!S301</f>
        <v>0</v>
      </c>
      <c r="T309" s="162" t="str">
        <f>业务员提成明细!V301</f>
        <v>CYQ76</v>
      </c>
      <c r="U309" s="144" t="str">
        <f>业务员提成明细!W301</f>
        <v>*专项化学用品*切削油</v>
      </c>
      <c r="V309" s="163" t="str">
        <f>业务员提成明细!V301</f>
        <v>CYQ76</v>
      </c>
      <c r="W309" s="164" t="str">
        <f>业务员提成明细!W301</f>
        <v>*专项化学用品*切削油</v>
      </c>
      <c r="X309" s="163" t="str">
        <f>业务员提成明细!X301</f>
        <v>CF-OS-002</v>
      </c>
      <c r="Y309" s="169">
        <f>业务员提成明细!Y301</f>
        <v>14</v>
      </c>
      <c r="Z309" s="170" t="str">
        <f>业务员提成明细!Z301</f>
        <v>桶</v>
      </c>
      <c r="AA309" s="170"/>
      <c r="AB309" s="170"/>
      <c r="AC309" s="171">
        <f>业务员提成明细!AC301</f>
        <v>2408</v>
      </c>
      <c r="AD309" s="170"/>
      <c r="AE309" s="170"/>
      <c r="AF309" s="170" t="str">
        <f>业务员提成明细!AF301</f>
        <v>XOUT17120224</v>
      </c>
      <c r="AG309" s="176">
        <f>业务员提成明细!AG301</f>
        <v>43082</v>
      </c>
      <c r="AH309" s="177" t="str">
        <f>业务员提成明细!AH301</f>
        <v>纳诺-济源</v>
      </c>
      <c r="AJ309" s="178">
        <f>业务员提成明细!AJ301</f>
        <v>0.17</v>
      </c>
    </row>
    <row r="310" spans="1:36" ht="11.25" customHeight="1" outlineLevel="2">
      <c r="A310" s="142" t="str">
        <f>业务员提成明细!A302</f>
        <v>卢莉</v>
      </c>
      <c r="B310" s="143">
        <f>业务员提成明细!B302</f>
        <v>43202</v>
      </c>
      <c r="C310" s="144" t="str">
        <f>业务员提成明细!C302</f>
        <v>a1359</v>
      </c>
      <c r="D310" s="142" t="str">
        <f>业务员提成明细!D302</f>
        <v>湖北道普润滑科技有限公司</v>
      </c>
      <c r="E310" s="145">
        <f>业务员提成明细!E302</f>
        <v>76167</v>
      </c>
      <c r="F310" s="146" t="str">
        <f>业务员提成明细!F302</f>
        <v>15222495</v>
      </c>
      <c r="G310" s="143">
        <f>业务员提成明细!G302</f>
        <v>43277</v>
      </c>
      <c r="H310" s="144">
        <f>业务员提成明细!H302</f>
        <v>60</v>
      </c>
      <c r="I310" s="150">
        <f>业务员提成明细!I302</f>
        <v>43278</v>
      </c>
      <c r="J310" s="151">
        <f>业务员提成明细!J302</f>
        <v>76167</v>
      </c>
      <c r="K310" s="145">
        <f>业务员提成明细!K302</f>
        <v>65100</v>
      </c>
      <c r="L310" s="152">
        <f>业务员提成明细!L302</f>
        <v>76</v>
      </c>
      <c r="M310" s="153">
        <f>业务员提成明细!M302</f>
        <v>0</v>
      </c>
      <c r="N310" s="76" t="e">
        <f>业务员提成明细!N302</f>
        <v>#REF!</v>
      </c>
      <c r="O310" s="126">
        <f>业务员提成明细!O302</f>
        <v>8.4</v>
      </c>
      <c r="P310" s="154">
        <f>业务员提成明细!P302</f>
        <v>260.39999999999998</v>
      </c>
      <c r="Q310" s="125" t="e">
        <f>业务员提成明细!Q302</f>
        <v>#REF!</v>
      </c>
      <c r="R310" s="145">
        <f>业务员提成明细!R302</f>
        <v>0</v>
      </c>
      <c r="S310" s="161">
        <f>业务员提成明细!S302</f>
        <v>0</v>
      </c>
      <c r="T310" s="162" t="str">
        <f>业务员提成明细!V302</f>
        <v>CSR47</v>
      </c>
      <c r="U310" s="144" t="str">
        <f>业务员提成明细!W302</f>
        <v>*专项化学用品*切削液</v>
      </c>
      <c r="V310" s="163" t="str">
        <f>业务员提成明细!V302</f>
        <v>CSR47</v>
      </c>
      <c r="W310" s="164" t="str">
        <f>业务员提成明细!W302</f>
        <v>*专项化学用品*切削液</v>
      </c>
      <c r="X310" s="163" t="str">
        <f>业务员提成明细!X302</f>
        <v>CF-2600A</v>
      </c>
      <c r="Y310" s="169">
        <f>业务员提成明细!Y302</f>
        <v>31</v>
      </c>
      <c r="Z310" s="170" t="str">
        <f>业务员提成明细!Z302</f>
        <v>桶</v>
      </c>
      <c r="AA310" s="170"/>
      <c r="AB310" s="170"/>
      <c r="AC310" s="171">
        <f>业务员提成明细!AC302</f>
        <v>5580</v>
      </c>
      <c r="AD310" s="170"/>
      <c r="AE310" s="170"/>
      <c r="AF310" s="170" t="str">
        <f>业务员提成明细!AF302</f>
        <v>XOUT17120224</v>
      </c>
      <c r="AG310" s="176">
        <f>业务员提成明细!AG302</f>
        <v>43082</v>
      </c>
      <c r="AH310" s="177" t="str">
        <f>业务员提成明细!AH302</f>
        <v>纳诺-济源</v>
      </c>
      <c r="AJ310" s="178">
        <f>业务员提成明细!AJ302</f>
        <v>0.17</v>
      </c>
    </row>
    <row r="311" spans="1:36" ht="11.25" customHeight="1" outlineLevel="2">
      <c r="A311" s="142" t="str">
        <f>业务员提成明细!A303</f>
        <v>卢莉</v>
      </c>
      <c r="B311" s="143">
        <f>业务员提成明细!B303</f>
        <v>43204</v>
      </c>
      <c r="C311" s="144" t="str">
        <f>业务员提成明细!C303</f>
        <v>a1359</v>
      </c>
      <c r="D311" s="142" t="str">
        <f>业务员提成明细!D303</f>
        <v>湖北道普润滑科技有限公司</v>
      </c>
      <c r="E311" s="145">
        <f>业务员提成明细!E303</f>
        <v>98280</v>
      </c>
      <c r="F311" s="146" t="str">
        <f>业务员提成明细!F303</f>
        <v>15222571</v>
      </c>
      <c r="G311" s="143">
        <f>业务员提成明细!G303</f>
        <v>43277</v>
      </c>
      <c r="H311" s="144">
        <f>业务员提成明细!H303</f>
        <v>60</v>
      </c>
      <c r="I311" s="150">
        <f>业务员提成明细!I303</f>
        <v>43278</v>
      </c>
      <c r="J311" s="151">
        <f>业务员提成明细!J303</f>
        <v>98280</v>
      </c>
      <c r="K311" s="145">
        <f>业务员提成明细!K303</f>
        <v>84000</v>
      </c>
      <c r="L311" s="152">
        <f>业务员提成明细!L303</f>
        <v>74</v>
      </c>
      <c r="M311" s="153">
        <f>业务员提成明细!M303</f>
        <v>0</v>
      </c>
      <c r="N311" s="76" t="e">
        <f>业务员提成明细!N303</f>
        <v>#REF!</v>
      </c>
      <c r="O311" s="126">
        <f>业务员提成明细!O303</f>
        <v>10.5</v>
      </c>
      <c r="P311" s="154">
        <f>业务员提成明细!P303</f>
        <v>420</v>
      </c>
      <c r="Q311" s="125" t="e">
        <f>业务员提成明细!Q303</f>
        <v>#REF!</v>
      </c>
      <c r="R311" s="145">
        <f>业务员提成明细!R303</f>
        <v>0</v>
      </c>
      <c r="S311" s="161">
        <f>业务员提成明细!S303</f>
        <v>0</v>
      </c>
      <c r="T311" s="162" t="str">
        <f>业务员提成明细!V303</f>
        <v>CSR47</v>
      </c>
      <c r="U311" s="144" t="str">
        <f>业务员提成明细!W303</f>
        <v>*专项化学用品*切削液</v>
      </c>
      <c r="V311" s="163" t="str">
        <f>业务员提成明细!V303</f>
        <v>CSR47</v>
      </c>
      <c r="W311" s="164" t="str">
        <f>业务员提成明细!W303</f>
        <v>*专项化学用品*切削液</v>
      </c>
      <c r="X311" s="163" t="str">
        <f>业务员提成明细!X303</f>
        <v>CF-2600A</v>
      </c>
      <c r="Y311" s="169">
        <f>业务员提成明细!Y303</f>
        <v>40</v>
      </c>
      <c r="Z311" s="170" t="str">
        <f>业务员提成明细!Z303</f>
        <v>桶</v>
      </c>
      <c r="AA311" s="170"/>
      <c r="AB311" s="170"/>
      <c r="AC311" s="171">
        <f>业务员提成明细!AC303</f>
        <v>7200</v>
      </c>
      <c r="AD311" s="170"/>
      <c r="AE311" s="170"/>
      <c r="AF311" s="170" t="str">
        <f>业务员提成明细!AF303</f>
        <v>XOUT18010005</v>
      </c>
      <c r="AG311" s="176">
        <f>业务员提成明细!AG303</f>
        <v>43103</v>
      </c>
      <c r="AH311" s="177" t="str">
        <f>业务员提成明细!AH303</f>
        <v>纳诺-济源</v>
      </c>
      <c r="AJ311" s="178">
        <f>业务员提成明细!AJ303</f>
        <v>0.17</v>
      </c>
    </row>
    <row r="312" spans="1:36" ht="11.25" customHeight="1" outlineLevel="2">
      <c r="A312" s="142" t="str">
        <f>业务员提成明细!A304</f>
        <v>卢莉</v>
      </c>
      <c r="B312" s="143">
        <f>业务员提成明细!B304</f>
        <v>43204</v>
      </c>
      <c r="C312" s="144" t="str">
        <f>业务员提成明细!C304</f>
        <v>a1359</v>
      </c>
      <c r="D312" s="142" t="str">
        <f>业务员提成明细!D304</f>
        <v>湖北道普润滑科技有限公司</v>
      </c>
      <c r="E312" s="145">
        <f>业务员提成明细!E304</f>
        <v>10927.06</v>
      </c>
      <c r="F312" s="146" t="str">
        <f>业务员提成明细!F304</f>
        <v>15222571</v>
      </c>
      <c r="G312" s="143">
        <f>业务员提成明细!G304</f>
        <v>43277</v>
      </c>
      <c r="H312" s="144">
        <f>业务员提成明细!H304</f>
        <v>60</v>
      </c>
      <c r="I312" s="150">
        <f>业务员提成明细!I304</f>
        <v>43278</v>
      </c>
      <c r="J312" s="151">
        <f>业务员提成明细!J304</f>
        <v>10927.06</v>
      </c>
      <c r="K312" s="145">
        <f>业务员提成明细!K304</f>
        <v>9339.3700000000008</v>
      </c>
      <c r="L312" s="152">
        <f>业务员提成明细!L304</f>
        <v>74</v>
      </c>
      <c r="M312" s="153">
        <f>业务员提成明细!M304</f>
        <v>0</v>
      </c>
      <c r="N312" s="76" t="e">
        <f>业务员提成明细!N304</f>
        <v>#REF!</v>
      </c>
      <c r="O312" s="126">
        <f>业务员提成明细!O304</f>
        <v>7.5</v>
      </c>
      <c r="P312" s="154">
        <f>业务员提成明细!P304</f>
        <v>45</v>
      </c>
      <c r="Q312" s="125" t="e">
        <f>业务员提成明细!Q304</f>
        <v>#REF!</v>
      </c>
      <c r="R312" s="145">
        <f>业务员提成明细!R304</f>
        <v>0</v>
      </c>
      <c r="S312" s="161">
        <f>业务员提成明细!S304</f>
        <v>0</v>
      </c>
      <c r="T312" s="162" t="str">
        <f>业务员提成明细!V304</f>
        <v>CYQ76</v>
      </c>
      <c r="U312" s="144" t="str">
        <f>业务员提成明细!W304</f>
        <v>*专项化学用品*切削油</v>
      </c>
      <c r="V312" s="163" t="str">
        <f>业务员提成明细!V304</f>
        <v>CYQ76</v>
      </c>
      <c r="W312" s="164" t="str">
        <f>业务员提成明细!W304</f>
        <v>*专项化学用品*切削油</v>
      </c>
      <c r="X312" s="163" t="str">
        <f>业务员提成明细!X304</f>
        <v>CF-OS-002</v>
      </c>
      <c r="Y312" s="169">
        <f>业务员提成明细!Y304</f>
        <v>6</v>
      </c>
      <c r="Z312" s="170" t="str">
        <f>业务员提成明细!Z304</f>
        <v>桶</v>
      </c>
      <c r="AA312" s="170"/>
      <c r="AB312" s="170"/>
      <c r="AC312" s="171">
        <f>业务员提成明细!AC304</f>
        <v>1032</v>
      </c>
      <c r="AD312" s="170"/>
      <c r="AE312" s="170"/>
      <c r="AF312" s="170" t="str">
        <f>业务员提成明细!AF304</f>
        <v>XOUT18010005</v>
      </c>
      <c r="AG312" s="176">
        <f>业务员提成明细!AG304</f>
        <v>43103</v>
      </c>
      <c r="AH312" s="177" t="str">
        <f>业务员提成明细!AH304</f>
        <v>纳诺-济源</v>
      </c>
      <c r="AJ312" s="178">
        <f>业务员提成明细!AJ304</f>
        <v>0.17</v>
      </c>
    </row>
    <row r="313" spans="1:36" ht="11.25" customHeight="1" outlineLevel="2">
      <c r="A313" s="142" t="str">
        <f>业务员提成明细!A305</f>
        <v>卢莉</v>
      </c>
      <c r="B313" s="143">
        <f>业务员提成明细!B305</f>
        <v>43204</v>
      </c>
      <c r="C313" s="144" t="str">
        <f>业务员提成明细!C305</f>
        <v>a1359</v>
      </c>
      <c r="D313" s="142" t="str">
        <f>业务员提成明细!D305</f>
        <v>湖北道普润滑科技有限公司</v>
      </c>
      <c r="E313" s="145">
        <f>业务员提成明细!E305</f>
        <v>90909</v>
      </c>
      <c r="F313" s="146" t="str">
        <f>业务员提成明细!F305</f>
        <v>15222572</v>
      </c>
      <c r="G313" s="143">
        <f>业务员提成明细!G305</f>
        <v>43277</v>
      </c>
      <c r="H313" s="144">
        <f>业务员提成明细!H305</f>
        <v>60</v>
      </c>
      <c r="I313" s="150">
        <f>业务员提成明细!I305</f>
        <v>43278</v>
      </c>
      <c r="J313" s="151">
        <f>业务员提成明细!J305</f>
        <v>90909</v>
      </c>
      <c r="K313" s="145">
        <f>业务员提成明细!K305</f>
        <v>77700</v>
      </c>
      <c r="L313" s="152">
        <f>业务员提成明细!L305</f>
        <v>74</v>
      </c>
      <c r="M313" s="153">
        <f>业务员提成明细!M305</f>
        <v>0</v>
      </c>
      <c r="N313" s="76" t="e">
        <f>业务员提成明细!N305</f>
        <v>#REF!</v>
      </c>
      <c r="O313" s="126">
        <f>业务员提成明细!O305</f>
        <v>8.4</v>
      </c>
      <c r="P313" s="154">
        <f>业务员提成明细!P305</f>
        <v>310.8</v>
      </c>
      <c r="Q313" s="125" t="e">
        <f>业务员提成明细!Q305</f>
        <v>#REF!</v>
      </c>
      <c r="R313" s="145">
        <f>业务员提成明细!R305</f>
        <v>0</v>
      </c>
      <c r="S313" s="161">
        <f>业务员提成明细!S305</f>
        <v>0</v>
      </c>
      <c r="T313" s="162" t="str">
        <f>业务员提成明细!V305</f>
        <v>CSR47</v>
      </c>
      <c r="U313" s="144" t="str">
        <f>业务员提成明细!W305</f>
        <v>*专项化学用品*切削液</v>
      </c>
      <c r="V313" s="163" t="str">
        <f>业务员提成明细!V305</f>
        <v>CSR47</v>
      </c>
      <c r="W313" s="164" t="str">
        <f>业务员提成明细!W305</f>
        <v>*专项化学用品*切削液</v>
      </c>
      <c r="X313" s="163" t="str">
        <f>业务员提成明细!X305</f>
        <v>CF-2600A</v>
      </c>
      <c r="Y313" s="169">
        <f>业务员提成明细!Y305</f>
        <v>37</v>
      </c>
      <c r="Z313" s="170" t="str">
        <f>业务员提成明细!Z305</f>
        <v>桶</v>
      </c>
      <c r="AA313" s="170"/>
      <c r="AB313" s="170"/>
      <c r="AC313" s="171">
        <f>业务员提成明细!AC305</f>
        <v>6660</v>
      </c>
      <c r="AD313" s="170"/>
      <c r="AE313" s="170"/>
      <c r="AF313" s="170" t="str">
        <f>业务员提成明细!AF305</f>
        <v>XOUT17120461</v>
      </c>
      <c r="AG313" s="176">
        <f>业务员提成明细!AG305</f>
        <v>43094</v>
      </c>
      <c r="AH313" s="177" t="str">
        <f>业务员提成明细!AH305</f>
        <v>纳诺-济源</v>
      </c>
      <c r="AJ313" s="178">
        <f>业务员提成明细!AJ305</f>
        <v>0.17</v>
      </c>
    </row>
    <row r="314" spans="1:36" ht="11.25" customHeight="1" outlineLevel="2">
      <c r="A314" s="142" t="str">
        <f>业务员提成明细!A306</f>
        <v>卢莉</v>
      </c>
      <c r="B314" s="143">
        <f>业务员提成明细!B306</f>
        <v>43204</v>
      </c>
      <c r="C314" s="144" t="str">
        <f>业务员提成明细!C306</f>
        <v>a1359</v>
      </c>
      <c r="D314" s="142" t="str">
        <f>业务员提成明细!D306</f>
        <v>湖北道普润滑科技有限公司</v>
      </c>
      <c r="E314" s="145">
        <f>业务员提成明细!E306</f>
        <v>6404</v>
      </c>
      <c r="F314" s="146" t="str">
        <f>业务员提成明细!F306</f>
        <v>15222572</v>
      </c>
      <c r="G314" s="143">
        <f>业务员提成明细!G306</f>
        <v>43277</v>
      </c>
      <c r="H314" s="144">
        <f>业务员提成明细!H306</f>
        <v>60</v>
      </c>
      <c r="I314" s="150">
        <f>业务员提成明细!I306</f>
        <v>43278</v>
      </c>
      <c r="J314" s="151">
        <f>业务员提成明细!J306</f>
        <v>6404</v>
      </c>
      <c r="K314" s="145">
        <f>业务员提成明细!K306</f>
        <v>5473.5</v>
      </c>
      <c r="L314" s="152">
        <f>业务员提成明细!L306</f>
        <v>74</v>
      </c>
      <c r="M314" s="153">
        <f>业务员提成明细!M306</f>
        <v>0</v>
      </c>
      <c r="N314" s="76" t="e">
        <f>业务员提成明细!N306</f>
        <v>#REF!</v>
      </c>
      <c r="O314" s="126">
        <f>业务员提成明细!O306</f>
        <v>8.4</v>
      </c>
      <c r="P314" s="154">
        <f>业务员提成明细!P306</f>
        <v>16.8</v>
      </c>
      <c r="Q314" s="125" t="e">
        <f>业务员提成明细!Q306</f>
        <v>#REF!</v>
      </c>
      <c r="R314" s="145">
        <f>业务员提成明细!R306</f>
        <v>0</v>
      </c>
      <c r="S314" s="161">
        <f>业务员提成明细!S306</f>
        <v>0</v>
      </c>
      <c r="T314" s="162" t="str">
        <f>业务员提成明细!V306</f>
        <v>CSQ23</v>
      </c>
      <c r="U314" s="144" t="str">
        <f>业务员提成明细!W306</f>
        <v>*专项化学用品*切削液</v>
      </c>
      <c r="V314" s="163" t="str">
        <f>业务员提成明细!V306</f>
        <v>CSQ23</v>
      </c>
      <c r="W314" s="164" t="str">
        <f>业务员提成明细!W306</f>
        <v>*专项化学用品*切削液</v>
      </c>
      <c r="X314" s="163" t="str">
        <f>业务员提成明细!X306</f>
        <v>CF-9928</v>
      </c>
      <c r="Y314" s="169">
        <f>业务员提成明细!Y306</f>
        <v>2</v>
      </c>
      <c r="Z314" s="170" t="str">
        <f>业务员提成明细!Z306</f>
        <v>桶</v>
      </c>
      <c r="AA314" s="170"/>
      <c r="AB314" s="170"/>
      <c r="AC314" s="171">
        <f>业务员提成明细!AC306</f>
        <v>426</v>
      </c>
      <c r="AD314" s="170"/>
      <c r="AE314" s="170"/>
      <c r="AF314" s="170" t="str">
        <f>业务员提成明细!AF306</f>
        <v>XOUT17120461</v>
      </c>
      <c r="AG314" s="176">
        <f>业务员提成明细!AG306</f>
        <v>43094</v>
      </c>
      <c r="AH314" s="177" t="str">
        <f>业务员提成明细!AH306</f>
        <v>纳诺-济源</v>
      </c>
      <c r="AJ314" s="178">
        <f>业务员提成明细!AJ306</f>
        <v>0.17</v>
      </c>
    </row>
    <row r="315" spans="1:36" ht="11.25" customHeight="1" outlineLevel="2">
      <c r="A315" s="142" t="str">
        <f>业务员提成明细!A307</f>
        <v>卢莉</v>
      </c>
      <c r="B315" s="143">
        <f>业务员提成明细!B307</f>
        <v>43204</v>
      </c>
      <c r="C315" s="144" t="str">
        <f>业务员提成明细!C307</f>
        <v>a1359</v>
      </c>
      <c r="D315" s="142" t="str">
        <f>业务员提成明细!D307</f>
        <v>湖北道普润滑科技有限公司</v>
      </c>
      <c r="E315" s="145">
        <f>业务员提成明细!E307</f>
        <v>85995</v>
      </c>
      <c r="F315" s="146" t="str">
        <f>业务员提成明细!F307</f>
        <v>15222573</v>
      </c>
      <c r="G315" s="143">
        <f>业务员提成明细!G307</f>
        <v>43277</v>
      </c>
      <c r="H315" s="144">
        <f>业务员提成明细!H307</f>
        <v>60</v>
      </c>
      <c r="I315" s="150">
        <f>业务员提成明细!I307</f>
        <v>43278</v>
      </c>
      <c r="J315" s="151">
        <f>业务员提成明细!J307</f>
        <v>85995</v>
      </c>
      <c r="K315" s="145">
        <f>业务员提成明细!K307</f>
        <v>73500</v>
      </c>
      <c r="L315" s="152">
        <f>业务员提成明细!L307</f>
        <v>74</v>
      </c>
      <c r="M315" s="153">
        <f>业务员提成明细!M307</f>
        <v>0</v>
      </c>
      <c r="N315" s="76" t="e">
        <f>业务员提成明细!N307</f>
        <v>#REF!</v>
      </c>
      <c r="O315" s="126">
        <f>业务员提成明细!O307</f>
        <v>8.4</v>
      </c>
      <c r="P315" s="154">
        <f>业务员提成明细!P307</f>
        <v>294</v>
      </c>
      <c r="Q315" s="125" t="e">
        <f>业务员提成明细!Q307</f>
        <v>#REF!</v>
      </c>
      <c r="R315" s="145">
        <f>业务员提成明细!R307</f>
        <v>0</v>
      </c>
      <c r="S315" s="161">
        <f>业务员提成明细!S307</f>
        <v>0</v>
      </c>
      <c r="T315" s="162" t="str">
        <f>业务员提成明细!V307</f>
        <v>CSR47</v>
      </c>
      <c r="U315" s="144" t="str">
        <f>业务员提成明细!W307</f>
        <v>*专项化学用品*切削液</v>
      </c>
      <c r="V315" s="163" t="str">
        <f>业务员提成明细!V307</f>
        <v>CSR47</v>
      </c>
      <c r="W315" s="164" t="str">
        <f>业务员提成明细!W307</f>
        <v>*专项化学用品*切削液</v>
      </c>
      <c r="X315" s="163" t="str">
        <f>业务员提成明细!X307</f>
        <v>CF-2600A</v>
      </c>
      <c r="Y315" s="169">
        <f>业务员提成明细!Y307</f>
        <v>35</v>
      </c>
      <c r="Z315" s="170" t="str">
        <f>业务员提成明细!Z307</f>
        <v>桶</v>
      </c>
      <c r="AA315" s="170"/>
      <c r="AB315" s="170"/>
      <c r="AC315" s="171">
        <f>业务员提成明细!AC307</f>
        <v>6300</v>
      </c>
      <c r="AD315" s="170"/>
      <c r="AE315" s="170"/>
      <c r="AF315" s="170" t="str">
        <f>业务员提成明细!AF307</f>
        <v>XOUT17120374</v>
      </c>
      <c r="AG315" s="176">
        <f>业务员提成明细!AG307</f>
        <v>43089</v>
      </c>
      <c r="AH315" s="177" t="str">
        <f>业务员提成明细!AH307</f>
        <v>纳诺-济源</v>
      </c>
      <c r="AJ315" s="178">
        <f>业务员提成明细!AJ307</f>
        <v>0.17</v>
      </c>
    </row>
    <row r="316" spans="1:36" ht="11.25" customHeight="1" outlineLevel="2">
      <c r="A316" s="142" t="str">
        <f>业务员提成明细!A308</f>
        <v>卢莉</v>
      </c>
      <c r="B316" s="143">
        <f>业务员提成明细!B308</f>
        <v>43204</v>
      </c>
      <c r="C316" s="144" t="str">
        <f>业务员提成明细!C308</f>
        <v>a1359</v>
      </c>
      <c r="D316" s="142" t="str">
        <f>业务员提成明细!D308</f>
        <v>湖北道普润滑科技有限公司</v>
      </c>
      <c r="E316" s="145">
        <f>业务员提成明细!E308</f>
        <v>39312</v>
      </c>
      <c r="F316" s="146" t="str">
        <f>业务员提成明细!F308</f>
        <v>15222585</v>
      </c>
      <c r="G316" s="143">
        <f>业务员提成明细!G308</f>
        <v>43277</v>
      </c>
      <c r="H316" s="144">
        <f>业务员提成明细!H308</f>
        <v>60</v>
      </c>
      <c r="I316" s="150">
        <f>业务员提成明细!I308</f>
        <v>43278</v>
      </c>
      <c r="J316" s="151">
        <f>业务员提成明细!J308</f>
        <v>39312</v>
      </c>
      <c r="K316" s="145">
        <f>业务员提成明细!K308</f>
        <v>33600</v>
      </c>
      <c r="L316" s="152">
        <f>业务员提成明细!L308</f>
        <v>74</v>
      </c>
      <c r="M316" s="153">
        <f>业务员提成明细!M308</f>
        <v>0</v>
      </c>
      <c r="N316" s="76" t="e">
        <f>业务员提成明细!N308</f>
        <v>#REF!</v>
      </c>
      <c r="O316" s="126">
        <f>业务员提成明细!O308</f>
        <v>10.5</v>
      </c>
      <c r="P316" s="154">
        <f>业务员提成明细!P308</f>
        <v>168</v>
      </c>
      <c r="Q316" s="125" t="e">
        <f>业务员提成明细!Q308</f>
        <v>#REF!</v>
      </c>
      <c r="R316" s="145">
        <f>业务员提成明细!R308</f>
        <v>0</v>
      </c>
      <c r="S316" s="161">
        <f>业务员提成明细!S308</f>
        <v>0</v>
      </c>
      <c r="T316" s="162" t="str">
        <f>业务员提成明细!V308</f>
        <v>CSR47</v>
      </c>
      <c r="U316" s="144" t="str">
        <f>业务员提成明细!W308</f>
        <v>*专项化学用品*切削液</v>
      </c>
      <c r="V316" s="163" t="str">
        <f>业务员提成明细!V308</f>
        <v>CSR47</v>
      </c>
      <c r="W316" s="164" t="str">
        <f>业务员提成明细!W308</f>
        <v>*专项化学用品*切削液</v>
      </c>
      <c r="X316" s="163" t="str">
        <f>业务员提成明细!X308</f>
        <v>CF-2600A</v>
      </c>
      <c r="Y316" s="169">
        <f>业务员提成明细!Y308</f>
        <v>16</v>
      </c>
      <c r="Z316" s="170" t="str">
        <f>业务员提成明细!Z308</f>
        <v>桶</v>
      </c>
      <c r="AA316" s="170"/>
      <c r="AB316" s="170"/>
      <c r="AC316" s="171">
        <f>业务员提成明细!AC308</f>
        <v>2880</v>
      </c>
      <c r="AD316" s="170"/>
      <c r="AE316" s="170"/>
      <c r="AF316" s="170" t="str">
        <f>业务员提成明细!AF308</f>
        <v>XOUT18010255</v>
      </c>
      <c r="AG316" s="176">
        <f>业务员提成明细!AG308</f>
        <v>43115</v>
      </c>
      <c r="AH316" s="177" t="str">
        <f>业务员提成明细!AH308</f>
        <v>纳诺-济源</v>
      </c>
      <c r="AJ316" s="178">
        <f>业务员提成明细!AJ308</f>
        <v>0.17</v>
      </c>
    </row>
    <row r="317" spans="1:36" ht="11.25" customHeight="1" outlineLevel="2">
      <c r="A317" s="142" t="str">
        <f>业务员提成明细!A309</f>
        <v>卢莉</v>
      </c>
      <c r="B317" s="143">
        <f>业务员提成明细!B309</f>
        <v>43204</v>
      </c>
      <c r="C317" s="144" t="str">
        <f>业务员提成明细!C309</f>
        <v>a1359</v>
      </c>
      <c r="D317" s="142" t="str">
        <f>业务员提成明细!D309</f>
        <v>湖北道普润滑科技有限公司</v>
      </c>
      <c r="E317" s="145">
        <f>业务员提成明细!E309</f>
        <v>12808</v>
      </c>
      <c r="F317" s="146" t="str">
        <f>业务员提成明细!F309</f>
        <v>15222585</v>
      </c>
      <c r="G317" s="143">
        <f>业务员提成明细!G309</f>
        <v>43277</v>
      </c>
      <c r="H317" s="144">
        <f>业务员提成明细!H309</f>
        <v>60</v>
      </c>
      <c r="I317" s="150">
        <f>业务员提成明细!I309</f>
        <v>43278</v>
      </c>
      <c r="J317" s="151">
        <f>业务员提成明细!J309</f>
        <v>12808</v>
      </c>
      <c r="K317" s="145">
        <f>业务员提成明细!K309</f>
        <v>10947.01</v>
      </c>
      <c r="L317" s="152">
        <f>业务员提成明细!L309</f>
        <v>74</v>
      </c>
      <c r="M317" s="153">
        <f>业务员提成明细!M309</f>
        <v>0</v>
      </c>
      <c r="N317" s="76" t="e">
        <f>业务员提成明细!N309</f>
        <v>#REF!</v>
      </c>
      <c r="O317" s="126">
        <f>业务员提成明细!O309</f>
        <v>10.5</v>
      </c>
      <c r="P317" s="154">
        <f>业务员提成明细!P309</f>
        <v>42</v>
      </c>
      <c r="Q317" s="125" t="e">
        <f>业务员提成明细!Q309</f>
        <v>#REF!</v>
      </c>
      <c r="R317" s="145">
        <f>业务员提成明细!R309</f>
        <v>0</v>
      </c>
      <c r="S317" s="161">
        <f>业务员提成明细!S309</f>
        <v>0</v>
      </c>
      <c r="T317" s="162" t="str">
        <f>业务员提成明细!V309</f>
        <v>CSQ23</v>
      </c>
      <c r="U317" s="144" t="str">
        <f>业务员提成明细!W309</f>
        <v>*专项化学用品*切削液</v>
      </c>
      <c r="V317" s="163" t="str">
        <f>业务员提成明细!V309</f>
        <v>CSQ23</v>
      </c>
      <c r="W317" s="164" t="str">
        <f>业务员提成明细!W309</f>
        <v>*专项化学用品*切削液</v>
      </c>
      <c r="X317" s="163" t="str">
        <f>业务员提成明细!X309</f>
        <v>CF-9928</v>
      </c>
      <c r="Y317" s="169">
        <f>业务员提成明细!Y309</f>
        <v>4</v>
      </c>
      <c r="Z317" s="170" t="str">
        <f>业务员提成明细!Z309</f>
        <v>桶</v>
      </c>
      <c r="AA317" s="170"/>
      <c r="AB317" s="170"/>
      <c r="AC317" s="171">
        <f>业务员提成明细!AC309</f>
        <v>852</v>
      </c>
      <c r="AD317" s="170"/>
      <c r="AE317" s="170"/>
      <c r="AF317" s="170" t="str">
        <f>业务员提成明细!AF309</f>
        <v>XOUT18010255</v>
      </c>
      <c r="AG317" s="176">
        <f>业务员提成明细!AG309</f>
        <v>43115</v>
      </c>
      <c r="AH317" s="177" t="str">
        <f>业务员提成明细!AH309</f>
        <v>纳诺-济源</v>
      </c>
      <c r="AJ317" s="178">
        <f>业务员提成明细!AJ309</f>
        <v>0.17</v>
      </c>
    </row>
    <row r="318" spans="1:36" ht="11.25" customHeight="1" outlineLevel="2">
      <c r="A318" s="142" t="str">
        <f>业务员提成明细!A310</f>
        <v>卢莉</v>
      </c>
      <c r="B318" s="143">
        <f>业务员提成明细!B310</f>
        <v>43204</v>
      </c>
      <c r="C318" s="144" t="str">
        <f>业务员提成明细!C310</f>
        <v>a1359</v>
      </c>
      <c r="D318" s="142" t="str">
        <f>业务员提成明细!D310</f>
        <v>湖北道普润滑科技有限公司</v>
      </c>
      <c r="E318" s="145">
        <f>业务员提成明细!E310</f>
        <v>54635.29</v>
      </c>
      <c r="F318" s="146" t="str">
        <f>业务员提成明细!F310</f>
        <v>15222585</v>
      </c>
      <c r="G318" s="143">
        <f>业务员提成明细!G310</f>
        <v>43277</v>
      </c>
      <c r="H318" s="144">
        <f>业务员提成明细!H310</f>
        <v>60</v>
      </c>
      <c r="I318" s="150">
        <f>业务员提成明细!I310</f>
        <v>43278</v>
      </c>
      <c r="J318" s="151">
        <f>业务员提成明细!J310</f>
        <v>54635.29</v>
      </c>
      <c r="K318" s="145">
        <f>业务员提成明细!K310</f>
        <v>46696.83</v>
      </c>
      <c r="L318" s="152">
        <f>业务员提成明细!L310</f>
        <v>74</v>
      </c>
      <c r="M318" s="153">
        <f>业务员提成明细!M310</f>
        <v>0</v>
      </c>
      <c r="N318" s="76" t="e">
        <f>业务员提成明细!N310</f>
        <v>#REF!</v>
      </c>
      <c r="O318" s="126">
        <f>业务员提成明细!O310</f>
        <v>7.5</v>
      </c>
      <c r="P318" s="154">
        <f>业务员提成明细!P310</f>
        <v>225</v>
      </c>
      <c r="Q318" s="125" t="e">
        <f>业务员提成明细!Q310</f>
        <v>#REF!</v>
      </c>
      <c r="R318" s="145">
        <f>业务员提成明细!R310</f>
        <v>0</v>
      </c>
      <c r="S318" s="161">
        <f>业务员提成明细!S310</f>
        <v>0</v>
      </c>
      <c r="T318" s="162" t="str">
        <f>业务员提成明细!V310</f>
        <v>CYQ76</v>
      </c>
      <c r="U318" s="144" t="str">
        <f>业务员提成明细!W310</f>
        <v>*专项化学用品*切削油</v>
      </c>
      <c r="V318" s="163" t="str">
        <f>业务员提成明细!V310</f>
        <v>CYQ76</v>
      </c>
      <c r="W318" s="164" t="str">
        <f>业务员提成明细!W310</f>
        <v>*专项化学用品*切削油</v>
      </c>
      <c r="X318" s="163" t="str">
        <f>业务员提成明细!X310</f>
        <v>CF-OS-002</v>
      </c>
      <c r="Y318" s="169">
        <f>业务员提成明细!Y310</f>
        <v>30</v>
      </c>
      <c r="Z318" s="170" t="str">
        <f>业务员提成明细!Z310</f>
        <v>桶</v>
      </c>
      <c r="AA318" s="170"/>
      <c r="AB318" s="170"/>
      <c r="AC318" s="171">
        <f>业务员提成明细!AC310</f>
        <v>5160</v>
      </c>
      <c r="AD318" s="170"/>
      <c r="AE318" s="170"/>
      <c r="AF318" s="170" t="str">
        <f>业务员提成明细!AF310</f>
        <v>XOUT18010255</v>
      </c>
      <c r="AG318" s="176">
        <f>业务员提成明细!AG310</f>
        <v>43115</v>
      </c>
      <c r="AH318" s="177" t="str">
        <f>业务员提成明细!AH310</f>
        <v>纳诺-济源</v>
      </c>
      <c r="AJ318" s="178">
        <f>业务员提成明细!AJ310</f>
        <v>0.17</v>
      </c>
    </row>
    <row r="319" spans="1:36" ht="11.25" customHeight="1" outlineLevel="2">
      <c r="A319" s="142" t="str">
        <f>业务员提成明细!A311</f>
        <v>卢莉</v>
      </c>
      <c r="B319" s="143">
        <f>业务员提成明细!B311</f>
        <v>43204</v>
      </c>
      <c r="C319" s="144" t="str">
        <f>业务员提成明细!C311</f>
        <v>a1359</v>
      </c>
      <c r="D319" s="142" t="str">
        <f>业务员提成明细!D311</f>
        <v>湖北道普润滑科技有限公司</v>
      </c>
      <c r="E319" s="145">
        <f>业务员提成明细!E311</f>
        <v>0</v>
      </c>
      <c r="F319" s="146" t="str">
        <f>业务员提成明细!F311</f>
        <v>15222574</v>
      </c>
      <c r="G319" s="143">
        <f>业务员提成明细!G311</f>
        <v>43277</v>
      </c>
      <c r="H319" s="144">
        <f>业务员提成明细!H311</f>
        <v>60</v>
      </c>
      <c r="I319" s="150">
        <f>业务员提成明细!I311</f>
        <v>43278</v>
      </c>
      <c r="J319" s="151">
        <f>业务员提成明细!J311</f>
        <v>44226</v>
      </c>
      <c r="K319" s="145">
        <f>业务员提成明细!K311</f>
        <v>37800</v>
      </c>
      <c r="L319" s="152">
        <f>业务员提成明细!L311</f>
        <v>74</v>
      </c>
      <c r="M319" s="153">
        <f>业务员提成明细!M311</f>
        <v>0</v>
      </c>
      <c r="N319" s="76" t="str">
        <f>业务员提成明细!N311</f>
        <v>大客户，20170101后出货切削液按10.5元/桶，切削油7.5元/桶，其他料号按1%'(杭州耕德201707开票业务员为刘建凯）</v>
      </c>
      <c r="O319" s="126">
        <f>业务员提成明细!O311</f>
        <v>2.1</v>
      </c>
      <c r="P319" s="154">
        <f>业务员提成明细!P311</f>
        <v>37.799999999999997</v>
      </c>
      <c r="Q319" s="125">
        <f>业务员提成明细!Q311</f>
        <v>20.420000000000002</v>
      </c>
      <c r="R319" s="145">
        <f>业务员提成明细!R311</f>
        <v>0</v>
      </c>
      <c r="S319" s="161">
        <f>业务员提成明细!S311</f>
        <v>0</v>
      </c>
      <c r="T319" s="162" t="str">
        <f>业务员提成明细!V311</f>
        <v>CSR47</v>
      </c>
      <c r="U319" s="144" t="str">
        <f>业务员提成明细!W311</f>
        <v>*专项化学用品*切削液</v>
      </c>
      <c r="V319" s="163" t="str">
        <f>业务员提成明细!V311</f>
        <v>CSR47</v>
      </c>
      <c r="W319" s="164" t="str">
        <f>业务员提成明细!W311</f>
        <v>*专项化学用品*切削液</v>
      </c>
      <c r="X319" s="163" t="str">
        <f>业务员提成明细!X311</f>
        <v>CF-2600A</v>
      </c>
      <c r="Y319" s="169">
        <f>业务员提成明细!Y311</f>
        <v>18</v>
      </c>
      <c r="Z319" s="170" t="str">
        <f>业务员提成明细!Z311</f>
        <v>桶</v>
      </c>
      <c r="AA319" s="170"/>
      <c r="AB319" s="170"/>
      <c r="AC319" s="171">
        <f>业务员提成明细!AC311</f>
        <v>3240</v>
      </c>
      <c r="AD319" s="170"/>
      <c r="AE319" s="170"/>
      <c r="AF319" s="170" t="str">
        <f>业务员提成明细!AF311</f>
        <v>XOUT18030396</v>
      </c>
      <c r="AG319" s="176">
        <f>业务员提成明细!AG311</f>
        <v>43185</v>
      </c>
      <c r="AH319" s="177" t="str">
        <f>业务员提成明细!AH311</f>
        <v>纳诺-郑州加工区-唐雪涛</v>
      </c>
      <c r="AJ319" s="178">
        <f>业务员提成明细!AJ311</f>
        <v>0.17</v>
      </c>
    </row>
    <row r="320" spans="1:36" ht="11.25" customHeight="1" outlineLevel="2">
      <c r="A320" s="142" t="str">
        <f>业务员提成明细!A312</f>
        <v>卢莉</v>
      </c>
      <c r="B320" s="143">
        <f>业务员提成明细!B312</f>
        <v>43204</v>
      </c>
      <c r="C320" s="144" t="str">
        <f>业务员提成明细!C312</f>
        <v>a1359</v>
      </c>
      <c r="D320" s="142" t="str">
        <f>业务员提成明细!D312</f>
        <v>湖北道普润滑科技有限公司</v>
      </c>
      <c r="E320" s="145">
        <f>业务员提成明细!E312</f>
        <v>0</v>
      </c>
      <c r="F320" s="146" t="str">
        <f>业务员提成明细!F312</f>
        <v>15222577</v>
      </c>
      <c r="G320" s="143">
        <f>业务员提成明细!G312</f>
        <v>43277</v>
      </c>
      <c r="H320" s="144">
        <f>业务员提成明细!H312</f>
        <v>60</v>
      </c>
      <c r="I320" s="150">
        <f>业务员提成明细!I312</f>
        <v>43278</v>
      </c>
      <c r="J320" s="151">
        <f>业务员提成明细!J312</f>
        <v>46683</v>
      </c>
      <c r="K320" s="145">
        <f>业务员提成明细!K312</f>
        <v>39900</v>
      </c>
      <c r="L320" s="152">
        <f>业务员提成明细!L312</f>
        <v>74</v>
      </c>
      <c r="M320" s="153">
        <f>业务员提成明细!M312</f>
        <v>0</v>
      </c>
      <c r="N320" s="76" t="str">
        <f>业务员提成明细!N312</f>
        <v>大客户，20170101后出货切削液按10.5元/桶，切削油7.5元/桶，其他料号按1%'(杭州耕德201707开票业务员为刘建凯）</v>
      </c>
      <c r="O320" s="126">
        <f>业务员提成明细!O312</f>
        <v>2.1</v>
      </c>
      <c r="P320" s="154">
        <f>业务员提成明细!P312</f>
        <v>39.9</v>
      </c>
      <c r="Q320" s="125">
        <f>业务员提成明细!Q312</f>
        <v>20.420000000000002</v>
      </c>
      <c r="R320" s="145">
        <f>业务员提成明细!R312</f>
        <v>0</v>
      </c>
      <c r="S320" s="161">
        <f>业务员提成明细!S312</f>
        <v>0</v>
      </c>
      <c r="T320" s="162" t="str">
        <f>业务员提成明细!V312</f>
        <v>CSR47</v>
      </c>
      <c r="U320" s="144" t="str">
        <f>业务员提成明细!W312</f>
        <v>*专项化学用品*切削液</v>
      </c>
      <c r="V320" s="163" t="str">
        <f>业务员提成明细!V312</f>
        <v>CSR47</v>
      </c>
      <c r="W320" s="164" t="str">
        <f>业务员提成明细!W312</f>
        <v>*专项化学用品*切削液</v>
      </c>
      <c r="X320" s="163" t="str">
        <f>业务员提成明细!X312</f>
        <v>CF-2600A</v>
      </c>
      <c r="Y320" s="169">
        <f>业务员提成明细!Y312</f>
        <v>19</v>
      </c>
      <c r="Z320" s="170" t="str">
        <f>业务员提成明细!Z312</f>
        <v>桶</v>
      </c>
      <c r="AA320" s="170"/>
      <c r="AB320" s="170"/>
      <c r="AC320" s="171">
        <f>业务员提成明细!AC312</f>
        <v>3420</v>
      </c>
      <c r="AD320" s="170"/>
      <c r="AE320" s="170"/>
      <c r="AF320" s="170" t="str">
        <f>业务员提成明细!AF312</f>
        <v>XOUT18030453</v>
      </c>
      <c r="AG320" s="176">
        <f>业务员提成明细!AG312</f>
        <v>43189</v>
      </c>
      <c r="AH320" s="177" t="str">
        <f>业务员提成明细!AH312</f>
        <v>纳诺-郑州加工区-唐雪涛</v>
      </c>
      <c r="AJ320" s="178">
        <f>业务员提成明细!AJ312</f>
        <v>0.17</v>
      </c>
    </row>
    <row r="321" spans="1:36" ht="11.25" customHeight="1" outlineLevel="2">
      <c r="A321" s="142" t="str">
        <f>业务员提成明细!A313</f>
        <v>卢莉</v>
      </c>
      <c r="B321" s="143">
        <f>业务员提成明细!B313</f>
        <v>43204</v>
      </c>
      <c r="C321" s="144" t="str">
        <f>业务员提成明细!C313</f>
        <v>a1359</v>
      </c>
      <c r="D321" s="142" t="str">
        <f>业务员提成明细!D313</f>
        <v>湖北道普润滑科技有限公司</v>
      </c>
      <c r="E321" s="145">
        <f>业务员提成明细!E313</f>
        <v>0</v>
      </c>
      <c r="F321" s="146" t="str">
        <f>业务员提成明细!F313</f>
        <v>15222581</v>
      </c>
      <c r="G321" s="143">
        <f>业务员提成明细!G313</f>
        <v>43277</v>
      </c>
      <c r="H321" s="144">
        <f>业务员提成明细!H313</f>
        <v>60</v>
      </c>
      <c r="I321" s="150">
        <f>业务员提成明细!I313</f>
        <v>43278</v>
      </c>
      <c r="J321" s="151">
        <f>业务员提成明细!J313</f>
        <v>58968</v>
      </c>
      <c r="K321" s="145">
        <f>业务员提成明细!K313</f>
        <v>50400</v>
      </c>
      <c r="L321" s="152">
        <f>业务员提成明细!L313</f>
        <v>74</v>
      </c>
      <c r="M321" s="153">
        <f>业务员提成明细!M313</f>
        <v>0</v>
      </c>
      <c r="N321" s="76" t="str">
        <f>业务员提成明细!N313</f>
        <v>大客户，20170101后出货切削液按10.5元/桶，切削油7.5元/桶，其他料号按1%'(杭州耕德201707开票业务员为刘建凯）</v>
      </c>
      <c r="O321" s="126">
        <f>业务员提成明细!O313</f>
        <v>2.1</v>
      </c>
      <c r="P321" s="154">
        <f>业务员提成明细!P313</f>
        <v>50.4</v>
      </c>
      <c r="Q321" s="125">
        <f>业务员提成明细!Q313</f>
        <v>17.57</v>
      </c>
      <c r="R321" s="145">
        <f>业务员提成明细!R313</f>
        <v>0</v>
      </c>
      <c r="S321" s="161">
        <f>业务员提成明细!S313</f>
        <v>0</v>
      </c>
      <c r="T321" s="162" t="str">
        <f>业务员提成明细!V313</f>
        <v>CSR34</v>
      </c>
      <c r="U321" s="144" t="str">
        <f>业务员提成明细!W313</f>
        <v>*专项化学用品*切削液</v>
      </c>
      <c r="V321" s="163" t="str">
        <f>业务员提成明细!V313</f>
        <v>CSR34</v>
      </c>
      <c r="W321" s="164" t="str">
        <f>业务员提成明细!W313</f>
        <v>*专项化学用品*切削液</v>
      </c>
      <c r="X321" s="163" t="str">
        <f>业务员提成明细!X313</f>
        <v>CF-2600A</v>
      </c>
      <c r="Y321" s="169">
        <f>业务员提成明细!Y313</f>
        <v>24</v>
      </c>
      <c r="Z321" s="170" t="str">
        <f>业务员提成明细!Z313</f>
        <v>桶</v>
      </c>
      <c r="AA321" s="170"/>
      <c r="AB321" s="170"/>
      <c r="AC321" s="171">
        <f>业务员提成明细!AC313</f>
        <v>4320</v>
      </c>
      <c r="AD321" s="170"/>
      <c r="AE321" s="170"/>
      <c r="AF321" s="170" t="str">
        <f>业务员提成明细!AF313</f>
        <v>XOUT18040032</v>
      </c>
      <c r="AG321" s="176">
        <f>业务员提成明细!AG313</f>
        <v>43193</v>
      </c>
      <c r="AH321" s="177" t="str">
        <f>业务员提成明细!AH313</f>
        <v>纳诺-郑州加工区-唐雪涛</v>
      </c>
      <c r="AJ321" s="178">
        <f>业务员提成明细!AJ313</f>
        <v>0.17</v>
      </c>
    </row>
    <row r="322" spans="1:36" ht="11.25" customHeight="1" outlineLevel="2">
      <c r="A322" s="142" t="str">
        <f>业务员提成明细!A314</f>
        <v>卢莉</v>
      </c>
      <c r="B322" s="143">
        <f>业务员提成明细!B314</f>
        <v>43204</v>
      </c>
      <c r="C322" s="144" t="str">
        <f>业务员提成明细!C314</f>
        <v>a1359</v>
      </c>
      <c r="D322" s="142" t="str">
        <f>业务员提成明细!D314</f>
        <v>湖北道普润滑科技有限公司</v>
      </c>
      <c r="E322" s="145">
        <f>业务员提成明细!E314</f>
        <v>0</v>
      </c>
      <c r="F322" s="146" t="str">
        <f>业务员提成明细!F314</f>
        <v>15222570</v>
      </c>
      <c r="G322" s="143">
        <f>业务员提成明细!G314</f>
        <v>43277</v>
      </c>
      <c r="H322" s="144">
        <f>业务员提成明细!H314</f>
        <v>60</v>
      </c>
      <c r="I322" s="150">
        <f>业务员提成明细!I314</f>
        <v>43278</v>
      </c>
      <c r="J322" s="151">
        <f>业务员提成明细!J314</f>
        <v>22414</v>
      </c>
      <c r="K322" s="145">
        <f>业务员提成明细!K314</f>
        <v>19157.259999999998</v>
      </c>
      <c r="L322" s="152">
        <f>业务员提成明细!L314</f>
        <v>74</v>
      </c>
      <c r="M322" s="153">
        <f>业务员提成明细!M314</f>
        <v>0</v>
      </c>
      <c r="N322" s="76" t="str">
        <f>业务员提成明细!N314</f>
        <v>大客户，20170101后出货切削液按10.5元/桶，切削油7.5元/桶，其他料号按1%'(杭州耕德201707开票业务员为刘建凯）</v>
      </c>
      <c r="O322" s="126">
        <f>业务员提成明细!O314</f>
        <v>2.1</v>
      </c>
      <c r="P322" s="154">
        <f>业务员提成明细!P314</f>
        <v>14.7</v>
      </c>
      <c r="Q322" s="125">
        <f>业务员提成明细!Q314</f>
        <v>21.37</v>
      </c>
      <c r="R322" s="145">
        <f>业务员提成明细!R314</f>
        <v>0</v>
      </c>
      <c r="S322" s="161">
        <f>业务员提成明细!S314</f>
        <v>0</v>
      </c>
      <c r="T322" s="162" t="str">
        <f>业务员提成明细!V314</f>
        <v>CSQ23</v>
      </c>
      <c r="U322" s="144" t="str">
        <f>业务员提成明细!W314</f>
        <v>*专项化学用品*切削液</v>
      </c>
      <c r="V322" s="163" t="str">
        <f>业务员提成明细!V314</f>
        <v>CSQ23</v>
      </c>
      <c r="W322" s="164" t="str">
        <f>业务员提成明细!W314</f>
        <v>*专项化学用品*切削液</v>
      </c>
      <c r="X322" s="163" t="str">
        <f>业务员提成明细!X314</f>
        <v>CF-9928</v>
      </c>
      <c r="Y322" s="169">
        <f>业务员提成明细!Y314</f>
        <v>7</v>
      </c>
      <c r="Z322" s="170" t="str">
        <f>业务员提成明细!Z314</f>
        <v>桶</v>
      </c>
      <c r="AA322" s="170"/>
      <c r="AB322" s="170"/>
      <c r="AC322" s="171">
        <f>业务员提成明细!AC314</f>
        <v>1491</v>
      </c>
      <c r="AD322" s="170"/>
      <c r="AE322" s="170"/>
      <c r="AF322" s="170" t="str">
        <f>业务员提成明细!AF314</f>
        <v>XOUT18030346</v>
      </c>
      <c r="AG322" s="176">
        <f>业务员提成明细!AG314</f>
        <v>43182</v>
      </c>
      <c r="AH322" s="177" t="str">
        <f>业务员提成明细!AH314</f>
        <v>纳诺-郑州裕展（港区）-唐雪涛</v>
      </c>
      <c r="AJ322" s="178">
        <f>业务员提成明细!AJ314</f>
        <v>0.17</v>
      </c>
    </row>
    <row r="323" spans="1:36" ht="11.25" customHeight="1" outlineLevel="2">
      <c r="A323" s="142" t="str">
        <f>业务员提成明细!A315</f>
        <v>卢莉</v>
      </c>
      <c r="B323" s="143">
        <f>业务员提成明细!B315</f>
        <v>43204</v>
      </c>
      <c r="C323" s="144" t="str">
        <f>业务员提成明细!C315</f>
        <v>a1359</v>
      </c>
      <c r="D323" s="142" t="str">
        <f>业务员提成明细!D315</f>
        <v>湖北道普润滑科技有限公司</v>
      </c>
      <c r="E323" s="145">
        <f>业务员提成明细!E315</f>
        <v>0</v>
      </c>
      <c r="F323" s="146" t="str">
        <f>业务员提成明细!F315</f>
        <v>15222579</v>
      </c>
      <c r="G323" s="143">
        <f>业务员提成明细!G315</f>
        <v>43277</v>
      </c>
      <c r="H323" s="144">
        <f>业务员提成明细!H315</f>
        <v>60</v>
      </c>
      <c r="I323" s="150">
        <f>业务员提成明细!I315</f>
        <v>43278</v>
      </c>
      <c r="J323" s="151">
        <f>业务员提成明细!J315</f>
        <v>110565</v>
      </c>
      <c r="K323" s="145">
        <f>业务员提成明细!K315</f>
        <v>94500</v>
      </c>
      <c r="L323" s="152">
        <f>业务员提成明细!L315</f>
        <v>74</v>
      </c>
      <c r="M323" s="153">
        <f>业务员提成明细!M315</f>
        <v>0</v>
      </c>
      <c r="N323" s="76" t="str">
        <f>业务员提成明细!N315</f>
        <v>大客户，20170101后出货切削液按10.5元/桶，切削油7.5元/桶，其他料号按1%'(杭州耕德201707开票业务员为刘建凯）</v>
      </c>
      <c r="O323" s="126">
        <f>业务员提成明细!O315</f>
        <v>2.1</v>
      </c>
      <c r="P323" s="154">
        <f>业务员提成明细!P315</f>
        <v>94.5</v>
      </c>
      <c r="Q323" s="125">
        <f>业务员提成明细!Q315</f>
        <v>20.420000000000002</v>
      </c>
      <c r="R323" s="145">
        <f>业务员提成明细!R315</f>
        <v>0</v>
      </c>
      <c r="S323" s="161">
        <f>业务员提成明细!S315</f>
        <v>0</v>
      </c>
      <c r="T323" s="162" t="str">
        <f>业务员提成明细!V315</f>
        <v>CSR47</v>
      </c>
      <c r="U323" s="144" t="str">
        <f>业务员提成明细!W315</f>
        <v>*专项化学用品*切削液</v>
      </c>
      <c r="V323" s="163" t="str">
        <f>业务员提成明细!V315</f>
        <v>CSR47</v>
      </c>
      <c r="W323" s="164" t="str">
        <f>业务员提成明细!W315</f>
        <v>*专项化学用品*切削液</v>
      </c>
      <c r="X323" s="163" t="str">
        <f>业务员提成明细!X315</f>
        <v>CF-2600A</v>
      </c>
      <c r="Y323" s="169">
        <f>业务员提成明细!Y315</f>
        <v>45</v>
      </c>
      <c r="Z323" s="170" t="str">
        <f>业务员提成明细!Z315</f>
        <v>桶</v>
      </c>
      <c r="AA323" s="170"/>
      <c r="AB323" s="170"/>
      <c r="AC323" s="171">
        <f>业务员提成明细!AC315</f>
        <v>8100</v>
      </c>
      <c r="AD323" s="170"/>
      <c r="AE323" s="170"/>
      <c r="AF323" s="170" t="str">
        <f>业务员提成明细!AF315</f>
        <v>XOUT18030452</v>
      </c>
      <c r="AG323" s="176">
        <f>业务员提成明细!AG315</f>
        <v>43189</v>
      </c>
      <c r="AH323" s="177" t="str">
        <f>业务员提成明细!AH315</f>
        <v>纳诺-郑州裕展（港区）-唐雪涛</v>
      </c>
      <c r="AJ323" s="178">
        <f>业务员提成明细!AJ315</f>
        <v>0.17</v>
      </c>
    </row>
    <row r="324" spans="1:36" ht="11.25" customHeight="1" outlineLevel="2">
      <c r="A324" s="142" t="str">
        <f>业务员提成明细!A316</f>
        <v>卢莉</v>
      </c>
      <c r="B324" s="143">
        <f>业务员提成明细!B316</f>
        <v>43204</v>
      </c>
      <c r="C324" s="144" t="str">
        <f>业务员提成明细!C316</f>
        <v>a1359</v>
      </c>
      <c r="D324" s="142" t="str">
        <f>业务员提成明细!D316</f>
        <v>湖北道普润滑科技有限公司</v>
      </c>
      <c r="E324" s="145">
        <f>业务员提成明细!E316</f>
        <v>0</v>
      </c>
      <c r="F324" s="146" t="str">
        <f>业务员提成明细!F316</f>
        <v>15222580</v>
      </c>
      <c r="G324" s="143">
        <f>业务员提成明细!G316</f>
        <v>43277</v>
      </c>
      <c r="H324" s="144">
        <f>业务员提成明细!H316</f>
        <v>60</v>
      </c>
      <c r="I324" s="150">
        <f>业务员提成明细!I316</f>
        <v>43278</v>
      </c>
      <c r="J324" s="151">
        <f>业务员提成明细!J316</f>
        <v>12285</v>
      </c>
      <c r="K324" s="145">
        <f>业务员提成明细!K316</f>
        <v>10500</v>
      </c>
      <c r="L324" s="152">
        <f>业务员提成明细!L316</f>
        <v>74</v>
      </c>
      <c r="M324" s="153">
        <f>业务员提成明细!M316</f>
        <v>0</v>
      </c>
      <c r="N324" s="76" t="str">
        <f>业务员提成明细!N316</f>
        <v>大客户，20170101后出货切削液按10.5元/桶，切削油7.5元/桶，其他料号按1%'(杭州耕德201707开票业务员为刘建凯）</v>
      </c>
      <c r="O324" s="126">
        <f>业务员提成明细!O316</f>
        <v>2.1</v>
      </c>
      <c r="P324" s="154">
        <f>业务员提成明细!P316</f>
        <v>10.5</v>
      </c>
      <c r="Q324" s="125">
        <f>业务员提成明细!Q316</f>
        <v>20.420000000000002</v>
      </c>
      <c r="R324" s="145">
        <f>业务员提成明细!R316</f>
        <v>0</v>
      </c>
      <c r="S324" s="161">
        <f>业务员提成明细!S316</f>
        <v>0</v>
      </c>
      <c r="T324" s="162" t="str">
        <f>业务员提成明细!V316</f>
        <v>CSR47</v>
      </c>
      <c r="U324" s="144" t="str">
        <f>业务员提成明细!W316</f>
        <v>*专项化学用品*切削液</v>
      </c>
      <c r="V324" s="163" t="str">
        <f>业务员提成明细!V316</f>
        <v>CSR47</v>
      </c>
      <c r="W324" s="164" t="str">
        <f>业务员提成明细!W316</f>
        <v>*专项化学用品*切削液</v>
      </c>
      <c r="X324" s="163" t="str">
        <f>业务员提成明细!X316</f>
        <v>CF-2600A</v>
      </c>
      <c r="Y324" s="169">
        <f>业务员提成明细!Y316</f>
        <v>5</v>
      </c>
      <c r="Z324" s="170" t="str">
        <f>业务员提成明细!Z316</f>
        <v>桶</v>
      </c>
      <c r="AA324" s="170"/>
      <c r="AB324" s="170"/>
      <c r="AC324" s="171">
        <f>业务员提成明细!AC316</f>
        <v>900</v>
      </c>
      <c r="AD324" s="170"/>
      <c r="AE324" s="170"/>
      <c r="AF324" s="170" t="str">
        <f>业务员提成明细!AF316</f>
        <v>XOUT18030452</v>
      </c>
      <c r="AG324" s="176">
        <f>业务员提成明细!AG316</f>
        <v>43189</v>
      </c>
      <c r="AH324" s="177" t="str">
        <f>业务员提成明细!AH316</f>
        <v>纳诺-郑州裕展（港区）-唐雪涛</v>
      </c>
      <c r="AJ324" s="178">
        <f>业务员提成明细!AJ316</f>
        <v>0.17</v>
      </c>
    </row>
    <row r="325" spans="1:36" ht="11.25" customHeight="1" outlineLevel="2">
      <c r="A325" s="142" t="str">
        <f>业务员提成明细!A317</f>
        <v>卢莉</v>
      </c>
      <c r="B325" s="143">
        <f>业务员提成明细!B317</f>
        <v>43204</v>
      </c>
      <c r="C325" s="144" t="str">
        <f>业务员提成明细!C317</f>
        <v>a1359</v>
      </c>
      <c r="D325" s="142" t="str">
        <f>业务员提成明细!D317</f>
        <v>湖北道普润滑科技有限公司</v>
      </c>
      <c r="E325" s="145">
        <f>业务员提成明细!E317</f>
        <v>0</v>
      </c>
      <c r="F325" s="146" t="str">
        <f>业务员提成明细!F317</f>
        <v>15222582</v>
      </c>
      <c r="G325" s="143">
        <f>业务员提成明细!G317</f>
        <v>43277</v>
      </c>
      <c r="H325" s="144">
        <f>业务员提成明细!H317</f>
        <v>60</v>
      </c>
      <c r="I325" s="150">
        <f>业务员提成明细!I317</f>
        <v>43278</v>
      </c>
      <c r="J325" s="151">
        <f>业务员提成明细!J317</f>
        <v>25616</v>
      </c>
      <c r="K325" s="145">
        <f>业务员提成明细!K317</f>
        <v>21894.02</v>
      </c>
      <c r="L325" s="152">
        <f>业务员提成明细!L317</f>
        <v>74</v>
      </c>
      <c r="M325" s="153">
        <f>业务员提成明细!M317</f>
        <v>0</v>
      </c>
      <c r="N325" s="76" t="str">
        <f>业务员提成明细!N317</f>
        <v>大客户，20170101后出货切削液按10.5元/桶，切削油7.5元/桶，其他料号按1%'(杭州耕德201707开票业务员为刘建凯）</v>
      </c>
      <c r="O325" s="126">
        <f>业务员提成明细!O317</f>
        <v>2.1</v>
      </c>
      <c r="P325" s="154">
        <f>业务员提成明细!P317</f>
        <v>16.8</v>
      </c>
      <c r="Q325" s="125">
        <f>业务员提成明细!Q317</f>
        <v>21.37</v>
      </c>
      <c r="R325" s="145">
        <f>业务员提成明细!R317</f>
        <v>0</v>
      </c>
      <c r="S325" s="161">
        <f>业务员提成明细!S317</f>
        <v>0</v>
      </c>
      <c r="T325" s="162" t="str">
        <f>业务员提成明细!V317</f>
        <v>CSQ23</v>
      </c>
      <c r="U325" s="144" t="str">
        <f>业务员提成明细!W317</f>
        <v>*专项化学用品*切削液</v>
      </c>
      <c r="V325" s="163" t="str">
        <f>业务员提成明细!V317</f>
        <v>CSQ23</v>
      </c>
      <c r="W325" s="164" t="str">
        <f>业务员提成明细!W317</f>
        <v>*专项化学用品*切削液</v>
      </c>
      <c r="X325" s="163" t="str">
        <f>业务员提成明细!X317</f>
        <v>CF-9928</v>
      </c>
      <c r="Y325" s="169">
        <f>业务员提成明细!Y317</f>
        <v>8</v>
      </c>
      <c r="Z325" s="170" t="str">
        <f>业务员提成明细!Z317</f>
        <v>桶</v>
      </c>
      <c r="AA325" s="170"/>
      <c r="AB325" s="170"/>
      <c r="AC325" s="171">
        <f>业务员提成明细!AC317</f>
        <v>1704</v>
      </c>
      <c r="AD325" s="170"/>
      <c r="AE325" s="170"/>
      <c r="AF325" s="170" t="str">
        <f>业务员提成明细!AF317</f>
        <v>XOUT18040031</v>
      </c>
      <c r="AG325" s="176">
        <f>业务员提成明细!AG317</f>
        <v>43193</v>
      </c>
      <c r="AH325" s="177" t="str">
        <f>业务员提成明细!AH317</f>
        <v>纳诺-郑州裕展（港区）-唐雪涛</v>
      </c>
      <c r="AJ325" s="178">
        <f>业务员提成明细!AJ317</f>
        <v>0.17</v>
      </c>
    </row>
    <row r="326" spans="1:36" ht="11.25" customHeight="1" outlineLevel="2">
      <c r="A326" s="142" t="str">
        <f>业务员提成明细!A318</f>
        <v>卢莉</v>
      </c>
      <c r="B326" s="143">
        <f>业务员提成明细!B318</f>
        <v>43204</v>
      </c>
      <c r="C326" s="144" t="str">
        <f>业务员提成明细!C318</f>
        <v>a1359</v>
      </c>
      <c r="D326" s="142" t="str">
        <f>业务员提成明细!D318</f>
        <v>湖北道普润滑科技有限公司</v>
      </c>
      <c r="E326" s="145">
        <f>业务员提成明细!E318</f>
        <v>0</v>
      </c>
      <c r="F326" s="146" t="str">
        <f>业务员提成明细!F318</f>
        <v>15222582</v>
      </c>
      <c r="G326" s="143">
        <f>业务员提成明细!G318</f>
        <v>43277</v>
      </c>
      <c r="H326" s="144">
        <f>业务员提成明细!H318</f>
        <v>60</v>
      </c>
      <c r="I326" s="150">
        <f>业务员提成明细!I318</f>
        <v>43278</v>
      </c>
      <c r="J326" s="151">
        <f>业务员提成明细!J318</f>
        <v>85995</v>
      </c>
      <c r="K326" s="145">
        <f>业务员提成明细!K318</f>
        <v>73500</v>
      </c>
      <c r="L326" s="152">
        <f>业务员提成明细!L318</f>
        <v>74</v>
      </c>
      <c r="M326" s="153">
        <f>业务员提成明细!M318</f>
        <v>0</v>
      </c>
      <c r="N326" s="76" t="str">
        <f>业务员提成明细!N318</f>
        <v>大客户，20170101后出货切削液按10.5元/桶，切削油7.5元/桶，其他料号按1%'(杭州耕德201707开票业务员为刘建凯）</v>
      </c>
      <c r="O326" s="126">
        <f>业务员提成明细!O318</f>
        <v>2.1</v>
      </c>
      <c r="P326" s="154">
        <f>业务员提成明细!P318</f>
        <v>73.5</v>
      </c>
      <c r="Q326" s="125">
        <f>业务员提成明细!Q318</f>
        <v>17.57</v>
      </c>
      <c r="R326" s="145">
        <f>业务员提成明细!R318</f>
        <v>0</v>
      </c>
      <c r="S326" s="161">
        <f>业务员提成明细!S318</f>
        <v>0</v>
      </c>
      <c r="T326" s="162" t="str">
        <f>业务员提成明细!V318</f>
        <v>CSR34</v>
      </c>
      <c r="U326" s="144" t="str">
        <f>业务员提成明细!W318</f>
        <v>*专项化学用品*切削液</v>
      </c>
      <c r="V326" s="163" t="str">
        <f>业务员提成明细!V318</f>
        <v>CSR34</v>
      </c>
      <c r="W326" s="164" t="str">
        <f>业务员提成明细!W318</f>
        <v>*专项化学用品*切削液</v>
      </c>
      <c r="X326" s="163" t="str">
        <f>业务员提成明细!X318</f>
        <v>CF-2600A</v>
      </c>
      <c r="Y326" s="169">
        <f>业务员提成明细!Y318</f>
        <v>35</v>
      </c>
      <c r="Z326" s="170" t="str">
        <f>业务员提成明细!Z318</f>
        <v>桶</v>
      </c>
      <c r="AA326" s="170"/>
      <c r="AB326" s="170"/>
      <c r="AC326" s="171">
        <f>业务员提成明细!AC318</f>
        <v>6300</v>
      </c>
      <c r="AD326" s="170"/>
      <c r="AE326" s="170"/>
      <c r="AF326" s="170" t="str">
        <f>业务员提成明细!AF318</f>
        <v>XOUT18040031</v>
      </c>
      <c r="AG326" s="176">
        <f>业务员提成明细!AG318</f>
        <v>43193</v>
      </c>
      <c r="AH326" s="177" t="str">
        <f>业务员提成明细!AH318</f>
        <v>纳诺-郑州裕展（港区）-唐雪涛</v>
      </c>
      <c r="AJ326" s="178">
        <f>业务员提成明细!AJ318</f>
        <v>0.17</v>
      </c>
    </row>
    <row r="327" spans="1:36" ht="11.25" customHeight="1" outlineLevel="2">
      <c r="A327" s="142" t="str">
        <f>业务员提成明细!A319</f>
        <v>卢莉</v>
      </c>
      <c r="B327" s="143">
        <f>业务员提成明细!B319</f>
        <v>43204</v>
      </c>
      <c r="C327" s="144" t="str">
        <f>业务员提成明细!C319</f>
        <v>a1359</v>
      </c>
      <c r="D327" s="142" t="str">
        <f>业务员提成明细!D319</f>
        <v>湖北道普润滑科技有限公司</v>
      </c>
      <c r="E327" s="145">
        <f>业务员提成明细!E319</f>
        <v>0</v>
      </c>
      <c r="F327" s="146" t="str">
        <f>业务员提成明细!F319</f>
        <v>15222570</v>
      </c>
      <c r="G327" s="143">
        <f>业务员提成明细!G319</f>
        <v>43277</v>
      </c>
      <c r="H327" s="144">
        <f>业务员提成明细!H319</f>
        <v>60</v>
      </c>
      <c r="I327" s="150">
        <f>业务员提成明细!I319</f>
        <v>43278</v>
      </c>
      <c r="J327" s="151">
        <f>业务员提成明细!J319</f>
        <v>49140</v>
      </c>
      <c r="K327" s="145">
        <f>业务员提成明细!K319</f>
        <v>42000</v>
      </c>
      <c r="L327" s="152">
        <f>业务员提成明细!L319</f>
        <v>74</v>
      </c>
      <c r="M327" s="153">
        <f>业务员提成明细!M319</f>
        <v>0</v>
      </c>
      <c r="N327" s="76" t="str">
        <f>业务员提成明细!N319</f>
        <v>大客户，20170101后出货切削液按10.5元/桶，切削油7.5元/桶，其他料号按1%'(杭州耕德201707开票业务员为刘建凯）</v>
      </c>
      <c r="O327" s="126">
        <f>业务员提成明细!O319</f>
        <v>2.1</v>
      </c>
      <c r="P327" s="154">
        <f>业务员提成明细!P319</f>
        <v>42</v>
      </c>
      <c r="Q327" s="125">
        <f>业务员提成明细!Q319</f>
        <v>20.420000000000002</v>
      </c>
      <c r="R327" s="145">
        <f>业务员提成明细!R319</f>
        <v>0</v>
      </c>
      <c r="S327" s="161">
        <f>业务员提成明细!S319</f>
        <v>0</v>
      </c>
      <c r="T327" s="162" t="str">
        <f>业务员提成明细!V319</f>
        <v>CSR47</v>
      </c>
      <c r="U327" s="144" t="str">
        <f>业务员提成明细!W319</f>
        <v>*专项化学用品*切削液</v>
      </c>
      <c r="V327" s="163" t="str">
        <f>业务员提成明细!V319</f>
        <v>CSR47</v>
      </c>
      <c r="W327" s="164" t="str">
        <f>业务员提成明细!W319</f>
        <v>*专项化学用品*切削液</v>
      </c>
      <c r="X327" s="163" t="str">
        <f>业务员提成明细!X319</f>
        <v>CF-2600A</v>
      </c>
      <c r="Y327" s="169">
        <f>业务员提成明细!Y319</f>
        <v>20</v>
      </c>
      <c r="Z327" s="170" t="str">
        <f>业务员提成明细!Z319</f>
        <v>桶</v>
      </c>
      <c r="AA327" s="170"/>
      <c r="AB327" s="170"/>
      <c r="AC327" s="171">
        <f>业务员提成明细!AC319</f>
        <v>3600</v>
      </c>
      <c r="AD327" s="170"/>
      <c r="AE327" s="170"/>
      <c r="AF327" s="170" t="str">
        <f>业务员提成明细!AF319</f>
        <v>XOUT18030372</v>
      </c>
      <c r="AG327" s="176">
        <f>业务员提成明细!AG319</f>
        <v>43183</v>
      </c>
      <c r="AH327" s="177" t="str">
        <f>业务员提成明细!AH319</f>
        <v>纳诺-龙华ILVG-宗露</v>
      </c>
      <c r="AJ327" s="178">
        <f>业务员提成明细!AJ319</f>
        <v>0.17</v>
      </c>
    </row>
    <row r="328" spans="1:36" ht="11.25" customHeight="1" outlineLevel="2">
      <c r="A328" s="142" t="str">
        <f>业务员提成明细!A320</f>
        <v>卢莉</v>
      </c>
      <c r="B328" s="143">
        <f>业务员提成明细!B320</f>
        <v>43204</v>
      </c>
      <c r="C328" s="144" t="str">
        <f>业务员提成明细!C320</f>
        <v>a1359</v>
      </c>
      <c r="D328" s="142" t="str">
        <f>业务员提成明细!D320</f>
        <v>湖北道普润滑科技有限公司</v>
      </c>
      <c r="E328" s="145">
        <f>业务员提成明细!E320</f>
        <v>0</v>
      </c>
      <c r="F328" s="146" t="str">
        <f>业务员提成明细!F320</f>
        <v>15222575</v>
      </c>
      <c r="G328" s="143">
        <f>业务员提成明细!G320</f>
        <v>43277</v>
      </c>
      <c r="H328" s="144">
        <f>业务员提成明细!H320</f>
        <v>60</v>
      </c>
      <c r="I328" s="150">
        <f>业务员提成明细!I320</f>
        <v>43278</v>
      </c>
      <c r="J328" s="151">
        <f>业务员提成明细!J320</f>
        <v>73710</v>
      </c>
      <c r="K328" s="145">
        <f>业务员提成明细!K320</f>
        <v>63000</v>
      </c>
      <c r="L328" s="152">
        <f>业务员提成明细!L320</f>
        <v>74</v>
      </c>
      <c r="M328" s="153">
        <f>业务员提成明细!M320</f>
        <v>0</v>
      </c>
      <c r="N328" s="76" t="str">
        <f>业务员提成明细!N320</f>
        <v>大客户，20170101后出货切削液按10.5元/桶，切削油7.5元/桶，其他料号按1%'(杭州耕德201707开票业务员为刘建凯）</v>
      </c>
      <c r="O328" s="126">
        <f>业务员提成明细!O320</f>
        <v>2.1</v>
      </c>
      <c r="P328" s="154">
        <f>业务员提成明细!P320</f>
        <v>63</v>
      </c>
      <c r="Q328" s="125">
        <f>业务员提成明细!Q320</f>
        <v>20.420000000000002</v>
      </c>
      <c r="R328" s="145">
        <f>业务员提成明细!R320</f>
        <v>0</v>
      </c>
      <c r="S328" s="161">
        <f>业务员提成明细!S320</f>
        <v>0</v>
      </c>
      <c r="T328" s="162" t="str">
        <f>业务员提成明细!V320</f>
        <v>CSR47</v>
      </c>
      <c r="U328" s="144" t="str">
        <f>业务员提成明细!W320</f>
        <v>*专项化学用品*切削液</v>
      </c>
      <c r="V328" s="163" t="str">
        <f>业务员提成明细!V320</f>
        <v>CSR47</v>
      </c>
      <c r="W328" s="164" t="str">
        <f>业务员提成明细!W320</f>
        <v>*专项化学用品*切削液</v>
      </c>
      <c r="X328" s="163" t="str">
        <f>业务员提成明细!X320</f>
        <v>CF-2600A</v>
      </c>
      <c r="Y328" s="169">
        <f>业务员提成明细!Y320</f>
        <v>30</v>
      </c>
      <c r="Z328" s="170" t="str">
        <f>业务员提成明细!Z320</f>
        <v>桶</v>
      </c>
      <c r="AA328" s="170"/>
      <c r="AB328" s="170"/>
      <c r="AC328" s="171">
        <f>业务员提成明细!AC320</f>
        <v>5400</v>
      </c>
      <c r="AD328" s="170"/>
      <c r="AE328" s="170"/>
      <c r="AF328" s="170" t="str">
        <f>业务员提成明细!AF320</f>
        <v>XOUT18030405</v>
      </c>
      <c r="AG328" s="176">
        <f>业务员提成明细!AG320</f>
        <v>43186</v>
      </c>
      <c r="AH328" s="177" t="str">
        <f>业务员提成明细!AH320</f>
        <v>纳诺-龙华ILVG-宗露</v>
      </c>
      <c r="AJ328" s="178">
        <f>业务员提成明细!AJ320</f>
        <v>0.17</v>
      </c>
    </row>
    <row r="329" spans="1:36" ht="11.25" customHeight="1" outlineLevel="2">
      <c r="A329" s="142" t="str">
        <f>业务员提成明细!A321</f>
        <v>卢莉</v>
      </c>
      <c r="B329" s="143">
        <f>业务员提成明细!B321</f>
        <v>43204</v>
      </c>
      <c r="C329" s="144" t="str">
        <f>业务员提成明细!C321</f>
        <v>a1359</v>
      </c>
      <c r="D329" s="142" t="str">
        <f>业务员提成明细!D321</f>
        <v>湖北道普润滑科技有限公司</v>
      </c>
      <c r="E329" s="145">
        <f>业务员提成明细!E321</f>
        <v>0</v>
      </c>
      <c r="F329" s="146" t="str">
        <f>业务员提成明细!F321</f>
        <v>15222578</v>
      </c>
      <c r="G329" s="143">
        <f>业务员提成明细!G321</f>
        <v>43277</v>
      </c>
      <c r="H329" s="144">
        <f>业务员提成明细!H321</f>
        <v>60</v>
      </c>
      <c r="I329" s="150">
        <f>业务员提成明细!I321</f>
        <v>43278</v>
      </c>
      <c r="J329" s="151">
        <f>业务员提成明细!J321</f>
        <v>14742</v>
      </c>
      <c r="K329" s="145">
        <f>业务员提成明细!K321</f>
        <v>12600</v>
      </c>
      <c r="L329" s="152">
        <f>业务员提成明细!L321</f>
        <v>74</v>
      </c>
      <c r="M329" s="153">
        <f>业务员提成明细!M321</f>
        <v>0</v>
      </c>
      <c r="N329" s="76" t="str">
        <f>业务员提成明细!N321</f>
        <v>大客户，20170101后出货切削液按10.5元/桶，切削油7.5元/桶，其他料号按1%'(杭州耕德201707开票业务员为刘建凯）</v>
      </c>
      <c r="O329" s="126">
        <f>业务员提成明细!O321</f>
        <v>2.1</v>
      </c>
      <c r="P329" s="154">
        <f>业务员提成明细!P321</f>
        <v>12.6</v>
      </c>
      <c r="Q329" s="125">
        <f>业务员提成明细!Q321</f>
        <v>20.420000000000002</v>
      </c>
      <c r="R329" s="145">
        <f>业务员提成明细!R321</f>
        <v>0</v>
      </c>
      <c r="S329" s="161">
        <f>业务员提成明细!S321</f>
        <v>0</v>
      </c>
      <c r="T329" s="162" t="str">
        <f>业务员提成明细!V321</f>
        <v>CSR47</v>
      </c>
      <c r="U329" s="144" t="str">
        <f>业务员提成明细!W321</f>
        <v>*专项化学用品*切削液</v>
      </c>
      <c r="V329" s="163" t="str">
        <f>业务员提成明细!V321</f>
        <v>CSR47</v>
      </c>
      <c r="W329" s="164" t="str">
        <f>业务员提成明细!W321</f>
        <v>*专项化学用品*切削液</v>
      </c>
      <c r="X329" s="163" t="str">
        <f>业务员提成明细!X321</f>
        <v>CF-2600A</v>
      </c>
      <c r="Y329" s="169">
        <f>业务员提成明细!Y321</f>
        <v>6</v>
      </c>
      <c r="Z329" s="170" t="str">
        <f>业务员提成明细!Z321</f>
        <v>桶</v>
      </c>
      <c r="AA329" s="170"/>
      <c r="AB329" s="170"/>
      <c r="AC329" s="171">
        <f>业务员提成明细!AC321</f>
        <v>1080</v>
      </c>
      <c r="AD329" s="170"/>
      <c r="AE329" s="170"/>
      <c r="AF329" s="170" t="str">
        <f>业务员提成明细!AF321</f>
        <v>XOUT18030450</v>
      </c>
      <c r="AG329" s="176">
        <f>业务员提成明细!AG321</f>
        <v>43188</v>
      </c>
      <c r="AH329" s="177" t="str">
        <f>业务员提成明细!AH321</f>
        <v>纳诺-龙华ILVG-宗露</v>
      </c>
      <c r="AJ329" s="178">
        <f>业务员提成明细!AJ321</f>
        <v>0.17</v>
      </c>
    </row>
    <row r="330" spans="1:36" ht="11.25" customHeight="1" outlineLevel="2">
      <c r="A330" s="142" t="str">
        <f>业务员提成明细!A322</f>
        <v>卢莉</v>
      </c>
      <c r="B330" s="143">
        <f>业务员提成明细!B322</f>
        <v>43204</v>
      </c>
      <c r="C330" s="144" t="str">
        <f>业务员提成明细!C322</f>
        <v>a1359</v>
      </c>
      <c r="D330" s="142" t="str">
        <f>业务员提成明细!D322</f>
        <v>湖北道普润滑科技有限公司</v>
      </c>
      <c r="E330" s="145">
        <f>业务员提成明细!E322</f>
        <v>0</v>
      </c>
      <c r="F330" s="146" t="str">
        <f>业务员提成明细!F322</f>
        <v>15222578</v>
      </c>
      <c r="G330" s="143">
        <f>业务员提成明细!G322</f>
        <v>43277</v>
      </c>
      <c r="H330" s="144">
        <f>业务员提成明细!H322</f>
        <v>60</v>
      </c>
      <c r="I330" s="150">
        <f>业务员提成明细!I322</f>
        <v>43278</v>
      </c>
      <c r="J330" s="151">
        <f>业务员提成明细!J322</f>
        <v>49140</v>
      </c>
      <c r="K330" s="145">
        <f>业务员提成明细!K322</f>
        <v>42000</v>
      </c>
      <c r="L330" s="152">
        <f>业务员提成明细!L322</f>
        <v>74</v>
      </c>
      <c r="M330" s="153">
        <f>业务员提成明细!M322</f>
        <v>0</v>
      </c>
      <c r="N330" s="76" t="str">
        <f>业务员提成明细!N322</f>
        <v>大客户，20170101后出货切削液按10.5元/桶，切削油7.5元/桶，其他料号按1%'(杭州耕德201707开票业务员为刘建凯）</v>
      </c>
      <c r="O330" s="126">
        <f>业务员提成明细!O322</f>
        <v>2.1</v>
      </c>
      <c r="P330" s="154">
        <f>业务员提成明细!P322</f>
        <v>42</v>
      </c>
      <c r="Q330" s="125">
        <f>业务员提成明细!Q322</f>
        <v>20.420000000000002</v>
      </c>
      <c r="R330" s="145">
        <f>业务员提成明细!R322</f>
        <v>0</v>
      </c>
      <c r="S330" s="161">
        <f>业务员提成明细!S322</f>
        <v>0</v>
      </c>
      <c r="T330" s="162" t="str">
        <f>业务员提成明细!V322</f>
        <v>CSR47</v>
      </c>
      <c r="U330" s="144" t="str">
        <f>业务员提成明细!W322</f>
        <v>*专项化学用品*切削液</v>
      </c>
      <c r="V330" s="163" t="str">
        <f>业务员提成明细!V322</f>
        <v>CSR47</v>
      </c>
      <c r="W330" s="164" t="str">
        <f>业务员提成明细!W322</f>
        <v>*专项化学用品*切削液</v>
      </c>
      <c r="X330" s="163" t="str">
        <f>业务员提成明细!X322</f>
        <v>CF-2600A</v>
      </c>
      <c r="Y330" s="169">
        <f>业务员提成明细!Y322</f>
        <v>20</v>
      </c>
      <c r="Z330" s="170" t="str">
        <f>业务员提成明细!Z322</f>
        <v>桶</v>
      </c>
      <c r="AA330" s="170"/>
      <c r="AB330" s="170"/>
      <c r="AC330" s="171">
        <f>业务员提成明细!AC322</f>
        <v>3600</v>
      </c>
      <c r="AD330" s="170"/>
      <c r="AE330" s="170"/>
      <c r="AF330" s="170" t="str">
        <f>业务员提成明细!AF322</f>
        <v>XOUT18030450</v>
      </c>
      <c r="AG330" s="176">
        <f>业务员提成明细!AG322</f>
        <v>43188</v>
      </c>
      <c r="AH330" s="177" t="str">
        <f>业务员提成明细!AH322</f>
        <v>纳诺-龙华ILVG-宗露</v>
      </c>
      <c r="AJ330" s="178">
        <f>业务员提成明细!AJ322</f>
        <v>0.17</v>
      </c>
    </row>
    <row r="331" spans="1:36" ht="11.25" customHeight="1" outlineLevel="2">
      <c r="A331" s="142" t="str">
        <f>业务员提成明细!A323</f>
        <v>卢莉</v>
      </c>
      <c r="B331" s="143">
        <f>业务员提成明细!B323</f>
        <v>43204</v>
      </c>
      <c r="C331" s="144" t="str">
        <f>业务员提成明细!C323</f>
        <v>a1359</v>
      </c>
      <c r="D331" s="142" t="str">
        <f>业务员提成明细!D323</f>
        <v>湖北道普润滑科技有限公司</v>
      </c>
      <c r="E331" s="145">
        <f>业务员提成明细!E323</f>
        <v>0</v>
      </c>
      <c r="F331" s="146" t="str">
        <f>业务员提成明细!F323</f>
        <v>15222578</v>
      </c>
      <c r="G331" s="143">
        <f>业务员提成明细!G323</f>
        <v>43277</v>
      </c>
      <c r="H331" s="144">
        <f>业务员提成明细!H323</f>
        <v>60</v>
      </c>
      <c r="I331" s="150">
        <f>业务员提成明细!I323</f>
        <v>43278</v>
      </c>
      <c r="J331" s="151">
        <f>业务员提成明细!J323</f>
        <v>24570</v>
      </c>
      <c r="K331" s="145">
        <f>业务员提成明细!K323</f>
        <v>21000</v>
      </c>
      <c r="L331" s="152">
        <f>业务员提成明细!L323</f>
        <v>74</v>
      </c>
      <c r="M331" s="153">
        <f>业务员提成明细!M323</f>
        <v>0</v>
      </c>
      <c r="N331" s="76" t="str">
        <f>业务员提成明细!N323</f>
        <v>大客户，20170101后出货切削液按10.5元/桶，切削油7.5元/桶，其他料号按1%'(杭州耕德201707开票业务员为刘建凯）</v>
      </c>
      <c r="O331" s="126">
        <f>业务员提成明细!O323</f>
        <v>2.1</v>
      </c>
      <c r="P331" s="154">
        <f>业务员提成明细!P323</f>
        <v>21</v>
      </c>
      <c r="Q331" s="125">
        <f>业务员提成明细!Q323</f>
        <v>20.420000000000002</v>
      </c>
      <c r="R331" s="145">
        <f>业务员提成明细!R323</f>
        <v>0</v>
      </c>
      <c r="S331" s="161">
        <f>业务员提成明细!S323</f>
        <v>0</v>
      </c>
      <c r="T331" s="162" t="str">
        <f>业务员提成明细!V323</f>
        <v>CSR47</v>
      </c>
      <c r="U331" s="144" t="str">
        <f>业务员提成明细!W323</f>
        <v>*专项化学用品*切削液</v>
      </c>
      <c r="V331" s="163" t="str">
        <f>业务员提成明细!V323</f>
        <v>CSR47</v>
      </c>
      <c r="W331" s="164" t="str">
        <f>业务员提成明细!W323</f>
        <v>*专项化学用品*切削液</v>
      </c>
      <c r="X331" s="163" t="str">
        <f>业务员提成明细!X323</f>
        <v>CF-2600A</v>
      </c>
      <c r="Y331" s="169">
        <f>业务员提成明细!Y323</f>
        <v>10</v>
      </c>
      <c r="Z331" s="170" t="str">
        <f>业务员提成明细!Z323</f>
        <v>桶</v>
      </c>
      <c r="AA331" s="170"/>
      <c r="AB331" s="170"/>
      <c r="AC331" s="171">
        <f>业务员提成明细!AC323</f>
        <v>1800</v>
      </c>
      <c r="AD331" s="170"/>
      <c r="AE331" s="170"/>
      <c r="AF331" s="170" t="str">
        <f>业务员提成明细!AF323</f>
        <v>XOUT18030450</v>
      </c>
      <c r="AG331" s="176">
        <f>业务员提成明细!AG323</f>
        <v>43188</v>
      </c>
      <c r="AH331" s="177" t="str">
        <f>业务员提成明细!AH323</f>
        <v>纳诺-龙华ILVG-宗露</v>
      </c>
      <c r="AJ331" s="178">
        <f>业务员提成明细!AJ323</f>
        <v>0.17</v>
      </c>
    </row>
    <row r="332" spans="1:36" ht="11.25" customHeight="1" outlineLevel="2">
      <c r="A332" s="142" t="str">
        <f>业务员提成明细!A324</f>
        <v>卢莉</v>
      </c>
      <c r="B332" s="143">
        <f>业务员提成明细!B324</f>
        <v>43204</v>
      </c>
      <c r="C332" s="144" t="str">
        <f>业务员提成明细!C324</f>
        <v>a1359</v>
      </c>
      <c r="D332" s="142" t="str">
        <f>业务员提成明细!D324</f>
        <v>湖北道普润滑科技有限公司</v>
      </c>
      <c r="E332" s="145">
        <f>业务员提成明细!E324</f>
        <v>0</v>
      </c>
      <c r="F332" s="146" t="str">
        <f>业务员提成明细!F324</f>
        <v>15222581</v>
      </c>
      <c r="G332" s="143">
        <f>业务员提成明细!G324</f>
        <v>43277</v>
      </c>
      <c r="H332" s="144">
        <f>业务员提成明细!H324</f>
        <v>60</v>
      </c>
      <c r="I332" s="150">
        <f>业务员提成明细!I324</f>
        <v>43278</v>
      </c>
      <c r="J332" s="151">
        <f>业务员提成明细!J324</f>
        <v>19656</v>
      </c>
      <c r="K332" s="145">
        <f>业务员提成明细!K324</f>
        <v>16800</v>
      </c>
      <c r="L332" s="152">
        <f>业务员提成明细!L324</f>
        <v>74</v>
      </c>
      <c r="M332" s="153">
        <f>业务员提成明细!M324</f>
        <v>0</v>
      </c>
      <c r="N332" s="76" t="str">
        <f>业务员提成明细!N324</f>
        <v>大客户，20170101后出货切削液按10.5元/桶，切削油7.5元/桶，其他料号按1%'(杭州耕德201707开票业务员为刘建凯）</v>
      </c>
      <c r="O332" s="126">
        <f>业务员提成明细!O324</f>
        <v>2.1</v>
      </c>
      <c r="P332" s="154">
        <f>业务员提成明细!P324</f>
        <v>16.8</v>
      </c>
      <c r="Q332" s="125">
        <f>业务员提成明细!Q324</f>
        <v>20.420000000000002</v>
      </c>
      <c r="R332" s="145">
        <f>业务员提成明细!R324</f>
        <v>0</v>
      </c>
      <c r="S332" s="161">
        <f>业务员提成明细!S324</f>
        <v>0</v>
      </c>
      <c r="T332" s="162" t="str">
        <f>业务员提成明细!V324</f>
        <v>CSR47</v>
      </c>
      <c r="U332" s="144" t="str">
        <f>业务员提成明细!W324</f>
        <v>*专项化学用品*切削液</v>
      </c>
      <c r="V332" s="163" t="str">
        <f>业务员提成明细!V324</f>
        <v>CSR47</v>
      </c>
      <c r="W332" s="164" t="str">
        <f>业务员提成明细!W324</f>
        <v>*专项化学用品*切削液</v>
      </c>
      <c r="X332" s="163" t="str">
        <f>业务员提成明细!X324</f>
        <v>CF-2600A</v>
      </c>
      <c r="Y332" s="169">
        <f>业务员提成明细!Y324</f>
        <v>8</v>
      </c>
      <c r="Z332" s="170" t="str">
        <f>业务员提成明细!Z324</f>
        <v>桶</v>
      </c>
      <c r="AA332" s="170"/>
      <c r="AB332" s="170"/>
      <c r="AC332" s="171">
        <f>业务员提成明细!AC324</f>
        <v>1440</v>
      </c>
      <c r="AD332" s="170"/>
      <c r="AE332" s="170"/>
      <c r="AF332" s="170" t="str">
        <f>业务员提成明细!AF324</f>
        <v>XOUT18030496</v>
      </c>
      <c r="AG332" s="176">
        <f>业务员提成明细!AG324</f>
        <v>43189</v>
      </c>
      <c r="AH332" s="177" t="str">
        <f>业务员提成明细!AH324</f>
        <v>纳诺-龙华ILVG-宗露</v>
      </c>
      <c r="AJ332" s="178">
        <f>业务员提成明细!AJ324</f>
        <v>0.17</v>
      </c>
    </row>
    <row r="333" spans="1:36" ht="11.25" customHeight="1" outlineLevel="2">
      <c r="A333" s="142" t="str">
        <f>业务员提成明细!A325</f>
        <v>卢莉</v>
      </c>
      <c r="B333" s="143">
        <f>业务员提成明细!B325</f>
        <v>43204</v>
      </c>
      <c r="C333" s="144" t="str">
        <f>业务员提成明细!C325</f>
        <v>a1359</v>
      </c>
      <c r="D333" s="142" t="str">
        <f>业务员提成明细!D325</f>
        <v>湖北道普润滑科技有限公司</v>
      </c>
      <c r="E333" s="145">
        <f>业务员提成明细!E325</f>
        <v>0</v>
      </c>
      <c r="F333" s="146" t="str">
        <f>业务员提成明细!F325</f>
        <v>15222584</v>
      </c>
      <c r="G333" s="143">
        <f>业务员提成明细!G325</f>
        <v>43277</v>
      </c>
      <c r="H333" s="144">
        <f>业务员提成明细!H325</f>
        <v>60</v>
      </c>
      <c r="I333" s="150">
        <f>业务员提成明细!I325</f>
        <v>43278</v>
      </c>
      <c r="J333" s="151">
        <f>业务员提成明细!J325</f>
        <v>12285</v>
      </c>
      <c r="K333" s="145">
        <f>业务员提成明细!K325</f>
        <v>10500</v>
      </c>
      <c r="L333" s="152">
        <f>业务员提成明细!L325</f>
        <v>74</v>
      </c>
      <c r="M333" s="153">
        <f>业务员提成明细!M325</f>
        <v>0</v>
      </c>
      <c r="N333" s="76" t="str">
        <f>业务员提成明细!N325</f>
        <v>大客户，20170101后出货切削液按10.5元/桶，切削油7.5元/桶，其他料号按1%'(杭州耕德201707开票业务员为刘建凯）</v>
      </c>
      <c r="O333" s="126">
        <f>业务员提成明细!O325</f>
        <v>2.1</v>
      </c>
      <c r="P333" s="154">
        <f>业务员提成明细!P325</f>
        <v>10.5</v>
      </c>
      <c r="Q333" s="125">
        <f>业务员提成明细!Q325</f>
        <v>20.420000000000002</v>
      </c>
      <c r="R333" s="145">
        <f>业务员提成明细!R325</f>
        <v>0</v>
      </c>
      <c r="S333" s="161">
        <f>业务员提成明细!S325</f>
        <v>0</v>
      </c>
      <c r="T333" s="162" t="str">
        <f>业务员提成明细!V325</f>
        <v>CSR47</v>
      </c>
      <c r="U333" s="144" t="str">
        <f>业务员提成明细!W325</f>
        <v>*专项化学用品*切削液</v>
      </c>
      <c r="V333" s="163" t="str">
        <f>业务员提成明细!V325</f>
        <v>CSR47</v>
      </c>
      <c r="W333" s="164" t="str">
        <f>业务员提成明细!W325</f>
        <v>*专项化学用品*切削液</v>
      </c>
      <c r="X333" s="163" t="str">
        <f>业务员提成明细!X325</f>
        <v>CF-2600A</v>
      </c>
      <c r="Y333" s="169">
        <f>业务员提成明细!Y325</f>
        <v>5</v>
      </c>
      <c r="Z333" s="170" t="str">
        <f>业务员提成明细!Z325</f>
        <v>桶</v>
      </c>
      <c r="AA333" s="170"/>
      <c r="AB333" s="170"/>
      <c r="AC333" s="171">
        <f>业务员提成明细!AC325</f>
        <v>900</v>
      </c>
      <c r="AD333" s="170"/>
      <c r="AE333" s="170"/>
      <c r="AF333" s="170" t="str">
        <f>业务员提成明细!AF325</f>
        <v>XOUT18040033</v>
      </c>
      <c r="AG333" s="176">
        <f>业务员提成明细!AG325</f>
        <v>43193</v>
      </c>
      <c r="AH333" s="177" t="str">
        <f>业务员提成明细!AH325</f>
        <v>纳诺-龙华ILVG-宗露</v>
      </c>
      <c r="AJ333" s="178">
        <f>业务员提成明细!AJ325</f>
        <v>0.17</v>
      </c>
    </row>
    <row r="334" spans="1:36" ht="11.25" customHeight="1" outlineLevel="2">
      <c r="A334" s="142" t="str">
        <f>业务员提成明细!A326</f>
        <v>卢莉</v>
      </c>
      <c r="B334" s="143">
        <f>业务员提成明细!B326</f>
        <v>43204</v>
      </c>
      <c r="C334" s="144" t="str">
        <f>业务员提成明细!C326</f>
        <v>a1359</v>
      </c>
      <c r="D334" s="142" t="str">
        <f>业务员提成明细!D326</f>
        <v>湖北道普润滑科技有限公司</v>
      </c>
      <c r="E334" s="145">
        <f>业务员提成明细!E326</f>
        <v>0</v>
      </c>
      <c r="F334" s="146" t="str">
        <f>业务员提成明细!F326</f>
        <v>15222584</v>
      </c>
      <c r="G334" s="143">
        <f>业务员提成明细!G326</f>
        <v>43277</v>
      </c>
      <c r="H334" s="144">
        <f>业务员提成明细!H326</f>
        <v>60</v>
      </c>
      <c r="I334" s="150">
        <f>业务员提成明细!I326</f>
        <v>43278</v>
      </c>
      <c r="J334" s="151">
        <f>业务员提成明细!J326</f>
        <v>49140</v>
      </c>
      <c r="K334" s="145">
        <f>业务员提成明细!K326</f>
        <v>42000</v>
      </c>
      <c r="L334" s="152">
        <f>业务员提成明细!L326</f>
        <v>74</v>
      </c>
      <c r="M334" s="153">
        <f>业务员提成明细!M326</f>
        <v>0</v>
      </c>
      <c r="N334" s="76" t="str">
        <f>业务员提成明细!N326</f>
        <v>大客户，20170101后出货切削液按10.5元/桶，切削油7.5元/桶，其他料号按1%'(杭州耕德201707开票业务员为刘建凯）</v>
      </c>
      <c r="O334" s="126">
        <f>业务员提成明细!O326</f>
        <v>2.1</v>
      </c>
      <c r="P334" s="154">
        <f>业务员提成明细!P326</f>
        <v>42</v>
      </c>
      <c r="Q334" s="125">
        <f>业务员提成明细!Q326</f>
        <v>20.420000000000002</v>
      </c>
      <c r="R334" s="145">
        <f>业务员提成明细!R326</f>
        <v>0</v>
      </c>
      <c r="S334" s="161">
        <f>业务员提成明细!S326</f>
        <v>0</v>
      </c>
      <c r="T334" s="162" t="str">
        <f>业务员提成明细!V326</f>
        <v>CSR47</v>
      </c>
      <c r="U334" s="144" t="str">
        <f>业务员提成明细!W326</f>
        <v>*专项化学用品*切削液</v>
      </c>
      <c r="V334" s="163" t="str">
        <f>业务员提成明细!V326</f>
        <v>CSR47</v>
      </c>
      <c r="W334" s="164" t="str">
        <f>业务员提成明细!W326</f>
        <v>*专项化学用品*切削液</v>
      </c>
      <c r="X334" s="163" t="str">
        <f>业务员提成明细!X326</f>
        <v>CF-2600A</v>
      </c>
      <c r="Y334" s="169">
        <f>业务员提成明细!Y326</f>
        <v>20</v>
      </c>
      <c r="Z334" s="170" t="str">
        <f>业务员提成明细!Z326</f>
        <v>桶</v>
      </c>
      <c r="AA334" s="170"/>
      <c r="AB334" s="170"/>
      <c r="AC334" s="171">
        <f>业务员提成明细!AC326</f>
        <v>3600</v>
      </c>
      <c r="AD334" s="170"/>
      <c r="AE334" s="170"/>
      <c r="AF334" s="170" t="str">
        <f>业务员提成明细!AF326</f>
        <v>XOUT18040033</v>
      </c>
      <c r="AG334" s="176">
        <f>业务员提成明细!AG326</f>
        <v>43193</v>
      </c>
      <c r="AH334" s="177" t="str">
        <f>业务员提成明细!AH326</f>
        <v>纳诺-龙华ILVG-宗露</v>
      </c>
      <c r="AJ334" s="178">
        <f>业务员提成明细!AJ326</f>
        <v>0.17</v>
      </c>
    </row>
    <row r="335" spans="1:36" ht="11.25" customHeight="1" outlineLevel="2">
      <c r="A335" s="142" t="str">
        <f>业务员提成明细!A327</f>
        <v>卢莉</v>
      </c>
      <c r="B335" s="143">
        <f>业务员提成明细!B327</f>
        <v>43204</v>
      </c>
      <c r="C335" s="144" t="str">
        <f>业务员提成明细!C327</f>
        <v>a1359</v>
      </c>
      <c r="D335" s="142" t="str">
        <f>业务员提成明细!D327</f>
        <v>湖北道普润滑科技有限公司</v>
      </c>
      <c r="E335" s="145">
        <f>业务员提成明细!E327</f>
        <v>0</v>
      </c>
      <c r="F335" s="146" t="str">
        <f>业务员提成明细!F327</f>
        <v>15222584</v>
      </c>
      <c r="G335" s="143">
        <f>业务员提成明细!G327</f>
        <v>43277</v>
      </c>
      <c r="H335" s="144">
        <f>业务员提成明细!H327</f>
        <v>60</v>
      </c>
      <c r="I335" s="150">
        <f>业务员提成明细!I327</f>
        <v>43278</v>
      </c>
      <c r="J335" s="151">
        <f>业务员提成明细!J327</f>
        <v>19656</v>
      </c>
      <c r="K335" s="145">
        <f>业务员提成明细!K327</f>
        <v>16800</v>
      </c>
      <c r="L335" s="152">
        <f>业务员提成明细!L327</f>
        <v>74</v>
      </c>
      <c r="M335" s="153">
        <f>业务员提成明细!M327</f>
        <v>0</v>
      </c>
      <c r="N335" s="76" t="str">
        <f>业务员提成明细!N327</f>
        <v>大客户，20170101后出货切削液按10.5元/桶，切削油7.5元/桶，其他料号按1%'(杭州耕德201707开票业务员为刘建凯）</v>
      </c>
      <c r="O335" s="126">
        <f>业务员提成明细!O327</f>
        <v>2.1</v>
      </c>
      <c r="P335" s="154">
        <f>业务员提成明细!P327</f>
        <v>16.8</v>
      </c>
      <c r="Q335" s="125">
        <f>业务员提成明细!Q327</f>
        <v>20.420000000000002</v>
      </c>
      <c r="R335" s="145">
        <f>业务员提成明细!R327</f>
        <v>0</v>
      </c>
      <c r="S335" s="161">
        <f>业务员提成明细!S327</f>
        <v>0</v>
      </c>
      <c r="T335" s="162" t="str">
        <f>业务员提成明细!V327</f>
        <v>CSR47</v>
      </c>
      <c r="U335" s="144" t="str">
        <f>业务员提成明细!W327</f>
        <v>*专项化学用品*切削液</v>
      </c>
      <c r="V335" s="163" t="str">
        <f>业务员提成明细!V327</f>
        <v>CSR47</v>
      </c>
      <c r="W335" s="164" t="str">
        <f>业务员提成明细!W327</f>
        <v>*专项化学用品*切削液</v>
      </c>
      <c r="X335" s="163" t="str">
        <f>业务员提成明细!X327</f>
        <v>CF-2600A</v>
      </c>
      <c r="Y335" s="169">
        <f>业务员提成明细!Y327</f>
        <v>8</v>
      </c>
      <c r="Z335" s="170" t="str">
        <f>业务员提成明细!Z327</f>
        <v>桶</v>
      </c>
      <c r="AA335" s="170"/>
      <c r="AB335" s="170"/>
      <c r="AC335" s="171">
        <f>业务员提成明细!AC327</f>
        <v>1440</v>
      </c>
      <c r="AD335" s="170"/>
      <c r="AE335" s="170"/>
      <c r="AF335" s="170" t="str">
        <f>业务员提成明细!AF327</f>
        <v>XOUT18040033</v>
      </c>
      <c r="AG335" s="176">
        <f>业务员提成明细!AG327</f>
        <v>43193</v>
      </c>
      <c r="AH335" s="177" t="str">
        <f>业务员提成明细!AH327</f>
        <v>纳诺-龙华ILVG-宗露</v>
      </c>
      <c r="AJ335" s="178">
        <f>业务员提成明细!AJ327</f>
        <v>0.17</v>
      </c>
    </row>
    <row r="336" spans="1:36" ht="11.25" customHeight="1" outlineLevel="2">
      <c r="A336" s="142" t="str">
        <f>业务员提成明细!A328</f>
        <v>卢莉</v>
      </c>
      <c r="B336" s="143">
        <f>业务员提成明细!B328</f>
        <v>43204</v>
      </c>
      <c r="C336" s="144" t="str">
        <f>业务员提成明细!C328</f>
        <v>a1359</v>
      </c>
      <c r="D336" s="142" t="str">
        <f>业务员提成明细!D328</f>
        <v>湖北道普润滑科技有限公司</v>
      </c>
      <c r="E336" s="145">
        <f>业务员提成明细!E328</f>
        <v>0</v>
      </c>
      <c r="F336" s="146" t="str">
        <f>业务员提成明细!F328</f>
        <v>15222580</v>
      </c>
      <c r="G336" s="143">
        <f>业务员提成明细!G328</f>
        <v>43277</v>
      </c>
      <c r="H336" s="144">
        <f>业务员提成明细!H328</f>
        <v>60</v>
      </c>
      <c r="I336" s="150">
        <f>业务员提成明细!I328</f>
        <v>43278</v>
      </c>
      <c r="J336" s="151">
        <f>业务员提成明细!J328</f>
        <v>67500</v>
      </c>
      <c r="K336" s="145">
        <f>业务员提成明细!K328</f>
        <v>57692.31</v>
      </c>
      <c r="L336" s="152">
        <f>业务员提成明细!L328</f>
        <v>74</v>
      </c>
      <c r="M336" s="153">
        <f>业务员提成明细!M328</f>
        <v>0</v>
      </c>
      <c r="N336" s="76" t="str">
        <f>业务员提成明细!N328</f>
        <v>大客户，20170101后出货切削液按10.5元/桶，切削油7.5元/桶，其他料号按1%'(杭州耕德201707开票业务员为刘建凯）</v>
      </c>
      <c r="O336" s="126">
        <f>业务员提成明细!O328</f>
        <v>2E-3</v>
      </c>
      <c r="P336" s="154">
        <f>业务员提成明细!P328</f>
        <v>115.38</v>
      </c>
      <c r="Q336" s="125">
        <f>业务员提成明细!Q328</f>
        <v>13.43</v>
      </c>
      <c r="R336" s="145">
        <f>业务员提成明细!R328</f>
        <v>0</v>
      </c>
      <c r="S336" s="161">
        <f>业务员提成明细!S328</f>
        <v>0</v>
      </c>
      <c r="T336" s="162" t="str">
        <f>业务员提成明细!V328</f>
        <v>CSQ74</v>
      </c>
      <c r="U336" s="144" t="str">
        <f>业务员提成明细!W328</f>
        <v>*专项化学用品*DDG研磨液</v>
      </c>
      <c r="V336" s="163" t="str">
        <f>业务员提成明细!V328</f>
        <v>CSQ74</v>
      </c>
      <c r="W336" s="164" t="str">
        <f>业务员提成明细!W328</f>
        <v>*专项化学用品*DDG研磨液</v>
      </c>
      <c r="X336" s="163" t="str">
        <f>业务员提成明细!X328</f>
        <v>CF-WS-016</v>
      </c>
      <c r="Y336" s="169">
        <f>业务员提成明细!Y328</f>
        <v>30</v>
      </c>
      <c r="Z336" s="170" t="str">
        <f>业务员提成明细!Z328</f>
        <v>桶</v>
      </c>
      <c r="AA336" s="170"/>
      <c r="AB336" s="170"/>
      <c r="AC336" s="171">
        <f>业务员提成明细!AC328</f>
        <v>6300</v>
      </c>
      <c r="AD336" s="170"/>
      <c r="AE336" s="170"/>
      <c r="AF336" s="170" t="str">
        <f>业务员提成明细!AF328</f>
        <v>XOUT18030470</v>
      </c>
      <c r="AG336" s="176">
        <f>业务员提成明细!AG328</f>
        <v>43188</v>
      </c>
      <c r="AH336" s="177" t="str">
        <f>业务员提成明细!AH328</f>
        <v>纳诺-漯河建泰-卢伟</v>
      </c>
      <c r="AJ336" s="178">
        <f>业务员提成明细!AJ328</f>
        <v>0.17</v>
      </c>
    </row>
    <row r="337" spans="1:36" ht="11.25" customHeight="1" outlineLevel="2">
      <c r="A337" s="142" t="str">
        <f>业务员提成明细!A329</f>
        <v>卢莉</v>
      </c>
      <c r="B337" s="143">
        <f>业务员提成明细!B329</f>
        <v>43173</v>
      </c>
      <c r="C337" s="144" t="str">
        <f>业务员提成明细!C329</f>
        <v>a1387</v>
      </c>
      <c r="D337" s="142" t="str">
        <f>业务员提成明细!D329</f>
        <v>东莞领丰电子有限公司</v>
      </c>
      <c r="E337" s="145">
        <f>业务员提成明细!E329</f>
        <v>69840</v>
      </c>
      <c r="F337" s="146" t="str">
        <f>业务员提成明细!F329</f>
        <v>02839542</v>
      </c>
      <c r="G337" s="143">
        <f>业务员提成明细!G329</f>
        <v>43293</v>
      </c>
      <c r="H337" s="144">
        <f>业务员提成明细!H329</f>
        <v>120</v>
      </c>
      <c r="I337" s="150">
        <f>业务员提成明细!I329</f>
        <v>43274</v>
      </c>
      <c r="J337" s="151">
        <f>业务员提成明细!J329</f>
        <v>69840</v>
      </c>
      <c r="K337" s="145">
        <f>业务员提成明细!K329</f>
        <v>59692.31</v>
      </c>
      <c r="L337" s="152">
        <f>业务员提成明细!L329</f>
        <v>101</v>
      </c>
      <c r="M337" s="153">
        <f>业务员提成明细!M329</f>
        <v>0</v>
      </c>
      <c r="N337" s="76" t="e">
        <f>业务员提成明细!N329</f>
        <v>#REF!</v>
      </c>
      <c r="O337" s="126">
        <f>业务员提成明细!O329</f>
        <v>0.01</v>
      </c>
      <c r="P337" s="154">
        <f>业务员提成明细!P329</f>
        <v>596.91999999999996</v>
      </c>
      <c r="Q337" s="125" t="e">
        <f>业务员提成明细!Q329</f>
        <v>#REF!</v>
      </c>
      <c r="R337" s="145">
        <f>业务员提成明细!R329</f>
        <v>0</v>
      </c>
      <c r="S337" s="161">
        <f>业务员提成明细!S329</f>
        <v>0</v>
      </c>
      <c r="T337" s="162" t="str">
        <f>业务员提成明细!V329</f>
        <v>CSR47</v>
      </c>
      <c r="U337" s="144" t="str">
        <f>业务员提成明细!W329</f>
        <v>*其他化学制品*植物切削液</v>
      </c>
      <c r="V337" s="163" t="str">
        <f>业务员提成明细!V329</f>
        <v>CSR47</v>
      </c>
      <c r="W337" s="164" t="str">
        <f>业务员提成明细!W329</f>
        <v>*其他化学制品*植物切削液</v>
      </c>
      <c r="X337" s="163" t="str">
        <f>业务员提成明细!X329</f>
        <v>JH-100EP</v>
      </c>
      <c r="Y337" s="169">
        <f>业务员提成明细!Y329</f>
        <v>18</v>
      </c>
      <c r="Z337" s="170" t="str">
        <f>业务员提成明细!Z329</f>
        <v>桶</v>
      </c>
      <c r="AA337" s="170"/>
      <c r="AB337" s="170"/>
      <c r="AC337" s="171">
        <f>业务员提成明细!AC329</f>
        <v>3240</v>
      </c>
      <c r="AD337" s="170"/>
      <c r="AE337" s="170"/>
      <c r="AF337" s="170" t="str">
        <f>业务员提成明细!AF329</f>
        <v>XOUT18010187</v>
      </c>
      <c r="AG337" s="176">
        <f>业务员提成明细!AG329</f>
        <v>43110</v>
      </c>
      <c r="AH337" s="177"/>
      <c r="AJ337" s="178">
        <f>业务员提成明细!AJ329</f>
        <v>0.17</v>
      </c>
    </row>
    <row r="338" spans="1:36" ht="11.25" customHeight="1" outlineLevel="2">
      <c r="A338" s="142" t="str">
        <f>业务员提成明细!A330</f>
        <v>卢莉</v>
      </c>
      <c r="B338" s="143">
        <f>业务员提成明细!B330</f>
        <v>43173</v>
      </c>
      <c r="C338" s="144" t="str">
        <f>业务员提成明细!C330</f>
        <v>a1387</v>
      </c>
      <c r="D338" s="142" t="str">
        <f>业务员提成明细!D330</f>
        <v>东莞领丰电子有限公司</v>
      </c>
      <c r="E338" s="145">
        <f>业务员提成明细!E330</f>
        <v>77600</v>
      </c>
      <c r="F338" s="146" t="str">
        <f>业务员提成明细!F330</f>
        <v>02839543</v>
      </c>
      <c r="G338" s="143">
        <f>业务员提成明细!G330</f>
        <v>43293</v>
      </c>
      <c r="H338" s="144">
        <f>业务员提成明细!H330</f>
        <v>120</v>
      </c>
      <c r="I338" s="150">
        <f>业务员提成明细!I330</f>
        <v>43274</v>
      </c>
      <c r="J338" s="151">
        <f>业务员提成明细!J330</f>
        <v>77600</v>
      </c>
      <c r="K338" s="145">
        <f>业务员提成明细!K330</f>
        <v>66324.789999999994</v>
      </c>
      <c r="L338" s="152">
        <f>业务员提成明细!L330</f>
        <v>101</v>
      </c>
      <c r="M338" s="153">
        <f>业务员提成明细!M330</f>
        <v>0</v>
      </c>
      <c r="N338" s="76" t="e">
        <f>业务员提成明细!N330</f>
        <v>#REF!</v>
      </c>
      <c r="O338" s="126">
        <f>业务员提成明细!O330</f>
        <v>0.01</v>
      </c>
      <c r="P338" s="154">
        <f>业务员提成明细!P330</f>
        <v>663.25</v>
      </c>
      <c r="Q338" s="125" t="e">
        <f>业务员提成明细!Q330</f>
        <v>#REF!</v>
      </c>
      <c r="R338" s="145">
        <f>业务员提成明细!R330</f>
        <v>0</v>
      </c>
      <c r="S338" s="161">
        <f>业务员提成明细!S330</f>
        <v>0</v>
      </c>
      <c r="T338" s="162" t="str">
        <f>业务员提成明细!V330</f>
        <v>CSR47</v>
      </c>
      <c r="U338" s="144" t="str">
        <f>业务员提成明细!W330</f>
        <v>*其他化学制品*植物切削液</v>
      </c>
      <c r="V338" s="163" t="str">
        <f>业务员提成明细!V330</f>
        <v>CSR47</v>
      </c>
      <c r="W338" s="164" t="str">
        <f>业务员提成明细!W330</f>
        <v>*其他化学制品*植物切削液</v>
      </c>
      <c r="X338" s="163" t="str">
        <f>业务员提成明细!X330</f>
        <v>JH-100EP</v>
      </c>
      <c r="Y338" s="169">
        <f>业务员提成明细!Y330</f>
        <v>20</v>
      </c>
      <c r="Z338" s="170" t="str">
        <f>业务员提成明细!Z330</f>
        <v>桶</v>
      </c>
      <c r="AA338" s="170"/>
      <c r="AB338" s="170"/>
      <c r="AC338" s="171">
        <f>业务员提成明细!AC330</f>
        <v>3600</v>
      </c>
      <c r="AD338" s="170"/>
      <c r="AE338" s="170"/>
      <c r="AF338" s="170" t="str">
        <f>业务员提成明细!AF330</f>
        <v>XOUT18010504</v>
      </c>
      <c r="AG338" s="176">
        <f>业务员提成明细!AG330</f>
        <v>43129</v>
      </c>
      <c r="AH338" s="177"/>
      <c r="AJ338" s="178">
        <f>业务员提成明细!AJ330</f>
        <v>0.17</v>
      </c>
    </row>
    <row r="339" spans="1:36" ht="11.25" customHeight="1" outlineLevel="2">
      <c r="A339" s="142" t="str">
        <f>业务员提成明细!A331</f>
        <v>卢莉</v>
      </c>
      <c r="B339" s="143">
        <f>业务员提成明细!B331</f>
        <v>43236</v>
      </c>
      <c r="C339" s="144" t="str">
        <f>业务员提成明细!C331</f>
        <v>b259</v>
      </c>
      <c r="D339" s="142" t="str">
        <f>业务员提成明细!D331</f>
        <v>深圳瑞峰</v>
      </c>
      <c r="E339" s="145">
        <f>业务员提成明细!E331</f>
        <v>2250</v>
      </c>
      <c r="F339" s="146" t="str">
        <f>业务员提成明细!F331</f>
        <v>未税</v>
      </c>
      <c r="G339" s="143"/>
      <c r="H339" s="144"/>
      <c r="I339" s="150">
        <f>业务员提成明细!I331</f>
        <v>43260</v>
      </c>
      <c r="J339" s="151">
        <f>业务员提成明细!J331</f>
        <v>2250</v>
      </c>
      <c r="K339" s="145">
        <f>业务员提成明细!K331</f>
        <v>2250</v>
      </c>
      <c r="L339" s="152">
        <f>业务员提成明细!L331</f>
        <v>24</v>
      </c>
      <c r="M339" s="153">
        <f>业务员提成明细!M331</f>
        <v>0</v>
      </c>
      <c r="N339" s="76" t="e">
        <f>业务员提成明细!N331</f>
        <v>#REF!</v>
      </c>
      <c r="O339" s="126">
        <f>业务员提成明细!O331</f>
        <v>0.05</v>
      </c>
      <c r="P339" s="154">
        <f>业务员提成明细!P331</f>
        <v>112.5</v>
      </c>
      <c r="Q339" s="125" t="e">
        <f>业务员提成明细!Q331</f>
        <v>#REF!</v>
      </c>
      <c r="R339" s="145" t="e">
        <f>业务员提成明细!R331</f>
        <v>#REF!</v>
      </c>
      <c r="S339" s="161" t="e">
        <f>业务员提成明细!S331</f>
        <v>#REF!</v>
      </c>
      <c r="T339" s="162" t="str">
        <f>业务员提成明细!V331</f>
        <v>CSR70</v>
      </c>
      <c r="U339" s="144" t="str">
        <f>业务员提成明细!W331</f>
        <v>铝合金加工液</v>
      </c>
      <c r="V339" s="163" t="str">
        <f>业务员提成明细!V331</f>
        <v>CSR70</v>
      </c>
      <c r="W339" s="164" t="str">
        <f>业务员提成明细!W331</f>
        <v>铝合金加工液</v>
      </c>
      <c r="X339" s="163" t="str">
        <f>业务员提成明细!X331</f>
        <v>ZM-3080</v>
      </c>
      <c r="Y339" s="169">
        <f>业务员提成明细!Y331</f>
        <v>1</v>
      </c>
      <c r="Z339" s="170" t="str">
        <f>业务员提成明细!Z331</f>
        <v>桶</v>
      </c>
      <c r="AA339" s="170"/>
      <c r="AB339" s="170"/>
      <c r="AC339" s="171">
        <f>业务员提成明细!AC331</f>
        <v>170</v>
      </c>
      <c r="AD339" s="170"/>
      <c r="AE339" s="170"/>
      <c r="AF339" s="170" t="str">
        <f>业务员提成明细!AF331</f>
        <v>R18050012</v>
      </c>
      <c r="AG339" s="176">
        <f>业务员提成明细!AG331</f>
        <v>43236</v>
      </c>
      <c r="AH339" s="177"/>
      <c r="AJ339" s="178"/>
    </row>
    <row r="340" spans="1:36" ht="11.25" customHeight="1" outlineLevel="1">
      <c r="A340" s="179" t="s">
        <v>6645</v>
      </c>
      <c r="B340" s="143"/>
      <c r="C340" s="144"/>
      <c r="D340" s="142"/>
      <c r="E340" s="145">
        <f>SUBTOTAL(9,E292:E339)</f>
        <v>1264581.92</v>
      </c>
      <c r="F340" s="146"/>
      <c r="G340" s="143"/>
      <c r="H340" s="144"/>
      <c r="I340" s="150"/>
      <c r="J340" s="151">
        <f>SUBTOTAL(9,J292:J339)</f>
        <v>2050872.92</v>
      </c>
      <c r="K340" s="145">
        <f>SUBTOTAL(9,K292:K339)</f>
        <v>1753209.7500000002</v>
      </c>
      <c r="L340" s="152"/>
      <c r="M340" s="153">
        <f>SUBTOTAL(9,M292:M339)</f>
        <v>0</v>
      </c>
      <c r="N340" s="76"/>
      <c r="O340" s="126"/>
      <c r="P340" s="154">
        <f>SUBTOTAL(9,P292:P339)</f>
        <v>5964.0500000000011</v>
      </c>
      <c r="Q340" s="125"/>
      <c r="R340" s="145" t="e">
        <f>SUBTOTAL(9,R292:R339)</f>
        <v>#REF!</v>
      </c>
      <c r="S340" s="161" t="e">
        <f>SUBTOTAL(9,S292:S339)</f>
        <v>#REF!</v>
      </c>
      <c r="T340" s="162"/>
      <c r="U340" s="144"/>
      <c r="V340" s="163"/>
      <c r="W340" s="164"/>
      <c r="X340" s="163"/>
      <c r="Y340" s="169"/>
      <c r="Z340" s="170"/>
      <c r="AA340" s="170"/>
      <c r="AB340" s="170"/>
      <c r="AC340" s="171"/>
      <c r="AD340" s="170"/>
      <c r="AE340" s="170"/>
      <c r="AF340" s="170"/>
      <c r="AG340" s="176"/>
      <c r="AH340" s="177"/>
      <c r="AJ340" s="178"/>
    </row>
    <row r="341" spans="1:36" ht="11.25" customHeight="1" outlineLevel="2">
      <c r="A341" s="142" t="str">
        <f>业务员提成明细!A332</f>
        <v>卢伟</v>
      </c>
      <c r="B341" s="143">
        <f>业务员提成明细!B332</f>
        <v>43204</v>
      </c>
      <c r="C341" s="144" t="str">
        <f>业务员提成明细!C332</f>
        <v>a1359</v>
      </c>
      <c r="D341" s="142" t="str">
        <f>业务员提成明细!D332</f>
        <v>湖北道普润滑科技有限公司</v>
      </c>
      <c r="E341" s="145">
        <f>业务员提成明细!E332</f>
        <v>67500</v>
      </c>
      <c r="F341" s="146" t="str">
        <f>业务员提成明细!F332</f>
        <v>15222580</v>
      </c>
      <c r="G341" s="143">
        <f>业务员提成明细!G332</f>
        <v>43277</v>
      </c>
      <c r="H341" s="144">
        <f>业务员提成明细!H332</f>
        <v>60</v>
      </c>
      <c r="I341" s="150">
        <f>业务员提成明细!I332</f>
        <v>43278</v>
      </c>
      <c r="J341" s="151">
        <f>业务员提成明细!J332</f>
        <v>67500</v>
      </c>
      <c r="K341" s="145">
        <f>业务员提成明细!K332</f>
        <v>57692.31</v>
      </c>
      <c r="L341" s="152">
        <f>业务员提成明细!L332</f>
        <v>74</v>
      </c>
      <c r="M341" s="153">
        <f>业务员提成明细!M332</f>
        <v>0</v>
      </c>
      <c r="N341" s="76" t="e">
        <f>业务员提成明细!N332</f>
        <v>#REF!</v>
      </c>
      <c r="O341" s="126">
        <f>业务员提成明细!O332</f>
        <v>0.01</v>
      </c>
      <c r="P341" s="154">
        <f>业务员提成明细!P332</f>
        <v>576.91999999999996</v>
      </c>
      <c r="Q341" s="125" t="e">
        <f>业务员提成明细!Q332</f>
        <v>#REF!</v>
      </c>
      <c r="R341" s="145">
        <f>业务员提成明细!R332</f>
        <v>0</v>
      </c>
      <c r="S341" s="161">
        <f>业务员提成明细!S332</f>
        <v>0</v>
      </c>
      <c r="T341" s="162" t="str">
        <f>业务员提成明细!V332</f>
        <v>CSQ74</v>
      </c>
      <c r="U341" s="144" t="str">
        <f>业务员提成明细!W332</f>
        <v>*专项化学用品*DDG研磨液</v>
      </c>
      <c r="V341" s="163" t="str">
        <f>业务员提成明细!V332</f>
        <v>CSQ74</v>
      </c>
      <c r="W341" s="164" t="str">
        <f>业务员提成明细!W332</f>
        <v>*专项化学用品*DDG研磨液</v>
      </c>
      <c r="X341" s="163" t="str">
        <f>业务员提成明细!X332</f>
        <v>CF-WS-016</v>
      </c>
      <c r="Y341" s="169">
        <f>业务员提成明细!Y332</f>
        <v>30</v>
      </c>
      <c r="Z341" s="170" t="str">
        <f>业务员提成明细!Z332</f>
        <v>桶</v>
      </c>
      <c r="AA341" s="170"/>
      <c r="AB341" s="170"/>
      <c r="AC341" s="171">
        <f>业务员提成明细!AC332</f>
        <v>6300</v>
      </c>
      <c r="AD341" s="170"/>
      <c r="AE341" s="170"/>
      <c r="AF341" s="170" t="str">
        <f>业务员提成明细!AF332</f>
        <v>XOUT18030470</v>
      </c>
      <c r="AG341" s="176">
        <f>业务员提成明细!AG332</f>
        <v>43188</v>
      </c>
      <c r="AH341" s="177" t="str">
        <f>业务员提成明细!AH332</f>
        <v>纳诺-漯河建泰</v>
      </c>
      <c r="AJ341" s="178">
        <f>业务员提成明细!AJ332</f>
        <v>0.17</v>
      </c>
    </row>
    <row r="342" spans="1:36" ht="11.25" customHeight="1" outlineLevel="1">
      <c r="A342" s="179" t="s">
        <v>6646</v>
      </c>
      <c r="B342" s="143"/>
      <c r="C342" s="144"/>
      <c r="D342" s="142"/>
      <c r="E342" s="145">
        <f>SUBTOTAL(9,E341)</f>
        <v>67500</v>
      </c>
      <c r="F342" s="146"/>
      <c r="G342" s="143"/>
      <c r="H342" s="144"/>
      <c r="I342" s="150"/>
      <c r="J342" s="151">
        <f>SUBTOTAL(9,J341)</f>
        <v>67500</v>
      </c>
      <c r="K342" s="145">
        <f>SUBTOTAL(9,K341)</f>
        <v>57692.31</v>
      </c>
      <c r="L342" s="152"/>
      <c r="M342" s="153">
        <f>SUBTOTAL(9,M341)</f>
        <v>0</v>
      </c>
      <c r="N342" s="76"/>
      <c r="O342" s="126"/>
      <c r="P342" s="154">
        <f>SUBTOTAL(9,P341)</f>
        <v>576.91999999999996</v>
      </c>
      <c r="Q342" s="125"/>
      <c r="R342" s="145">
        <f>SUBTOTAL(9,R341)</f>
        <v>0</v>
      </c>
      <c r="S342" s="161">
        <f>SUBTOTAL(9,S341)</f>
        <v>0</v>
      </c>
      <c r="T342" s="162"/>
      <c r="U342" s="144"/>
      <c r="V342" s="163"/>
      <c r="W342" s="164"/>
      <c r="X342" s="163"/>
      <c r="Y342" s="169"/>
      <c r="Z342" s="170"/>
      <c r="AA342" s="170"/>
      <c r="AB342" s="170"/>
      <c r="AC342" s="171"/>
      <c r="AD342" s="170"/>
      <c r="AE342" s="170"/>
      <c r="AF342" s="170"/>
      <c r="AG342" s="176"/>
      <c r="AH342" s="177"/>
      <c r="AJ342" s="178"/>
    </row>
    <row r="343" spans="1:36" ht="11.25" customHeight="1" outlineLevel="2">
      <c r="A343" s="142" t="str">
        <f>业务员提成明细!A333</f>
        <v>唐雪涛</v>
      </c>
      <c r="B343" s="143">
        <f>业务员提成明细!B333</f>
        <v>43204</v>
      </c>
      <c r="C343" s="144" t="str">
        <f>业务员提成明细!C333</f>
        <v>a1359</v>
      </c>
      <c r="D343" s="142" t="str">
        <f>业务员提成明细!D333</f>
        <v>湖北道普润滑科技有限公司</v>
      </c>
      <c r="E343" s="145">
        <f>业务员提成明细!E333</f>
        <v>44226</v>
      </c>
      <c r="F343" s="146" t="str">
        <f>业务员提成明细!F333</f>
        <v>15222574</v>
      </c>
      <c r="G343" s="143">
        <f>业务员提成明细!G333</f>
        <v>43277</v>
      </c>
      <c r="H343" s="144">
        <f>业务员提成明细!H333</f>
        <v>60</v>
      </c>
      <c r="I343" s="150">
        <f>业务员提成明细!I333</f>
        <v>43278</v>
      </c>
      <c r="J343" s="151">
        <f>业务员提成明细!J333</f>
        <v>44226</v>
      </c>
      <c r="K343" s="145">
        <f>业务员提成明细!K333</f>
        <v>37800</v>
      </c>
      <c r="L343" s="152">
        <f>业务员提成明细!L333</f>
        <v>74</v>
      </c>
      <c r="M343" s="153">
        <f>业务员提成明细!M333</f>
        <v>0</v>
      </c>
      <c r="N343" s="76" t="e">
        <f>业务员提成明细!N333</f>
        <v>#REF!</v>
      </c>
      <c r="O343" s="126">
        <f>业务员提成明细!O333</f>
        <v>10.5</v>
      </c>
      <c r="P343" s="154">
        <f>业务员提成明细!P333</f>
        <v>189</v>
      </c>
      <c r="Q343" s="125" t="e">
        <f>业务员提成明细!Q333</f>
        <v>#REF!</v>
      </c>
      <c r="R343" s="145">
        <f>业务员提成明细!R333</f>
        <v>0</v>
      </c>
      <c r="S343" s="161">
        <f>业务员提成明细!S333</f>
        <v>0</v>
      </c>
      <c r="T343" s="162" t="str">
        <f>业务员提成明细!V333</f>
        <v>CSR47</v>
      </c>
      <c r="U343" s="144" t="str">
        <f>业务员提成明细!W333</f>
        <v>*专项化学用品*切削液</v>
      </c>
      <c r="V343" s="163" t="str">
        <f>业务员提成明细!V333</f>
        <v>CSR47</v>
      </c>
      <c r="W343" s="164" t="str">
        <f>业务员提成明细!W333</f>
        <v>*专项化学用品*切削液</v>
      </c>
      <c r="X343" s="163" t="str">
        <f>业务员提成明细!X333</f>
        <v>CF-2600A</v>
      </c>
      <c r="Y343" s="169">
        <f>业务员提成明细!Y333</f>
        <v>18</v>
      </c>
      <c r="Z343" s="170" t="str">
        <f>业务员提成明细!Z333</f>
        <v>桶</v>
      </c>
      <c r="AA343" s="170"/>
      <c r="AB343" s="170"/>
      <c r="AC343" s="171">
        <f>业务员提成明细!AC333</f>
        <v>3240</v>
      </c>
      <c r="AD343" s="170"/>
      <c r="AE343" s="170"/>
      <c r="AF343" s="170" t="str">
        <f>业务员提成明细!AF333</f>
        <v>XOUT18030396</v>
      </c>
      <c r="AG343" s="176">
        <f>业务员提成明细!AG333</f>
        <v>43185</v>
      </c>
      <c r="AH343" s="177" t="str">
        <f>业务员提成明细!AH333</f>
        <v>纳诺-郑州加工区</v>
      </c>
      <c r="AJ343" s="178">
        <f>业务员提成明细!AJ333</f>
        <v>0.17</v>
      </c>
    </row>
    <row r="344" spans="1:36" ht="11.25" customHeight="1" outlineLevel="2">
      <c r="A344" s="142" t="str">
        <f>业务员提成明细!A334</f>
        <v>唐雪涛</v>
      </c>
      <c r="B344" s="143">
        <f>业务员提成明细!B334</f>
        <v>43204</v>
      </c>
      <c r="C344" s="144" t="str">
        <f>业务员提成明细!C334</f>
        <v>a1359</v>
      </c>
      <c r="D344" s="142" t="str">
        <f>业务员提成明细!D334</f>
        <v>湖北道普润滑科技有限公司</v>
      </c>
      <c r="E344" s="145">
        <f>业务员提成明细!E334</f>
        <v>46683</v>
      </c>
      <c r="F344" s="146" t="str">
        <f>业务员提成明细!F334</f>
        <v>15222577</v>
      </c>
      <c r="G344" s="143">
        <f>业务员提成明细!G334</f>
        <v>43277</v>
      </c>
      <c r="H344" s="144">
        <f>业务员提成明细!H334</f>
        <v>60</v>
      </c>
      <c r="I344" s="150">
        <f>业务员提成明细!I334</f>
        <v>43278</v>
      </c>
      <c r="J344" s="151">
        <f>业务员提成明细!J334</f>
        <v>46683</v>
      </c>
      <c r="K344" s="145">
        <f>业务员提成明细!K334</f>
        <v>39900</v>
      </c>
      <c r="L344" s="152">
        <f>业务员提成明细!L334</f>
        <v>74</v>
      </c>
      <c r="M344" s="153">
        <f>业务员提成明细!M334</f>
        <v>0</v>
      </c>
      <c r="N344" s="76" t="e">
        <f>业务员提成明细!N334</f>
        <v>#REF!</v>
      </c>
      <c r="O344" s="126">
        <f>业务员提成明细!O334</f>
        <v>10.5</v>
      </c>
      <c r="P344" s="154">
        <f>业务员提成明细!P334</f>
        <v>199.5</v>
      </c>
      <c r="Q344" s="125" t="e">
        <f>业务员提成明细!Q334</f>
        <v>#REF!</v>
      </c>
      <c r="R344" s="145">
        <f>业务员提成明细!R334</f>
        <v>0</v>
      </c>
      <c r="S344" s="161">
        <f>业务员提成明细!S334</f>
        <v>0</v>
      </c>
      <c r="T344" s="162" t="str">
        <f>业务员提成明细!V334</f>
        <v>CSR47</v>
      </c>
      <c r="U344" s="144" t="str">
        <f>业务员提成明细!W334</f>
        <v>*专项化学用品*切削液</v>
      </c>
      <c r="V344" s="163" t="str">
        <f>业务员提成明细!V334</f>
        <v>CSR47</v>
      </c>
      <c r="W344" s="164" t="str">
        <f>业务员提成明细!W334</f>
        <v>*专项化学用品*切削液</v>
      </c>
      <c r="X344" s="163" t="str">
        <f>业务员提成明细!X334</f>
        <v>CF-2600A</v>
      </c>
      <c r="Y344" s="169">
        <f>业务员提成明细!Y334</f>
        <v>19</v>
      </c>
      <c r="Z344" s="170" t="str">
        <f>业务员提成明细!Z334</f>
        <v>桶</v>
      </c>
      <c r="AA344" s="170"/>
      <c r="AB344" s="170"/>
      <c r="AC344" s="171">
        <f>业务员提成明细!AC334</f>
        <v>3420</v>
      </c>
      <c r="AD344" s="170"/>
      <c r="AE344" s="170"/>
      <c r="AF344" s="170" t="str">
        <f>业务员提成明细!AF334</f>
        <v>XOUT18030453</v>
      </c>
      <c r="AG344" s="176">
        <f>业务员提成明细!AG334</f>
        <v>43189</v>
      </c>
      <c r="AH344" s="177" t="str">
        <f>业务员提成明细!AH334</f>
        <v>纳诺-郑州加工区</v>
      </c>
      <c r="AJ344" s="178">
        <f>业务员提成明细!AJ334</f>
        <v>0.17</v>
      </c>
    </row>
    <row r="345" spans="1:36" ht="11.25" customHeight="1" outlineLevel="2">
      <c r="A345" s="142" t="str">
        <f>业务员提成明细!A335</f>
        <v>唐雪涛</v>
      </c>
      <c r="B345" s="143">
        <f>业务员提成明细!B335</f>
        <v>43204</v>
      </c>
      <c r="C345" s="144" t="str">
        <f>业务员提成明细!C335</f>
        <v>a1359</v>
      </c>
      <c r="D345" s="142" t="str">
        <f>业务员提成明细!D335</f>
        <v>湖北道普润滑科技有限公司</v>
      </c>
      <c r="E345" s="145">
        <f>业务员提成明细!E335</f>
        <v>58968</v>
      </c>
      <c r="F345" s="146" t="str">
        <f>业务员提成明细!F335</f>
        <v>15222581</v>
      </c>
      <c r="G345" s="143">
        <f>业务员提成明细!G335</f>
        <v>43277</v>
      </c>
      <c r="H345" s="144">
        <f>业务员提成明细!H335</f>
        <v>60</v>
      </c>
      <c r="I345" s="150">
        <f>业务员提成明细!I335</f>
        <v>43278</v>
      </c>
      <c r="J345" s="151">
        <f>业务员提成明细!J335</f>
        <v>58968</v>
      </c>
      <c r="K345" s="145">
        <f>业务员提成明细!K335</f>
        <v>50400</v>
      </c>
      <c r="L345" s="152">
        <f>业务员提成明细!L335</f>
        <v>74</v>
      </c>
      <c r="M345" s="153">
        <f>业务员提成明细!M335</f>
        <v>0</v>
      </c>
      <c r="N345" s="76" t="e">
        <f>业务员提成明细!N335</f>
        <v>#REF!</v>
      </c>
      <c r="O345" s="126">
        <f>业务员提成明细!O335</f>
        <v>10.5</v>
      </c>
      <c r="P345" s="154">
        <f>业务员提成明细!P335</f>
        <v>252</v>
      </c>
      <c r="Q345" s="125" t="e">
        <f>业务员提成明细!Q335</f>
        <v>#REF!</v>
      </c>
      <c r="R345" s="145">
        <f>业务员提成明细!R335</f>
        <v>0</v>
      </c>
      <c r="S345" s="161">
        <f>业务员提成明细!S335</f>
        <v>0</v>
      </c>
      <c r="T345" s="162" t="str">
        <f>业务员提成明细!V335</f>
        <v>CSR34</v>
      </c>
      <c r="U345" s="144" t="str">
        <f>业务员提成明细!W335</f>
        <v>*专项化学用品*切削液</v>
      </c>
      <c r="V345" s="163" t="str">
        <f>业务员提成明细!V335</f>
        <v>CSR34</v>
      </c>
      <c r="W345" s="164" t="str">
        <f>业务员提成明细!W335</f>
        <v>*专项化学用品*切削液</v>
      </c>
      <c r="X345" s="163" t="str">
        <f>业务员提成明细!X335</f>
        <v>CF-2600A</v>
      </c>
      <c r="Y345" s="169">
        <f>业务员提成明细!Y335</f>
        <v>24</v>
      </c>
      <c r="Z345" s="170" t="str">
        <f>业务员提成明细!Z335</f>
        <v>桶</v>
      </c>
      <c r="AA345" s="170"/>
      <c r="AB345" s="170"/>
      <c r="AC345" s="171">
        <f>业务员提成明细!AC335</f>
        <v>4320</v>
      </c>
      <c r="AD345" s="170"/>
      <c r="AE345" s="170"/>
      <c r="AF345" s="170" t="str">
        <f>业务员提成明细!AF335</f>
        <v>XOUT18040032</v>
      </c>
      <c r="AG345" s="176">
        <f>业务员提成明细!AG335</f>
        <v>43193</v>
      </c>
      <c r="AH345" s="177" t="str">
        <f>业务员提成明细!AH335</f>
        <v>纳诺-郑州加工区</v>
      </c>
      <c r="AJ345" s="178">
        <f>业务员提成明细!AJ335</f>
        <v>0.17</v>
      </c>
    </row>
    <row r="346" spans="1:36" ht="11.25" customHeight="1" outlineLevel="2">
      <c r="A346" s="142" t="str">
        <f>业务员提成明细!A336</f>
        <v>唐雪涛</v>
      </c>
      <c r="B346" s="143">
        <f>业务员提成明细!B336</f>
        <v>43204</v>
      </c>
      <c r="C346" s="144" t="str">
        <f>业务员提成明细!C336</f>
        <v>a1359</v>
      </c>
      <c r="D346" s="142" t="str">
        <f>业务员提成明细!D336</f>
        <v>湖北道普润滑科技有限公司</v>
      </c>
      <c r="E346" s="145">
        <f>业务员提成明细!E336</f>
        <v>22414</v>
      </c>
      <c r="F346" s="146" t="str">
        <f>业务员提成明细!F336</f>
        <v>15222570</v>
      </c>
      <c r="G346" s="143">
        <f>业务员提成明细!G336</f>
        <v>43277</v>
      </c>
      <c r="H346" s="144">
        <f>业务员提成明细!H336</f>
        <v>60</v>
      </c>
      <c r="I346" s="150">
        <f>业务员提成明细!I336</f>
        <v>43278</v>
      </c>
      <c r="J346" s="151">
        <f>业务员提成明细!J336</f>
        <v>22414</v>
      </c>
      <c r="K346" s="145">
        <f>业务员提成明细!K336</f>
        <v>19157.259999999998</v>
      </c>
      <c r="L346" s="152">
        <f>业务员提成明细!L336</f>
        <v>74</v>
      </c>
      <c r="M346" s="153">
        <f>业务员提成明细!M336</f>
        <v>0</v>
      </c>
      <c r="N346" s="76" t="e">
        <f>业务员提成明细!N336</f>
        <v>#REF!</v>
      </c>
      <c r="O346" s="126">
        <f>业务员提成明细!O336</f>
        <v>10.5</v>
      </c>
      <c r="P346" s="154">
        <f>业务员提成明细!P336</f>
        <v>73.5</v>
      </c>
      <c r="Q346" s="125" t="e">
        <f>业务员提成明细!Q336</f>
        <v>#REF!</v>
      </c>
      <c r="R346" s="145">
        <f>业务员提成明细!R336</f>
        <v>0</v>
      </c>
      <c r="S346" s="161">
        <f>业务员提成明细!S336</f>
        <v>0</v>
      </c>
      <c r="T346" s="162" t="str">
        <f>业务员提成明细!V336</f>
        <v>CSQ23</v>
      </c>
      <c r="U346" s="144" t="str">
        <f>业务员提成明细!W336</f>
        <v>*专项化学用品*切削液</v>
      </c>
      <c r="V346" s="163" t="str">
        <f>业务员提成明细!V336</f>
        <v>CSQ23</v>
      </c>
      <c r="W346" s="164" t="str">
        <f>业务员提成明细!W336</f>
        <v>*专项化学用品*切削液</v>
      </c>
      <c r="X346" s="163" t="str">
        <f>业务员提成明细!X336</f>
        <v>CF-9928</v>
      </c>
      <c r="Y346" s="169">
        <f>业务员提成明细!Y336</f>
        <v>7</v>
      </c>
      <c r="Z346" s="170" t="str">
        <f>业务员提成明细!Z336</f>
        <v>桶</v>
      </c>
      <c r="AA346" s="170"/>
      <c r="AB346" s="170"/>
      <c r="AC346" s="171">
        <f>业务员提成明细!AC336</f>
        <v>1491</v>
      </c>
      <c r="AD346" s="170"/>
      <c r="AE346" s="170"/>
      <c r="AF346" s="170" t="str">
        <f>业务员提成明细!AF336</f>
        <v>XOUT18030346</v>
      </c>
      <c r="AG346" s="176">
        <f>业务员提成明细!AG336</f>
        <v>43182</v>
      </c>
      <c r="AH346" s="177" t="str">
        <f>业务员提成明细!AH336</f>
        <v>纳诺-郑州裕展（港区）</v>
      </c>
      <c r="AJ346" s="178">
        <f>业务员提成明细!AJ336</f>
        <v>0.17</v>
      </c>
    </row>
    <row r="347" spans="1:36" ht="11.25" customHeight="1" outlineLevel="2">
      <c r="A347" s="142" t="str">
        <f>业务员提成明细!A337</f>
        <v>唐雪涛</v>
      </c>
      <c r="B347" s="143">
        <f>业务员提成明细!B337</f>
        <v>43204</v>
      </c>
      <c r="C347" s="144" t="str">
        <f>业务员提成明细!C337</f>
        <v>a1359</v>
      </c>
      <c r="D347" s="142" t="str">
        <f>业务员提成明细!D337</f>
        <v>湖北道普润滑科技有限公司</v>
      </c>
      <c r="E347" s="145">
        <f>业务员提成明细!E337</f>
        <v>110565</v>
      </c>
      <c r="F347" s="146" t="str">
        <f>业务员提成明细!F337</f>
        <v>15222579</v>
      </c>
      <c r="G347" s="143">
        <f>业务员提成明细!G337</f>
        <v>43277</v>
      </c>
      <c r="H347" s="144">
        <f>业务员提成明细!H337</f>
        <v>60</v>
      </c>
      <c r="I347" s="150">
        <f>业务员提成明细!I337</f>
        <v>43278</v>
      </c>
      <c r="J347" s="151">
        <f>业务员提成明细!J337</f>
        <v>110565</v>
      </c>
      <c r="K347" s="145">
        <f>业务员提成明细!K337</f>
        <v>94500</v>
      </c>
      <c r="L347" s="152">
        <f>业务员提成明细!L337</f>
        <v>74</v>
      </c>
      <c r="M347" s="153">
        <f>业务员提成明细!M337</f>
        <v>0</v>
      </c>
      <c r="N347" s="76" t="e">
        <f>业务员提成明细!N337</f>
        <v>#REF!</v>
      </c>
      <c r="O347" s="126">
        <f>业务员提成明细!O337</f>
        <v>10.5</v>
      </c>
      <c r="P347" s="154">
        <f>业务员提成明细!P337</f>
        <v>472.5</v>
      </c>
      <c r="Q347" s="125" t="e">
        <f>业务员提成明细!Q337</f>
        <v>#REF!</v>
      </c>
      <c r="R347" s="145">
        <f>业务员提成明细!R337</f>
        <v>0</v>
      </c>
      <c r="S347" s="161">
        <f>业务员提成明细!S337</f>
        <v>0</v>
      </c>
      <c r="T347" s="162" t="str">
        <f>业务员提成明细!V337</f>
        <v>CSR47</v>
      </c>
      <c r="U347" s="144" t="str">
        <f>业务员提成明细!W337</f>
        <v>*专项化学用品*切削液</v>
      </c>
      <c r="V347" s="163" t="str">
        <f>业务员提成明细!V337</f>
        <v>CSR47</v>
      </c>
      <c r="W347" s="164" t="str">
        <f>业务员提成明细!W337</f>
        <v>*专项化学用品*切削液</v>
      </c>
      <c r="X347" s="163" t="str">
        <f>业务员提成明细!X337</f>
        <v>CF-2600A</v>
      </c>
      <c r="Y347" s="169">
        <f>业务员提成明细!Y337</f>
        <v>45</v>
      </c>
      <c r="Z347" s="170" t="str">
        <f>业务员提成明细!Z337</f>
        <v>桶</v>
      </c>
      <c r="AA347" s="170"/>
      <c r="AB347" s="170"/>
      <c r="AC347" s="171">
        <f>业务员提成明细!AC337</f>
        <v>8100</v>
      </c>
      <c r="AD347" s="170"/>
      <c r="AE347" s="170"/>
      <c r="AF347" s="170" t="str">
        <f>业务员提成明细!AF337</f>
        <v>XOUT18030452</v>
      </c>
      <c r="AG347" s="176">
        <f>业务员提成明细!AG337</f>
        <v>43189</v>
      </c>
      <c r="AH347" s="177" t="str">
        <f>业务员提成明细!AH337</f>
        <v>纳诺-郑州裕展（港区）</v>
      </c>
      <c r="AJ347" s="178">
        <f>业务员提成明细!AJ337</f>
        <v>0.17</v>
      </c>
    </row>
    <row r="348" spans="1:36" outlineLevel="2">
      <c r="A348" s="142" t="str">
        <f>业务员提成明细!A338</f>
        <v>唐雪涛</v>
      </c>
      <c r="B348" s="143">
        <f>业务员提成明细!B338</f>
        <v>43204</v>
      </c>
      <c r="C348" s="144" t="str">
        <f>业务员提成明细!C338</f>
        <v>a1359</v>
      </c>
      <c r="D348" s="142" t="str">
        <f>业务员提成明细!D338</f>
        <v>湖北道普润滑科技有限公司</v>
      </c>
      <c r="E348" s="145">
        <f>业务员提成明细!E338</f>
        <v>12285</v>
      </c>
      <c r="F348" s="146" t="str">
        <f>业务员提成明细!F338</f>
        <v>15222580</v>
      </c>
      <c r="G348" s="143">
        <f>业务员提成明细!G338</f>
        <v>43277</v>
      </c>
      <c r="H348" s="144">
        <f>业务员提成明细!H338</f>
        <v>60</v>
      </c>
      <c r="I348" s="150">
        <f>业务员提成明细!I338</f>
        <v>43278</v>
      </c>
      <c r="J348" s="151">
        <f>业务员提成明细!J338</f>
        <v>12285</v>
      </c>
      <c r="K348" s="145">
        <f>业务员提成明细!K338</f>
        <v>10500</v>
      </c>
      <c r="L348" s="152">
        <f>业务员提成明细!L338</f>
        <v>74</v>
      </c>
      <c r="M348" s="153">
        <f>业务员提成明细!M338</f>
        <v>0</v>
      </c>
      <c r="N348" s="76" t="e">
        <f>业务员提成明细!N338</f>
        <v>#REF!</v>
      </c>
      <c r="O348" s="126">
        <f>业务员提成明细!O338</f>
        <v>10.5</v>
      </c>
      <c r="P348" s="154">
        <f>业务员提成明细!P338</f>
        <v>52.5</v>
      </c>
      <c r="Q348" s="125" t="e">
        <f>业务员提成明细!Q338</f>
        <v>#REF!</v>
      </c>
      <c r="R348" s="145">
        <f>业务员提成明细!R338</f>
        <v>0</v>
      </c>
      <c r="S348" s="161">
        <f>业务员提成明细!S338</f>
        <v>0</v>
      </c>
      <c r="T348" s="162" t="str">
        <f>业务员提成明细!V338</f>
        <v>CSR47</v>
      </c>
      <c r="U348" s="144" t="str">
        <f>业务员提成明细!W338</f>
        <v>*专项化学用品*切削液</v>
      </c>
      <c r="V348" s="163" t="str">
        <f>业务员提成明细!V338</f>
        <v>CSR47</v>
      </c>
      <c r="W348" s="164" t="str">
        <f>业务员提成明细!W338</f>
        <v>*专项化学用品*切削液</v>
      </c>
      <c r="X348" s="163" t="str">
        <f>业务员提成明细!X338</f>
        <v>CF-2600A</v>
      </c>
      <c r="Y348" s="169">
        <f>业务员提成明细!Y338</f>
        <v>5</v>
      </c>
      <c r="Z348" s="170" t="str">
        <f>业务员提成明细!Z338</f>
        <v>桶</v>
      </c>
      <c r="AA348" s="170"/>
      <c r="AB348" s="170"/>
      <c r="AC348" s="171">
        <f>业务员提成明细!AC338</f>
        <v>900</v>
      </c>
      <c r="AD348" s="170"/>
      <c r="AE348" s="170"/>
      <c r="AF348" s="170" t="str">
        <f>业务员提成明细!AF338</f>
        <v>XOUT18030452</v>
      </c>
      <c r="AG348" s="176">
        <f>业务员提成明细!AG338</f>
        <v>43189</v>
      </c>
      <c r="AH348" s="177" t="str">
        <f>业务员提成明细!AH338</f>
        <v>纳诺-郑州裕展（港区）</v>
      </c>
      <c r="AJ348" s="178">
        <f>业务员提成明细!AJ338</f>
        <v>0.17</v>
      </c>
    </row>
    <row r="349" spans="1:36" outlineLevel="2">
      <c r="A349" s="142" t="str">
        <f>业务员提成明细!A339</f>
        <v>唐雪涛</v>
      </c>
      <c r="B349" s="143">
        <f>业务员提成明细!B339</f>
        <v>43204</v>
      </c>
      <c r="C349" s="144" t="str">
        <f>业务员提成明细!C339</f>
        <v>a1359</v>
      </c>
      <c r="D349" s="142" t="str">
        <f>业务员提成明细!D339</f>
        <v>湖北道普润滑科技有限公司</v>
      </c>
      <c r="E349" s="145">
        <f>业务员提成明细!E339</f>
        <v>25616</v>
      </c>
      <c r="F349" s="146" t="str">
        <f>业务员提成明细!F339</f>
        <v>15222582</v>
      </c>
      <c r="G349" s="143">
        <f>业务员提成明细!G339</f>
        <v>43277</v>
      </c>
      <c r="H349" s="144">
        <f>业务员提成明细!H339</f>
        <v>60</v>
      </c>
      <c r="I349" s="150">
        <f>业务员提成明细!I339</f>
        <v>43278</v>
      </c>
      <c r="J349" s="151">
        <f>业务员提成明细!J339</f>
        <v>25616</v>
      </c>
      <c r="K349" s="145">
        <f>业务员提成明细!K339</f>
        <v>21894.02</v>
      </c>
      <c r="L349" s="152">
        <f>业务员提成明细!L339</f>
        <v>74</v>
      </c>
      <c r="M349" s="153">
        <f>业务员提成明细!M339</f>
        <v>0</v>
      </c>
      <c r="N349" s="76" t="e">
        <f>业务员提成明细!N339</f>
        <v>#REF!</v>
      </c>
      <c r="O349" s="126">
        <f>业务员提成明细!O339</f>
        <v>10.5</v>
      </c>
      <c r="P349" s="154">
        <f>业务员提成明细!P339</f>
        <v>84</v>
      </c>
      <c r="Q349" s="125" t="e">
        <f>业务员提成明细!Q339</f>
        <v>#REF!</v>
      </c>
      <c r="R349" s="145">
        <f>业务员提成明细!R339</f>
        <v>0</v>
      </c>
      <c r="S349" s="161">
        <f>业务员提成明细!S339</f>
        <v>0</v>
      </c>
      <c r="T349" s="162" t="str">
        <f>业务员提成明细!V339</f>
        <v>CSQ23</v>
      </c>
      <c r="U349" s="144" t="str">
        <f>业务员提成明细!W339</f>
        <v>*专项化学用品*切削液</v>
      </c>
      <c r="V349" s="163" t="str">
        <f>业务员提成明细!V339</f>
        <v>CSQ23</v>
      </c>
      <c r="W349" s="164" t="str">
        <f>业务员提成明细!W339</f>
        <v>*专项化学用品*切削液</v>
      </c>
      <c r="X349" s="163" t="str">
        <f>业务员提成明细!X339</f>
        <v>CF-9928</v>
      </c>
      <c r="Y349" s="169">
        <f>业务员提成明细!Y339</f>
        <v>8</v>
      </c>
      <c r="Z349" s="170" t="str">
        <f>业务员提成明细!Z339</f>
        <v>桶</v>
      </c>
      <c r="AA349" s="170"/>
      <c r="AB349" s="170"/>
      <c r="AC349" s="171">
        <f>业务员提成明细!AC339</f>
        <v>1704</v>
      </c>
      <c r="AD349" s="170"/>
      <c r="AE349" s="170"/>
      <c r="AF349" s="170" t="str">
        <f>业务员提成明细!AF339</f>
        <v>XOUT18040031</v>
      </c>
      <c r="AG349" s="176">
        <f>业务员提成明细!AG339</f>
        <v>43193</v>
      </c>
      <c r="AH349" s="177" t="str">
        <f>业务员提成明细!AH339</f>
        <v>纳诺-郑州裕展（港区）</v>
      </c>
      <c r="AJ349" s="178">
        <f>业务员提成明细!AJ339</f>
        <v>0.17</v>
      </c>
    </row>
    <row r="350" spans="1:36" outlineLevel="2">
      <c r="A350" s="142" t="str">
        <f>业务员提成明细!A340</f>
        <v>唐雪涛</v>
      </c>
      <c r="B350" s="143">
        <f>业务员提成明细!B340</f>
        <v>43204</v>
      </c>
      <c r="C350" s="144" t="str">
        <f>业务员提成明细!C340</f>
        <v>a1359</v>
      </c>
      <c r="D350" s="142" t="str">
        <f>业务员提成明细!D340</f>
        <v>湖北道普润滑科技有限公司</v>
      </c>
      <c r="E350" s="145">
        <f>业务员提成明细!E340</f>
        <v>85995</v>
      </c>
      <c r="F350" s="146" t="str">
        <f>业务员提成明细!F340</f>
        <v>15222582</v>
      </c>
      <c r="G350" s="143">
        <f>业务员提成明细!G340</f>
        <v>43277</v>
      </c>
      <c r="H350" s="144">
        <f>业务员提成明细!H340</f>
        <v>60</v>
      </c>
      <c r="I350" s="150">
        <f>业务员提成明细!I340</f>
        <v>43278</v>
      </c>
      <c r="J350" s="151">
        <f>业务员提成明细!J340</f>
        <v>85995</v>
      </c>
      <c r="K350" s="145">
        <f>业务员提成明细!K340</f>
        <v>73500</v>
      </c>
      <c r="L350" s="152">
        <f>业务员提成明细!L340</f>
        <v>74</v>
      </c>
      <c r="M350" s="153">
        <f>业务员提成明细!M340</f>
        <v>0</v>
      </c>
      <c r="N350" s="76" t="e">
        <f>业务员提成明细!N340</f>
        <v>#REF!</v>
      </c>
      <c r="O350" s="126">
        <f>业务员提成明细!O340</f>
        <v>10.5</v>
      </c>
      <c r="P350" s="154">
        <f>业务员提成明细!P340</f>
        <v>367.5</v>
      </c>
      <c r="Q350" s="125" t="e">
        <f>业务员提成明细!Q340</f>
        <v>#REF!</v>
      </c>
      <c r="R350" s="145">
        <f>业务员提成明细!R340</f>
        <v>0</v>
      </c>
      <c r="S350" s="161">
        <f>业务员提成明细!S340</f>
        <v>0</v>
      </c>
      <c r="T350" s="162" t="str">
        <f>业务员提成明细!V340</f>
        <v>CSR34</v>
      </c>
      <c r="U350" s="144" t="str">
        <f>业务员提成明细!W340</f>
        <v>*专项化学用品*切削液</v>
      </c>
      <c r="V350" s="163" t="str">
        <f>业务员提成明细!V340</f>
        <v>CSR34</v>
      </c>
      <c r="W350" s="164" t="str">
        <f>业务员提成明细!W340</f>
        <v>*专项化学用品*切削液</v>
      </c>
      <c r="X350" s="163" t="str">
        <f>业务员提成明细!X340</f>
        <v>CF-2600A</v>
      </c>
      <c r="Y350" s="169">
        <f>业务员提成明细!Y340</f>
        <v>35</v>
      </c>
      <c r="Z350" s="170" t="str">
        <f>业务员提成明细!Z340</f>
        <v>桶</v>
      </c>
      <c r="AA350" s="170"/>
      <c r="AB350" s="170"/>
      <c r="AC350" s="171">
        <f>业务员提成明细!AC340</f>
        <v>6300</v>
      </c>
      <c r="AD350" s="170"/>
      <c r="AE350" s="170"/>
      <c r="AF350" s="170" t="str">
        <f>业务员提成明细!AF340</f>
        <v>XOUT18040031</v>
      </c>
      <c r="AG350" s="176">
        <f>业务员提成明细!AG340</f>
        <v>43193</v>
      </c>
      <c r="AH350" s="177" t="str">
        <f>业务员提成明细!AH340</f>
        <v>纳诺-郑州裕展（港区）</v>
      </c>
      <c r="AJ350" s="178">
        <f>业务员提成明细!AJ340</f>
        <v>0.17</v>
      </c>
    </row>
    <row r="351" spans="1:36" outlineLevel="1">
      <c r="A351" s="179" t="s">
        <v>6647</v>
      </c>
      <c r="B351" s="143"/>
      <c r="C351" s="144"/>
      <c r="D351" s="142"/>
      <c r="E351" s="145">
        <f>SUBTOTAL(9,E343:E350)</f>
        <v>406752</v>
      </c>
      <c r="F351" s="146"/>
      <c r="G351" s="143"/>
      <c r="H351" s="144"/>
      <c r="I351" s="150"/>
      <c r="J351" s="151">
        <f>SUBTOTAL(9,J343:J350)</f>
        <v>406752</v>
      </c>
      <c r="K351" s="145">
        <f>SUBTOTAL(9,K343:K350)</f>
        <v>347651.28</v>
      </c>
      <c r="L351" s="152"/>
      <c r="M351" s="153">
        <f>SUBTOTAL(9,M343:M350)</f>
        <v>0</v>
      </c>
      <c r="N351" s="76"/>
      <c r="O351" s="126"/>
      <c r="P351" s="154">
        <f>SUBTOTAL(9,P343:P350)</f>
        <v>1690.5</v>
      </c>
      <c r="Q351" s="125"/>
      <c r="R351" s="145">
        <f>SUBTOTAL(9,R343:R350)</f>
        <v>0</v>
      </c>
      <c r="S351" s="161">
        <f>SUBTOTAL(9,S343:S350)</f>
        <v>0</v>
      </c>
      <c r="T351" s="162"/>
      <c r="U351" s="144"/>
      <c r="V351" s="163"/>
      <c r="W351" s="164"/>
      <c r="X351" s="163"/>
      <c r="Y351" s="169"/>
      <c r="Z351" s="170"/>
      <c r="AA351" s="170"/>
      <c r="AB351" s="170"/>
      <c r="AC351" s="171"/>
      <c r="AD351" s="170"/>
      <c r="AE351" s="170"/>
      <c r="AF351" s="170"/>
      <c r="AG351" s="176"/>
      <c r="AH351" s="177"/>
      <c r="AJ351" s="178"/>
    </row>
    <row r="352" spans="1:36" outlineLevel="2">
      <c r="A352" s="142" t="str">
        <f>业务员提成明细!A341</f>
        <v>王建平</v>
      </c>
      <c r="B352" s="143">
        <f>业务员提成明细!B341</f>
        <v>43126</v>
      </c>
      <c r="C352" s="144" t="str">
        <f>业务员提成明细!C341</f>
        <v>a0043</v>
      </c>
      <c r="D352" s="142" t="str">
        <f>业务员提成明细!D341</f>
        <v>江苏银环精密钢管有限公司</v>
      </c>
      <c r="E352" s="145">
        <f>业务员提成明细!E341</f>
        <v>92120</v>
      </c>
      <c r="F352" s="146" t="str">
        <f>业务员提成明细!F341</f>
        <v>28120581</v>
      </c>
      <c r="G352" s="143">
        <f>业务员提成明细!G341</f>
        <v>43156</v>
      </c>
      <c r="H352" s="144">
        <f>业务员提成明细!H341</f>
        <v>30</v>
      </c>
      <c r="I352" s="150" t="str">
        <f>业务员提成明细!I341</f>
        <v>2018-4-28/2018-6-29</v>
      </c>
      <c r="J352" s="151">
        <f>业务员提成明细!J341</f>
        <v>38500</v>
      </c>
      <c r="K352" s="145">
        <f>业务员提成明细!K341</f>
        <v>32905.980000000003</v>
      </c>
      <c r="L352" s="152">
        <f>业务员提成明细!L341</f>
        <v>154</v>
      </c>
      <c r="M352" s="153">
        <f>业务员提成明细!M341</f>
        <v>0</v>
      </c>
      <c r="N352" s="76" t="e">
        <f>业务员提成明细!N341</f>
        <v>#REF!</v>
      </c>
      <c r="O352" s="126">
        <f>业务员提成明细!O341</f>
        <v>0.01</v>
      </c>
      <c r="P352" s="154">
        <f>业务员提成明细!P341</f>
        <v>329.06</v>
      </c>
      <c r="Q352" s="125" t="e">
        <f>业务员提成明细!Q341</f>
        <v>#REF!</v>
      </c>
      <c r="R352" s="145">
        <f>业务员提成明细!R341</f>
        <v>0</v>
      </c>
      <c r="S352" s="161">
        <f>业务员提成明细!S341</f>
        <v>0</v>
      </c>
      <c r="T352" s="162" t="str">
        <f>业务员提成明细!V341</f>
        <v>CYZ12</v>
      </c>
      <c r="U352" s="144" t="str">
        <f>业务员提成明细!W341</f>
        <v>*石油制品*不锈钢专用冷轧油</v>
      </c>
      <c r="V352" s="163" t="str">
        <f>业务员提成明细!V341</f>
        <v>CYZ12</v>
      </c>
      <c r="W352" s="164" t="str">
        <f>业务员提成明细!W341</f>
        <v>*石油制品*不锈钢专用冷轧油</v>
      </c>
      <c r="X352" s="163" t="str">
        <f>业务员提成明细!X341</f>
        <v>EF-108C</v>
      </c>
      <c r="Y352" s="169">
        <f>业务员提成明细!Y341</f>
        <v>3928.57</v>
      </c>
      <c r="Z352" s="170" t="str">
        <f>业务员提成明细!Z341</f>
        <v>千克</v>
      </c>
      <c r="AA352" s="170"/>
      <c r="AB352" s="170"/>
      <c r="AC352" s="171">
        <f>业务员提成明细!AC341</f>
        <v>3928.57</v>
      </c>
      <c r="AD352" s="170"/>
      <c r="AE352" s="170"/>
      <c r="AF352" s="170" t="str">
        <f>业务员提成明细!AF341</f>
        <v>XOUT18010450</v>
      </c>
      <c r="AG352" s="176">
        <f>业务员提成明细!AG341</f>
        <v>43125</v>
      </c>
      <c r="AH352" s="177" t="str">
        <f>业务员提成明细!AH341</f>
        <v>拆分付款</v>
      </c>
      <c r="AJ352" s="178">
        <f>业务员提成明细!AJ341</f>
        <v>0.17</v>
      </c>
    </row>
    <row r="353" spans="1:36" outlineLevel="2">
      <c r="A353" s="142" t="str">
        <f>业务员提成明细!A342</f>
        <v>王建平</v>
      </c>
      <c r="B353" s="143">
        <f>业务员提成明细!B342</f>
        <v>43172</v>
      </c>
      <c r="C353" s="144" t="str">
        <f>业务员提成明细!C342</f>
        <v>a0043</v>
      </c>
      <c r="D353" s="142" t="str">
        <f>业务员提成明细!D342</f>
        <v>江苏银环精密钢管有限公司</v>
      </c>
      <c r="E353" s="145">
        <f>业务员提成明细!E342</f>
        <v>29400</v>
      </c>
      <c r="F353" s="146" t="str">
        <f>业务员提成明细!F342</f>
        <v>02839445</v>
      </c>
      <c r="G353" s="143">
        <f>业务员提成明细!G342</f>
        <v>43202</v>
      </c>
      <c r="H353" s="144">
        <f>业务员提成明细!H342</f>
        <v>30</v>
      </c>
      <c r="I353" s="150">
        <f>业务员提成明细!I342</f>
        <v>43280</v>
      </c>
      <c r="J353" s="151">
        <f>业务员提成明细!J342</f>
        <v>23600</v>
      </c>
      <c r="K353" s="145">
        <f>业务员提成明细!K342</f>
        <v>20170.939999999999</v>
      </c>
      <c r="L353" s="152">
        <f>业务员提成明细!L342</f>
        <v>108</v>
      </c>
      <c r="M353" s="153">
        <f>业务员提成明细!M342</f>
        <v>0</v>
      </c>
      <c r="N353" s="76" t="e">
        <f>业务员提成明细!N342</f>
        <v>#REF!</v>
      </c>
      <c r="O353" s="126">
        <f>业务员提成明细!O342</f>
        <v>0.01</v>
      </c>
      <c r="P353" s="154">
        <f>业务员提成明细!P342</f>
        <v>201.71</v>
      </c>
      <c r="Q353" s="125" t="e">
        <f>业务员提成明细!Q342</f>
        <v>#REF!</v>
      </c>
      <c r="R353" s="145">
        <f>业务员提成明细!R342</f>
        <v>0</v>
      </c>
      <c r="S353" s="161">
        <f>业务员提成明细!S342</f>
        <v>0</v>
      </c>
      <c r="T353" s="162" t="str">
        <f>业务员提成明细!V342</f>
        <v>CYZ12</v>
      </c>
      <c r="U353" s="144" t="str">
        <f>业务员提成明细!W342</f>
        <v>*专项化学用品*不锈钢专用冷轧油</v>
      </c>
      <c r="V353" s="163" t="str">
        <f>业务员提成明细!V342</f>
        <v>CYZ12</v>
      </c>
      <c r="W353" s="164" t="str">
        <f>业务员提成明细!W342</f>
        <v>*专项化学用品*不锈钢专用冷轧油</v>
      </c>
      <c r="X353" s="163" t="str">
        <f>业务员提成明细!X342</f>
        <v>EF-108C</v>
      </c>
      <c r="Y353" s="169">
        <f>业务员提成明细!Y342</f>
        <v>2408.16</v>
      </c>
      <c r="Z353" s="170" t="str">
        <f>业务员提成明细!Z342</f>
        <v>千克</v>
      </c>
      <c r="AA353" s="170"/>
      <c r="AB353" s="170"/>
      <c r="AC353" s="171">
        <f>业务员提成明细!AC342</f>
        <v>2408.16</v>
      </c>
      <c r="AD353" s="170"/>
      <c r="AE353" s="170"/>
      <c r="AF353" s="170" t="str">
        <f>业务员提成明细!AF342</f>
        <v>XOUT18030072</v>
      </c>
      <c r="AG353" s="176">
        <f>业务员提成明细!AG342</f>
        <v>43165</v>
      </c>
      <c r="AH353" s="177" t="str">
        <f>业务员提成明细!AH342</f>
        <v>拆分付款</v>
      </c>
      <c r="AJ353" s="178">
        <f>业务员提成明细!AJ342</f>
        <v>0.17</v>
      </c>
    </row>
    <row r="354" spans="1:36" outlineLevel="2">
      <c r="A354" s="142" t="str">
        <f>业务员提成明细!A343</f>
        <v>王建平</v>
      </c>
      <c r="B354" s="143">
        <f>业务员提成明细!B343</f>
        <v>43138</v>
      </c>
      <c r="C354" s="144" t="str">
        <f>业务员提成明细!C343</f>
        <v>a0043</v>
      </c>
      <c r="D354" s="142" t="str">
        <f>业务员提成明细!D343</f>
        <v>江苏银环精密钢管有限公司</v>
      </c>
      <c r="E354" s="145">
        <f>业务员提成明细!E343</f>
        <v>39200</v>
      </c>
      <c r="F354" s="146" t="str">
        <f>业务员提成明细!F343</f>
        <v>02839272</v>
      </c>
      <c r="G354" s="143">
        <f>业务员提成明细!G343</f>
        <v>43168</v>
      </c>
      <c r="H354" s="144">
        <f>业务员提成明细!H343</f>
        <v>30</v>
      </c>
      <c r="I354" s="150">
        <f>业务员提成明细!I343</f>
        <v>43280</v>
      </c>
      <c r="J354" s="151">
        <f>业务员提成明细!J343</f>
        <v>39200</v>
      </c>
      <c r="K354" s="145">
        <f>业务员提成明细!K343</f>
        <v>33504.269999999997</v>
      </c>
      <c r="L354" s="152">
        <f>业务员提成明细!L343</f>
        <v>142</v>
      </c>
      <c r="M354" s="153">
        <f>业务员提成明细!M343</f>
        <v>0</v>
      </c>
      <c r="N354" s="76" t="e">
        <f>业务员提成明细!N343</f>
        <v>#REF!</v>
      </c>
      <c r="O354" s="126">
        <f>业务员提成明细!O343</f>
        <v>0.01</v>
      </c>
      <c r="P354" s="154">
        <f>业务员提成明细!P343</f>
        <v>335.04</v>
      </c>
      <c r="Q354" s="125" t="e">
        <f>业务员提成明细!Q343</f>
        <v>#REF!</v>
      </c>
      <c r="R354" s="145">
        <f>业务员提成明细!R343</f>
        <v>0</v>
      </c>
      <c r="S354" s="161">
        <f>业务员提成明细!S343</f>
        <v>0</v>
      </c>
      <c r="T354" s="162" t="str">
        <f>业务员提成明细!V343</f>
        <v>CYZ12</v>
      </c>
      <c r="U354" s="144" t="str">
        <f>业务员提成明细!W343</f>
        <v>*石油制品*不锈钢专用冷轧油</v>
      </c>
      <c r="V354" s="163" t="str">
        <f>业务员提成明细!V343</f>
        <v>CYZ12</v>
      </c>
      <c r="W354" s="164" t="str">
        <f>业务员提成明细!W343</f>
        <v>*石油制品*不锈钢专用冷轧油</v>
      </c>
      <c r="X354" s="163" t="str">
        <f>业务员提成明细!X343</f>
        <v>EF-108C</v>
      </c>
      <c r="Y354" s="169">
        <f>业务员提成明细!Y343</f>
        <v>4000</v>
      </c>
      <c r="Z354" s="170" t="str">
        <f>业务员提成明细!Z343</f>
        <v>千克</v>
      </c>
      <c r="AA354" s="170"/>
      <c r="AB354" s="170"/>
      <c r="AC354" s="171">
        <f>业务员提成明细!AC343</f>
        <v>4000</v>
      </c>
      <c r="AD354" s="170"/>
      <c r="AE354" s="170"/>
      <c r="AF354" s="170" t="str">
        <f>业务员提成明细!AF343</f>
        <v>XOUT18010066</v>
      </c>
      <c r="AG354" s="176">
        <f>业务员提成明细!AG343</f>
        <v>43105</v>
      </c>
      <c r="AH354" s="177"/>
      <c r="AJ354" s="178">
        <f>业务员提成明细!AJ343</f>
        <v>0.17</v>
      </c>
    </row>
    <row r="355" spans="1:36" outlineLevel="2">
      <c r="A355" s="142" t="str">
        <f>业务员提成明细!A344</f>
        <v>王建平</v>
      </c>
      <c r="B355" s="143">
        <f>业务员提成明细!B344</f>
        <v>43138</v>
      </c>
      <c r="C355" s="144" t="str">
        <f>业务员提成明细!C344</f>
        <v>a0043</v>
      </c>
      <c r="D355" s="142" t="str">
        <f>业务员提成明细!D344</f>
        <v>江苏银环精密钢管有限公司</v>
      </c>
      <c r="E355" s="145">
        <f>业务员提成明细!E344</f>
        <v>19000</v>
      </c>
      <c r="F355" s="146" t="str">
        <f>业务员提成明细!F344</f>
        <v>02839272</v>
      </c>
      <c r="G355" s="143">
        <f>业务员提成明细!G344</f>
        <v>43168</v>
      </c>
      <c r="H355" s="144">
        <f>业务员提成明细!H344</f>
        <v>30</v>
      </c>
      <c r="I355" s="150">
        <f>业务员提成明细!I344</f>
        <v>43280</v>
      </c>
      <c r="J355" s="151">
        <f>业务员提成明细!J344</f>
        <v>19000</v>
      </c>
      <c r="K355" s="145">
        <f>业务员提成明细!K344</f>
        <v>16239.32</v>
      </c>
      <c r="L355" s="152">
        <f>业务员提成明细!L344</f>
        <v>142</v>
      </c>
      <c r="M355" s="153">
        <f>业务员提成明细!M344</f>
        <v>0</v>
      </c>
      <c r="N355" s="76" t="e">
        <f>业务员提成明细!N344</f>
        <v>#REF!</v>
      </c>
      <c r="O355" s="126">
        <f>业务员提成明细!O344</f>
        <v>0.01</v>
      </c>
      <c r="P355" s="154">
        <f>业务员提成明细!P344</f>
        <v>162.38999999999999</v>
      </c>
      <c r="Q355" s="125" t="e">
        <f>业务员提成明细!Q344</f>
        <v>#REF!</v>
      </c>
      <c r="R355" s="145">
        <f>业务员提成明细!R344</f>
        <v>0</v>
      </c>
      <c r="S355" s="161">
        <f>业务员提成明细!S344</f>
        <v>0</v>
      </c>
      <c r="T355" s="162" t="str">
        <f>业务员提成明细!V344</f>
        <v>CYT72</v>
      </c>
      <c r="U355" s="144" t="str">
        <f>业务员提成明细!W344</f>
        <v>*石油制品*内润滑剂</v>
      </c>
      <c r="V355" s="163" t="str">
        <f>业务员提成明细!V344</f>
        <v>CYT72</v>
      </c>
      <c r="W355" s="164" t="str">
        <f>业务员提成明细!W344</f>
        <v>*石油制品*内润滑剂</v>
      </c>
      <c r="X355" s="163" t="str">
        <f>业务员提成明细!X344</f>
        <v>EF-307</v>
      </c>
      <c r="Y355" s="169">
        <f>业务员提成明细!Y344</f>
        <v>2000</v>
      </c>
      <c r="Z355" s="170" t="str">
        <f>业务员提成明细!Z344</f>
        <v>千克</v>
      </c>
      <c r="AA355" s="170"/>
      <c r="AB355" s="170"/>
      <c r="AC355" s="171">
        <f>业务员提成明细!AC344</f>
        <v>2000</v>
      </c>
      <c r="AD355" s="170"/>
      <c r="AE355" s="170"/>
      <c r="AF355" s="170" t="str">
        <f>业务员提成明细!AF344</f>
        <v>XOUT18010067</v>
      </c>
      <c r="AG355" s="176">
        <f>业务员提成明细!AG344</f>
        <v>43105</v>
      </c>
      <c r="AH355" s="177"/>
      <c r="AJ355" s="178">
        <f>业务员提成明细!AJ344</f>
        <v>0.17</v>
      </c>
    </row>
    <row r="356" spans="1:36" outlineLevel="2">
      <c r="A356" s="142" t="str">
        <f>业务员提成明细!A345</f>
        <v>王建平</v>
      </c>
      <c r="B356" s="143">
        <f>业务员提成明细!B345</f>
        <v>43138</v>
      </c>
      <c r="C356" s="144" t="str">
        <f>业务员提成明细!C345</f>
        <v>a0043</v>
      </c>
      <c r="D356" s="142" t="str">
        <f>业务员提成明细!D345</f>
        <v>江苏银环精密钢管有限公司</v>
      </c>
      <c r="E356" s="145">
        <f>业务员提成明细!E345</f>
        <v>39200</v>
      </c>
      <c r="F356" s="146" t="str">
        <f>业务员提成明细!F345</f>
        <v>02839272</v>
      </c>
      <c r="G356" s="143">
        <f>业务员提成明细!G345</f>
        <v>43168</v>
      </c>
      <c r="H356" s="144">
        <f>业务员提成明细!H345</f>
        <v>30</v>
      </c>
      <c r="I356" s="150">
        <f>业务员提成明细!I345</f>
        <v>43280</v>
      </c>
      <c r="J356" s="151">
        <f>业务员提成明细!J345</f>
        <v>39200</v>
      </c>
      <c r="K356" s="145">
        <f>业务员提成明细!K345</f>
        <v>33504.269999999997</v>
      </c>
      <c r="L356" s="152">
        <f>业务员提成明细!L345</f>
        <v>142</v>
      </c>
      <c r="M356" s="153">
        <f>业务员提成明细!M345</f>
        <v>0</v>
      </c>
      <c r="N356" s="76" t="e">
        <f>业务员提成明细!N345</f>
        <v>#REF!</v>
      </c>
      <c r="O356" s="126">
        <f>业务员提成明细!O345</f>
        <v>0.01</v>
      </c>
      <c r="P356" s="154">
        <f>业务员提成明细!P345</f>
        <v>335.04</v>
      </c>
      <c r="Q356" s="125" t="e">
        <f>业务员提成明细!Q345</f>
        <v>#REF!</v>
      </c>
      <c r="R356" s="145">
        <f>业务员提成明细!R345</f>
        <v>0</v>
      </c>
      <c r="S356" s="161">
        <f>业务员提成明细!S345</f>
        <v>0</v>
      </c>
      <c r="T356" s="162" t="str">
        <f>业务员提成明细!V345</f>
        <v>CYZ12</v>
      </c>
      <c r="U356" s="144" t="str">
        <f>业务员提成明细!W345</f>
        <v>*石油制品*不锈钢专用冷轧油</v>
      </c>
      <c r="V356" s="163" t="str">
        <f>业务员提成明细!V345</f>
        <v>CYZ12</v>
      </c>
      <c r="W356" s="164" t="str">
        <f>业务员提成明细!W345</f>
        <v>*石油制品*不锈钢专用冷轧油</v>
      </c>
      <c r="X356" s="163" t="str">
        <f>业务员提成明细!X345</f>
        <v>EF-108C</v>
      </c>
      <c r="Y356" s="169">
        <f>业务员提成明细!Y345</f>
        <v>4000</v>
      </c>
      <c r="Z356" s="170" t="str">
        <f>业务员提成明细!Z345</f>
        <v>千克</v>
      </c>
      <c r="AA356" s="170"/>
      <c r="AB356" s="170"/>
      <c r="AC356" s="171">
        <f>业务员提成明细!AC345</f>
        <v>4000</v>
      </c>
      <c r="AD356" s="170"/>
      <c r="AE356" s="170"/>
      <c r="AF356" s="170" t="str">
        <f>业务员提成明细!AF345</f>
        <v>XOUT18010069</v>
      </c>
      <c r="AG356" s="176">
        <f>业务员提成明细!AG345</f>
        <v>43105</v>
      </c>
      <c r="AH356" s="177"/>
      <c r="AJ356" s="178">
        <f>业务员提成明细!AJ345</f>
        <v>0.17</v>
      </c>
    </row>
    <row r="357" spans="1:36" outlineLevel="2">
      <c r="A357" s="142" t="str">
        <f>业务员提成明细!A346</f>
        <v>王建平</v>
      </c>
      <c r="B357" s="143">
        <f>业务员提成明细!B346</f>
        <v>43138</v>
      </c>
      <c r="C357" s="144" t="str">
        <f>业务员提成明细!C346</f>
        <v>a0043</v>
      </c>
      <c r="D357" s="142" t="str">
        <f>业务员提成明细!D346</f>
        <v>江苏银环精密钢管有限公司</v>
      </c>
      <c r="E357" s="145">
        <f>业务员提成明细!E346</f>
        <v>9000</v>
      </c>
      <c r="F357" s="146" t="str">
        <f>业务员提成明细!F346</f>
        <v>02839273</v>
      </c>
      <c r="G357" s="143">
        <f>业务员提成明细!G346</f>
        <v>43168</v>
      </c>
      <c r="H357" s="144">
        <f>业务员提成明细!H346</f>
        <v>30</v>
      </c>
      <c r="I357" s="150">
        <f>业务员提成明细!I346</f>
        <v>43280</v>
      </c>
      <c r="J357" s="151">
        <f>业务员提成明细!J346</f>
        <v>9000</v>
      </c>
      <c r="K357" s="145">
        <f>业务员提成明细!K346</f>
        <v>7692.31</v>
      </c>
      <c r="L357" s="152">
        <f>业务员提成明细!L346</f>
        <v>142</v>
      </c>
      <c r="M357" s="153">
        <f>业务员提成明细!M346</f>
        <v>0</v>
      </c>
      <c r="N357" s="76" t="e">
        <f>业务员提成明细!N346</f>
        <v>#REF!</v>
      </c>
      <c r="O357" s="126">
        <f>业务员提成明细!O346</f>
        <v>0.01</v>
      </c>
      <c r="P357" s="154">
        <f>业务员提成明细!P346</f>
        <v>76.92</v>
      </c>
      <c r="Q357" s="125" t="e">
        <f>业务员提成明细!Q346</f>
        <v>#REF!</v>
      </c>
      <c r="R357" s="145">
        <f>业务员提成明细!R346</f>
        <v>0</v>
      </c>
      <c r="S357" s="161">
        <f>业务员提成明细!S346</f>
        <v>0</v>
      </c>
      <c r="T357" s="162" t="str">
        <f>业务员提成明细!V346</f>
        <v>CSX09</v>
      </c>
      <c r="U357" s="144" t="str">
        <f>业务员提成明细!W346</f>
        <v>*石油制品*脱脂剂</v>
      </c>
      <c r="V357" s="163" t="str">
        <f>业务员提成明细!V346</f>
        <v>CSX09</v>
      </c>
      <c r="W357" s="164" t="str">
        <f>业务员提成明细!W346</f>
        <v>*石油制品*脱脂剂</v>
      </c>
      <c r="X357" s="163" t="str">
        <f>业务员提成明细!X346</f>
        <v>505</v>
      </c>
      <c r="Y357" s="169">
        <f>业务员提成明细!Y346</f>
        <v>1000</v>
      </c>
      <c r="Z357" s="170" t="str">
        <f>业务员提成明细!Z346</f>
        <v>千克</v>
      </c>
      <c r="AA357" s="170"/>
      <c r="AB357" s="170"/>
      <c r="AC357" s="171">
        <f>业务员提成明细!AC346</f>
        <v>1000</v>
      </c>
      <c r="AD357" s="170"/>
      <c r="AE357" s="170"/>
      <c r="AF357" s="170" t="str">
        <f>业务员提成明细!AF346</f>
        <v>XOUT18020080</v>
      </c>
      <c r="AG357" s="176">
        <f>业务员提成明细!AG346</f>
        <v>43137</v>
      </c>
      <c r="AH357" s="177"/>
      <c r="AJ357" s="178">
        <f>业务员提成明细!AJ346</f>
        <v>0.17</v>
      </c>
    </row>
    <row r="358" spans="1:36" outlineLevel="2">
      <c r="A358" s="142" t="str">
        <f>业务员提成明细!A347</f>
        <v>王建平</v>
      </c>
      <c r="B358" s="143">
        <f>业务员提成明细!B347</f>
        <v>43172</v>
      </c>
      <c r="C358" s="144" t="str">
        <f>业务员提成明细!C347</f>
        <v>a0043</v>
      </c>
      <c r="D358" s="142" t="str">
        <f>业务员提成明细!D347</f>
        <v>江苏银环精密钢管有限公司</v>
      </c>
      <c r="E358" s="145">
        <f>业务员提成明细!E347</f>
        <v>18000</v>
      </c>
      <c r="F358" s="146" t="str">
        <f>业务员提成明细!F347</f>
        <v>02839445</v>
      </c>
      <c r="G358" s="143">
        <f>业务员提成明细!G347</f>
        <v>43202</v>
      </c>
      <c r="H358" s="144">
        <f>业务员提成明细!H347</f>
        <v>30</v>
      </c>
      <c r="I358" s="150">
        <f>业务员提成明细!I347</f>
        <v>43280</v>
      </c>
      <c r="J358" s="151">
        <f>业务员提成明细!J347</f>
        <v>18000</v>
      </c>
      <c r="K358" s="145">
        <f>业务员提成明细!K347</f>
        <v>15384.62</v>
      </c>
      <c r="L358" s="152">
        <f>业务员提成明细!L347</f>
        <v>108</v>
      </c>
      <c r="M358" s="153">
        <f>业务员提成明细!M347</f>
        <v>0</v>
      </c>
      <c r="N358" s="76" t="e">
        <f>业务员提成明细!N347</f>
        <v>#REF!</v>
      </c>
      <c r="O358" s="126">
        <f>业务员提成明细!O347</f>
        <v>0.01</v>
      </c>
      <c r="P358" s="154">
        <f>业务员提成明细!P347</f>
        <v>153.85</v>
      </c>
      <c r="Q358" s="125" t="e">
        <f>业务员提成明细!Q347</f>
        <v>#REF!</v>
      </c>
      <c r="R358" s="145">
        <f>业务员提成明细!R347</f>
        <v>0</v>
      </c>
      <c r="S358" s="161">
        <f>业务员提成明细!S347</f>
        <v>0</v>
      </c>
      <c r="T358" s="162" t="str">
        <f>业务员提成明细!V347</f>
        <v>CSX09</v>
      </c>
      <c r="U358" s="144" t="str">
        <f>业务员提成明细!W347</f>
        <v>*专项化学用品*脱脂剂</v>
      </c>
      <c r="V358" s="163" t="str">
        <f>业务员提成明细!V347</f>
        <v>CSX09</v>
      </c>
      <c r="W358" s="164" t="str">
        <f>业务员提成明细!W347</f>
        <v>*专项化学用品*脱脂剂</v>
      </c>
      <c r="X358" s="163" t="str">
        <f>业务员提成明细!X347</f>
        <v>505</v>
      </c>
      <c r="Y358" s="169">
        <f>业务员提成明细!Y347</f>
        <v>2000</v>
      </c>
      <c r="Z358" s="170" t="str">
        <f>业务员提成明细!Z347</f>
        <v>千克</v>
      </c>
      <c r="AA358" s="170"/>
      <c r="AB358" s="170"/>
      <c r="AC358" s="171">
        <f>业务员提成明细!AC347</f>
        <v>2000</v>
      </c>
      <c r="AD358" s="170"/>
      <c r="AE358" s="170"/>
      <c r="AF358" s="170" t="str">
        <f>业务员提成明细!AF347</f>
        <v>XOUT18030063</v>
      </c>
      <c r="AG358" s="176">
        <f>业务员提成明细!AG347</f>
        <v>43165</v>
      </c>
      <c r="AH358" s="177"/>
      <c r="AJ358" s="178">
        <f>业务员提成明细!AJ347</f>
        <v>0.17</v>
      </c>
    </row>
    <row r="359" spans="1:36" outlineLevel="2">
      <c r="A359" s="142" t="str">
        <f>业务员提成明细!A348</f>
        <v>王建平</v>
      </c>
      <c r="B359" s="143">
        <f>业务员提成明细!B348</f>
        <v>43172</v>
      </c>
      <c r="C359" s="144" t="str">
        <f>业务员提成明细!C348</f>
        <v>a0043</v>
      </c>
      <c r="D359" s="142" t="str">
        <f>业务员提成明细!D348</f>
        <v>江苏银环精密钢管有限公司</v>
      </c>
      <c r="E359" s="145">
        <f>业务员提成明细!E348</f>
        <v>13500</v>
      </c>
      <c r="F359" s="146" t="str">
        <f>业务员提成明细!F348</f>
        <v>02839445</v>
      </c>
      <c r="G359" s="143">
        <f>业务员提成明细!G348</f>
        <v>43202</v>
      </c>
      <c r="H359" s="144">
        <f>业务员提成明细!H348</f>
        <v>30</v>
      </c>
      <c r="I359" s="150">
        <f>业务员提成明细!I348</f>
        <v>43280</v>
      </c>
      <c r="J359" s="151">
        <f>业务员提成明细!J348</f>
        <v>13500</v>
      </c>
      <c r="K359" s="145">
        <f>业务员提成明细!K348</f>
        <v>11538.46</v>
      </c>
      <c r="L359" s="152">
        <f>业务员提成明细!L348</f>
        <v>108</v>
      </c>
      <c r="M359" s="153">
        <f>业务员提成明细!M348</f>
        <v>0</v>
      </c>
      <c r="N359" s="76" t="e">
        <f>业务员提成明细!N348</f>
        <v>#REF!</v>
      </c>
      <c r="O359" s="126">
        <f>业务员提成明细!O348</f>
        <v>0.01</v>
      </c>
      <c r="P359" s="154">
        <f>业务员提成明细!P348</f>
        <v>115.38</v>
      </c>
      <c r="Q359" s="125" t="e">
        <f>业务员提成明细!Q348</f>
        <v>#REF!</v>
      </c>
      <c r="R359" s="145">
        <f>业务员提成明细!R348</f>
        <v>0</v>
      </c>
      <c r="S359" s="161">
        <f>业务员提成明细!S348</f>
        <v>0</v>
      </c>
      <c r="T359" s="162" t="str">
        <f>业务员提成明细!V348</f>
        <v>CSX09</v>
      </c>
      <c r="U359" s="144" t="str">
        <f>业务员提成明细!W348</f>
        <v>*专项化学用品*脱脂剂</v>
      </c>
      <c r="V359" s="163" t="str">
        <f>业务员提成明细!V348</f>
        <v>CSX09</v>
      </c>
      <c r="W359" s="164" t="str">
        <f>业务员提成明细!W348</f>
        <v>*专项化学用品*脱脂剂</v>
      </c>
      <c r="X359" s="163" t="str">
        <f>业务员提成明细!X348</f>
        <v>505</v>
      </c>
      <c r="Y359" s="169">
        <f>业务员提成明细!Y348</f>
        <v>1500</v>
      </c>
      <c r="Z359" s="170" t="str">
        <f>业务员提成明细!Z348</f>
        <v>千克</v>
      </c>
      <c r="AA359" s="170"/>
      <c r="AB359" s="170"/>
      <c r="AC359" s="171">
        <f>业务员提成明细!AC348</f>
        <v>1500</v>
      </c>
      <c r="AD359" s="170"/>
      <c r="AE359" s="170"/>
      <c r="AF359" s="170" t="str">
        <f>业务员提成明细!AF348</f>
        <v>XOUT18030072</v>
      </c>
      <c r="AG359" s="176">
        <f>业务员提成明细!AG348</f>
        <v>43165</v>
      </c>
      <c r="AH359" s="177"/>
      <c r="AJ359" s="178">
        <f>业务员提成明细!AJ348</f>
        <v>0.17</v>
      </c>
    </row>
    <row r="360" spans="1:36" outlineLevel="2">
      <c r="A360" s="142" t="str">
        <f>业务员提成明细!A349</f>
        <v>王建平</v>
      </c>
      <c r="B360" s="143">
        <f>业务员提成明细!B349</f>
        <v>43172</v>
      </c>
      <c r="C360" s="144" t="str">
        <f>业务员提成明细!C349</f>
        <v>a0232</v>
      </c>
      <c r="D360" s="142" t="str">
        <f>业务员提成明细!D349</f>
        <v>浙江久立特材科技股份有限公司吴兴分公司</v>
      </c>
      <c r="E360" s="145">
        <f>业务员提成明细!E349</f>
        <v>33000</v>
      </c>
      <c r="F360" s="146" t="str">
        <f>业务员提成明细!F349</f>
        <v>02839444</v>
      </c>
      <c r="G360" s="143">
        <f>业务员提成明细!G349</f>
        <v>43202</v>
      </c>
      <c r="H360" s="144">
        <f>业务员提成明细!H349</f>
        <v>30</v>
      </c>
      <c r="I360" s="150">
        <f>业务员提成明细!I349</f>
        <v>43277</v>
      </c>
      <c r="J360" s="151">
        <f>业务员提成明细!J349</f>
        <v>29597</v>
      </c>
      <c r="K360" s="145">
        <f>业务员提成明细!K349</f>
        <v>25296.58</v>
      </c>
      <c r="L360" s="152">
        <f>业务员提成明细!L349</f>
        <v>105</v>
      </c>
      <c r="M360" s="153">
        <f>业务员提成明细!M349</f>
        <v>0</v>
      </c>
      <c r="N360" s="76" t="e">
        <f>业务员提成明细!N349</f>
        <v>#REF!</v>
      </c>
      <c r="O360" s="126">
        <f>业务员提成明细!O349</f>
        <v>0.01</v>
      </c>
      <c r="P360" s="154">
        <f>业务员提成明细!P349</f>
        <v>252.97</v>
      </c>
      <c r="Q360" s="125" t="e">
        <f>业务员提成明细!Q349</f>
        <v>#REF!</v>
      </c>
      <c r="R360" s="145">
        <f>业务员提成明细!R349</f>
        <v>0</v>
      </c>
      <c r="S360" s="161">
        <f>业务员提成明细!S349</f>
        <v>0</v>
      </c>
      <c r="T360" s="162" t="str">
        <f>业务员提成明细!V349</f>
        <v>CYZ16</v>
      </c>
      <c r="U360" s="144" t="str">
        <f>业务员提成明细!W349</f>
        <v>*专项化学用品*高速轧机专用冷轧油</v>
      </c>
      <c r="V360" s="163" t="str">
        <f>业务员提成明细!V349</f>
        <v>CYZ16</v>
      </c>
      <c r="W360" s="164" t="str">
        <f>业务员提成明细!W349</f>
        <v>*专项化学用品*高速轧机专用冷轧油</v>
      </c>
      <c r="X360" s="163" t="str">
        <f>业务员提成明细!X349</f>
        <v>EF-1080G</v>
      </c>
      <c r="Y360" s="169">
        <f>业务员提成明细!Y349</f>
        <v>2.69</v>
      </c>
      <c r="Z360" s="170" t="str">
        <f>业务员提成明细!Z349</f>
        <v>吨</v>
      </c>
      <c r="AA360" s="170"/>
      <c r="AB360" s="170"/>
      <c r="AC360" s="171">
        <f>业务员提成明细!AC349</f>
        <v>2690.64</v>
      </c>
      <c r="AD360" s="170"/>
      <c r="AE360" s="170"/>
      <c r="AF360" s="170" t="str">
        <f>业务员提成明细!AF349</f>
        <v>XOUT18030127</v>
      </c>
      <c r="AG360" s="176">
        <f>业务员提成明细!AG349</f>
        <v>43168</v>
      </c>
      <c r="AH360" s="177" t="str">
        <f>业务员提成明细!AH349</f>
        <v>拆分付款</v>
      </c>
      <c r="AJ360" s="178">
        <f>业务员提成明细!AJ349</f>
        <v>0.17</v>
      </c>
    </row>
    <row r="361" spans="1:36" outlineLevel="2">
      <c r="A361" s="142" t="str">
        <f>业务员提成明细!A350</f>
        <v>王建平</v>
      </c>
      <c r="B361" s="143">
        <f>业务员提成明细!B350</f>
        <v>43031</v>
      </c>
      <c r="C361" s="144" t="str">
        <f>业务员提成明细!C350</f>
        <v>a0232</v>
      </c>
      <c r="D361" s="142" t="str">
        <f>业务员提成明细!D350</f>
        <v>浙江久立特材科技股份有限公司吴兴分公司</v>
      </c>
      <c r="E361" s="145">
        <f>业务员提成明细!E350</f>
        <v>23200</v>
      </c>
      <c r="F361" s="146" t="str">
        <f>业务员提成明细!F350</f>
        <v>37099877</v>
      </c>
      <c r="G361" s="143">
        <f>业务员提成明细!G350</f>
        <v>43061</v>
      </c>
      <c r="H361" s="144">
        <f>业务员提成明细!H350</f>
        <v>30</v>
      </c>
      <c r="I361" s="150">
        <f>业务员提成明细!I350</f>
        <v>43277</v>
      </c>
      <c r="J361" s="151">
        <f>业务员提成明细!J350</f>
        <v>23200</v>
      </c>
      <c r="K361" s="145">
        <f>业务员提成明细!K350</f>
        <v>19829.060000000001</v>
      </c>
      <c r="L361" s="152">
        <f>业务员提成明细!L350</f>
        <v>246</v>
      </c>
      <c r="M361" s="153">
        <f>业务员提成明细!M350</f>
        <v>0</v>
      </c>
      <c r="N361" s="76" t="e">
        <f>业务员提成明细!N350</f>
        <v>#REF!</v>
      </c>
      <c r="O361" s="126">
        <f>业务员提成明细!O350</f>
        <v>0</v>
      </c>
      <c r="P361" s="154">
        <f>业务员提成明细!P350</f>
        <v>0</v>
      </c>
      <c r="Q361" s="125" t="e">
        <f>业务员提成明细!Q350</f>
        <v>#REF!</v>
      </c>
      <c r="R361" s="145">
        <f>业务员提成明细!R350</f>
        <v>0</v>
      </c>
      <c r="S361" s="161">
        <f>业务员提成明细!S350</f>
        <v>0</v>
      </c>
      <c r="T361" s="162" t="str">
        <f>业务员提成明细!V350</f>
        <v>CYZ16</v>
      </c>
      <c r="U361" s="144" t="str">
        <f>业务员提成明细!W350</f>
        <v>高速轧机专用冷轧油</v>
      </c>
      <c r="V361" s="163" t="str">
        <f>业务员提成明细!V350</f>
        <v>CYZ16</v>
      </c>
      <c r="W361" s="164" t="str">
        <f>业务员提成明细!W350</f>
        <v>高速轧机专用冷轧油</v>
      </c>
      <c r="X361" s="163" t="str">
        <f>业务员提成明细!X350</f>
        <v>EF-1080G</v>
      </c>
      <c r="Y361" s="169">
        <f>业务员提成明细!Y350</f>
        <v>2</v>
      </c>
      <c r="Z361" s="170" t="str">
        <f>业务员提成明细!Z350</f>
        <v>吨</v>
      </c>
      <c r="AA361" s="170"/>
      <c r="AB361" s="170"/>
      <c r="AC361" s="171">
        <f>业务员提成明细!AC350</f>
        <v>2000</v>
      </c>
      <c r="AD361" s="170"/>
      <c r="AE361" s="170"/>
      <c r="AF361" s="170" t="str">
        <f>业务员提成明细!AF350</f>
        <v>XOUT17100230</v>
      </c>
      <c r="AG361" s="176">
        <f>业务员提成明细!AG350</f>
        <v>43026</v>
      </c>
      <c r="AH361" s="177"/>
      <c r="AJ361" s="178">
        <f>业务员提成明细!AJ350</f>
        <v>0.17</v>
      </c>
    </row>
    <row r="362" spans="1:36" outlineLevel="2">
      <c r="A362" s="142" t="str">
        <f>业务员提成明细!A351</f>
        <v>王建平</v>
      </c>
      <c r="B362" s="143">
        <f>业务员提成明细!B351</f>
        <v>43038</v>
      </c>
      <c r="C362" s="144" t="str">
        <f>业务员提成明细!C351</f>
        <v>a0232</v>
      </c>
      <c r="D362" s="142" t="str">
        <f>业务员提成明细!D351</f>
        <v>浙江久立特材科技股份有限公司吴兴分公司</v>
      </c>
      <c r="E362" s="145">
        <f>业务员提成明细!E351</f>
        <v>5900</v>
      </c>
      <c r="F362" s="146" t="str">
        <f>业务员提成明细!F351</f>
        <v>37100001</v>
      </c>
      <c r="G362" s="143">
        <f>业务员提成明细!G351</f>
        <v>43068</v>
      </c>
      <c r="H362" s="144">
        <f>业务员提成明细!H351</f>
        <v>30</v>
      </c>
      <c r="I362" s="150">
        <f>业务员提成明细!I351</f>
        <v>43277</v>
      </c>
      <c r="J362" s="151">
        <f>业务员提成明细!J351</f>
        <v>5900</v>
      </c>
      <c r="K362" s="145">
        <f>业务员提成明细!K351</f>
        <v>5042.74</v>
      </c>
      <c r="L362" s="152">
        <f>业务员提成明细!L351</f>
        <v>239</v>
      </c>
      <c r="M362" s="153">
        <f>业务员提成明细!M351</f>
        <v>0</v>
      </c>
      <c r="N362" s="76" t="e">
        <f>业务员提成明细!N351</f>
        <v>#REF!</v>
      </c>
      <c r="O362" s="126">
        <f>业务员提成明细!O351</f>
        <v>0</v>
      </c>
      <c r="P362" s="154">
        <f>业务员提成明细!P351</f>
        <v>0</v>
      </c>
      <c r="Q362" s="125" t="e">
        <f>业务员提成明细!Q351</f>
        <v>#REF!</v>
      </c>
      <c r="R362" s="145">
        <f>业务员提成明细!R351</f>
        <v>0</v>
      </c>
      <c r="S362" s="161">
        <f>业务员提成明细!S351</f>
        <v>0</v>
      </c>
      <c r="T362" s="162" t="str">
        <f>业务员提成明细!V351</f>
        <v>CYT72</v>
      </c>
      <c r="U362" s="144" t="str">
        <f>业务员提成明细!W351</f>
        <v>内润滑剂</v>
      </c>
      <c r="V362" s="163" t="str">
        <f>业务员提成明细!V351</f>
        <v>CYT72</v>
      </c>
      <c r="W362" s="164" t="str">
        <f>业务员提成明细!W351</f>
        <v>内润滑剂</v>
      </c>
      <c r="X362" s="163" t="str">
        <f>业务员提成明细!X351</f>
        <v>EF-307B</v>
      </c>
      <c r="Y362" s="169">
        <f>业务员提成明细!Y351</f>
        <v>2</v>
      </c>
      <c r="Z362" s="170" t="str">
        <f>业务员提成明细!Z351</f>
        <v>桶</v>
      </c>
      <c r="AA362" s="170"/>
      <c r="AB362" s="170"/>
      <c r="AC362" s="171">
        <f>业务员提成明细!AC351</f>
        <v>400</v>
      </c>
      <c r="AD362" s="170"/>
      <c r="AE362" s="170"/>
      <c r="AF362" s="170" t="str">
        <f>业务员提成明细!AF351</f>
        <v>XOUT17090436</v>
      </c>
      <c r="AG362" s="176">
        <f>业务员提成明细!AG351</f>
        <v>42998</v>
      </c>
      <c r="AH362" s="177"/>
      <c r="AJ362" s="178">
        <f>业务员提成明细!AJ351</f>
        <v>0.17</v>
      </c>
    </row>
    <row r="363" spans="1:36" outlineLevel="2">
      <c r="A363" s="142" t="str">
        <f>业务员提成明细!A352</f>
        <v>王建平</v>
      </c>
      <c r="B363" s="143">
        <f>业务员提成明细!B352</f>
        <v>43038</v>
      </c>
      <c r="C363" s="144" t="str">
        <f>业务员提成明细!C352</f>
        <v>a0232</v>
      </c>
      <c r="D363" s="142" t="str">
        <f>业务员提成明细!D352</f>
        <v>浙江久立特材科技股份有限公司吴兴分公司</v>
      </c>
      <c r="E363" s="145">
        <f>业务员提成明细!E352</f>
        <v>34800</v>
      </c>
      <c r="F363" s="146" t="str">
        <f>业务员提成明细!F352</f>
        <v>37100001</v>
      </c>
      <c r="G363" s="143">
        <f>业务员提成明细!G352</f>
        <v>43068</v>
      </c>
      <c r="H363" s="144">
        <f>业务员提成明细!H352</f>
        <v>30</v>
      </c>
      <c r="I363" s="150">
        <f>业务员提成明细!I352</f>
        <v>43277</v>
      </c>
      <c r="J363" s="151">
        <f>业务员提成明细!J352</f>
        <v>34800</v>
      </c>
      <c r="K363" s="145">
        <f>业务员提成明细!K352</f>
        <v>29743.59</v>
      </c>
      <c r="L363" s="152">
        <f>业务员提成明细!L352</f>
        <v>239</v>
      </c>
      <c r="M363" s="153">
        <f>业务员提成明细!M352</f>
        <v>0</v>
      </c>
      <c r="N363" s="76" t="e">
        <f>业务员提成明细!N352</f>
        <v>#REF!</v>
      </c>
      <c r="O363" s="126">
        <f>业务员提成明细!O352</f>
        <v>0</v>
      </c>
      <c r="P363" s="154">
        <f>业务员提成明细!P352</f>
        <v>0</v>
      </c>
      <c r="Q363" s="125" t="e">
        <f>业务员提成明细!Q352</f>
        <v>#REF!</v>
      </c>
      <c r="R363" s="145">
        <f>业务员提成明细!R352</f>
        <v>0</v>
      </c>
      <c r="S363" s="161">
        <f>业务员提成明细!S352</f>
        <v>0</v>
      </c>
      <c r="T363" s="162" t="str">
        <f>业务员提成明细!V352</f>
        <v>CYZ16</v>
      </c>
      <c r="U363" s="144" t="str">
        <f>业务员提成明细!W352</f>
        <v>高速轧机专用冷轧油</v>
      </c>
      <c r="V363" s="163" t="str">
        <f>业务员提成明细!V352</f>
        <v>CYZ16</v>
      </c>
      <c r="W363" s="164" t="str">
        <f>业务员提成明细!W352</f>
        <v>高速轧机专用冷轧油</v>
      </c>
      <c r="X363" s="163" t="str">
        <f>业务员提成明细!X352</f>
        <v>EF-1080G</v>
      </c>
      <c r="Y363" s="169">
        <f>业务员提成明细!Y352</f>
        <v>3</v>
      </c>
      <c r="Z363" s="170" t="str">
        <f>业务员提成明细!Z352</f>
        <v>吨</v>
      </c>
      <c r="AA363" s="170"/>
      <c r="AB363" s="170"/>
      <c r="AC363" s="171">
        <f>业务员提成明细!AC352</f>
        <v>3000</v>
      </c>
      <c r="AD363" s="170"/>
      <c r="AE363" s="170"/>
      <c r="AF363" s="170" t="str">
        <f>业务员提成明细!AF352</f>
        <v>XOUT17100409</v>
      </c>
      <c r="AG363" s="176">
        <f>业务员提成明细!AG352</f>
        <v>43036</v>
      </c>
      <c r="AH363" s="177"/>
      <c r="AJ363" s="178">
        <f>业务员提成明细!AJ352</f>
        <v>0.17</v>
      </c>
    </row>
    <row r="364" spans="1:36" outlineLevel="2">
      <c r="A364" s="142" t="str">
        <f>业务员提成明细!A353</f>
        <v>王建平</v>
      </c>
      <c r="B364" s="143">
        <f>业务员提成明细!B353</f>
        <v>43046</v>
      </c>
      <c r="C364" s="144" t="str">
        <f>业务员提成明细!C353</f>
        <v>a0232</v>
      </c>
      <c r="D364" s="142" t="str">
        <f>业务员提成明细!D353</f>
        <v>浙江久立特材科技股份有限公司吴兴分公司</v>
      </c>
      <c r="E364" s="145">
        <f>业务员提成明细!E353</f>
        <v>23200</v>
      </c>
      <c r="F364" s="146" t="str">
        <f>业务员提成明细!F353</f>
        <v>37100111</v>
      </c>
      <c r="G364" s="143">
        <f>业务员提成明细!G353</f>
        <v>43076</v>
      </c>
      <c r="H364" s="144">
        <f>业务员提成明细!H353</f>
        <v>30</v>
      </c>
      <c r="I364" s="150">
        <f>业务员提成明细!I353</f>
        <v>43277</v>
      </c>
      <c r="J364" s="151">
        <f>业务员提成明细!J353</f>
        <v>23200</v>
      </c>
      <c r="K364" s="145">
        <f>业务员提成明细!K353</f>
        <v>19829.060000000001</v>
      </c>
      <c r="L364" s="152">
        <f>业务员提成明细!L353</f>
        <v>231</v>
      </c>
      <c r="M364" s="153">
        <f>业务员提成明细!M353</f>
        <v>0</v>
      </c>
      <c r="N364" s="76" t="e">
        <f>业务员提成明细!N353</f>
        <v>#REF!</v>
      </c>
      <c r="O364" s="126">
        <f>业务员提成明细!O353</f>
        <v>0</v>
      </c>
      <c r="P364" s="154">
        <f>业务员提成明细!P353</f>
        <v>0</v>
      </c>
      <c r="Q364" s="125" t="e">
        <f>业务员提成明细!Q353</f>
        <v>#REF!</v>
      </c>
      <c r="R364" s="145">
        <f>业务员提成明细!R353</f>
        <v>0</v>
      </c>
      <c r="S364" s="161">
        <f>业务员提成明细!S353</f>
        <v>0</v>
      </c>
      <c r="T364" s="162" t="str">
        <f>业务员提成明细!V353</f>
        <v>CYZ16</v>
      </c>
      <c r="U364" s="144" t="str">
        <f>业务员提成明细!W353</f>
        <v>高速轧机专用冷轧油</v>
      </c>
      <c r="V364" s="163" t="str">
        <f>业务员提成明细!V353</f>
        <v>CYZ16</v>
      </c>
      <c r="W364" s="164" t="str">
        <f>业务员提成明细!W353</f>
        <v>高速轧机专用冷轧油</v>
      </c>
      <c r="X364" s="163" t="str">
        <f>业务员提成明细!X353</f>
        <v>EF-1080G</v>
      </c>
      <c r="Y364" s="169">
        <f>业务员提成明细!Y353</f>
        <v>2</v>
      </c>
      <c r="Z364" s="170" t="str">
        <f>业务员提成明细!Z353</f>
        <v>吨</v>
      </c>
      <c r="AA364" s="170"/>
      <c r="AB364" s="170"/>
      <c r="AC364" s="171">
        <f>业务员提成明细!AC353</f>
        <v>2000</v>
      </c>
      <c r="AD364" s="170"/>
      <c r="AE364" s="170"/>
      <c r="AF364" s="170" t="str">
        <f>业务员提成明细!AF353</f>
        <v>XOUT17110109</v>
      </c>
      <c r="AG364" s="176">
        <f>业务员提成明细!AG353</f>
        <v>43045</v>
      </c>
      <c r="AH364" s="177"/>
      <c r="AJ364" s="178">
        <f>业务员提成明细!AJ353</f>
        <v>0.17</v>
      </c>
    </row>
    <row r="365" spans="1:36" outlineLevel="2">
      <c r="A365" s="142" t="str">
        <f>业务员提成明细!A354</f>
        <v>王建平</v>
      </c>
      <c r="B365" s="143">
        <f>业务员提成明细!B354</f>
        <v>43083</v>
      </c>
      <c r="C365" s="144" t="str">
        <f>业务员提成明细!C354</f>
        <v>a0232</v>
      </c>
      <c r="D365" s="142" t="str">
        <f>业务员提成明细!D354</f>
        <v>浙江久立特材科技股份有限公司吴兴分公司</v>
      </c>
      <c r="E365" s="145">
        <f>业务员提成明细!E354</f>
        <v>110000</v>
      </c>
      <c r="F365" s="146" t="str">
        <f>业务员提成明细!F354</f>
        <v>09926620</v>
      </c>
      <c r="G365" s="143">
        <f>业务员提成明细!G354</f>
        <v>43113</v>
      </c>
      <c r="H365" s="144">
        <f>业务员提成明细!H354</f>
        <v>30</v>
      </c>
      <c r="I365" s="150">
        <f>业务员提成明细!I354</f>
        <v>43277</v>
      </c>
      <c r="J365" s="151">
        <f>业务员提成明细!J354</f>
        <v>110000</v>
      </c>
      <c r="K365" s="145">
        <f>业务员提成明细!K354</f>
        <v>94017.09</v>
      </c>
      <c r="L365" s="152">
        <f>业务员提成明细!L354</f>
        <v>194</v>
      </c>
      <c r="M365" s="153">
        <f>业务员提成明细!M354</f>
        <v>0</v>
      </c>
      <c r="N365" s="76" t="e">
        <f>业务员提成明细!N354</f>
        <v>#REF!</v>
      </c>
      <c r="O365" s="126">
        <f>业务员提成明细!O354</f>
        <v>0</v>
      </c>
      <c r="P365" s="154">
        <f>业务员提成明细!P354</f>
        <v>0</v>
      </c>
      <c r="Q365" s="125" t="e">
        <f>业务员提成明细!Q354</f>
        <v>#REF!</v>
      </c>
      <c r="R365" s="145">
        <f>业务员提成明细!R354</f>
        <v>0</v>
      </c>
      <c r="S365" s="161">
        <f>业务员提成明细!S354</f>
        <v>0</v>
      </c>
      <c r="T365" s="162" t="str">
        <f>业务员提成明细!V354</f>
        <v>CYZ16</v>
      </c>
      <c r="U365" s="144" t="str">
        <f>业务员提成明细!W354</f>
        <v>高速轧机专用冷轧油</v>
      </c>
      <c r="V365" s="163" t="str">
        <f>业务员提成明细!V354</f>
        <v>CYZ16</v>
      </c>
      <c r="W365" s="164" t="str">
        <f>业务员提成明细!W354</f>
        <v>高速轧机专用冷轧油</v>
      </c>
      <c r="X365" s="163" t="str">
        <f>业务员提成明细!X354</f>
        <v>EF-1080G</v>
      </c>
      <c r="Y365" s="169">
        <f>业务员提成明细!Y354</f>
        <v>10</v>
      </c>
      <c r="Z365" s="170" t="str">
        <f>业务员提成明细!Z354</f>
        <v>吨</v>
      </c>
      <c r="AA365" s="170"/>
      <c r="AB365" s="170"/>
      <c r="AC365" s="171">
        <f>业务员提成明细!AC354</f>
        <v>10000</v>
      </c>
      <c r="AD365" s="170"/>
      <c r="AE365" s="170"/>
      <c r="AF365" s="170" t="str">
        <f>业务员提成明细!AF354</f>
        <v>XOUT17120157</v>
      </c>
      <c r="AG365" s="176">
        <f>业务员提成明细!AG354</f>
        <v>43078</v>
      </c>
      <c r="AH365" s="177"/>
      <c r="AJ365" s="178">
        <f>业务员提成明细!AJ354</f>
        <v>0.17</v>
      </c>
    </row>
    <row r="366" spans="1:36" outlineLevel="2">
      <c r="A366" s="142" t="str">
        <f>业务员提成明细!A355</f>
        <v>王建平</v>
      </c>
      <c r="B366" s="143">
        <f>业务员提成明细!B355</f>
        <v>43085</v>
      </c>
      <c r="C366" s="144" t="str">
        <f>业务员提成明细!C355</f>
        <v>a0232</v>
      </c>
      <c r="D366" s="142" t="str">
        <f>业务员提成明细!D355</f>
        <v>浙江久立特材科技股份有限公司吴兴分公司</v>
      </c>
      <c r="E366" s="145">
        <f>业务员提成明细!E355</f>
        <v>22000</v>
      </c>
      <c r="F366" s="146" t="str">
        <f>业务员提成明细!F355</f>
        <v>09926640</v>
      </c>
      <c r="G366" s="143">
        <f>业务员提成明细!G355</f>
        <v>43115</v>
      </c>
      <c r="H366" s="144">
        <f>业务员提成明细!H355</f>
        <v>30</v>
      </c>
      <c r="I366" s="150">
        <f>业务员提成明细!I355</f>
        <v>43277</v>
      </c>
      <c r="J366" s="151">
        <f>业务员提成明细!J355</f>
        <v>22000</v>
      </c>
      <c r="K366" s="145">
        <f>业务员提成明细!K355</f>
        <v>18803.419999999998</v>
      </c>
      <c r="L366" s="152">
        <f>业务员提成明细!L355</f>
        <v>192</v>
      </c>
      <c r="M366" s="153">
        <f>业务员提成明细!M355</f>
        <v>0</v>
      </c>
      <c r="N366" s="76" t="e">
        <f>业务员提成明细!N355</f>
        <v>#REF!</v>
      </c>
      <c r="O366" s="126">
        <f>业务员提成明细!O355</f>
        <v>0</v>
      </c>
      <c r="P366" s="154">
        <f>业务员提成明细!P355</f>
        <v>0</v>
      </c>
      <c r="Q366" s="125" t="e">
        <f>业务员提成明细!Q355</f>
        <v>#REF!</v>
      </c>
      <c r="R366" s="145">
        <f>业务员提成明细!R355</f>
        <v>0</v>
      </c>
      <c r="S366" s="161">
        <f>业务员提成明细!S355</f>
        <v>0</v>
      </c>
      <c r="T366" s="162" t="str">
        <f>业务员提成明细!V355</f>
        <v>CYZ16</v>
      </c>
      <c r="U366" s="144" t="str">
        <f>业务员提成明细!W355</f>
        <v>高速轧机专用冷轧油</v>
      </c>
      <c r="V366" s="163" t="str">
        <f>业务员提成明细!V355</f>
        <v>CYZ16</v>
      </c>
      <c r="W366" s="164" t="str">
        <f>业务员提成明细!W355</f>
        <v>高速轧机专用冷轧油</v>
      </c>
      <c r="X366" s="163" t="str">
        <f>业务员提成明细!X355</f>
        <v>EF-1080G</v>
      </c>
      <c r="Y366" s="169">
        <f>业务员提成明细!Y355</f>
        <v>2</v>
      </c>
      <c r="Z366" s="170" t="str">
        <f>业务员提成明细!Z355</f>
        <v>吨</v>
      </c>
      <c r="AA366" s="170"/>
      <c r="AB366" s="170"/>
      <c r="AC366" s="171">
        <f>业务员提成明细!AC355</f>
        <v>2000</v>
      </c>
      <c r="AD366" s="170"/>
      <c r="AE366" s="170"/>
      <c r="AF366" s="170" t="str">
        <f>业务员提成明细!AF355</f>
        <v>XOUT17120272</v>
      </c>
      <c r="AG366" s="176">
        <f>业务员提成明细!AG355</f>
        <v>43083</v>
      </c>
      <c r="AH366" s="177"/>
      <c r="AJ366" s="178">
        <f>业务员提成明细!AJ355</f>
        <v>0.17</v>
      </c>
    </row>
    <row r="367" spans="1:36" outlineLevel="2">
      <c r="A367" s="142" t="str">
        <f>业务员提成明细!A356</f>
        <v>王建平</v>
      </c>
      <c r="B367" s="143">
        <f>业务员提成明细!B356</f>
        <v>43095</v>
      </c>
      <c r="C367" s="144" t="str">
        <f>业务员提成明细!C356</f>
        <v>a0232</v>
      </c>
      <c r="D367" s="142" t="str">
        <f>业务员提成明细!D356</f>
        <v>浙江久立特材科技股份有限公司吴兴分公司</v>
      </c>
      <c r="E367" s="145">
        <f>业务员提成明细!E356</f>
        <v>8850</v>
      </c>
      <c r="F367" s="146" t="str">
        <f>业务员提成明细!F356</f>
        <v>09926880</v>
      </c>
      <c r="G367" s="143">
        <f>业务员提成明细!G356</f>
        <v>43125</v>
      </c>
      <c r="H367" s="144">
        <f>业务员提成明细!H356</f>
        <v>30</v>
      </c>
      <c r="I367" s="150">
        <f>业务员提成明细!I356</f>
        <v>43277</v>
      </c>
      <c r="J367" s="151">
        <f>业务员提成明细!J356</f>
        <v>8850</v>
      </c>
      <c r="K367" s="145">
        <f>业务员提成明细!K356</f>
        <v>7564.1</v>
      </c>
      <c r="L367" s="152">
        <f>业务员提成明细!L356</f>
        <v>182</v>
      </c>
      <c r="M367" s="153">
        <f>业务员提成明细!M356</f>
        <v>0</v>
      </c>
      <c r="N367" s="76" t="e">
        <f>业务员提成明细!N356</f>
        <v>#REF!</v>
      </c>
      <c r="O367" s="126">
        <f>业务员提成明细!O356</f>
        <v>0</v>
      </c>
      <c r="P367" s="154">
        <f>业务员提成明细!P356</f>
        <v>0</v>
      </c>
      <c r="Q367" s="125" t="e">
        <f>业务员提成明细!Q356</f>
        <v>#REF!</v>
      </c>
      <c r="R367" s="145">
        <f>业务员提成明细!R356</f>
        <v>0</v>
      </c>
      <c r="S367" s="161">
        <f>业务员提成明细!S356</f>
        <v>0</v>
      </c>
      <c r="T367" s="162" t="str">
        <f>业务员提成明细!V356</f>
        <v>CYT57</v>
      </c>
      <c r="U367" s="144" t="str">
        <f>业务员提成明细!W356</f>
        <v>内润滑剂</v>
      </c>
      <c r="V367" s="163" t="str">
        <f>业务员提成明细!V356</f>
        <v>CYT57</v>
      </c>
      <c r="W367" s="164" t="str">
        <f>业务员提成明细!W356</f>
        <v>内润滑剂</v>
      </c>
      <c r="X367" s="163" t="str">
        <f>业务员提成明细!X356</f>
        <v>EF-307EF</v>
      </c>
      <c r="Y367" s="169">
        <f>业务员提成明细!Y356</f>
        <v>3</v>
      </c>
      <c r="Z367" s="170" t="str">
        <f>业务员提成明细!Z356</f>
        <v>桶</v>
      </c>
      <c r="AA367" s="170"/>
      <c r="AB367" s="170"/>
      <c r="AC367" s="171">
        <f>业务员提成明细!AC356</f>
        <v>600</v>
      </c>
      <c r="AD367" s="170"/>
      <c r="AE367" s="170"/>
      <c r="AF367" s="170" t="str">
        <f>业务员提成明细!AF356</f>
        <v>XOUT17110431</v>
      </c>
      <c r="AG367" s="176">
        <f>业务员提成明细!AG356</f>
        <v>43059</v>
      </c>
      <c r="AH367" s="177"/>
      <c r="AJ367" s="178">
        <f>业务员提成明细!AJ356</f>
        <v>0.17</v>
      </c>
    </row>
    <row r="368" spans="1:36" outlineLevel="2">
      <c r="A368" s="142" t="str">
        <f>业务员提成明细!A357</f>
        <v>王建平</v>
      </c>
      <c r="B368" s="143">
        <f>业务员提成明细!B357</f>
        <v>43096</v>
      </c>
      <c r="C368" s="144" t="str">
        <f>业务员提成明细!C357</f>
        <v>a0232</v>
      </c>
      <c r="D368" s="142" t="str">
        <f>业务员提成明细!D357</f>
        <v>浙江久立特材科技股份有限公司吴兴分公司</v>
      </c>
      <c r="E368" s="145">
        <f>业务员提成明细!E357</f>
        <v>22000</v>
      </c>
      <c r="F368" s="146" t="str">
        <f>业务员提成明细!F357</f>
        <v>09926917</v>
      </c>
      <c r="G368" s="143">
        <f>业务员提成明细!G357</f>
        <v>43126</v>
      </c>
      <c r="H368" s="144">
        <f>业务员提成明细!H357</f>
        <v>30</v>
      </c>
      <c r="I368" s="150">
        <f>业务员提成明细!I357</f>
        <v>43277</v>
      </c>
      <c r="J368" s="151">
        <f>业务员提成明细!J357</f>
        <v>22000</v>
      </c>
      <c r="K368" s="145">
        <f>业务员提成明细!K357</f>
        <v>18803.419999999998</v>
      </c>
      <c r="L368" s="152">
        <f>业务员提成明细!L357</f>
        <v>181</v>
      </c>
      <c r="M368" s="153">
        <f>业务员提成明细!M357</f>
        <v>0</v>
      </c>
      <c r="N368" s="76" t="e">
        <f>业务员提成明细!N357</f>
        <v>#REF!</v>
      </c>
      <c r="O368" s="126">
        <f>业务员提成明细!O357</f>
        <v>0</v>
      </c>
      <c r="P368" s="154">
        <f>业务员提成明细!P357</f>
        <v>0</v>
      </c>
      <c r="Q368" s="125" t="e">
        <f>业务员提成明细!Q357</f>
        <v>#REF!</v>
      </c>
      <c r="R368" s="145">
        <f>业务员提成明细!R357</f>
        <v>0</v>
      </c>
      <c r="S368" s="161">
        <f>业务员提成明细!S357</f>
        <v>0</v>
      </c>
      <c r="T368" s="162" t="str">
        <f>业务员提成明细!V357</f>
        <v>CYZ16</v>
      </c>
      <c r="U368" s="144" t="str">
        <f>业务员提成明细!W357</f>
        <v>高速轧机专用冷轧油</v>
      </c>
      <c r="V368" s="163" t="str">
        <f>业务员提成明细!V357</f>
        <v>CYZ16</v>
      </c>
      <c r="W368" s="164" t="str">
        <f>业务员提成明细!W357</f>
        <v>高速轧机专用冷轧油</v>
      </c>
      <c r="X368" s="163" t="str">
        <f>业务员提成明细!X357</f>
        <v>EF-1080G</v>
      </c>
      <c r="Y368" s="169">
        <f>业务员提成明细!Y357</f>
        <v>2</v>
      </c>
      <c r="Z368" s="170" t="str">
        <f>业务员提成明细!Z357</f>
        <v>吨</v>
      </c>
      <c r="AA368" s="170"/>
      <c r="AB368" s="170"/>
      <c r="AC368" s="171">
        <f>业务员提成明细!AC357</f>
        <v>2000</v>
      </c>
      <c r="AD368" s="170"/>
      <c r="AE368" s="170"/>
      <c r="AF368" s="170" t="str">
        <f>业务员提成明细!AF357</f>
        <v>XOUT17120479</v>
      </c>
      <c r="AG368" s="176">
        <f>业务员提成明细!AG357</f>
        <v>43095</v>
      </c>
      <c r="AH368" s="177"/>
      <c r="AJ368" s="178">
        <f>业务员提成明细!AJ357</f>
        <v>0.17</v>
      </c>
    </row>
    <row r="369" spans="1:36" outlineLevel="2">
      <c r="A369" s="142" t="str">
        <f>业务员提成明细!A358</f>
        <v>王建平</v>
      </c>
      <c r="B369" s="143">
        <f>业务员提成明细!B358</f>
        <v>43115</v>
      </c>
      <c r="C369" s="144" t="str">
        <f>业务员提成明细!C358</f>
        <v>a0232</v>
      </c>
      <c r="D369" s="142" t="str">
        <f>业务员提成明细!D358</f>
        <v>浙江久立特材科技股份有限公司吴兴分公司</v>
      </c>
      <c r="E369" s="145">
        <f>业务员提成明细!E358</f>
        <v>33000</v>
      </c>
      <c r="F369" s="146" t="str">
        <f>业务员提成明细!F358</f>
        <v>28120323</v>
      </c>
      <c r="G369" s="143">
        <f>业务员提成明细!G358</f>
        <v>43145</v>
      </c>
      <c r="H369" s="144">
        <f>业务员提成明细!H358</f>
        <v>30</v>
      </c>
      <c r="I369" s="150">
        <f>业务员提成明细!I358</f>
        <v>43277</v>
      </c>
      <c r="J369" s="151">
        <f>业务员提成明细!J358</f>
        <v>33000</v>
      </c>
      <c r="K369" s="145">
        <f>业务员提成明细!K358</f>
        <v>28205.13</v>
      </c>
      <c r="L369" s="152">
        <f>业务员提成明细!L358</f>
        <v>162</v>
      </c>
      <c r="M369" s="153">
        <f>业务员提成明细!M358</f>
        <v>0</v>
      </c>
      <c r="N369" s="76" t="e">
        <f>业务员提成明细!N358</f>
        <v>#REF!</v>
      </c>
      <c r="O369" s="126">
        <f>业务员提成明细!O358</f>
        <v>0.01</v>
      </c>
      <c r="P369" s="154">
        <f>业务员提成明细!P358</f>
        <v>282.05</v>
      </c>
      <c r="Q369" s="125" t="e">
        <f>业务员提成明细!Q358</f>
        <v>#REF!</v>
      </c>
      <c r="R369" s="145">
        <f>业务员提成明细!R358</f>
        <v>0</v>
      </c>
      <c r="S369" s="161">
        <f>业务员提成明细!S358</f>
        <v>0</v>
      </c>
      <c r="T369" s="162" t="str">
        <f>业务员提成明细!V358</f>
        <v>CYZ16</v>
      </c>
      <c r="U369" s="144" t="str">
        <f>业务员提成明细!W358</f>
        <v>*石油制品*高速轧机专用冷轧油</v>
      </c>
      <c r="V369" s="163" t="str">
        <f>业务员提成明细!V358</f>
        <v>CYZ16</v>
      </c>
      <c r="W369" s="164" t="str">
        <f>业务员提成明细!W358</f>
        <v>*石油制品*高速轧机专用冷轧油</v>
      </c>
      <c r="X369" s="163" t="str">
        <f>业务员提成明细!X358</f>
        <v>EF-1080G</v>
      </c>
      <c r="Y369" s="169">
        <f>业务员提成明细!Y358</f>
        <v>3</v>
      </c>
      <c r="Z369" s="170" t="str">
        <f>业务员提成明细!Z358</f>
        <v>吨</v>
      </c>
      <c r="AA369" s="170"/>
      <c r="AB369" s="170"/>
      <c r="AC369" s="171">
        <f>业务员提成明细!AC358</f>
        <v>3000</v>
      </c>
      <c r="AD369" s="170"/>
      <c r="AE369" s="170"/>
      <c r="AF369" s="170" t="str">
        <f>业务员提成明细!AF358</f>
        <v>XOUT18010245</v>
      </c>
      <c r="AG369" s="176">
        <f>业务员提成明细!AG358</f>
        <v>43113</v>
      </c>
      <c r="AH369" s="177"/>
      <c r="AJ369" s="178">
        <f>业务员提成明细!AJ358</f>
        <v>0.17</v>
      </c>
    </row>
    <row r="370" spans="1:36" outlineLevel="2">
      <c r="A370" s="142" t="str">
        <f>业务员提成明细!A359</f>
        <v>王建平</v>
      </c>
      <c r="B370" s="143">
        <f>业务员提成明细!B359</f>
        <v>43124</v>
      </c>
      <c r="C370" s="144" t="str">
        <f>业务员提成明细!C359</f>
        <v>a0232</v>
      </c>
      <c r="D370" s="142" t="str">
        <f>业务员提成明细!D359</f>
        <v>浙江久立特材科技股份有限公司吴兴分公司</v>
      </c>
      <c r="E370" s="145">
        <f>业务员提成明细!E359</f>
        <v>33000</v>
      </c>
      <c r="F370" s="146" t="str">
        <f>业务员提成明细!F359</f>
        <v>28120555</v>
      </c>
      <c r="G370" s="143">
        <f>业务员提成明细!G359</f>
        <v>43154</v>
      </c>
      <c r="H370" s="144">
        <f>业务员提成明细!H359</f>
        <v>30</v>
      </c>
      <c r="I370" s="150">
        <f>业务员提成明细!I359</f>
        <v>43277</v>
      </c>
      <c r="J370" s="151">
        <f>业务员提成明细!J359</f>
        <v>33000</v>
      </c>
      <c r="K370" s="145">
        <f>业务员提成明细!K359</f>
        <v>28205.13</v>
      </c>
      <c r="L370" s="152">
        <f>业务员提成明细!L359</f>
        <v>153</v>
      </c>
      <c r="M370" s="153">
        <f>业务员提成明细!M359</f>
        <v>0</v>
      </c>
      <c r="N370" s="76" t="e">
        <f>业务员提成明细!N359</f>
        <v>#REF!</v>
      </c>
      <c r="O370" s="126">
        <f>业务员提成明细!O359</f>
        <v>0.01</v>
      </c>
      <c r="P370" s="154">
        <f>业务员提成明细!P359</f>
        <v>282.05</v>
      </c>
      <c r="Q370" s="125" t="e">
        <f>业务员提成明细!Q359</f>
        <v>#REF!</v>
      </c>
      <c r="R370" s="145">
        <f>业务员提成明细!R359</f>
        <v>0</v>
      </c>
      <c r="S370" s="161">
        <f>业务员提成明细!S359</f>
        <v>0</v>
      </c>
      <c r="T370" s="162" t="str">
        <f>业务员提成明细!V359</f>
        <v>CYZ16</v>
      </c>
      <c r="U370" s="144" t="str">
        <f>业务员提成明细!W359</f>
        <v>*石油制品*高速轧机专用冷轧油</v>
      </c>
      <c r="V370" s="163" t="str">
        <f>业务员提成明细!V359</f>
        <v>CYZ16</v>
      </c>
      <c r="W370" s="164" t="str">
        <f>业务员提成明细!W359</f>
        <v>*石油制品*高速轧机专用冷轧油</v>
      </c>
      <c r="X370" s="163" t="str">
        <f>业务员提成明细!X359</f>
        <v>EF-1080G</v>
      </c>
      <c r="Y370" s="169">
        <f>业务员提成明细!Y359</f>
        <v>3</v>
      </c>
      <c r="Z370" s="170" t="str">
        <f>业务员提成明细!Z359</f>
        <v>吨</v>
      </c>
      <c r="AA370" s="170"/>
      <c r="AB370" s="170"/>
      <c r="AC370" s="171">
        <f>业务员提成明细!AC359</f>
        <v>3000</v>
      </c>
      <c r="AD370" s="170"/>
      <c r="AE370" s="170"/>
      <c r="AF370" s="170" t="str">
        <f>业务员提成明细!AF359</f>
        <v>XOUT17120546</v>
      </c>
      <c r="AG370" s="176">
        <f>业务员提成明细!AG359</f>
        <v>43097</v>
      </c>
      <c r="AH370" s="177"/>
      <c r="AJ370" s="178">
        <f>业务员提成明细!AJ359</f>
        <v>0.17</v>
      </c>
    </row>
    <row r="371" spans="1:36" outlineLevel="2">
      <c r="A371" s="142" t="str">
        <f>业务员提成明细!A360</f>
        <v>王建平</v>
      </c>
      <c r="B371" s="143">
        <f>业务员提成明细!B360</f>
        <v>43126</v>
      </c>
      <c r="C371" s="144" t="str">
        <f>业务员提成明细!C360</f>
        <v>a0232</v>
      </c>
      <c r="D371" s="142" t="str">
        <f>业务员提成明细!D360</f>
        <v>浙江久立特材科技股份有限公司吴兴分公司</v>
      </c>
      <c r="E371" s="145">
        <f>业务员提成明细!E360</f>
        <v>5900</v>
      </c>
      <c r="F371" s="146" t="str">
        <f>业务员提成明细!F360</f>
        <v>28120582</v>
      </c>
      <c r="G371" s="143">
        <f>业务员提成明细!G360</f>
        <v>43156</v>
      </c>
      <c r="H371" s="144">
        <f>业务员提成明细!H360</f>
        <v>30</v>
      </c>
      <c r="I371" s="150">
        <f>业务员提成明细!I360</f>
        <v>43277</v>
      </c>
      <c r="J371" s="151">
        <f>业务员提成明细!J360</f>
        <v>5900</v>
      </c>
      <c r="K371" s="145">
        <f>业务员提成明细!K360</f>
        <v>5042.74</v>
      </c>
      <c r="L371" s="152">
        <f>业务员提成明细!L360</f>
        <v>151</v>
      </c>
      <c r="M371" s="153">
        <f>业务员提成明细!M360</f>
        <v>0</v>
      </c>
      <c r="N371" s="76" t="e">
        <f>业务员提成明细!N360</f>
        <v>#REF!</v>
      </c>
      <c r="O371" s="126">
        <f>业务员提成明细!O360</f>
        <v>0.01</v>
      </c>
      <c r="P371" s="154">
        <f>业务员提成明细!P360</f>
        <v>50.43</v>
      </c>
      <c r="Q371" s="125" t="e">
        <f>业务员提成明细!Q360</f>
        <v>#REF!</v>
      </c>
      <c r="R371" s="145">
        <f>业务员提成明细!R360</f>
        <v>0</v>
      </c>
      <c r="S371" s="161">
        <f>业务员提成明细!S360</f>
        <v>0</v>
      </c>
      <c r="T371" s="162" t="str">
        <f>业务员提成明细!V360</f>
        <v>CYT57</v>
      </c>
      <c r="U371" s="144" t="str">
        <f>业务员提成明细!W360</f>
        <v>*石油制品*内润滑剂</v>
      </c>
      <c r="V371" s="163" t="str">
        <f>业务员提成明细!V360</f>
        <v>CYT57</v>
      </c>
      <c r="W371" s="164" t="str">
        <f>业务员提成明细!W360</f>
        <v>*石油制品*内润滑剂</v>
      </c>
      <c r="X371" s="163" t="str">
        <f>业务员提成明细!X360</f>
        <v>EF-307EF</v>
      </c>
      <c r="Y371" s="169">
        <f>业务员提成明细!Y360</f>
        <v>2</v>
      </c>
      <c r="Z371" s="170" t="str">
        <f>业务员提成明细!Z360</f>
        <v>桶</v>
      </c>
      <c r="AA371" s="170"/>
      <c r="AB371" s="170"/>
      <c r="AC371" s="171">
        <f>业务员提成明细!AC360</f>
        <v>400</v>
      </c>
      <c r="AD371" s="170"/>
      <c r="AE371" s="170"/>
      <c r="AF371" s="170" t="str">
        <f>业务员提成明细!AF360</f>
        <v>XOUT18010440</v>
      </c>
      <c r="AG371" s="176">
        <f>业务员提成明细!AG360</f>
        <v>43125</v>
      </c>
      <c r="AH371" s="177"/>
      <c r="AJ371" s="178">
        <f>业务员提成明细!AJ360</f>
        <v>0.17</v>
      </c>
    </row>
    <row r="372" spans="1:36" outlineLevel="2">
      <c r="A372" s="142" t="str">
        <f>业务员提成明细!A361</f>
        <v>王建平</v>
      </c>
      <c r="B372" s="143">
        <f>业务员提成明细!B361</f>
        <v>43137</v>
      </c>
      <c r="C372" s="144" t="str">
        <f>业务员提成明细!C361</f>
        <v>a0232</v>
      </c>
      <c r="D372" s="142" t="str">
        <f>业务员提成明细!D361</f>
        <v>浙江久立特材科技股份有限公司吴兴分公司</v>
      </c>
      <c r="E372" s="145">
        <f>业务员提成明细!E361</f>
        <v>33000</v>
      </c>
      <c r="F372" s="146" t="str">
        <f>业务员提成明细!F361</f>
        <v>02839177</v>
      </c>
      <c r="G372" s="143">
        <f>业务员提成明细!G361</f>
        <v>43167</v>
      </c>
      <c r="H372" s="144">
        <f>业务员提成明细!H361</f>
        <v>30</v>
      </c>
      <c r="I372" s="150">
        <f>业务员提成明细!I361</f>
        <v>43277</v>
      </c>
      <c r="J372" s="151">
        <f>业务员提成明细!J361</f>
        <v>33000</v>
      </c>
      <c r="K372" s="145">
        <f>业务员提成明细!K361</f>
        <v>28205.13</v>
      </c>
      <c r="L372" s="152">
        <f>业务员提成明细!L361</f>
        <v>140</v>
      </c>
      <c r="M372" s="153">
        <f>业务员提成明细!M361</f>
        <v>0</v>
      </c>
      <c r="N372" s="76" t="e">
        <f>业务员提成明细!N361</f>
        <v>#REF!</v>
      </c>
      <c r="O372" s="126">
        <f>业务员提成明细!O361</f>
        <v>0.01</v>
      </c>
      <c r="P372" s="154">
        <f>业务员提成明细!P361</f>
        <v>282.05</v>
      </c>
      <c r="Q372" s="125" t="e">
        <f>业务员提成明细!Q361</f>
        <v>#REF!</v>
      </c>
      <c r="R372" s="145">
        <f>业务员提成明细!R361</f>
        <v>0</v>
      </c>
      <c r="S372" s="161">
        <f>业务员提成明细!S361</f>
        <v>0</v>
      </c>
      <c r="T372" s="162" t="str">
        <f>业务员提成明细!V361</f>
        <v>CYZ16</v>
      </c>
      <c r="U372" s="144" t="str">
        <f>业务员提成明细!W361</f>
        <v>*石油制品*高速轧机专用冷轧油</v>
      </c>
      <c r="V372" s="163" t="str">
        <f>业务员提成明细!V361</f>
        <v>CYZ16</v>
      </c>
      <c r="W372" s="164" t="str">
        <f>业务员提成明细!W361</f>
        <v>*石油制品*高速轧机专用冷轧油</v>
      </c>
      <c r="X372" s="163" t="str">
        <f>业务员提成明细!X361</f>
        <v>EF-1080G</v>
      </c>
      <c r="Y372" s="169">
        <f>业务员提成明细!Y361</f>
        <v>3</v>
      </c>
      <c r="Z372" s="170" t="str">
        <f>业务员提成明细!Z361</f>
        <v>吨</v>
      </c>
      <c r="AA372" s="170"/>
      <c r="AB372" s="170"/>
      <c r="AC372" s="171">
        <f>业务员提成明细!AC361</f>
        <v>3000</v>
      </c>
      <c r="AD372" s="170"/>
      <c r="AE372" s="170"/>
      <c r="AF372" s="170" t="str">
        <f>业务员提成明细!AF361</f>
        <v>XOUT18020063</v>
      </c>
      <c r="AG372" s="176">
        <f>业务员提成明细!AG361</f>
        <v>43136</v>
      </c>
      <c r="AH372" s="177"/>
      <c r="AJ372" s="178">
        <f>业务员提成明细!AJ361</f>
        <v>0.17</v>
      </c>
    </row>
    <row r="373" spans="1:36" outlineLevel="2">
      <c r="A373" s="142" t="str">
        <f>业务员提成明细!A362</f>
        <v>王建平</v>
      </c>
      <c r="B373" s="143">
        <f>业务员提成明细!B362</f>
        <v>43024</v>
      </c>
      <c r="C373" s="144" t="str">
        <f>业务员提成明细!C362</f>
        <v>a0622</v>
      </c>
      <c r="D373" s="142" t="str">
        <f>业务员提成明细!D362</f>
        <v>昆山市玉山镇运鹏精密五金机械厂</v>
      </c>
      <c r="E373" s="145">
        <f>业务员提成明细!E362</f>
        <v>2800</v>
      </c>
      <c r="F373" s="146" t="str">
        <f>业务员提成明细!F362</f>
        <v>30158657</v>
      </c>
      <c r="G373" s="143">
        <f>业务员提成明细!G362</f>
        <v>43114</v>
      </c>
      <c r="H373" s="144">
        <f>业务员提成明细!H362</f>
        <v>90</v>
      </c>
      <c r="I373" s="150">
        <f>业务员提成明细!I362</f>
        <v>43252</v>
      </c>
      <c r="J373" s="151">
        <f>业务员提成明细!J362</f>
        <v>2800</v>
      </c>
      <c r="K373" s="145">
        <f>业务员提成明细!K362</f>
        <v>2393.16</v>
      </c>
      <c r="L373" s="152">
        <f>业务员提成明细!L362</f>
        <v>228</v>
      </c>
      <c r="M373" s="153">
        <f>业务员提成明细!M362</f>
        <v>0</v>
      </c>
      <c r="N373" s="76" t="e">
        <f>业务员提成明细!N362</f>
        <v>#REF!</v>
      </c>
      <c r="O373" s="126">
        <f>业务员提成明细!O362</f>
        <v>0</v>
      </c>
      <c r="P373" s="154">
        <f>业务员提成明细!P362</f>
        <v>0</v>
      </c>
      <c r="Q373" s="125" t="e">
        <f>业务员提成明细!Q362</f>
        <v>#REF!</v>
      </c>
      <c r="R373" s="145">
        <f>业务员提成明细!R362</f>
        <v>0</v>
      </c>
      <c r="S373" s="161">
        <f>业务员提成明细!S362</f>
        <v>0</v>
      </c>
      <c r="T373" s="162" t="str">
        <f>业务员提成明细!V362</f>
        <v>CSB15</v>
      </c>
      <c r="U373" s="144" t="str">
        <f>业务员提成明细!W362</f>
        <v>半合成切削液</v>
      </c>
      <c r="V373" s="163" t="str">
        <f>业务员提成明细!V362</f>
        <v>CSB15</v>
      </c>
      <c r="W373" s="164" t="str">
        <f>业务员提成明细!W362</f>
        <v>半合成切削液</v>
      </c>
      <c r="X373" s="163" t="str">
        <f>业务员提成明细!X362</f>
        <v>LP-3030AL</v>
      </c>
      <c r="Y373" s="169">
        <f>业务员提成明细!Y362</f>
        <v>1</v>
      </c>
      <c r="Z373" s="170" t="str">
        <f>业务员提成明细!Z362</f>
        <v>桶</v>
      </c>
      <c r="AA373" s="170"/>
      <c r="AB373" s="170"/>
      <c r="AC373" s="171">
        <f>业务员提成明细!AC362</f>
        <v>170</v>
      </c>
      <c r="AD373" s="170"/>
      <c r="AE373" s="170"/>
      <c r="AF373" s="170" t="str">
        <f>业务员提成明细!AF362</f>
        <v>XOUT17100170</v>
      </c>
      <c r="AG373" s="176">
        <f>业务员提成明细!AG362</f>
        <v>43024</v>
      </c>
      <c r="AH373" s="177"/>
      <c r="AJ373" s="178">
        <f>业务员提成明细!AJ362</f>
        <v>0.17</v>
      </c>
    </row>
    <row r="374" spans="1:36" outlineLevel="2">
      <c r="A374" s="142" t="str">
        <f>业务员提成明细!A363</f>
        <v>王建平</v>
      </c>
      <c r="B374" s="143">
        <f>业务员提成明细!B363</f>
        <v>43024</v>
      </c>
      <c r="C374" s="144" t="str">
        <f>业务员提成明细!C363</f>
        <v>a0622</v>
      </c>
      <c r="D374" s="142" t="str">
        <f>业务员提成明细!D363</f>
        <v>昆山市玉山镇运鹏精密五金机械厂</v>
      </c>
      <c r="E374" s="145">
        <f>业务员提成明细!E363</f>
        <v>2400</v>
      </c>
      <c r="F374" s="146" t="str">
        <f>业务员提成明细!F363</f>
        <v>30158657</v>
      </c>
      <c r="G374" s="143">
        <f>业务员提成明细!G363</f>
        <v>43114</v>
      </c>
      <c r="H374" s="144">
        <f>业务员提成明细!H363</f>
        <v>90</v>
      </c>
      <c r="I374" s="150">
        <f>业务员提成明细!I363</f>
        <v>43252</v>
      </c>
      <c r="J374" s="151">
        <f>业务员提成明细!J363</f>
        <v>2400</v>
      </c>
      <c r="K374" s="145">
        <f>业务员提成明细!K363</f>
        <v>2051.2800000000002</v>
      </c>
      <c r="L374" s="152">
        <f>业务员提成明细!L363</f>
        <v>228</v>
      </c>
      <c r="M374" s="153">
        <f>业务员提成明细!M363</f>
        <v>0</v>
      </c>
      <c r="N374" s="76" t="e">
        <f>业务员提成明细!N363</f>
        <v>#REF!</v>
      </c>
      <c r="O374" s="126">
        <f>业务员提成明细!O363</f>
        <v>0</v>
      </c>
      <c r="P374" s="154">
        <f>业务员提成明细!P363</f>
        <v>0</v>
      </c>
      <c r="Q374" s="125" t="e">
        <f>业务员提成明细!Q363</f>
        <v>#REF!</v>
      </c>
      <c r="R374" s="145">
        <f>业务员提成明细!R363</f>
        <v>0</v>
      </c>
      <c r="S374" s="161">
        <f>业务员提成明细!S363</f>
        <v>0</v>
      </c>
      <c r="T374" s="162" t="str">
        <f>业务员提成明细!V363</f>
        <v>CYT11</v>
      </c>
      <c r="U374" s="144" t="str">
        <f>业务员提成明细!W363</f>
        <v>机床导轨油</v>
      </c>
      <c r="V374" s="163" t="str">
        <f>业务员提成明细!V363</f>
        <v>CYT11</v>
      </c>
      <c r="W374" s="164" t="str">
        <f>业务员提成明细!W363</f>
        <v>机床导轨油</v>
      </c>
      <c r="X374" s="163" t="str">
        <f>业务员提成明细!X363</f>
        <v>68#</v>
      </c>
      <c r="Y374" s="169">
        <f>业务员提成明细!Y363</f>
        <v>1</v>
      </c>
      <c r="Z374" s="170" t="str">
        <f>业务员提成明细!Z363</f>
        <v>桶</v>
      </c>
      <c r="AA374" s="170"/>
      <c r="AB374" s="170"/>
      <c r="AC374" s="171">
        <f>业务员提成明细!AC363</f>
        <v>170</v>
      </c>
      <c r="AD374" s="170"/>
      <c r="AE374" s="170"/>
      <c r="AF374" s="170" t="str">
        <f>业务员提成明细!AF363</f>
        <v>XOUT17100170</v>
      </c>
      <c r="AG374" s="176">
        <f>业务员提成明细!AG363</f>
        <v>43024</v>
      </c>
      <c r="AH374" s="177"/>
      <c r="AJ374" s="178">
        <f>业务员提成明细!AJ363</f>
        <v>0.17</v>
      </c>
    </row>
    <row r="375" spans="1:36" outlineLevel="2">
      <c r="A375" s="142" t="str">
        <f>业务员提成明细!A364</f>
        <v>王建平</v>
      </c>
      <c r="B375" s="143">
        <f>业务员提成明细!B364</f>
        <v>43075</v>
      </c>
      <c r="C375" s="144" t="str">
        <f>业务员提成明细!C364</f>
        <v>a0622</v>
      </c>
      <c r="D375" s="142" t="str">
        <f>业务员提成明细!D364</f>
        <v>昆山市玉山镇运鹏精密五金机械厂</v>
      </c>
      <c r="E375" s="145">
        <f>业务员提成明细!E364</f>
        <v>2400</v>
      </c>
      <c r="F375" s="146" t="str">
        <f>业务员提成明细!F364</f>
        <v>26629719</v>
      </c>
      <c r="G375" s="143">
        <f>业务员提成明细!G364</f>
        <v>43165</v>
      </c>
      <c r="H375" s="144">
        <f>业务员提成明细!H364</f>
        <v>90</v>
      </c>
      <c r="I375" s="150">
        <f>业务员提成明细!I364</f>
        <v>43252</v>
      </c>
      <c r="J375" s="151">
        <f>业务员提成明细!J364</f>
        <v>2400</v>
      </c>
      <c r="K375" s="145">
        <f>业务员提成明细!K364</f>
        <v>2051.2800000000002</v>
      </c>
      <c r="L375" s="152">
        <f>业务员提成明细!L364</f>
        <v>177</v>
      </c>
      <c r="M375" s="153">
        <f>业务员提成明细!M364</f>
        <v>0</v>
      </c>
      <c r="N375" s="76" t="e">
        <f>业务员提成明细!N364</f>
        <v>#REF!</v>
      </c>
      <c r="O375" s="126">
        <f>业务员提成明细!O364</f>
        <v>0.01</v>
      </c>
      <c r="P375" s="154">
        <f>业务员提成明细!P364</f>
        <v>20.51</v>
      </c>
      <c r="Q375" s="125" t="e">
        <f>业务员提成明细!Q364</f>
        <v>#REF!</v>
      </c>
      <c r="R375" s="145" t="e">
        <f>业务员提成明细!R364</f>
        <v>#REF!</v>
      </c>
      <c r="S375" s="161" t="e">
        <f>业务员提成明细!S364</f>
        <v>#REF!</v>
      </c>
      <c r="T375" s="162" t="str">
        <f>业务员提成明细!V364</f>
        <v>CYT11</v>
      </c>
      <c r="U375" s="144" t="str">
        <f>业务员提成明细!W364</f>
        <v>机床导轨油</v>
      </c>
      <c r="V375" s="163" t="str">
        <f>业务员提成明细!V364</f>
        <v>CYT11</v>
      </c>
      <c r="W375" s="164" t="str">
        <f>业务员提成明细!W364</f>
        <v>机床导轨油</v>
      </c>
      <c r="X375" s="163" t="str">
        <f>业务员提成明细!X364</f>
        <v>68#</v>
      </c>
      <c r="Y375" s="169">
        <f>业务员提成明细!Y364</f>
        <v>1</v>
      </c>
      <c r="Z375" s="170" t="str">
        <f>业务员提成明细!Z364</f>
        <v>桶</v>
      </c>
      <c r="AA375" s="170"/>
      <c r="AB375" s="170"/>
      <c r="AC375" s="171">
        <f>业务员提成明细!AC364</f>
        <v>170</v>
      </c>
      <c r="AD375" s="170"/>
      <c r="AE375" s="170"/>
      <c r="AF375" s="170" t="str">
        <f>业务员提成明细!AF364</f>
        <v>XOUT17120106</v>
      </c>
      <c r="AG375" s="176">
        <f>业务员提成明细!AG364</f>
        <v>43076</v>
      </c>
      <c r="AH375" s="177"/>
      <c r="AJ375" s="178">
        <f>业务员提成明细!AJ364</f>
        <v>0.17</v>
      </c>
    </row>
    <row r="376" spans="1:36" outlineLevel="2">
      <c r="A376" s="142" t="str">
        <f>业务员提成明细!A365</f>
        <v>王建平</v>
      </c>
      <c r="B376" s="143">
        <f>业务员提成明细!B365</f>
        <v>43075</v>
      </c>
      <c r="C376" s="144" t="str">
        <f>业务员提成明细!C365</f>
        <v>a0622</v>
      </c>
      <c r="D376" s="142" t="str">
        <f>业务员提成明细!D365</f>
        <v>昆山市玉山镇运鹏精密五金机械厂</v>
      </c>
      <c r="E376" s="145">
        <f>业务员提成明细!E365</f>
        <v>2800</v>
      </c>
      <c r="F376" s="146" t="str">
        <f>业务员提成明细!F365</f>
        <v>26629719</v>
      </c>
      <c r="G376" s="143">
        <f>业务员提成明细!G365</f>
        <v>43165</v>
      </c>
      <c r="H376" s="144">
        <f>业务员提成明细!H365</f>
        <v>90</v>
      </c>
      <c r="I376" s="150">
        <f>业务员提成明细!I365</f>
        <v>43252</v>
      </c>
      <c r="J376" s="151">
        <f>业务员提成明细!J365</f>
        <v>2800</v>
      </c>
      <c r="K376" s="145">
        <f>业务员提成明细!K365</f>
        <v>2393.16</v>
      </c>
      <c r="L376" s="152">
        <f>业务员提成明细!L365</f>
        <v>177</v>
      </c>
      <c r="M376" s="153">
        <f>业务员提成明细!M365</f>
        <v>0</v>
      </c>
      <c r="N376" s="76" t="e">
        <f>业务员提成明细!N365</f>
        <v>#REF!</v>
      </c>
      <c r="O376" s="126">
        <f>业务员提成明细!O365</f>
        <v>0.01</v>
      </c>
      <c r="P376" s="154">
        <f>业务员提成明细!P365</f>
        <v>23.93</v>
      </c>
      <c r="Q376" s="125" t="e">
        <f>业务员提成明细!Q365</f>
        <v>#REF!</v>
      </c>
      <c r="R376" s="145" t="e">
        <f>业务员提成明细!R365</f>
        <v>#REF!</v>
      </c>
      <c r="S376" s="161" t="e">
        <f>业务员提成明细!S365</f>
        <v>#REF!</v>
      </c>
      <c r="T376" s="162" t="str">
        <f>业务员提成明细!V365</f>
        <v>CSB15</v>
      </c>
      <c r="U376" s="144" t="str">
        <f>业务员提成明细!W365</f>
        <v>半合成切削液</v>
      </c>
      <c r="V376" s="163" t="str">
        <f>业务员提成明细!V365</f>
        <v>CSB15</v>
      </c>
      <c r="W376" s="164" t="str">
        <f>业务员提成明细!W365</f>
        <v>半合成切削液</v>
      </c>
      <c r="X376" s="163" t="str">
        <f>业务员提成明细!X365</f>
        <v>LP-3030AL</v>
      </c>
      <c r="Y376" s="169">
        <f>业务员提成明细!Y365</f>
        <v>1</v>
      </c>
      <c r="Z376" s="170" t="str">
        <f>业务员提成明细!Z365</f>
        <v>桶</v>
      </c>
      <c r="AA376" s="170"/>
      <c r="AB376" s="170"/>
      <c r="AC376" s="171">
        <f>业务员提成明细!AC365</f>
        <v>170</v>
      </c>
      <c r="AD376" s="170"/>
      <c r="AE376" s="170"/>
      <c r="AF376" s="170" t="str">
        <f>业务员提成明细!AF365</f>
        <v>XOUT17120106</v>
      </c>
      <c r="AG376" s="176">
        <f>业务员提成明细!AG365</f>
        <v>43076</v>
      </c>
      <c r="AH376" s="177"/>
      <c r="AJ376" s="178">
        <f>业务员提成明细!AJ365</f>
        <v>0.17</v>
      </c>
    </row>
    <row r="377" spans="1:36" outlineLevel="2">
      <c r="A377" s="142" t="str">
        <f>业务员提成明细!A366</f>
        <v>王建平</v>
      </c>
      <c r="B377" s="143">
        <f>业务员提成明细!B366</f>
        <v>43172</v>
      </c>
      <c r="C377" s="144" t="str">
        <f>业务员提成明细!C366</f>
        <v>a1451</v>
      </c>
      <c r="D377" s="142" t="str">
        <f>业务员提成明细!D366</f>
        <v>苏州金秋自动化科技有限公司</v>
      </c>
      <c r="E377" s="145">
        <f>业务员提成明细!E366</f>
        <v>10500</v>
      </c>
      <c r="F377" s="146" t="str">
        <f>业务员提成明细!F366</f>
        <v>02839427</v>
      </c>
      <c r="G377" s="143">
        <f>业务员提成明细!G366</f>
        <v>43232</v>
      </c>
      <c r="H377" s="144">
        <f>业务员提成明细!H366</f>
        <v>60</v>
      </c>
      <c r="I377" s="150">
        <f>业务员提成明细!I366</f>
        <v>43276</v>
      </c>
      <c r="J377" s="151">
        <f>业务员提成明细!J366</f>
        <v>10500</v>
      </c>
      <c r="K377" s="145">
        <f>业务员提成明细!K366</f>
        <v>8974.36</v>
      </c>
      <c r="L377" s="152">
        <f>业务员提成明细!L366</f>
        <v>104</v>
      </c>
      <c r="M377" s="153">
        <f>业务员提成明细!M366</f>
        <v>0</v>
      </c>
      <c r="N377" s="76" t="e">
        <f>业务员提成明细!N366</f>
        <v>#REF!</v>
      </c>
      <c r="O377" s="126">
        <f>业务员提成明细!O366</f>
        <v>0.04</v>
      </c>
      <c r="P377" s="154">
        <f>业务员提成明细!P366</f>
        <v>358.97</v>
      </c>
      <c r="Q377" s="125">
        <f>业务员提成明细!Q366</f>
        <v>15.083</v>
      </c>
      <c r="R377" s="145">
        <f>业务员提成明细!R366</f>
        <v>7692.33</v>
      </c>
      <c r="S377" s="161">
        <f>业务员提成明细!S366</f>
        <v>1282.03</v>
      </c>
      <c r="T377" s="162" t="str">
        <f>业务员提成明细!V366</f>
        <v>CSR24</v>
      </c>
      <c r="U377" s="144" t="str">
        <f>业务员提成明细!W366</f>
        <v>*专项化学用品*铝合金加工液</v>
      </c>
      <c r="V377" s="163" t="str">
        <f>业务员提成明细!V366</f>
        <v>CSR24</v>
      </c>
      <c r="W377" s="164" t="str">
        <f>业务员提成明细!W366</f>
        <v>*专项化学用品*铝合金加工液</v>
      </c>
      <c r="X377" s="163" t="str">
        <f>业务员提成明细!X366</f>
        <v>ZM-3080</v>
      </c>
      <c r="Y377" s="169">
        <f>业务员提成明细!Y366</f>
        <v>3</v>
      </c>
      <c r="Z377" s="170" t="str">
        <f>业务员提成明细!Z366</f>
        <v>桶</v>
      </c>
      <c r="AA377" s="170"/>
      <c r="AB377" s="170"/>
      <c r="AC377" s="171">
        <f>业务员提成明细!AC366</f>
        <v>510</v>
      </c>
      <c r="AD377" s="170"/>
      <c r="AE377" s="170"/>
      <c r="AF377" s="170" t="str">
        <f>业务员提成明细!AF366</f>
        <v>XOUT18030099</v>
      </c>
      <c r="AG377" s="176">
        <f>业务员提成明细!AG366</f>
        <v>43166</v>
      </c>
      <c r="AH377" s="177"/>
      <c r="AJ377" s="178">
        <f>业务员提成明细!AJ366</f>
        <v>0.17</v>
      </c>
    </row>
    <row r="378" spans="1:36" outlineLevel="2">
      <c r="A378" s="142" t="str">
        <f>业务员提成明细!A367</f>
        <v>王建平</v>
      </c>
      <c r="B378" s="143">
        <f>业务员提成明细!B367</f>
        <v>43172</v>
      </c>
      <c r="C378" s="144" t="str">
        <f>业务员提成明细!C367</f>
        <v>a1451</v>
      </c>
      <c r="D378" s="142" t="str">
        <f>业务员提成明细!D367</f>
        <v>苏州金秋自动化科技有限公司</v>
      </c>
      <c r="E378" s="145">
        <f>业务员提成明细!E367</f>
        <v>2600</v>
      </c>
      <c r="F378" s="146" t="str">
        <f>业务员提成明细!F367</f>
        <v>02839427</v>
      </c>
      <c r="G378" s="143">
        <f>业务员提成明细!G367</f>
        <v>43232</v>
      </c>
      <c r="H378" s="144">
        <f>业务员提成明细!H367</f>
        <v>60</v>
      </c>
      <c r="I378" s="150">
        <f>业务员提成明细!I367</f>
        <v>43276</v>
      </c>
      <c r="J378" s="151">
        <f>业务员提成明细!J367</f>
        <v>2600</v>
      </c>
      <c r="K378" s="145">
        <f>业务员提成明细!K367</f>
        <v>2222.2199999999998</v>
      </c>
      <c r="L378" s="152">
        <f>业务员提成明细!L367</f>
        <v>104</v>
      </c>
      <c r="M378" s="153">
        <f>业务员提成明细!M367</f>
        <v>0</v>
      </c>
      <c r="N378" s="76" t="e">
        <f>业务员提成明细!N367</f>
        <v>#REF!</v>
      </c>
      <c r="O378" s="126">
        <f>业务员提成明细!O367</f>
        <v>0.04</v>
      </c>
      <c r="P378" s="154">
        <f>业务员提成明细!P367</f>
        <v>88.89</v>
      </c>
      <c r="Q378" s="125" t="e">
        <f>业务员提成明细!Q367</f>
        <v>#REF!</v>
      </c>
      <c r="R378" s="145" t="e">
        <f>业务员提成明细!R367</f>
        <v>#REF!</v>
      </c>
      <c r="S378" s="161" t="e">
        <f>业务员提成明细!S367</f>
        <v>#REF!</v>
      </c>
      <c r="T378" s="162" t="str">
        <f>业务员提成明细!V367</f>
        <v>CYT11</v>
      </c>
      <c r="U378" s="144" t="str">
        <f>业务员提成明细!W367</f>
        <v>*专项化学用品*机床导轨油</v>
      </c>
      <c r="V378" s="163" t="str">
        <f>业务员提成明细!V367</f>
        <v>CYT11</v>
      </c>
      <c r="W378" s="164" t="str">
        <f>业务员提成明细!W367</f>
        <v>*专项化学用品*机床导轨油</v>
      </c>
      <c r="X378" s="163" t="str">
        <f>业务员提成明细!X367</f>
        <v>68#</v>
      </c>
      <c r="Y378" s="169">
        <f>业务员提成明细!Y367</f>
        <v>1</v>
      </c>
      <c r="Z378" s="170" t="str">
        <f>业务员提成明细!Z367</f>
        <v>桶</v>
      </c>
      <c r="AA378" s="170"/>
      <c r="AB378" s="170"/>
      <c r="AC378" s="171">
        <f>业务员提成明细!AC367</f>
        <v>170</v>
      </c>
      <c r="AD378" s="170"/>
      <c r="AE378" s="170"/>
      <c r="AF378" s="170" t="str">
        <f>业务员提成明细!AF367</f>
        <v>XOUT18030099</v>
      </c>
      <c r="AG378" s="176">
        <f>业务员提成明细!AG367</f>
        <v>43166</v>
      </c>
      <c r="AH378" s="177"/>
      <c r="AJ378" s="178">
        <f>业务员提成明细!AJ367</f>
        <v>0.17</v>
      </c>
    </row>
    <row r="379" spans="1:36" outlineLevel="2">
      <c r="A379" s="142" t="str">
        <f>业务员提成明细!A368</f>
        <v>王建平</v>
      </c>
      <c r="B379" s="143">
        <f>业务员提成明细!B368</f>
        <v>43172</v>
      </c>
      <c r="C379" s="144" t="str">
        <f>业务员提成明细!C368</f>
        <v>a1542</v>
      </c>
      <c r="D379" s="142" t="str">
        <f>业务员提成明细!D368</f>
        <v>昆山钜亚汽车零部件技研有限公司</v>
      </c>
      <c r="E379" s="145">
        <f>业务员提成明细!E368</f>
        <v>320</v>
      </c>
      <c r="F379" s="146" t="str">
        <f>业务员提成明细!F368</f>
        <v>02839420</v>
      </c>
      <c r="G379" s="143">
        <f>业务员提成明细!G368</f>
        <v>43262</v>
      </c>
      <c r="H379" s="144">
        <f>业务员提成明细!H368</f>
        <v>90</v>
      </c>
      <c r="I379" s="150">
        <f>业务员提成明细!I368</f>
        <v>43279</v>
      </c>
      <c r="J379" s="151">
        <f>业务员提成明细!J368</f>
        <v>320</v>
      </c>
      <c r="K379" s="145">
        <f>业务员提成明细!K368</f>
        <v>273.5</v>
      </c>
      <c r="L379" s="152">
        <f>业务员提成明细!L368</f>
        <v>107</v>
      </c>
      <c r="M379" s="153">
        <f>业务员提成明细!M368</f>
        <v>0</v>
      </c>
      <c r="N379" s="76" t="e">
        <f>业务员提成明细!N368</f>
        <v>#REF!</v>
      </c>
      <c r="O379" s="126">
        <f>业务员提成明细!O368</f>
        <v>0.04</v>
      </c>
      <c r="P379" s="154">
        <f>业务员提成明细!P368</f>
        <v>10.94</v>
      </c>
      <c r="Q379" s="125" t="e">
        <f>业务员提成明细!Q368</f>
        <v>#REF!</v>
      </c>
      <c r="R379" s="145" t="e">
        <f>业务员提成明细!R368</f>
        <v>#REF!</v>
      </c>
      <c r="S379" s="161" t="e">
        <f>业务员提成明细!S368</f>
        <v>#REF!</v>
      </c>
      <c r="T379" s="162" t="str">
        <f>业务员提成明细!V368</f>
        <v>CYF05</v>
      </c>
      <c r="U379" s="144" t="str">
        <f>业务员提成明细!W368</f>
        <v>*专项化学用品*矿物油型防锈油</v>
      </c>
      <c r="V379" s="163" t="str">
        <f>业务员提成明细!V368</f>
        <v>CYF05</v>
      </c>
      <c r="W379" s="164" t="str">
        <f>业务员提成明细!W368</f>
        <v>*专项化学用品*矿物油型防锈油</v>
      </c>
      <c r="X379" s="163" t="str">
        <f>业务员提成明细!X368</f>
        <v>X-36</v>
      </c>
      <c r="Y379" s="169">
        <f>业务员提成明细!Y368</f>
        <v>1</v>
      </c>
      <c r="Z379" s="170" t="str">
        <f>业务员提成明细!Z368</f>
        <v>桶</v>
      </c>
      <c r="AA379" s="170"/>
      <c r="AB379" s="170"/>
      <c r="AC379" s="171">
        <f>业务员提成明细!AC368</f>
        <v>17</v>
      </c>
      <c r="AD379" s="170"/>
      <c r="AE379" s="170"/>
      <c r="AF379" s="170" t="str">
        <f>业务员提成明细!AF368</f>
        <v>XOUT18030174</v>
      </c>
      <c r="AG379" s="176">
        <f>业务员提成明细!AG368</f>
        <v>43171</v>
      </c>
      <c r="AH379" s="177"/>
      <c r="AJ379" s="178">
        <f>业务员提成明细!AJ368</f>
        <v>0.17</v>
      </c>
    </row>
    <row r="380" spans="1:36" outlineLevel="2">
      <c r="A380" s="142" t="str">
        <f>业务员提成明细!A369</f>
        <v>王建平</v>
      </c>
      <c r="B380" s="143">
        <f>业务员提成明细!B369</f>
        <v>43180</v>
      </c>
      <c r="C380" s="144" t="str">
        <f>业务员提成明细!C369</f>
        <v>a1542</v>
      </c>
      <c r="D380" s="142" t="str">
        <f>业务员提成明细!D369</f>
        <v>昆山钜亚汽车零部件技研有限公司</v>
      </c>
      <c r="E380" s="145">
        <f>业务员提成明细!E369</f>
        <v>2400</v>
      </c>
      <c r="F380" s="146" t="str">
        <f>业务员提成明细!F369</f>
        <v>02839649</v>
      </c>
      <c r="G380" s="143">
        <f>业务员提成明细!G369</f>
        <v>43270</v>
      </c>
      <c r="H380" s="144">
        <f>业务员提成明细!H369</f>
        <v>90</v>
      </c>
      <c r="I380" s="150">
        <f>业务员提成明细!I369</f>
        <v>43279</v>
      </c>
      <c r="J380" s="151">
        <f>业务员提成明细!J369</f>
        <v>2400</v>
      </c>
      <c r="K380" s="145">
        <f>业务员提成明细!K369</f>
        <v>2051.2800000000002</v>
      </c>
      <c r="L380" s="152">
        <f>业务员提成明细!L369</f>
        <v>99</v>
      </c>
      <c r="M380" s="153">
        <f>业务员提成明细!M369</f>
        <v>0</v>
      </c>
      <c r="N380" s="76" t="e">
        <f>业务员提成明细!N369</f>
        <v>#REF!</v>
      </c>
      <c r="O380" s="126">
        <f>业务员提成明细!O369</f>
        <v>0.04</v>
      </c>
      <c r="P380" s="154">
        <f>业务员提成明细!P369</f>
        <v>82.05</v>
      </c>
      <c r="Q380" s="125" t="e">
        <f>业务员提成明细!Q369</f>
        <v>#REF!</v>
      </c>
      <c r="R380" s="145" t="e">
        <f>业务员提成明细!R369</f>
        <v>#REF!</v>
      </c>
      <c r="S380" s="161" t="e">
        <f>业务员提成明细!S369</f>
        <v>#REF!</v>
      </c>
      <c r="T380" s="162" t="str">
        <f>业务员提成明细!V369</f>
        <v>CYT11</v>
      </c>
      <c r="U380" s="144" t="str">
        <f>业务员提成明细!W369</f>
        <v>*专项化学用品*机床导轨油</v>
      </c>
      <c r="V380" s="163" t="str">
        <f>业务员提成明细!V369</f>
        <v>CYT11</v>
      </c>
      <c r="W380" s="164" t="str">
        <f>业务员提成明细!W369</f>
        <v>*专项化学用品*机床导轨油</v>
      </c>
      <c r="X380" s="163" t="str">
        <f>业务员提成明细!X369</f>
        <v>68#</v>
      </c>
      <c r="Y380" s="169">
        <f>业务员提成明细!Y369</f>
        <v>1</v>
      </c>
      <c r="Z380" s="170" t="str">
        <f>业务员提成明细!Z369</f>
        <v>桶</v>
      </c>
      <c r="AA380" s="170"/>
      <c r="AB380" s="170"/>
      <c r="AC380" s="171">
        <f>业务员提成明细!AC369</f>
        <v>170</v>
      </c>
      <c r="AD380" s="170"/>
      <c r="AE380" s="170"/>
      <c r="AF380" s="170" t="str">
        <f>业务员提成明细!AF369</f>
        <v>XOUT18030293</v>
      </c>
      <c r="AG380" s="176">
        <f>业务员提成明细!AG369</f>
        <v>43179</v>
      </c>
      <c r="AH380" s="177"/>
      <c r="AJ380" s="178">
        <f>业务员提成明细!AJ369</f>
        <v>0.17</v>
      </c>
    </row>
    <row r="381" spans="1:36" outlineLevel="2">
      <c r="A381" s="142" t="str">
        <f>业务员提成明细!A370</f>
        <v>王建平</v>
      </c>
      <c r="B381" s="143">
        <f>业务员提成明细!B370</f>
        <v>43080</v>
      </c>
      <c r="C381" s="144" t="str">
        <f>业务员提成明细!C370</f>
        <v>a1735</v>
      </c>
      <c r="D381" s="142" t="str">
        <f>业务员提成明细!D370</f>
        <v>广东遂联智能装备制造有限公司</v>
      </c>
      <c r="E381" s="145">
        <f>业务员提成明细!E370</f>
        <v>2350</v>
      </c>
      <c r="F381" s="146" t="str">
        <f>业务员提成明细!F370</f>
        <v>09926541</v>
      </c>
      <c r="G381" s="143">
        <f>业务员提成明细!G370</f>
        <v>43110</v>
      </c>
      <c r="H381" s="144">
        <f>业务员提成明细!H370</f>
        <v>30</v>
      </c>
      <c r="I381" s="150">
        <f>业务员提成明细!I370</f>
        <v>43258</v>
      </c>
      <c r="J381" s="151">
        <f>业务员提成明细!J370</f>
        <v>2350</v>
      </c>
      <c r="K381" s="145">
        <f>业务员提成明细!K370</f>
        <v>2008.55</v>
      </c>
      <c r="L381" s="152">
        <f>业务员提成明细!L370</f>
        <v>178</v>
      </c>
      <c r="M381" s="153">
        <f>业务员提成明细!M370</f>
        <v>0</v>
      </c>
      <c r="N381" s="76" t="e">
        <f>业务员提成明细!N370</f>
        <v>#REF!</v>
      </c>
      <c r="O381" s="126">
        <f>业务员提成明细!O370</f>
        <v>0.01</v>
      </c>
      <c r="P381" s="154">
        <f>业务员提成明细!P370</f>
        <v>20.09</v>
      </c>
      <c r="Q381" s="125" t="e">
        <f>业务员提成明细!Q370</f>
        <v>#REF!</v>
      </c>
      <c r="R381" s="145" t="e">
        <f>业务员提成明细!R370</f>
        <v>#REF!</v>
      </c>
      <c r="S381" s="161" t="e">
        <f>业务员提成明细!S370</f>
        <v>#REF!</v>
      </c>
      <c r="T381" s="162" t="str">
        <f>业务员提成明细!V370</f>
        <v>CYT15</v>
      </c>
      <c r="U381" s="144" t="str">
        <f>业务员提成明细!W370</f>
        <v>工业极压齿轮油</v>
      </c>
      <c r="V381" s="163" t="str">
        <f>业务员提成明细!V370</f>
        <v>CYT15</v>
      </c>
      <c r="W381" s="164" t="str">
        <f>业务员提成明细!W370</f>
        <v>工业极压齿轮油</v>
      </c>
      <c r="X381" s="163" t="str">
        <f>业务员提成明细!X370</f>
        <v>220#</v>
      </c>
      <c r="Y381" s="169">
        <f>业务员提成明细!Y370</f>
        <v>1</v>
      </c>
      <c r="Z381" s="170" t="str">
        <f>业务员提成明细!Z370</f>
        <v>桶</v>
      </c>
      <c r="AA381" s="170"/>
      <c r="AB381" s="170"/>
      <c r="AC381" s="171">
        <f>业务员提成明细!AC370</f>
        <v>170</v>
      </c>
      <c r="AD381" s="170"/>
      <c r="AE381" s="170"/>
      <c r="AF381" s="170" t="str">
        <f>业务员提成明细!AF370</f>
        <v>XOUT17120183</v>
      </c>
      <c r="AG381" s="176">
        <f>业务员提成明细!AG370</f>
        <v>43078</v>
      </c>
      <c r="AH381" s="177"/>
      <c r="AJ381" s="178">
        <f>业务员提成明细!AJ370</f>
        <v>0.17</v>
      </c>
    </row>
    <row r="382" spans="1:36" outlineLevel="2">
      <c r="A382" s="142" t="str">
        <f>业务员提成明细!A371</f>
        <v>王建平</v>
      </c>
      <c r="B382" s="143">
        <f>业务员提成明细!B371</f>
        <v>43137</v>
      </c>
      <c r="C382" s="144" t="str">
        <f>业务员提成明细!C371</f>
        <v>a1773</v>
      </c>
      <c r="D382" s="142" t="str">
        <f>业务员提成明细!D371</f>
        <v>苏州锋北州铝材有限公司</v>
      </c>
      <c r="E382" s="145">
        <f>业务员提成明细!E371</f>
        <v>2300</v>
      </c>
      <c r="F382" s="146" t="str">
        <f>业务员提成明细!F371</f>
        <v>02839201</v>
      </c>
      <c r="G382" s="143">
        <f>业务员提成明细!G371</f>
        <v>43197</v>
      </c>
      <c r="H382" s="144">
        <f>业务员提成明细!H371</f>
        <v>60</v>
      </c>
      <c r="I382" s="150">
        <f>业务员提成明细!I371</f>
        <v>43256</v>
      </c>
      <c r="J382" s="151">
        <f>业务员提成明细!J371</f>
        <v>2300</v>
      </c>
      <c r="K382" s="145">
        <f>业务员提成明细!K371</f>
        <v>1965.81</v>
      </c>
      <c r="L382" s="152">
        <f>业务员提成明细!L371</f>
        <v>119</v>
      </c>
      <c r="M382" s="153">
        <f>业务员提成明细!M371</f>
        <v>0</v>
      </c>
      <c r="N382" s="76" t="e">
        <f>业务员提成明细!N371</f>
        <v>#REF!</v>
      </c>
      <c r="O382" s="126">
        <f>业务员提成明细!O371</f>
        <v>0.04</v>
      </c>
      <c r="P382" s="154">
        <f>业务员提成明细!P371</f>
        <v>78.63</v>
      </c>
      <c r="Q382" s="125" t="e">
        <f>业务员提成明细!Q371</f>
        <v>#REF!</v>
      </c>
      <c r="R382" s="145" t="e">
        <f>业务员提成明细!R371</f>
        <v>#REF!</v>
      </c>
      <c r="S382" s="161" t="e">
        <f>业务员提成明细!S371</f>
        <v>#REF!</v>
      </c>
      <c r="T382" s="162" t="str">
        <f>业务员提成明细!V371</f>
        <v>CYT10</v>
      </c>
      <c r="U382" s="144" t="str">
        <f>业务员提成明细!W371</f>
        <v>*石油制品*抗磨液压油</v>
      </c>
      <c r="V382" s="163" t="str">
        <f>业务员提成明细!V371</f>
        <v>CYT10</v>
      </c>
      <c r="W382" s="164" t="str">
        <f>业务员提成明细!W371</f>
        <v>*石油制品*抗磨液压油</v>
      </c>
      <c r="X382" s="163" t="str">
        <f>业务员提成明细!X371</f>
        <v>46#</v>
      </c>
      <c r="Y382" s="169">
        <f>业务员提成明细!Y371</f>
        <v>1</v>
      </c>
      <c r="Z382" s="170" t="str">
        <f>业务员提成明细!Z371</f>
        <v>桶</v>
      </c>
      <c r="AA382" s="170"/>
      <c r="AB382" s="170"/>
      <c r="AC382" s="171">
        <f>业务员提成明细!AC371</f>
        <v>170</v>
      </c>
      <c r="AD382" s="170"/>
      <c r="AE382" s="170"/>
      <c r="AF382" s="170" t="str">
        <f>业务员提成明细!AF371</f>
        <v>XOUT18020087</v>
      </c>
      <c r="AG382" s="176">
        <f>业务员提成明细!AG371</f>
        <v>43137</v>
      </c>
      <c r="AH382" s="177"/>
      <c r="AJ382" s="178">
        <f>业务员提成明细!AJ371</f>
        <v>0.17</v>
      </c>
    </row>
    <row r="383" spans="1:36" outlineLevel="2">
      <c r="A383" s="142" t="str">
        <f>业务员提成明细!A372</f>
        <v>王建平</v>
      </c>
      <c r="B383" s="143">
        <f>业务员提成明细!B372</f>
        <v>43137</v>
      </c>
      <c r="C383" s="144" t="str">
        <f>业务员提成明细!C372</f>
        <v>a1773</v>
      </c>
      <c r="D383" s="142" t="str">
        <f>业务员提成明细!D372</f>
        <v>苏州锋北州铝材有限公司</v>
      </c>
      <c r="E383" s="145">
        <f>业务员提成明细!E372</f>
        <v>350</v>
      </c>
      <c r="F383" s="146" t="str">
        <f>业务员提成明细!F372</f>
        <v>02839201</v>
      </c>
      <c r="G383" s="143">
        <f>业务员提成明细!G372</f>
        <v>43197</v>
      </c>
      <c r="H383" s="144">
        <f>业务员提成明细!H372</f>
        <v>60</v>
      </c>
      <c r="I383" s="150">
        <f>业务员提成明细!I372</f>
        <v>43256</v>
      </c>
      <c r="J383" s="151">
        <f>业务员提成明细!J372</f>
        <v>350</v>
      </c>
      <c r="K383" s="145">
        <f>业务员提成明细!K372</f>
        <v>299.14999999999998</v>
      </c>
      <c r="L383" s="152">
        <f>业务员提成明细!L372</f>
        <v>119</v>
      </c>
      <c r="M383" s="153">
        <f>业务员提成明细!M372</f>
        <v>0</v>
      </c>
      <c r="N383" s="76" t="e">
        <f>业务员提成明细!N372</f>
        <v>#REF!</v>
      </c>
      <c r="O383" s="126">
        <f>业务员提成明细!O372</f>
        <v>0.04</v>
      </c>
      <c r="P383" s="154">
        <f>业务员提成明细!P372</f>
        <v>11.97</v>
      </c>
      <c r="Q383" s="125">
        <f>业务员提成明细!Q372</f>
        <v>15.083</v>
      </c>
      <c r="R383" s="145">
        <f>业务员提成明细!R372</f>
        <v>286.41000000000003</v>
      </c>
      <c r="S383" s="161">
        <f>业务员提成明细!S372</f>
        <v>12.74</v>
      </c>
      <c r="T383" s="162" t="str">
        <f>业务员提成明细!V372</f>
        <v>CSR24</v>
      </c>
      <c r="U383" s="144" t="str">
        <f>业务员提成明细!W372</f>
        <v>*石油制品*铝合金加工液</v>
      </c>
      <c r="V383" s="163" t="str">
        <f>业务员提成明细!V372</f>
        <v>CSR24</v>
      </c>
      <c r="W383" s="164" t="str">
        <f>业务员提成明细!W372</f>
        <v>*石油制品*铝合金加工液</v>
      </c>
      <c r="X383" s="163" t="str">
        <f>业务员提成明细!X372</f>
        <v>ZM-3080Z</v>
      </c>
      <c r="Y383" s="169">
        <f>业务员提成明细!Y372</f>
        <v>1</v>
      </c>
      <c r="Z383" s="170" t="str">
        <f>业务员提成明细!Z372</f>
        <v>桶</v>
      </c>
      <c r="AA383" s="170"/>
      <c r="AB383" s="170"/>
      <c r="AC383" s="171">
        <f>业务员提成明细!AC372</f>
        <v>17</v>
      </c>
      <c r="AD383" s="170"/>
      <c r="AE383" s="170"/>
      <c r="AF383" s="170" t="str">
        <f>业务员提成明细!AF372</f>
        <v>XOUT18020087</v>
      </c>
      <c r="AG383" s="176">
        <f>业务员提成明细!AG372</f>
        <v>43137</v>
      </c>
      <c r="AH383" s="177"/>
      <c r="AJ383" s="178">
        <f>业务员提成明细!AJ372</f>
        <v>0.17</v>
      </c>
    </row>
    <row r="384" spans="1:36" outlineLevel="2">
      <c r="A384" s="142" t="str">
        <f>业务员提成明细!A373</f>
        <v>王建平</v>
      </c>
      <c r="B384" s="143">
        <f>业务员提成明细!B373</f>
        <v>43224</v>
      </c>
      <c r="C384" s="144" t="str">
        <f>业务员提成明细!C373</f>
        <v>a1773</v>
      </c>
      <c r="D384" s="142" t="str">
        <f>业务员提成明细!D373</f>
        <v>苏州锋北州铝材有限公司</v>
      </c>
      <c r="E384" s="145">
        <f>业务员提成明细!E373</f>
        <v>260</v>
      </c>
      <c r="F384" s="146" t="str">
        <f>业务员提成明细!F373</f>
        <v>27754369</v>
      </c>
      <c r="G384" s="143">
        <f>业务员提成明细!G373</f>
        <v>43284</v>
      </c>
      <c r="H384" s="144">
        <f>业务员提成明细!H373</f>
        <v>60</v>
      </c>
      <c r="I384" s="150">
        <f>业务员提成明细!I373</f>
        <v>43256</v>
      </c>
      <c r="J384" s="151">
        <f>业务员提成明细!J373</f>
        <v>260</v>
      </c>
      <c r="K384" s="145">
        <f>业务员提成明细!K373</f>
        <v>224.14</v>
      </c>
      <c r="L384" s="152">
        <f>业务员提成明细!L373</f>
        <v>32</v>
      </c>
      <c r="M384" s="153">
        <f>业务员提成明细!M373</f>
        <v>0</v>
      </c>
      <c r="N384" s="76" t="e">
        <f>业务员提成明细!N373</f>
        <v>#REF!</v>
      </c>
      <c r="O384" s="126">
        <f>业务员提成明细!O373</f>
        <v>0.05</v>
      </c>
      <c r="P384" s="154">
        <f>业务员提成明细!P373</f>
        <v>11.21</v>
      </c>
      <c r="Q384" s="125" t="e">
        <f>业务员提成明细!Q373</f>
        <v>#REF!</v>
      </c>
      <c r="R384" s="145" t="e">
        <f>业务员提成明细!R373</f>
        <v>#REF!</v>
      </c>
      <c r="S384" s="161" t="e">
        <f>业务员提成明细!S373</f>
        <v>#REF!</v>
      </c>
      <c r="T384" s="162" t="str">
        <f>业务员提成明细!V373</f>
        <v>CYT10</v>
      </c>
      <c r="U384" s="144" t="str">
        <f>业务员提成明细!W373</f>
        <v>*润滑油*抗磨液压油</v>
      </c>
      <c r="V384" s="163" t="str">
        <f>业务员提成明细!V373</f>
        <v>CYT10</v>
      </c>
      <c r="W384" s="164" t="str">
        <f>业务员提成明细!W373</f>
        <v>*润滑油*抗磨液压油</v>
      </c>
      <c r="X384" s="163" t="str">
        <f>业务员提成明细!X373</f>
        <v>46#</v>
      </c>
      <c r="Y384" s="169">
        <f>业务员提成明细!Y373</f>
        <v>1.7000000000000001E-2</v>
      </c>
      <c r="Z384" s="170" t="str">
        <f>业务员提成明细!Z373</f>
        <v>吨</v>
      </c>
      <c r="AA384" s="170"/>
      <c r="AB384" s="170"/>
      <c r="AC384" s="171">
        <f>业务员提成明细!AC373</f>
        <v>17</v>
      </c>
      <c r="AD384" s="170"/>
      <c r="AE384" s="170"/>
      <c r="AF384" s="170" t="str">
        <f>业务员提成明细!AF373</f>
        <v>XOUT18050064</v>
      </c>
      <c r="AG384" s="176">
        <f>业务员提成明细!AG373</f>
        <v>43225</v>
      </c>
      <c r="AH384" s="177"/>
      <c r="AJ384" s="178">
        <f>业务员提成明细!AJ373</f>
        <v>0.15998929240653201</v>
      </c>
    </row>
    <row r="385" spans="1:36" outlineLevel="2">
      <c r="A385" s="142" t="str">
        <f>业务员提成明细!A374</f>
        <v>王建平</v>
      </c>
      <c r="B385" s="143">
        <f>业务员提成明细!B374</f>
        <v>43224</v>
      </c>
      <c r="C385" s="144" t="str">
        <f>业务员提成明细!C374</f>
        <v>a1773</v>
      </c>
      <c r="D385" s="142" t="str">
        <f>业务员提成明细!D374</f>
        <v>苏州锋北州铝材有限公司</v>
      </c>
      <c r="E385" s="145">
        <f>业务员提成明细!E374</f>
        <v>3500</v>
      </c>
      <c r="F385" s="146" t="str">
        <f>业务员提成明细!F374</f>
        <v>27754370</v>
      </c>
      <c r="G385" s="143">
        <f>业务员提成明细!G374</f>
        <v>43284</v>
      </c>
      <c r="H385" s="144">
        <f>业务员提成明细!H374</f>
        <v>60</v>
      </c>
      <c r="I385" s="150">
        <f>业务员提成明细!I374</f>
        <v>43256</v>
      </c>
      <c r="J385" s="151">
        <f>业务员提成明细!J374</f>
        <v>3500</v>
      </c>
      <c r="K385" s="145">
        <f>业务员提成明细!K374</f>
        <v>3017.24</v>
      </c>
      <c r="L385" s="152">
        <f>业务员提成明细!L374</f>
        <v>32</v>
      </c>
      <c r="M385" s="153">
        <f>业务员提成明细!M374</f>
        <v>0</v>
      </c>
      <c r="N385" s="76" t="e">
        <f>业务员提成明细!N374</f>
        <v>#REF!</v>
      </c>
      <c r="O385" s="126">
        <f>业务员提成明细!O374</f>
        <v>0.05</v>
      </c>
      <c r="P385" s="154">
        <f>业务员提成明细!P374</f>
        <v>150.86000000000001</v>
      </c>
      <c r="Q385" s="125">
        <f>业务员提成明细!Q374</f>
        <v>15.083</v>
      </c>
      <c r="R385" s="145">
        <f>业务员提成明细!R374</f>
        <v>2564.11</v>
      </c>
      <c r="S385" s="161">
        <f>业务员提成明细!S374</f>
        <v>453.13</v>
      </c>
      <c r="T385" s="162" t="str">
        <f>业务员提成明细!V374</f>
        <v>CSR24</v>
      </c>
      <c r="U385" s="144" t="str">
        <f>业务员提成明细!W374</f>
        <v>*专项化学用品*铝合金加工液</v>
      </c>
      <c r="V385" s="163" t="str">
        <f>业务员提成明细!V374</f>
        <v>CSR24</v>
      </c>
      <c r="W385" s="164" t="str">
        <f>业务员提成明细!W374</f>
        <v>*专项化学用品*铝合金加工液</v>
      </c>
      <c r="X385" s="163" t="str">
        <f>业务员提成明细!X374</f>
        <v>ZM-3080Z</v>
      </c>
      <c r="Y385" s="169">
        <f>业务员提成明细!Y374</f>
        <v>1</v>
      </c>
      <c r="Z385" s="170" t="str">
        <f>业务员提成明细!Z374</f>
        <v>桶</v>
      </c>
      <c r="AA385" s="170"/>
      <c r="AB385" s="170"/>
      <c r="AC385" s="171">
        <f>业务员提成明细!AC374</f>
        <v>170</v>
      </c>
      <c r="AD385" s="170"/>
      <c r="AE385" s="170"/>
      <c r="AF385" s="170" t="str">
        <f>业务员提成明细!AF374</f>
        <v>XOUT18050064</v>
      </c>
      <c r="AG385" s="176">
        <f>业务员提成明细!AG374</f>
        <v>43225</v>
      </c>
      <c r="AH385" s="177"/>
      <c r="AJ385" s="178">
        <f>业务员提成明细!AJ374</f>
        <v>0.16000053028595701</v>
      </c>
    </row>
    <row r="386" spans="1:36" outlineLevel="2">
      <c r="A386" s="142" t="str">
        <f>业务员提成明细!A375</f>
        <v>王建平</v>
      </c>
      <c r="B386" s="143">
        <f>业务员提成明细!B375</f>
        <v>43277</v>
      </c>
      <c r="C386" s="144" t="str">
        <f>业务员提成明细!C375</f>
        <v>a1893</v>
      </c>
      <c r="D386" s="142" t="str">
        <f>业务员提成明细!D375</f>
        <v>南通市正中钢管有限公司</v>
      </c>
      <c r="E386" s="145">
        <f>业务员提成明细!E375</f>
        <v>1300</v>
      </c>
      <c r="F386" s="146" t="str">
        <f>业务员提成明细!F375</f>
        <v>16644075</v>
      </c>
      <c r="G386" s="143">
        <f>业务员提成明细!G375</f>
        <v>43307</v>
      </c>
      <c r="H386" s="144">
        <f>业务员提成明细!H375</f>
        <v>30</v>
      </c>
      <c r="I386" s="150">
        <f>业务员提成明细!I375</f>
        <v>43265</v>
      </c>
      <c r="J386" s="151">
        <f>业务员提成明细!J375</f>
        <v>1300</v>
      </c>
      <c r="K386" s="145">
        <f>业务员提成明细!K375</f>
        <v>1120.69</v>
      </c>
      <c r="L386" s="152">
        <f>业务员提成明细!L375</f>
        <v>-12</v>
      </c>
      <c r="M386" s="153">
        <f>业务员提成明细!M375</f>
        <v>0</v>
      </c>
      <c r="N386" s="76" t="e">
        <f>业务员提成明细!N375</f>
        <v>#REF!</v>
      </c>
      <c r="O386" s="126">
        <f>业务员提成明细!O375</f>
        <v>0.05</v>
      </c>
      <c r="P386" s="154">
        <f>业务员提成明细!P375</f>
        <v>56.03</v>
      </c>
      <c r="Q386" s="125" t="e">
        <f>业务员提成明细!Q375</f>
        <v>#REF!</v>
      </c>
      <c r="R386" s="145" t="e">
        <f>业务员提成明细!R375</f>
        <v>#REF!</v>
      </c>
      <c r="S386" s="161" t="e">
        <f>业务员提成明细!S375</f>
        <v>#REF!</v>
      </c>
      <c r="T386" s="162" t="str">
        <f>业务员提成明细!V375</f>
        <v>CSX09</v>
      </c>
      <c r="U386" s="144" t="str">
        <f>业务员提成明细!W375</f>
        <v>*专项化学用品*脱脂剂</v>
      </c>
      <c r="V386" s="163" t="str">
        <f>业务员提成明细!V375</f>
        <v>CSX09</v>
      </c>
      <c r="W386" s="164" t="str">
        <f>业务员提成明细!W375</f>
        <v>*专项化学用品*脱脂剂</v>
      </c>
      <c r="X386" s="163" t="str">
        <f>业务员提成明细!X375</f>
        <v>AS-505</v>
      </c>
      <c r="Y386" s="169">
        <f>业务员提成明细!Y375</f>
        <v>4</v>
      </c>
      <c r="Z386" s="170" t="str">
        <f>业务员提成明细!Z375</f>
        <v>桶</v>
      </c>
      <c r="AA386" s="170"/>
      <c r="AB386" s="170"/>
      <c r="AC386" s="171">
        <f>业务员提成明细!AC375</f>
        <v>100</v>
      </c>
      <c r="AD386" s="170"/>
      <c r="AE386" s="170"/>
      <c r="AF386" s="170" t="str">
        <f>业务员提成明细!AF375</f>
        <v>XOUT18060101</v>
      </c>
      <c r="AG386" s="176">
        <f>业务员提成明细!AG375</f>
        <v>43256</v>
      </c>
      <c r="AH386" s="177"/>
      <c r="AJ386" s="178">
        <f>业务员提成明细!AJ375</f>
        <v>0.15999964307703299</v>
      </c>
    </row>
    <row r="387" spans="1:36" outlineLevel="1">
      <c r="A387" s="179" t="s">
        <v>6648</v>
      </c>
      <c r="B387" s="143"/>
      <c r="C387" s="144"/>
      <c r="D387" s="142"/>
      <c r="E387" s="145">
        <f>SUBTOTAL(9,E352:E386)</f>
        <v>683550</v>
      </c>
      <c r="F387" s="146"/>
      <c r="G387" s="143"/>
      <c r="H387" s="144"/>
      <c r="I387" s="150"/>
      <c r="J387" s="151">
        <f>SUBTOTAL(9,J352:J386)</f>
        <v>620727</v>
      </c>
      <c r="K387" s="145">
        <f>SUBTOTAL(9,K352:K386)</f>
        <v>530573.17999999993</v>
      </c>
      <c r="L387" s="152"/>
      <c r="M387" s="153">
        <f>SUBTOTAL(9,M352:M386)</f>
        <v>0</v>
      </c>
      <c r="N387" s="76"/>
      <c r="O387" s="126"/>
      <c r="P387" s="154">
        <f>SUBTOTAL(9,P352:P386)</f>
        <v>3773.0200000000009</v>
      </c>
      <c r="Q387" s="125"/>
      <c r="R387" s="145" t="e">
        <f>SUBTOTAL(9,R352:R386)</f>
        <v>#REF!</v>
      </c>
      <c r="S387" s="161" t="e">
        <f>SUBTOTAL(9,S352:S386)</f>
        <v>#REF!</v>
      </c>
      <c r="T387" s="162"/>
      <c r="U387" s="144"/>
      <c r="V387" s="163"/>
      <c r="W387" s="164"/>
      <c r="X387" s="163"/>
      <c r="Y387" s="169"/>
      <c r="Z387" s="170"/>
      <c r="AA387" s="170"/>
      <c r="AB387" s="170"/>
      <c r="AC387" s="171"/>
      <c r="AD387" s="170"/>
      <c r="AE387" s="170"/>
      <c r="AF387" s="170"/>
      <c r="AG387" s="176"/>
      <c r="AH387" s="177"/>
      <c r="AJ387" s="178"/>
    </row>
    <row r="388" spans="1:36" outlineLevel="2">
      <c r="A388" s="142" t="str">
        <f>业务员提成明细!A376</f>
        <v>王立柱</v>
      </c>
      <c r="B388" s="143">
        <f>业务员提成明细!B376</f>
        <v>43129</v>
      </c>
      <c r="C388" s="144" t="str">
        <f>业务员提成明细!C376</f>
        <v>a0323</v>
      </c>
      <c r="D388" s="142" t="str">
        <f>业务员提成明细!D376</f>
        <v>苏州市意可机电有限公司</v>
      </c>
      <c r="E388" s="145">
        <f>业务员提成明细!E376</f>
        <v>5400</v>
      </c>
      <c r="F388" s="146" t="str">
        <f>业务员提成明细!F376</f>
        <v>28120621</v>
      </c>
      <c r="G388" s="143">
        <f>业务员提成明细!G376</f>
        <v>43219</v>
      </c>
      <c r="H388" s="144">
        <f>业务员提成明细!H376</f>
        <v>90</v>
      </c>
      <c r="I388" s="150" t="str">
        <f>业务员提成明细!I376</f>
        <v>2018-3-26/2018-6-15</v>
      </c>
      <c r="J388" s="151">
        <f>业务员提成明细!J376</f>
        <v>1046.1600000000001</v>
      </c>
      <c r="K388" s="145">
        <f>业务员提成明细!K376</f>
        <v>894.15</v>
      </c>
      <c r="L388" s="152">
        <f>业务员提成明细!L376</f>
        <v>137</v>
      </c>
      <c r="M388" s="153">
        <f>业务员提成明细!M376</f>
        <v>341.88034188034192</v>
      </c>
      <c r="N388" s="76" t="e">
        <f>业务员提成明细!N376</f>
        <v>#REF!</v>
      </c>
      <c r="O388" s="126">
        <f>业务员提成明细!O376</f>
        <v>0.02</v>
      </c>
      <c r="P388" s="154">
        <f>业务员提成明细!P376</f>
        <v>11.05</v>
      </c>
      <c r="Q388" s="125" t="e">
        <f>业务员提成明细!Q376</f>
        <v>#REF!</v>
      </c>
      <c r="R388" s="145" t="e">
        <f>业务员提成明细!R376</f>
        <v>#REF!</v>
      </c>
      <c r="S388" s="161" t="e">
        <f>业务员提成明细!S376</f>
        <v>#REF!</v>
      </c>
      <c r="T388" s="162" t="str">
        <f>业务员提成明细!V376</f>
        <v>CYQ19</v>
      </c>
      <c r="U388" s="144" t="str">
        <f>业务员提成明细!W376</f>
        <v>*石油制品*不锈钢切削油</v>
      </c>
      <c r="V388" s="163" t="str">
        <f>业务员提成明细!V376</f>
        <v>CYQ19</v>
      </c>
      <c r="W388" s="164" t="str">
        <f>业务员提成明细!W376</f>
        <v>*石油制品*不锈钢切削油</v>
      </c>
      <c r="X388" s="163" t="str">
        <f>业务员提成明细!X376</f>
        <v>DH-30A</v>
      </c>
      <c r="Y388" s="169">
        <f>业务员提成明细!Y376</f>
        <v>0.39</v>
      </c>
      <c r="Z388" s="170" t="str">
        <f>业务员提成明细!Z376</f>
        <v>桶</v>
      </c>
      <c r="AA388" s="170"/>
      <c r="AB388" s="170"/>
      <c r="AC388" s="171">
        <f>业务员提成明细!AC376</f>
        <v>65.87</v>
      </c>
      <c r="AD388" s="170"/>
      <c r="AE388" s="170"/>
      <c r="AF388" s="170" t="str">
        <f>业务员提成明细!AF376</f>
        <v>XOUT18010516</v>
      </c>
      <c r="AG388" s="176">
        <f>业务员提成明细!AG376</f>
        <v>43130</v>
      </c>
      <c r="AH388" s="177" t="str">
        <f>业务员提成明细!AH376</f>
        <v>拆分付款</v>
      </c>
      <c r="AJ388" s="178">
        <f>业务员提成明细!AJ376</f>
        <v>0.17</v>
      </c>
    </row>
    <row r="389" spans="1:36" outlineLevel="2">
      <c r="A389" s="142" t="str">
        <f>业务员提成明细!A377</f>
        <v>王立柱</v>
      </c>
      <c r="B389" s="143">
        <f>业务员提成明细!B377</f>
        <v>43207</v>
      </c>
      <c r="C389" s="144" t="str">
        <f>业务员提成明细!C377</f>
        <v>a0323</v>
      </c>
      <c r="D389" s="142" t="str">
        <f>业务员提成明细!D377</f>
        <v>苏州市意可机电有限公司</v>
      </c>
      <c r="E389" s="145">
        <f>业务员提成明细!E377</f>
        <v>8100</v>
      </c>
      <c r="F389" s="146" t="str">
        <f>业务员提成明细!F377</f>
        <v>15222644</v>
      </c>
      <c r="G389" s="143">
        <f>业务员提成明细!G377</f>
        <v>43297</v>
      </c>
      <c r="H389" s="144">
        <f>业务员提成明细!H377</f>
        <v>90</v>
      </c>
      <c r="I389" s="150">
        <f>业务员提成明细!I377</f>
        <v>43266</v>
      </c>
      <c r="J389" s="151">
        <f>业务员提成明细!J377</f>
        <v>141.84</v>
      </c>
      <c r="K389" s="145">
        <f>业务员提成明细!K377</f>
        <v>121.23</v>
      </c>
      <c r="L389" s="152">
        <f>业务员提成明细!L377</f>
        <v>59</v>
      </c>
      <c r="M389" s="153">
        <f>业务员提成明细!M377</f>
        <v>0</v>
      </c>
      <c r="N389" s="76" t="e">
        <f>业务员提成明细!N377</f>
        <v>#REF!</v>
      </c>
      <c r="O389" s="126">
        <f>业务员提成明细!O377</f>
        <v>0.05</v>
      </c>
      <c r="P389" s="154">
        <f>业务员提成明细!P377</f>
        <v>6.06</v>
      </c>
      <c r="Q389" s="125" t="e">
        <f>业务员提成明细!Q377</f>
        <v>#REF!</v>
      </c>
      <c r="R389" s="145" t="e">
        <f>业务员提成明细!R377</f>
        <v>#REF!</v>
      </c>
      <c r="S389" s="161" t="e">
        <f>业务员提成明细!S377</f>
        <v>#REF!</v>
      </c>
      <c r="T389" s="162" t="str">
        <f>业务员提成明细!V377</f>
        <v>CYQ19</v>
      </c>
      <c r="U389" s="144" t="str">
        <f>业务员提成明细!W377</f>
        <v>*化学试剂助剂*不锈钢加工冷却剂</v>
      </c>
      <c r="V389" s="163" t="str">
        <f>业务员提成明细!V377</f>
        <v>CYQ19</v>
      </c>
      <c r="W389" s="164" t="str">
        <f>业务员提成明细!W377</f>
        <v>*化学试剂助剂*不锈钢加工冷却剂</v>
      </c>
      <c r="X389" s="163" t="str">
        <f>业务员提成明细!X377</f>
        <v>DH-30A</v>
      </c>
      <c r="Y389" s="169">
        <f>业务员提成明细!Y377</f>
        <v>0.05</v>
      </c>
      <c r="Z389" s="170" t="str">
        <f>业务员提成明细!Z377</f>
        <v>桶</v>
      </c>
      <c r="AA389" s="170"/>
      <c r="AB389" s="170"/>
      <c r="AC389" s="171">
        <f>业务员提成明细!AC377</f>
        <v>8.93</v>
      </c>
      <c r="AD389" s="170"/>
      <c r="AE389" s="170"/>
      <c r="AF389" s="170" t="str">
        <f>业务员提成明细!AF377</f>
        <v>XOUT18040296</v>
      </c>
      <c r="AG389" s="176">
        <f>业务员提成明细!AG377</f>
        <v>43208</v>
      </c>
      <c r="AH389" s="177" t="str">
        <f>业务员提成明细!AH377</f>
        <v>拆分付款</v>
      </c>
      <c r="AJ389" s="178">
        <f>业务员提成明细!AJ377</f>
        <v>0.17</v>
      </c>
    </row>
    <row r="390" spans="1:36" outlineLevel="2">
      <c r="A390" s="142" t="str">
        <f>业务员提成明细!A378</f>
        <v>王立柱</v>
      </c>
      <c r="B390" s="143">
        <f>业务员提成明细!B378</f>
        <v>43172</v>
      </c>
      <c r="C390" s="144" t="str">
        <f>业务员提成明细!C378</f>
        <v>a0323</v>
      </c>
      <c r="D390" s="142" t="str">
        <f>业务员提成明细!D378</f>
        <v>苏州市意可机电有限公司</v>
      </c>
      <c r="E390" s="145">
        <f>业务员提成明细!E378</f>
        <v>5400</v>
      </c>
      <c r="F390" s="146" t="str">
        <f>业务员提成明细!F378</f>
        <v>02839426</v>
      </c>
      <c r="G390" s="143">
        <f>业务员提成明细!G378</f>
        <v>43262</v>
      </c>
      <c r="H390" s="144">
        <f>业务员提成明细!H378</f>
        <v>90</v>
      </c>
      <c r="I390" s="150">
        <f>业务员提成明细!I378</f>
        <v>43266</v>
      </c>
      <c r="J390" s="151">
        <f>业务员提成明细!J378</f>
        <v>5400</v>
      </c>
      <c r="K390" s="145">
        <f>业务员提成明细!K378</f>
        <v>4615.38</v>
      </c>
      <c r="L390" s="152">
        <f>业务员提成明细!L378</f>
        <v>94</v>
      </c>
      <c r="M390" s="153">
        <f>业务员提成明细!M378</f>
        <v>0</v>
      </c>
      <c r="N390" s="76" t="e">
        <f>业务员提成明细!N378</f>
        <v>#REF!</v>
      </c>
      <c r="O390" s="126">
        <f>业务员提成明细!O378</f>
        <v>0.04</v>
      </c>
      <c r="P390" s="154">
        <f>业务员提成明细!P378</f>
        <v>184.62</v>
      </c>
      <c r="Q390" s="125" t="e">
        <f>业务员提成明细!Q378</f>
        <v>#REF!</v>
      </c>
      <c r="R390" s="145" t="e">
        <f>业务员提成明细!R378</f>
        <v>#REF!</v>
      </c>
      <c r="S390" s="161" t="e">
        <f>业务员提成明细!S378</f>
        <v>#REF!</v>
      </c>
      <c r="T390" s="162" t="str">
        <f>业务员提成明细!V378</f>
        <v>CYQ19</v>
      </c>
      <c r="U390" s="144" t="str">
        <f>业务员提成明细!W378</f>
        <v>*专项化学用品*不锈钢切削油</v>
      </c>
      <c r="V390" s="163" t="str">
        <f>业务员提成明细!V378</f>
        <v>CYQ19</v>
      </c>
      <c r="W390" s="164" t="str">
        <f>业务员提成明细!W378</f>
        <v>*专项化学用品*不锈钢切削油</v>
      </c>
      <c r="X390" s="163" t="str">
        <f>业务员提成明细!X378</f>
        <v>DH-30A</v>
      </c>
      <c r="Y390" s="169">
        <f>业务员提成明细!Y378</f>
        <v>2</v>
      </c>
      <c r="Z390" s="170" t="str">
        <f>业务员提成明细!Z378</f>
        <v>桶</v>
      </c>
      <c r="AA390" s="170"/>
      <c r="AB390" s="170"/>
      <c r="AC390" s="171">
        <f>业务员提成明细!AC378</f>
        <v>340</v>
      </c>
      <c r="AD390" s="170"/>
      <c r="AE390" s="170"/>
      <c r="AF390" s="170" t="str">
        <f>业务员提成明细!AF378</f>
        <v>XOUT18030102</v>
      </c>
      <c r="AG390" s="176">
        <f>业务员提成明细!AG378</f>
        <v>43167</v>
      </c>
      <c r="AH390" s="177"/>
      <c r="AJ390" s="178">
        <f>业务员提成明细!AJ378</f>
        <v>0.17</v>
      </c>
    </row>
    <row r="391" spans="1:36" outlineLevel="2">
      <c r="A391" s="142" t="str">
        <f>业务员提成明细!A379</f>
        <v>王立柱</v>
      </c>
      <c r="B391" s="143">
        <f>业务员提成明细!B379</f>
        <v>43180</v>
      </c>
      <c r="C391" s="144" t="str">
        <f>业务员提成明细!C379</f>
        <v>a0323</v>
      </c>
      <c r="D391" s="142" t="str">
        <f>业务员提成明细!D379</f>
        <v>苏州市意可机电有限公司</v>
      </c>
      <c r="E391" s="145">
        <f>业务员提成明细!E379</f>
        <v>8100</v>
      </c>
      <c r="F391" s="146" t="str">
        <f>业务员提成明细!F379</f>
        <v>02839657</v>
      </c>
      <c r="G391" s="143">
        <f>业务员提成明细!G379</f>
        <v>43270</v>
      </c>
      <c r="H391" s="144">
        <f>业务员提成明细!H379</f>
        <v>90</v>
      </c>
      <c r="I391" s="150">
        <f>业务员提成明细!I379</f>
        <v>43266</v>
      </c>
      <c r="J391" s="151">
        <f>业务员提成明细!J379</f>
        <v>8100</v>
      </c>
      <c r="K391" s="145">
        <f>业务员提成明细!K379</f>
        <v>6923.08</v>
      </c>
      <c r="L391" s="152">
        <f>业务员提成明细!L379</f>
        <v>86</v>
      </c>
      <c r="M391" s="153">
        <f>业务员提成明细!M379</f>
        <v>0</v>
      </c>
      <c r="N391" s="76" t="e">
        <f>业务员提成明细!N379</f>
        <v>#REF!</v>
      </c>
      <c r="O391" s="126">
        <f>业务员提成明细!O379</f>
        <v>0.04</v>
      </c>
      <c r="P391" s="154">
        <f>业务员提成明细!P379</f>
        <v>276.92</v>
      </c>
      <c r="Q391" s="125" t="e">
        <f>业务员提成明细!Q379</f>
        <v>#REF!</v>
      </c>
      <c r="R391" s="145" t="e">
        <f>业务员提成明细!R379</f>
        <v>#REF!</v>
      </c>
      <c r="S391" s="161" t="e">
        <f>业务员提成明细!S379</f>
        <v>#REF!</v>
      </c>
      <c r="T391" s="162" t="str">
        <f>业务员提成明细!V379</f>
        <v>CYQ19</v>
      </c>
      <c r="U391" s="144" t="str">
        <f>业务员提成明细!W379</f>
        <v>*专项化学用品*不锈钢切削油</v>
      </c>
      <c r="V391" s="163" t="str">
        <f>业务员提成明细!V379</f>
        <v>CYQ19</v>
      </c>
      <c r="W391" s="164" t="str">
        <f>业务员提成明细!W379</f>
        <v>*专项化学用品*不锈钢切削油</v>
      </c>
      <c r="X391" s="163" t="str">
        <f>业务员提成明细!X379</f>
        <v>DH-30A</v>
      </c>
      <c r="Y391" s="169">
        <f>业务员提成明细!Y379</f>
        <v>3</v>
      </c>
      <c r="Z391" s="170" t="str">
        <f>业务员提成明细!Z379</f>
        <v>桶</v>
      </c>
      <c r="AA391" s="170"/>
      <c r="AB391" s="170"/>
      <c r="AC391" s="171">
        <f>业务员提成明细!AC379</f>
        <v>510</v>
      </c>
      <c r="AD391" s="170"/>
      <c r="AE391" s="170"/>
      <c r="AF391" s="170" t="str">
        <f>业务员提成明细!AF379</f>
        <v>XOUT18030334</v>
      </c>
      <c r="AG391" s="176">
        <f>业务员提成明细!AG379</f>
        <v>43181</v>
      </c>
      <c r="AH391" s="177"/>
      <c r="AJ391" s="178">
        <f>业务员提成明细!AJ379</f>
        <v>0.17</v>
      </c>
    </row>
    <row r="392" spans="1:36" outlineLevel="2">
      <c r="A392" s="142" t="str">
        <f>业务员提成明细!A380</f>
        <v>王立柱</v>
      </c>
      <c r="B392" s="143">
        <f>业务员提成明细!B380</f>
        <v>43180</v>
      </c>
      <c r="C392" s="144" t="str">
        <f>业务员提成明细!C380</f>
        <v>a0426</v>
      </c>
      <c r="D392" s="142" t="str">
        <f>业务员提成明细!D380</f>
        <v>昆山建昌金属科技有限公司</v>
      </c>
      <c r="E392" s="145">
        <f>业务员提成明细!E380</f>
        <v>4200</v>
      </c>
      <c r="F392" s="146" t="str">
        <f>业务员提成明细!F380</f>
        <v>02839639</v>
      </c>
      <c r="G392" s="143">
        <f>业务员提成明细!G380</f>
        <v>43210</v>
      </c>
      <c r="H392" s="144">
        <f>业务员提成明细!H380</f>
        <v>30</v>
      </c>
      <c r="I392" s="150">
        <f>业务员提成明细!I380</f>
        <v>43271</v>
      </c>
      <c r="J392" s="151">
        <f>业务员提成明细!J380</f>
        <v>4200</v>
      </c>
      <c r="K392" s="145">
        <f>业务员提成明细!K380</f>
        <v>3589.74</v>
      </c>
      <c r="L392" s="152">
        <f>业务员提成明细!L380</f>
        <v>91</v>
      </c>
      <c r="M392" s="153">
        <f>业务员提成明细!M380</f>
        <v>0</v>
      </c>
      <c r="N392" s="76" t="e">
        <f>业务员提成明细!N380</f>
        <v>#REF!</v>
      </c>
      <c r="O392" s="126">
        <f>业务员提成明细!O380</f>
        <v>0.04</v>
      </c>
      <c r="P392" s="154">
        <f>业务员提成明细!P380</f>
        <v>143.59</v>
      </c>
      <c r="Q392" s="125" t="e">
        <f>业务员提成明细!Q380</f>
        <v>#REF!</v>
      </c>
      <c r="R392" s="145" t="e">
        <f>业务员提成明细!R380</f>
        <v>#REF!</v>
      </c>
      <c r="S392" s="161" t="e">
        <f>业务员提成明细!S380</f>
        <v>#REF!</v>
      </c>
      <c r="T392" s="162" t="str">
        <f>业务员提成明细!V380</f>
        <v>CSQ07</v>
      </c>
      <c r="U392" s="144" t="str">
        <f>业务员提成明细!W380</f>
        <v>*专项化学用品*不锈钢研磨液</v>
      </c>
      <c r="V392" s="163" t="str">
        <f>业务员提成明细!V380</f>
        <v>CSQ07</v>
      </c>
      <c r="W392" s="164" t="str">
        <f>业务员提成明细!W380</f>
        <v>*专项化学用品*不锈钢研磨液</v>
      </c>
      <c r="X392" s="163" t="str">
        <f>业务员提成明细!X380</f>
        <v>SH-801AX</v>
      </c>
      <c r="Y392" s="169">
        <f>业务员提成明细!Y380</f>
        <v>1</v>
      </c>
      <c r="Z392" s="170" t="str">
        <f>业务员提成明细!Z380</f>
        <v>桶</v>
      </c>
      <c r="AA392" s="170"/>
      <c r="AB392" s="170"/>
      <c r="AC392" s="171">
        <f>业务员提成明细!AC380</f>
        <v>180</v>
      </c>
      <c r="AD392" s="170"/>
      <c r="AE392" s="170"/>
      <c r="AF392" s="170" t="str">
        <f>业务员提成明细!AF380</f>
        <v>XOUT18030321</v>
      </c>
      <c r="AG392" s="176">
        <f>业务员提成明细!AG380</f>
        <v>43180</v>
      </c>
      <c r="AH392" s="177"/>
      <c r="AJ392" s="178">
        <f>业务员提成明细!AJ380</f>
        <v>0.17</v>
      </c>
    </row>
    <row r="393" spans="1:36" outlineLevel="2">
      <c r="A393" s="142" t="str">
        <f>业务员提成明细!A381</f>
        <v>王立柱</v>
      </c>
      <c r="B393" s="143">
        <f>业务员提成明细!B381</f>
        <v>43178</v>
      </c>
      <c r="C393" s="144" t="str">
        <f>业务员提成明细!C381</f>
        <v>a0669</v>
      </c>
      <c r="D393" s="142" t="str">
        <f>业务员提成明细!D381</f>
        <v>苏州市瑞和环保科技有限公司</v>
      </c>
      <c r="E393" s="145">
        <f>业务员提成明细!E381</f>
        <v>3100</v>
      </c>
      <c r="F393" s="146" t="str">
        <f>业务员提成明细!F381</f>
        <v>02839619</v>
      </c>
      <c r="G393" s="143">
        <f>业务员提成明细!G381</f>
        <v>43238</v>
      </c>
      <c r="H393" s="144">
        <f>业务员提成明细!H381</f>
        <v>60</v>
      </c>
      <c r="I393" s="150">
        <f>业务员提成明细!I381</f>
        <v>43280</v>
      </c>
      <c r="J393" s="151">
        <f>业务员提成明细!J381</f>
        <v>3100</v>
      </c>
      <c r="K393" s="145">
        <f>业务员提成明细!K381</f>
        <v>2649.57</v>
      </c>
      <c r="L393" s="152">
        <f>业务员提成明细!L381</f>
        <v>102</v>
      </c>
      <c r="M393" s="153">
        <f>业务员提成明细!M381</f>
        <v>0</v>
      </c>
      <c r="N393" s="76" t="e">
        <f>业务员提成明细!N381</f>
        <v>#REF!</v>
      </c>
      <c r="O393" s="126">
        <f>业务员提成明细!O381</f>
        <v>0.04</v>
      </c>
      <c r="P393" s="154">
        <f>业务员提成明细!P381</f>
        <v>105.98</v>
      </c>
      <c r="Q393" s="125" t="e">
        <f>业务员提成明细!Q381</f>
        <v>#REF!</v>
      </c>
      <c r="R393" s="145" t="e">
        <f>业务员提成明细!R381</f>
        <v>#REF!</v>
      </c>
      <c r="S393" s="161" t="e">
        <f>业务员提成明细!S381</f>
        <v>#REF!</v>
      </c>
      <c r="T393" s="162" t="str">
        <f>业务员提成明细!V381</f>
        <v>CSB03</v>
      </c>
      <c r="U393" s="144" t="str">
        <f>业务员提成明细!W381</f>
        <v>*专项化学用品*半合成切削液</v>
      </c>
      <c r="V393" s="163" t="str">
        <f>业务员提成明细!V381</f>
        <v>CSB03</v>
      </c>
      <c r="W393" s="164" t="str">
        <f>业务员提成明细!W381</f>
        <v>*专项化学用品*半合成切削液</v>
      </c>
      <c r="X393" s="163" t="str">
        <f>业务员提成明细!X381</f>
        <v>JH-3010</v>
      </c>
      <c r="Y393" s="169">
        <f>业务员提成明细!Y381</f>
        <v>1</v>
      </c>
      <c r="Z393" s="170" t="str">
        <f>业务员提成明细!Z381</f>
        <v>桶</v>
      </c>
      <c r="AA393" s="170"/>
      <c r="AB393" s="170"/>
      <c r="AC393" s="171">
        <f>业务员提成明细!AC381</f>
        <v>170</v>
      </c>
      <c r="AD393" s="170"/>
      <c r="AE393" s="170"/>
      <c r="AF393" s="170" t="str">
        <f>业务员提成明细!AF381</f>
        <v>XOUT18030292</v>
      </c>
      <c r="AG393" s="176">
        <f>业务员提成明细!AG381</f>
        <v>43179</v>
      </c>
      <c r="AH393" s="177"/>
      <c r="AJ393" s="178">
        <f>业务员提成明细!AJ381</f>
        <v>0.17</v>
      </c>
    </row>
    <row r="394" spans="1:36" outlineLevel="2">
      <c r="A394" s="142" t="str">
        <f>业务员提成明细!A382</f>
        <v>王立柱</v>
      </c>
      <c r="B394" s="143">
        <f>业务员提成明细!B382</f>
        <v>43178</v>
      </c>
      <c r="C394" s="144" t="str">
        <f>业务员提成明细!C382</f>
        <v>a0669</v>
      </c>
      <c r="D394" s="142" t="str">
        <f>业务员提成明细!D382</f>
        <v>苏州市瑞和环保科技有限公司</v>
      </c>
      <c r="E394" s="145">
        <f>业务员提成明细!E382</f>
        <v>2500</v>
      </c>
      <c r="F394" s="146" t="str">
        <f>业务员提成明细!F382</f>
        <v>02839619</v>
      </c>
      <c r="G394" s="143">
        <f>业务员提成明细!G382</f>
        <v>43238</v>
      </c>
      <c r="H394" s="144">
        <f>业务员提成明细!H382</f>
        <v>60</v>
      </c>
      <c r="I394" s="150">
        <f>业务员提成明细!I382</f>
        <v>43280</v>
      </c>
      <c r="J394" s="151">
        <f>业务员提成明细!J382</f>
        <v>2500</v>
      </c>
      <c r="K394" s="145">
        <f>业务员提成明细!K382</f>
        <v>2136.75</v>
      </c>
      <c r="L394" s="152">
        <f>业务员提成明细!L382</f>
        <v>102</v>
      </c>
      <c r="M394" s="153">
        <f>业务员提成明细!M382</f>
        <v>0</v>
      </c>
      <c r="N394" s="76" t="e">
        <f>业务员提成明细!N382</f>
        <v>#REF!</v>
      </c>
      <c r="O394" s="126">
        <f>业务员提成明细!O382</f>
        <v>0.04</v>
      </c>
      <c r="P394" s="154">
        <f>业务员提成明细!P382</f>
        <v>85.47</v>
      </c>
      <c r="Q394" s="125" t="e">
        <f>业务员提成明细!Q382</f>
        <v>#REF!</v>
      </c>
      <c r="R394" s="145" t="e">
        <f>业务员提成明细!R382</f>
        <v>#REF!</v>
      </c>
      <c r="S394" s="161" t="e">
        <f>业务员提成明细!S382</f>
        <v>#REF!</v>
      </c>
      <c r="T394" s="162" t="str">
        <f>业务员提成明细!V382</f>
        <v>CYT11</v>
      </c>
      <c r="U394" s="144" t="str">
        <f>业务员提成明细!W382</f>
        <v>*专项化学用品*机床导轨油</v>
      </c>
      <c r="V394" s="163" t="str">
        <f>业务员提成明细!V382</f>
        <v>CYT11</v>
      </c>
      <c r="W394" s="164" t="str">
        <f>业务员提成明细!W382</f>
        <v>*专项化学用品*机床导轨油</v>
      </c>
      <c r="X394" s="163" t="str">
        <f>业务员提成明细!X382</f>
        <v>68#</v>
      </c>
      <c r="Y394" s="169">
        <f>业务员提成明细!Y382</f>
        <v>1</v>
      </c>
      <c r="Z394" s="170" t="str">
        <f>业务员提成明细!Z382</f>
        <v>桶</v>
      </c>
      <c r="AA394" s="170"/>
      <c r="AB394" s="170"/>
      <c r="AC394" s="171">
        <f>业务员提成明细!AC382</f>
        <v>170</v>
      </c>
      <c r="AD394" s="170"/>
      <c r="AE394" s="170"/>
      <c r="AF394" s="170" t="str">
        <f>业务员提成明细!AF382</f>
        <v>XOUT18030292</v>
      </c>
      <c r="AG394" s="176">
        <f>业务员提成明细!AG382</f>
        <v>43179</v>
      </c>
      <c r="AH394" s="177"/>
      <c r="AJ394" s="178">
        <f>业务员提成明细!AJ382</f>
        <v>0.17</v>
      </c>
    </row>
    <row r="395" spans="1:36" outlineLevel="2">
      <c r="A395" s="142" t="str">
        <f>业务员提成明细!A383</f>
        <v>王立柱</v>
      </c>
      <c r="B395" s="143">
        <f>业务员提成明细!B383</f>
        <v>43227</v>
      </c>
      <c r="C395" s="144" t="str">
        <f>业务员提成明细!C383</f>
        <v>a0718</v>
      </c>
      <c r="D395" s="142" t="str">
        <f>业务员提成明细!D383</f>
        <v>斯达克精密机械（苏州）有限公司</v>
      </c>
      <c r="E395" s="145">
        <f>业务员提成明细!E383</f>
        <v>3870</v>
      </c>
      <c r="F395" s="146" t="str">
        <f>业务员提成明细!F383</f>
        <v>27754392</v>
      </c>
      <c r="G395" s="143">
        <f>业务员提成明细!G383</f>
        <v>43257</v>
      </c>
      <c r="H395" s="144">
        <f>业务员提成明细!H383</f>
        <v>30</v>
      </c>
      <c r="I395" s="150">
        <f>业务员提成明细!I383</f>
        <v>43280</v>
      </c>
      <c r="J395" s="151">
        <f>业务员提成明细!J383</f>
        <v>3870</v>
      </c>
      <c r="K395" s="145">
        <f>业务员提成明细!K383</f>
        <v>3336.21</v>
      </c>
      <c r="L395" s="152">
        <f>业务员提成明细!L383</f>
        <v>53</v>
      </c>
      <c r="M395" s="153">
        <f>业务员提成明细!M383</f>
        <v>0</v>
      </c>
      <c r="N395" s="76" t="e">
        <f>业务员提成明细!N383</f>
        <v>#REF!</v>
      </c>
      <c r="O395" s="126">
        <f>业务员提成明细!O383</f>
        <v>0.05</v>
      </c>
      <c r="P395" s="154">
        <f>业务员提成明细!P383</f>
        <v>166.81</v>
      </c>
      <c r="Q395" s="125" t="e">
        <f>业务员提成明细!Q383</f>
        <v>#REF!</v>
      </c>
      <c r="R395" s="145" t="e">
        <f>业务员提成明细!R383</f>
        <v>#REF!</v>
      </c>
      <c r="S395" s="161" t="e">
        <f>业务员提成明细!S383</f>
        <v>#REF!</v>
      </c>
      <c r="T395" s="162" t="str">
        <f>业务员提成明细!V383</f>
        <v>CSB01</v>
      </c>
      <c r="U395" s="144" t="str">
        <f>业务员提成明细!W383</f>
        <v>*化学试剂助剂*半合成切削液</v>
      </c>
      <c r="V395" s="163" t="str">
        <f>业务员提成明细!V383</f>
        <v>CSB01</v>
      </c>
      <c r="W395" s="164" t="str">
        <f>业务员提成明细!W383</f>
        <v>*化学试剂助剂*半合成切削液</v>
      </c>
      <c r="X395" s="163" t="str">
        <f>业务员提成明细!X383</f>
        <v>AP-3040</v>
      </c>
      <c r="Y395" s="169">
        <f>业务员提成明细!Y383</f>
        <v>1</v>
      </c>
      <c r="Z395" s="170" t="str">
        <f>业务员提成明细!Z383</f>
        <v>桶</v>
      </c>
      <c r="AA395" s="170"/>
      <c r="AB395" s="170"/>
      <c r="AC395" s="171">
        <f>业务员提成明细!AC383</f>
        <v>170</v>
      </c>
      <c r="AD395" s="170"/>
      <c r="AE395" s="170"/>
      <c r="AF395" s="170" t="str">
        <f>业务员提成明细!AF383</f>
        <v>XOUT18050102</v>
      </c>
      <c r="AG395" s="176">
        <f>业务员提成明细!AG383</f>
        <v>43227</v>
      </c>
      <c r="AH395" s="177"/>
      <c r="AJ395" s="178">
        <f>业务员提成明细!AJ383</f>
        <v>0.15999892093123599</v>
      </c>
    </row>
    <row r="396" spans="1:36" outlineLevel="2">
      <c r="A396" s="142" t="str">
        <f>业务员提成明细!A384</f>
        <v>王立柱</v>
      </c>
      <c r="B396" s="143">
        <f>业务员提成明细!B384</f>
        <v>43111</v>
      </c>
      <c r="C396" s="144" t="str">
        <f>业务员提成明细!C384</f>
        <v>a0801</v>
      </c>
      <c r="D396" s="142" t="str">
        <f>业务员提成明细!D384</f>
        <v>苏州市吴中区胥口鸿硕精密机械厂</v>
      </c>
      <c r="E396" s="145">
        <f>业务员提成明细!E384</f>
        <v>4800</v>
      </c>
      <c r="F396" s="146" t="str">
        <f>业务员提成明细!F384</f>
        <v>28120212</v>
      </c>
      <c r="G396" s="143">
        <f>业务员提成明细!G384</f>
        <v>43171</v>
      </c>
      <c r="H396" s="144">
        <f>业务员提成明细!H384</f>
        <v>60</v>
      </c>
      <c r="I396" s="150">
        <f>业务员提成明细!I384</f>
        <v>43259</v>
      </c>
      <c r="J396" s="151">
        <f>业务员提成明细!J384</f>
        <v>4800</v>
      </c>
      <c r="K396" s="145">
        <f>业务员提成明细!K384</f>
        <v>4102.5600000000004</v>
      </c>
      <c r="L396" s="152">
        <f>业务员提成明细!L384</f>
        <v>148</v>
      </c>
      <c r="M396" s="153">
        <f>业务员提成明细!M384</f>
        <v>0</v>
      </c>
      <c r="N396" s="76" t="e">
        <f>业务员提成明细!N384</f>
        <v>#REF!</v>
      </c>
      <c r="O396" s="126">
        <f>业务员提成明细!O384</f>
        <v>0.02</v>
      </c>
      <c r="P396" s="154">
        <f>业务员提成明细!P384</f>
        <v>82.05</v>
      </c>
      <c r="Q396" s="125" t="e">
        <f>业务员提成明细!Q384</f>
        <v>#REF!</v>
      </c>
      <c r="R396" s="145" t="e">
        <f>业务员提成明细!R384</f>
        <v>#REF!</v>
      </c>
      <c r="S396" s="161" t="e">
        <f>业务员提成明细!S384</f>
        <v>#REF!</v>
      </c>
      <c r="T396" s="162" t="str">
        <f>业务员提成明细!V384</f>
        <v>CSB06</v>
      </c>
      <c r="U396" s="144" t="str">
        <f>业务员提成明细!W384</f>
        <v>*石油制品*半合成切削液</v>
      </c>
      <c r="V396" s="163" t="str">
        <f>业务员提成明细!V384</f>
        <v>CSB06</v>
      </c>
      <c r="W396" s="164" t="str">
        <f>业务员提成明细!W384</f>
        <v>*石油制品*半合成切削液</v>
      </c>
      <c r="X396" s="163" t="str">
        <f>业务员提成明细!X384</f>
        <v>LP-3030</v>
      </c>
      <c r="Y396" s="169">
        <f>业务员提成明细!Y384</f>
        <v>2</v>
      </c>
      <c r="Z396" s="170" t="str">
        <f>业务员提成明细!Z384</f>
        <v>桶</v>
      </c>
      <c r="AA396" s="170"/>
      <c r="AB396" s="170"/>
      <c r="AC396" s="171">
        <f>业务员提成明细!AC384</f>
        <v>340</v>
      </c>
      <c r="AD396" s="170"/>
      <c r="AE396" s="170"/>
      <c r="AF396" s="170" t="str">
        <f>业务员提成明细!AF384</f>
        <v>XOUT18010125</v>
      </c>
      <c r="AG396" s="176">
        <f>业务员提成明细!AG384</f>
        <v>43109</v>
      </c>
      <c r="AH396" s="177"/>
      <c r="AJ396" s="178">
        <f>业务员提成明细!AJ384</f>
        <v>0.17</v>
      </c>
    </row>
    <row r="397" spans="1:36" outlineLevel="2">
      <c r="A397" s="142" t="str">
        <f>业务员提成明细!A385</f>
        <v>王立柱</v>
      </c>
      <c r="B397" s="143">
        <f>业务员提成明细!B385</f>
        <v>43188</v>
      </c>
      <c r="C397" s="144" t="str">
        <f>业务员提成明细!C385</f>
        <v>a0801</v>
      </c>
      <c r="D397" s="142" t="str">
        <f>业务员提成明细!D385</f>
        <v>苏州市吴中区胥口鸿硕精密机械厂</v>
      </c>
      <c r="E397" s="145">
        <f>业务员提成明细!E385</f>
        <v>4800</v>
      </c>
      <c r="F397" s="146" t="str">
        <f>业务员提成明细!F385</f>
        <v>15222305</v>
      </c>
      <c r="G397" s="143">
        <f>业务员提成明细!G385</f>
        <v>43248</v>
      </c>
      <c r="H397" s="144">
        <f>业务员提成明细!H385</f>
        <v>60</v>
      </c>
      <c r="I397" s="150">
        <f>业务员提成明细!I385</f>
        <v>43259</v>
      </c>
      <c r="J397" s="151">
        <f>业务员提成明细!J385</f>
        <v>4800</v>
      </c>
      <c r="K397" s="145">
        <f>业务员提成明细!K385</f>
        <v>4102.5600000000004</v>
      </c>
      <c r="L397" s="152">
        <f>业务员提成明细!L385</f>
        <v>71</v>
      </c>
      <c r="M397" s="153">
        <f>业务员提成明细!M385</f>
        <v>0</v>
      </c>
      <c r="N397" s="76" t="e">
        <f>业务员提成明细!N385</f>
        <v>#REF!</v>
      </c>
      <c r="O397" s="126">
        <f>业务员提成明细!O385</f>
        <v>0.04</v>
      </c>
      <c r="P397" s="154">
        <f>业务员提成明细!P385</f>
        <v>164.1</v>
      </c>
      <c r="Q397" s="125" t="e">
        <f>业务员提成明细!Q385</f>
        <v>#REF!</v>
      </c>
      <c r="R397" s="145" t="e">
        <f>业务员提成明细!R385</f>
        <v>#REF!</v>
      </c>
      <c r="S397" s="161" t="e">
        <f>业务员提成明细!S385</f>
        <v>#REF!</v>
      </c>
      <c r="T397" s="162" t="str">
        <f>业务员提成明细!V385</f>
        <v>CSB06</v>
      </c>
      <c r="U397" s="144" t="str">
        <f>业务员提成明细!W385</f>
        <v>*专项化学用品*半合成切削液</v>
      </c>
      <c r="V397" s="163" t="str">
        <f>业务员提成明细!V385</f>
        <v>CSB06</v>
      </c>
      <c r="W397" s="164" t="str">
        <f>业务员提成明细!W385</f>
        <v>*专项化学用品*半合成切削液</v>
      </c>
      <c r="X397" s="163" t="str">
        <f>业务员提成明细!X385</f>
        <v>LP-3030</v>
      </c>
      <c r="Y397" s="169">
        <f>业务员提成明细!Y385</f>
        <v>2</v>
      </c>
      <c r="Z397" s="170" t="str">
        <f>业务员提成明细!Z385</f>
        <v>桶</v>
      </c>
      <c r="AA397" s="170"/>
      <c r="AB397" s="170"/>
      <c r="AC397" s="171">
        <f>业务员提成明细!AC385</f>
        <v>340</v>
      </c>
      <c r="AD397" s="170"/>
      <c r="AE397" s="170"/>
      <c r="AF397" s="170" t="str">
        <f>业务员提成明细!AF385</f>
        <v>XOUT18020216</v>
      </c>
      <c r="AG397" s="176">
        <f>业务员提成明细!AG385</f>
        <v>43160</v>
      </c>
      <c r="AH397" s="177"/>
      <c r="AJ397" s="178">
        <f>业务员提成明细!AJ385</f>
        <v>0.17</v>
      </c>
    </row>
    <row r="398" spans="1:36" outlineLevel="2">
      <c r="A398" s="142" t="str">
        <f>业务员提成明细!A386</f>
        <v>王立柱</v>
      </c>
      <c r="B398" s="143">
        <f>业务员提成明细!B386</f>
        <v>43192</v>
      </c>
      <c r="C398" s="144" t="str">
        <f>业务员提成明细!C386</f>
        <v>a1230</v>
      </c>
      <c r="D398" s="142" t="str">
        <f>业务员提成明细!D386</f>
        <v>苏州市恒聚精密机械有限公司</v>
      </c>
      <c r="E398" s="145">
        <f>业务员提成明细!E386</f>
        <v>9600</v>
      </c>
      <c r="F398" s="146" t="str">
        <f>业务员提成明细!F386</f>
        <v>15222344</v>
      </c>
      <c r="G398" s="143">
        <f>业务员提成明细!G386</f>
        <v>43252</v>
      </c>
      <c r="H398" s="144">
        <f>业务员提成明细!H386</f>
        <v>60</v>
      </c>
      <c r="I398" s="150">
        <f>业务员提成明细!I386</f>
        <v>43264</v>
      </c>
      <c r="J398" s="151">
        <f>业务员提成明细!J386</f>
        <v>9600</v>
      </c>
      <c r="K398" s="145">
        <f>业务员提成明细!K386</f>
        <v>8205.1299999999992</v>
      </c>
      <c r="L398" s="152">
        <f>业务员提成明细!L386</f>
        <v>72</v>
      </c>
      <c r="M398" s="153">
        <f>业务员提成明细!M386</f>
        <v>0</v>
      </c>
      <c r="N398" s="76" t="e">
        <f>业务员提成明细!N386</f>
        <v>#REF!</v>
      </c>
      <c r="O398" s="126">
        <f>业务员提成明细!O386</f>
        <v>0.04</v>
      </c>
      <c r="P398" s="154">
        <f>业务员提成明细!P386</f>
        <v>328.21</v>
      </c>
      <c r="Q398" s="125" t="e">
        <f>业务员提成明细!Q386</f>
        <v>#REF!</v>
      </c>
      <c r="R398" s="145" t="e">
        <f>业务员提成明细!R386</f>
        <v>#REF!</v>
      </c>
      <c r="S398" s="161" t="e">
        <f>业务员提成明细!S386</f>
        <v>#REF!</v>
      </c>
      <c r="T398" s="162" t="str">
        <f>业务员提成明细!V386</f>
        <v>CSB06</v>
      </c>
      <c r="U398" s="144" t="str">
        <f>业务员提成明细!W386</f>
        <v>*化学试剂助剂*半合成切削液</v>
      </c>
      <c r="V398" s="163" t="str">
        <f>业务员提成明细!V386</f>
        <v>CSB06</v>
      </c>
      <c r="W398" s="164" t="str">
        <f>业务员提成明细!W386</f>
        <v>*化学试剂助剂*半合成切削液</v>
      </c>
      <c r="X398" s="163" t="str">
        <f>业务员提成明细!X386</f>
        <v>LP-3030</v>
      </c>
      <c r="Y398" s="169">
        <f>业务员提成明细!Y386</f>
        <v>4</v>
      </c>
      <c r="Z398" s="170" t="str">
        <f>业务员提成明细!Z386</f>
        <v>桶</v>
      </c>
      <c r="AA398" s="170"/>
      <c r="AB398" s="170"/>
      <c r="AC398" s="171">
        <f>业务员提成明细!AC386</f>
        <v>680</v>
      </c>
      <c r="AD398" s="170"/>
      <c r="AE398" s="170"/>
      <c r="AF398" s="170" t="str">
        <f>业务员提成明细!AF386</f>
        <v>XOUT18040006/43</v>
      </c>
      <c r="AG398" s="176">
        <f>业务员提成明细!AG386</f>
        <v>43193</v>
      </c>
      <c r="AH398" s="177"/>
      <c r="AJ398" s="178">
        <f>业务员提成明细!AJ386</f>
        <v>0.17</v>
      </c>
    </row>
    <row r="399" spans="1:36" outlineLevel="2">
      <c r="A399" s="142" t="str">
        <f>业务员提成明细!A387</f>
        <v>王立柱</v>
      </c>
      <c r="B399" s="143">
        <f>业务员提成明细!B387</f>
        <v>43194</v>
      </c>
      <c r="C399" s="144" t="str">
        <f>业务员提成明细!C387</f>
        <v>a1260</v>
      </c>
      <c r="D399" s="142" t="str">
        <f>业务员提成明细!D387</f>
        <v>昆山昌利达精密机械有限公司</v>
      </c>
      <c r="E399" s="145">
        <f>业务员提成明细!E387</f>
        <v>2400</v>
      </c>
      <c r="F399" s="146" t="str">
        <f>业务员提成明细!F387</f>
        <v>15222401</v>
      </c>
      <c r="G399" s="143">
        <f>业务员提成明细!G387</f>
        <v>43224</v>
      </c>
      <c r="H399" s="144">
        <f>业务员提成明细!H387</f>
        <v>30</v>
      </c>
      <c r="I399" s="150">
        <f>业务员提成明细!I387</f>
        <v>43270</v>
      </c>
      <c r="J399" s="151">
        <f>业务员提成明细!J387</f>
        <v>2400</v>
      </c>
      <c r="K399" s="145">
        <f>业务员提成明细!K387</f>
        <v>2051.2800000000002</v>
      </c>
      <c r="L399" s="152">
        <f>业务员提成明细!L387</f>
        <v>76</v>
      </c>
      <c r="M399" s="153">
        <f>业务员提成明细!M387</f>
        <v>0</v>
      </c>
      <c r="N399" s="76" t="e">
        <f>业务员提成明细!N387</f>
        <v>#REF!</v>
      </c>
      <c r="O399" s="126">
        <f>业务员提成明细!O387</f>
        <v>0.04</v>
      </c>
      <c r="P399" s="154">
        <f>业务员提成明细!P387</f>
        <v>82.05</v>
      </c>
      <c r="Q399" s="125" t="e">
        <f>业务员提成明细!Q387</f>
        <v>#REF!</v>
      </c>
      <c r="R399" s="145" t="e">
        <f>业务员提成明细!R387</f>
        <v>#REF!</v>
      </c>
      <c r="S399" s="161" t="e">
        <f>业务员提成明细!S387</f>
        <v>#REF!</v>
      </c>
      <c r="T399" s="162" t="str">
        <f>业务员提成明细!V387</f>
        <v>CYT11</v>
      </c>
      <c r="U399" s="144" t="str">
        <f>业务员提成明细!W387</f>
        <v>*润滑油*机床导轨油</v>
      </c>
      <c r="V399" s="163" t="str">
        <f>业务员提成明细!V387</f>
        <v>CYT11</v>
      </c>
      <c r="W399" s="164" t="str">
        <f>业务员提成明细!W387</f>
        <v>*润滑油*机床导轨油</v>
      </c>
      <c r="X399" s="163" t="str">
        <f>业务员提成明细!X387</f>
        <v>68#</v>
      </c>
      <c r="Y399" s="169">
        <f>业务员提成明细!Y387</f>
        <v>0.17</v>
      </c>
      <c r="Z399" s="170" t="str">
        <f>业务员提成明细!Z387</f>
        <v>吨</v>
      </c>
      <c r="AA399" s="170"/>
      <c r="AB399" s="170"/>
      <c r="AC399" s="171">
        <f>业务员提成明细!AC387</f>
        <v>170</v>
      </c>
      <c r="AD399" s="170"/>
      <c r="AE399" s="170"/>
      <c r="AF399" s="170" t="str">
        <f>业务员提成明细!AF387</f>
        <v>XOUT18040066</v>
      </c>
      <c r="AG399" s="176">
        <f>业务员提成明细!AG387</f>
        <v>43194</v>
      </c>
      <c r="AH399" s="177"/>
      <c r="AJ399" s="178">
        <f>业务员提成明细!AJ387</f>
        <v>0.17</v>
      </c>
    </row>
    <row r="400" spans="1:36" outlineLevel="2">
      <c r="A400" s="142" t="str">
        <f>业务员提成明细!A388</f>
        <v>王立柱</v>
      </c>
      <c r="B400" s="143">
        <f>业务员提成明细!B388</f>
        <v>43234</v>
      </c>
      <c r="C400" s="144" t="str">
        <f>业务员提成明细!C388</f>
        <v>a1260</v>
      </c>
      <c r="D400" s="142" t="str">
        <f>业务员提成明细!D388</f>
        <v>昆山昌利达精密机械有限公司</v>
      </c>
      <c r="E400" s="145">
        <f>业务员提成明细!E388</f>
        <v>2400</v>
      </c>
      <c r="F400" s="146" t="str">
        <f>业务员提成明细!F388</f>
        <v>27754503</v>
      </c>
      <c r="G400" s="143">
        <f>业务员提成明细!G388</f>
        <v>43264</v>
      </c>
      <c r="H400" s="144">
        <f>业务员提成明细!H388</f>
        <v>30</v>
      </c>
      <c r="I400" s="150">
        <f>业务员提成明细!I388</f>
        <v>43270</v>
      </c>
      <c r="J400" s="151">
        <f>业务员提成明细!J388</f>
        <v>2400</v>
      </c>
      <c r="K400" s="145">
        <f>业务员提成明细!K388</f>
        <v>2068.9699999999998</v>
      </c>
      <c r="L400" s="152">
        <f>业务员提成明细!L388</f>
        <v>36</v>
      </c>
      <c r="M400" s="153">
        <f>业务员提成明细!M388</f>
        <v>0</v>
      </c>
      <c r="N400" s="76" t="e">
        <f>业务员提成明细!N388</f>
        <v>#REF!</v>
      </c>
      <c r="O400" s="126">
        <f>业务员提成明细!O388</f>
        <v>0.05</v>
      </c>
      <c r="P400" s="154">
        <f>业务员提成明细!P388</f>
        <v>103.45</v>
      </c>
      <c r="Q400" s="125" t="e">
        <f>业务员提成明细!Q388</f>
        <v>#REF!</v>
      </c>
      <c r="R400" s="145" t="e">
        <f>业务员提成明细!R388</f>
        <v>#REF!</v>
      </c>
      <c r="S400" s="161" t="e">
        <f>业务员提成明细!S388</f>
        <v>#REF!</v>
      </c>
      <c r="T400" s="162" t="str">
        <f>业务员提成明细!V388</f>
        <v>CYT11</v>
      </c>
      <c r="U400" s="144" t="str">
        <f>业务员提成明细!W388</f>
        <v>*润滑油*机床导轨油</v>
      </c>
      <c r="V400" s="163" t="str">
        <f>业务员提成明细!V388</f>
        <v>CYT11</v>
      </c>
      <c r="W400" s="164" t="str">
        <f>业务员提成明细!W388</f>
        <v>*润滑油*机床导轨油</v>
      </c>
      <c r="X400" s="163" t="str">
        <f>业务员提成明细!X388</f>
        <v>68#</v>
      </c>
      <c r="Y400" s="169">
        <f>业务员提成明细!Y388</f>
        <v>0.17</v>
      </c>
      <c r="Z400" s="170" t="str">
        <f>业务员提成明细!Z388</f>
        <v>吨</v>
      </c>
      <c r="AA400" s="170"/>
      <c r="AB400" s="170"/>
      <c r="AC400" s="171">
        <f>业务员提成明细!AC388</f>
        <v>170</v>
      </c>
      <c r="AD400" s="170"/>
      <c r="AE400" s="170"/>
      <c r="AF400" s="170" t="str">
        <f>业务员提成明细!AF388</f>
        <v>XOUT18050241</v>
      </c>
      <c r="AG400" s="176">
        <f>业务员提成明细!AG388</f>
        <v>43235</v>
      </c>
      <c r="AH400" s="177"/>
      <c r="AJ400" s="178">
        <f>业务员提成明细!AJ388</f>
        <v>0.159997486672112</v>
      </c>
    </row>
    <row r="401" spans="1:36" outlineLevel="2">
      <c r="A401" s="142" t="str">
        <f>业务员提成明细!A389</f>
        <v>王立柱</v>
      </c>
      <c r="B401" s="143">
        <f>业务员提成明细!B389</f>
        <v>43111</v>
      </c>
      <c r="C401" s="144" t="str">
        <f>业务员提成明细!C389</f>
        <v>a1574</v>
      </c>
      <c r="D401" s="142" t="str">
        <f>业务员提成明细!D389</f>
        <v>昆山大唐金属工业有限公司</v>
      </c>
      <c r="E401" s="145">
        <f>业务员提成明细!E389</f>
        <v>4600</v>
      </c>
      <c r="F401" s="146" t="str">
        <f>业务员提成明细!F389</f>
        <v>28120215</v>
      </c>
      <c r="G401" s="143">
        <f>业务员提成明细!G389</f>
        <v>43141</v>
      </c>
      <c r="H401" s="144">
        <f>业务员提成明细!H389</f>
        <v>30</v>
      </c>
      <c r="I401" s="150">
        <f>业务员提成明细!I389</f>
        <v>43252</v>
      </c>
      <c r="J401" s="151">
        <f>业务员提成明细!J389</f>
        <v>4600</v>
      </c>
      <c r="K401" s="145">
        <f>业务员提成明细!K389</f>
        <v>3931.62</v>
      </c>
      <c r="L401" s="152">
        <f>业务员提成明细!L389</f>
        <v>141</v>
      </c>
      <c r="M401" s="153">
        <f>业务员提成明细!M389</f>
        <v>0</v>
      </c>
      <c r="N401" s="76" t="e">
        <f>业务员提成明细!N389</f>
        <v>#REF!</v>
      </c>
      <c r="O401" s="126">
        <f>业务员提成明细!O389</f>
        <v>0.02</v>
      </c>
      <c r="P401" s="154">
        <f>业务员提成明细!P389</f>
        <v>78.63</v>
      </c>
      <c r="Q401" s="125" t="e">
        <f>业务员提成明细!Q389</f>
        <v>#REF!</v>
      </c>
      <c r="R401" s="145" t="e">
        <f>业务员提成明细!R389</f>
        <v>#REF!</v>
      </c>
      <c r="S401" s="161" t="e">
        <f>业务员提成明细!S389</f>
        <v>#REF!</v>
      </c>
      <c r="T401" s="162" t="str">
        <f>业务员提成明细!V389</f>
        <v>CYT12</v>
      </c>
      <c r="U401" s="144" t="str">
        <f>业务员提成明细!W389</f>
        <v>*石油制品*抗磨液压油</v>
      </c>
      <c r="V401" s="163" t="str">
        <f>业务员提成明细!V389</f>
        <v>CYT12</v>
      </c>
      <c r="W401" s="164" t="str">
        <f>业务员提成明细!W389</f>
        <v>*石油制品*抗磨液压油</v>
      </c>
      <c r="X401" s="163" t="str">
        <f>业务员提成明细!X389</f>
        <v>68#</v>
      </c>
      <c r="Y401" s="169">
        <f>业务员提成明细!Y389</f>
        <v>2</v>
      </c>
      <c r="Z401" s="170" t="str">
        <f>业务员提成明细!Z389</f>
        <v>桶</v>
      </c>
      <c r="AA401" s="170"/>
      <c r="AB401" s="170"/>
      <c r="AC401" s="171">
        <f>业务员提成明细!AC389</f>
        <v>340</v>
      </c>
      <c r="AD401" s="170"/>
      <c r="AE401" s="170"/>
      <c r="AF401" s="170" t="str">
        <f>业务员提成明细!AF389</f>
        <v>XOUT18010167</v>
      </c>
      <c r="AG401" s="176">
        <f>业务员提成明细!AG389</f>
        <v>43110</v>
      </c>
      <c r="AH401" s="177"/>
      <c r="AJ401" s="178">
        <f>业务员提成明细!AJ389</f>
        <v>0.17</v>
      </c>
    </row>
    <row r="402" spans="1:36" outlineLevel="2">
      <c r="A402" s="142" t="str">
        <f>业务员提成明细!A390</f>
        <v>王立柱</v>
      </c>
      <c r="B402" s="143">
        <f>业务员提成明细!B390</f>
        <v>43125</v>
      </c>
      <c r="C402" s="144" t="str">
        <f>业务员提成明细!C390</f>
        <v>a1574</v>
      </c>
      <c r="D402" s="142" t="str">
        <f>业务员提成明细!D390</f>
        <v>昆山大唐金属工业有限公司</v>
      </c>
      <c r="E402" s="145">
        <f>业务员提成明细!E390</f>
        <v>2300</v>
      </c>
      <c r="F402" s="146" t="str">
        <f>业务员提成明细!F390</f>
        <v>28120574</v>
      </c>
      <c r="G402" s="143">
        <f>业务员提成明细!G390</f>
        <v>43155</v>
      </c>
      <c r="H402" s="144">
        <f>业务员提成明细!H390</f>
        <v>30</v>
      </c>
      <c r="I402" s="150">
        <f>业务员提成明细!I390</f>
        <v>43252</v>
      </c>
      <c r="J402" s="151">
        <f>业务员提成明细!J390</f>
        <v>2300</v>
      </c>
      <c r="K402" s="145">
        <f>业务员提成明细!K390</f>
        <v>1965.81</v>
      </c>
      <c r="L402" s="152">
        <f>业务员提成明细!L390</f>
        <v>127</v>
      </c>
      <c r="M402" s="153">
        <f>业务员提成明细!M390</f>
        <v>0</v>
      </c>
      <c r="N402" s="76" t="e">
        <f>业务员提成明细!N390</f>
        <v>#REF!</v>
      </c>
      <c r="O402" s="126">
        <f>业务员提成明细!O390</f>
        <v>0.02</v>
      </c>
      <c r="P402" s="154">
        <f>业务员提成明细!P390</f>
        <v>39.32</v>
      </c>
      <c r="Q402" s="125" t="e">
        <f>业务员提成明细!Q390</f>
        <v>#REF!</v>
      </c>
      <c r="R402" s="145" t="e">
        <f>业务员提成明细!R390</f>
        <v>#REF!</v>
      </c>
      <c r="S402" s="161" t="e">
        <f>业务员提成明细!S390</f>
        <v>#REF!</v>
      </c>
      <c r="T402" s="162" t="str">
        <f>业务员提成明细!V390</f>
        <v>CYT12</v>
      </c>
      <c r="U402" s="144" t="str">
        <f>业务员提成明细!W390</f>
        <v>*石油制品*抗磨液压油</v>
      </c>
      <c r="V402" s="163" t="str">
        <f>业务员提成明细!V390</f>
        <v>CYT12</v>
      </c>
      <c r="W402" s="164" t="str">
        <f>业务员提成明细!W390</f>
        <v>*石油制品*抗磨液压油</v>
      </c>
      <c r="X402" s="163" t="str">
        <f>业务员提成明细!X390</f>
        <v>68#</v>
      </c>
      <c r="Y402" s="169">
        <f>业务员提成明细!Y390</f>
        <v>1</v>
      </c>
      <c r="Z402" s="170" t="str">
        <f>业务员提成明细!Z390</f>
        <v>桶</v>
      </c>
      <c r="AA402" s="170"/>
      <c r="AB402" s="170"/>
      <c r="AC402" s="171">
        <f>业务员提成明细!AC390</f>
        <v>170</v>
      </c>
      <c r="AD402" s="170"/>
      <c r="AE402" s="170"/>
      <c r="AF402" s="170" t="str">
        <f>业务员提成明细!AF390</f>
        <v>XOUT18010466</v>
      </c>
      <c r="AG402" s="176">
        <f>业务员提成明细!AG390</f>
        <v>43126</v>
      </c>
      <c r="AH402" s="177"/>
      <c r="AJ402" s="178">
        <f>业务员提成明细!AJ390</f>
        <v>0.17</v>
      </c>
    </row>
    <row r="403" spans="1:36" outlineLevel="2">
      <c r="A403" s="142" t="str">
        <f>业务员提成明细!A391</f>
        <v>王立柱</v>
      </c>
      <c r="B403" s="143">
        <f>业务员提成明细!B391</f>
        <v>43179</v>
      </c>
      <c r="C403" s="144" t="str">
        <f>业务员提成明细!C391</f>
        <v>a1574</v>
      </c>
      <c r="D403" s="142" t="str">
        <f>业务员提成明细!D391</f>
        <v>昆山大唐金属工业有限公司</v>
      </c>
      <c r="E403" s="145">
        <f>业务员提成明细!E391</f>
        <v>4600</v>
      </c>
      <c r="F403" s="146" t="str">
        <f>业务员提成明细!F391</f>
        <v>02839633</v>
      </c>
      <c r="G403" s="143">
        <f>业务员提成明细!G391</f>
        <v>43209</v>
      </c>
      <c r="H403" s="144">
        <f>业务员提成明细!H391</f>
        <v>30</v>
      </c>
      <c r="I403" s="150">
        <f>业务员提成明细!I391</f>
        <v>43265</v>
      </c>
      <c r="J403" s="151">
        <f>业务员提成明细!J391</f>
        <v>4600</v>
      </c>
      <c r="K403" s="145">
        <f>业务员提成明细!K391</f>
        <v>3931.62</v>
      </c>
      <c r="L403" s="152">
        <f>业务员提成明细!L391</f>
        <v>86</v>
      </c>
      <c r="M403" s="153">
        <f>业务员提成明细!M391</f>
        <v>0</v>
      </c>
      <c r="N403" s="76" t="e">
        <f>业务员提成明细!N391</f>
        <v>#REF!</v>
      </c>
      <c r="O403" s="126">
        <f>业务员提成明细!O391</f>
        <v>0.04</v>
      </c>
      <c r="P403" s="154">
        <f>业务员提成明细!P391</f>
        <v>157.26</v>
      </c>
      <c r="Q403" s="125" t="e">
        <f>业务员提成明细!Q391</f>
        <v>#REF!</v>
      </c>
      <c r="R403" s="145" t="e">
        <f>业务员提成明细!R391</f>
        <v>#REF!</v>
      </c>
      <c r="S403" s="161" t="e">
        <f>业务员提成明细!S391</f>
        <v>#REF!</v>
      </c>
      <c r="T403" s="162" t="str">
        <f>业务员提成明细!V391</f>
        <v>CYT12</v>
      </c>
      <c r="U403" s="144" t="str">
        <f>业务员提成明细!W391</f>
        <v>*专项化学用品*抗磨液压油</v>
      </c>
      <c r="V403" s="163" t="str">
        <f>业务员提成明细!V391</f>
        <v>CYT12</v>
      </c>
      <c r="W403" s="164" t="str">
        <f>业务员提成明细!W391</f>
        <v>*专项化学用品*抗磨液压油</v>
      </c>
      <c r="X403" s="163" t="str">
        <f>业务员提成明细!X391</f>
        <v>68#</v>
      </c>
      <c r="Y403" s="169">
        <f>业务员提成明细!Y391</f>
        <v>2</v>
      </c>
      <c r="Z403" s="170" t="str">
        <f>业务员提成明细!Z391</f>
        <v>桶</v>
      </c>
      <c r="AA403" s="170"/>
      <c r="AB403" s="170"/>
      <c r="AC403" s="171">
        <f>业务员提成明细!AC391</f>
        <v>340</v>
      </c>
      <c r="AD403" s="170"/>
      <c r="AE403" s="170"/>
      <c r="AF403" s="170" t="str">
        <f>业务员提成明细!AF391</f>
        <v>XOUT18030312</v>
      </c>
      <c r="AG403" s="176">
        <f>业务员提成明细!AG391</f>
        <v>43180</v>
      </c>
      <c r="AH403" s="177"/>
      <c r="AJ403" s="178">
        <f>业务员提成明细!AJ391</f>
        <v>0.17</v>
      </c>
    </row>
    <row r="404" spans="1:36" outlineLevel="2">
      <c r="A404" s="142" t="str">
        <f>业务员提成明细!A392</f>
        <v>王立柱</v>
      </c>
      <c r="B404" s="143">
        <f>业务员提成明细!B392</f>
        <v>43188</v>
      </c>
      <c r="C404" s="144" t="str">
        <f>业务员提成明细!C392</f>
        <v>a1651</v>
      </c>
      <c r="D404" s="142" t="str">
        <f>业务员提成明细!D392</f>
        <v>苏州市德格恩机电有限公司</v>
      </c>
      <c r="E404" s="145">
        <f>业务员提成明细!E392</f>
        <v>5000</v>
      </c>
      <c r="F404" s="146" t="str">
        <f>业务员提成明细!F392</f>
        <v>15222314</v>
      </c>
      <c r="G404" s="143">
        <f>业务员提成明细!G392</f>
        <v>43248</v>
      </c>
      <c r="H404" s="144">
        <f>业务员提成明细!H392</f>
        <v>60</v>
      </c>
      <c r="I404" s="150">
        <f>业务员提成明细!I392</f>
        <v>43279</v>
      </c>
      <c r="J404" s="151">
        <f>业务员提成明细!J392</f>
        <v>5000</v>
      </c>
      <c r="K404" s="145">
        <f>业务员提成明细!K392</f>
        <v>4273.5</v>
      </c>
      <c r="L404" s="152">
        <f>业务员提成明细!L392</f>
        <v>91</v>
      </c>
      <c r="M404" s="153">
        <f>业务员提成明细!M392</f>
        <v>0</v>
      </c>
      <c r="N404" s="76" t="e">
        <f>业务员提成明细!N392</f>
        <v>#REF!</v>
      </c>
      <c r="O404" s="126">
        <f>业务员提成明细!O392</f>
        <v>0.04</v>
      </c>
      <c r="P404" s="154">
        <f>业务员提成明细!P392</f>
        <v>170.94</v>
      </c>
      <c r="Q404" s="125" t="e">
        <f>业务员提成明细!Q392</f>
        <v>#REF!</v>
      </c>
      <c r="R404" s="145" t="e">
        <f>业务员提成明细!R392</f>
        <v>#REF!</v>
      </c>
      <c r="S404" s="161" t="e">
        <f>业务员提成明细!S392</f>
        <v>#REF!</v>
      </c>
      <c r="T404" s="162" t="str">
        <f>业务员提成明细!V392</f>
        <v>CSB06</v>
      </c>
      <c r="U404" s="144" t="str">
        <f>业务员提成明细!W392</f>
        <v>*专项化学用品*半合成切削液</v>
      </c>
      <c r="V404" s="163" t="str">
        <f>业务员提成明细!V392</f>
        <v>CSB06</v>
      </c>
      <c r="W404" s="164" t="str">
        <f>业务员提成明细!W392</f>
        <v>*专项化学用品*半合成切削液</v>
      </c>
      <c r="X404" s="163" t="str">
        <f>业务员提成明细!X392</f>
        <v>LP-3030</v>
      </c>
      <c r="Y404" s="169">
        <f>业务员提成明细!Y392</f>
        <v>2</v>
      </c>
      <c r="Z404" s="170" t="str">
        <f>业务员提成明细!Z392</f>
        <v>桶</v>
      </c>
      <c r="AA404" s="170"/>
      <c r="AB404" s="170"/>
      <c r="AC404" s="171">
        <f>业务员提成明细!AC392</f>
        <v>340</v>
      </c>
      <c r="AD404" s="170"/>
      <c r="AE404" s="170"/>
      <c r="AF404" s="170" t="str">
        <f>业务员提成明细!AF392</f>
        <v>XOUT18030487</v>
      </c>
      <c r="AG404" s="176">
        <f>业务员提成明细!AG392</f>
        <v>43189</v>
      </c>
      <c r="AH404" s="177"/>
      <c r="AJ404" s="178">
        <f>业务员提成明细!AJ392</f>
        <v>0.17</v>
      </c>
    </row>
    <row r="405" spans="1:36" outlineLevel="2">
      <c r="A405" s="142" t="str">
        <f>业务员提成明细!A393</f>
        <v>王立柱</v>
      </c>
      <c r="B405" s="143">
        <f>业务员提成明细!B393</f>
        <v>43174</v>
      </c>
      <c r="C405" s="144" t="str">
        <f>业务员提成明细!C393</f>
        <v>a1793</v>
      </c>
      <c r="D405" s="142" t="str">
        <f>业务员提成明细!D393</f>
        <v>苏州吴中区甪直格瑞特五金厂</v>
      </c>
      <c r="E405" s="145">
        <f>业务员提成明细!E393</f>
        <v>3000</v>
      </c>
      <c r="F405" s="146" t="str">
        <f>业务员提成明细!F393</f>
        <v>02839585</v>
      </c>
      <c r="G405" s="143">
        <f>业务员提成明细!G393</f>
        <v>43234</v>
      </c>
      <c r="H405" s="144">
        <f>业务员提成明细!H393</f>
        <v>60</v>
      </c>
      <c r="I405" s="150">
        <f>业务员提成明细!I393</f>
        <v>43255</v>
      </c>
      <c r="J405" s="151">
        <f>业务员提成明细!J393</f>
        <v>3000</v>
      </c>
      <c r="K405" s="145">
        <f>业务员提成明细!K393</f>
        <v>2564.1</v>
      </c>
      <c r="L405" s="152">
        <f>业务员提成明细!L393</f>
        <v>81</v>
      </c>
      <c r="M405" s="153">
        <f>业务员提成明细!M393</f>
        <v>0</v>
      </c>
      <c r="N405" s="76" t="e">
        <f>业务员提成明细!N393</f>
        <v>#REF!</v>
      </c>
      <c r="O405" s="126">
        <f>业务员提成明细!O393</f>
        <v>0.04</v>
      </c>
      <c r="P405" s="154">
        <f>业务员提成明细!P393</f>
        <v>102.56</v>
      </c>
      <c r="Q405" s="125" t="e">
        <f>业务员提成明细!Q393</f>
        <v>#REF!</v>
      </c>
      <c r="R405" s="145" t="e">
        <f>业务员提成明细!R393</f>
        <v>#REF!</v>
      </c>
      <c r="S405" s="161" t="e">
        <f>业务员提成明细!S393</f>
        <v>#REF!</v>
      </c>
      <c r="T405" s="162" t="str">
        <f>业务员提成明细!V393</f>
        <v>CSB03</v>
      </c>
      <c r="U405" s="144" t="str">
        <f>业务员提成明细!W393</f>
        <v>*专项化学用品*半合成切削液</v>
      </c>
      <c r="V405" s="163" t="str">
        <f>业务员提成明细!V393</f>
        <v>CSB03</v>
      </c>
      <c r="W405" s="164" t="str">
        <f>业务员提成明细!W393</f>
        <v>*专项化学用品*半合成切削液</v>
      </c>
      <c r="X405" s="163" t="str">
        <f>业务员提成明细!X393</f>
        <v>JH-3010</v>
      </c>
      <c r="Y405" s="169">
        <f>业务员提成明细!Y393</f>
        <v>1</v>
      </c>
      <c r="Z405" s="170" t="str">
        <f>业务员提成明细!Z393</f>
        <v>桶</v>
      </c>
      <c r="AA405" s="170"/>
      <c r="AB405" s="170"/>
      <c r="AC405" s="171">
        <f>业务员提成明细!AC393</f>
        <v>170</v>
      </c>
      <c r="AD405" s="170"/>
      <c r="AE405" s="170"/>
      <c r="AF405" s="170" t="str">
        <f>业务员提成明细!AF393</f>
        <v>XOUT18030250</v>
      </c>
      <c r="AG405" s="176">
        <f>业务员提成明细!AG393</f>
        <v>43175</v>
      </c>
      <c r="AH405" s="177"/>
      <c r="AJ405" s="178">
        <f>业务员提成明细!AJ393</f>
        <v>0.17</v>
      </c>
    </row>
    <row r="406" spans="1:36" outlineLevel="2">
      <c r="A406" s="142" t="str">
        <f>业务员提成明细!A394</f>
        <v>王立柱</v>
      </c>
      <c r="B406" s="143">
        <f>业务员提成明细!B394</f>
        <v>43255</v>
      </c>
      <c r="C406" s="144" t="str">
        <f>业务员提成明细!C394</f>
        <v>a1891</v>
      </c>
      <c r="D406" s="142" t="str">
        <f>业务员提成明细!D394</f>
        <v>苏州米克赫勒精密机械有限公司</v>
      </c>
      <c r="E406" s="145">
        <f>业务员提成明细!E394</f>
        <v>620</v>
      </c>
      <c r="F406" s="146" t="str">
        <f>业务员提成明细!F394</f>
        <v>55874830</v>
      </c>
      <c r="G406" s="143">
        <f>业务员提成明细!G394</f>
        <v>43285</v>
      </c>
      <c r="H406" s="144">
        <f>业务员提成明细!H394</f>
        <v>30</v>
      </c>
      <c r="I406" s="150">
        <f>业务员提成明细!I394</f>
        <v>43266</v>
      </c>
      <c r="J406" s="151">
        <f>业务员提成明细!J394</f>
        <v>620</v>
      </c>
      <c r="K406" s="145">
        <f>业务员提成明细!K394</f>
        <v>534.48</v>
      </c>
      <c r="L406" s="152">
        <f>业务员提成明细!L394</f>
        <v>11</v>
      </c>
      <c r="M406" s="153">
        <f>业务员提成明细!M394</f>
        <v>0</v>
      </c>
      <c r="N406" s="76" t="e">
        <f>业务员提成明细!N394</f>
        <v>#REF!</v>
      </c>
      <c r="O406" s="126">
        <f>业务员提成明细!O394</f>
        <v>0.05</v>
      </c>
      <c r="P406" s="154">
        <f>业务员提成明细!P394</f>
        <v>26.72</v>
      </c>
      <c r="Q406" s="125" t="e">
        <f>业务员提成明细!Q394</f>
        <v>#REF!</v>
      </c>
      <c r="R406" s="145" t="e">
        <f>业务员提成明细!R394</f>
        <v>#REF!</v>
      </c>
      <c r="S406" s="161" t="e">
        <f>业务员提成明细!S394</f>
        <v>#REF!</v>
      </c>
      <c r="T406" s="162" t="str">
        <f>业务员提成明细!V394</f>
        <v>CSB06</v>
      </c>
      <c r="U406" s="144" t="str">
        <f>业务员提成明细!W394</f>
        <v>*化学试剂助剂*半合成切削液</v>
      </c>
      <c r="V406" s="163" t="str">
        <f>业务员提成明细!V394</f>
        <v>CSB06</v>
      </c>
      <c r="W406" s="164" t="str">
        <f>业务员提成明细!W394</f>
        <v>*化学试剂助剂*半合成切削液</v>
      </c>
      <c r="X406" s="163" t="str">
        <f>业务员提成明细!X394</f>
        <v>LP-3030</v>
      </c>
      <c r="Y406" s="169">
        <f>业务员提成明细!Y394</f>
        <v>2</v>
      </c>
      <c r="Z406" s="170" t="str">
        <f>业务员提成明细!Z394</f>
        <v>桶</v>
      </c>
      <c r="AA406" s="170"/>
      <c r="AB406" s="170"/>
      <c r="AC406" s="171">
        <f>业务员提成明细!AC394</f>
        <v>34</v>
      </c>
      <c r="AD406" s="170"/>
      <c r="AE406" s="170"/>
      <c r="AF406" s="170" t="str">
        <f>业务员提成明细!AF394</f>
        <v>XOUT18060072</v>
      </c>
      <c r="AG406" s="176">
        <f>业务员提成明细!AG394</f>
        <v>43256</v>
      </c>
      <c r="AH406" s="177"/>
      <c r="AJ406" s="178">
        <f>业务员提成明细!AJ394</f>
        <v>0.160005987127675</v>
      </c>
    </row>
    <row r="407" spans="1:36" outlineLevel="2">
      <c r="A407" s="142" t="str">
        <f>业务员提成明细!A395</f>
        <v>王立柱</v>
      </c>
      <c r="B407" s="143">
        <f>业务员提成明细!B395</f>
        <v>43255</v>
      </c>
      <c r="C407" s="144" t="str">
        <f>业务员提成明细!C395</f>
        <v>a1891</v>
      </c>
      <c r="D407" s="142" t="str">
        <f>业务员提成明细!D395</f>
        <v>苏州米克赫勒精密机械有限公司</v>
      </c>
      <c r="E407" s="145">
        <f>业务员提成明细!E395</f>
        <v>310</v>
      </c>
      <c r="F407" s="146" t="str">
        <f>业务员提成明细!F395</f>
        <v>55874831</v>
      </c>
      <c r="G407" s="143">
        <f>业务员提成明细!G395</f>
        <v>43285</v>
      </c>
      <c r="H407" s="144">
        <f>业务员提成明细!H395</f>
        <v>30</v>
      </c>
      <c r="I407" s="150">
        <f>业务员提成明细!I395</f>
        <v>43266</v>
      </c>
      <c r="J407" s="151">
        <f>业务员提成明细!J395</f>
        <v>310</v>
      </c>
      <c r="K407" s="145">
        <f>业务员提成明细!K395</f>
        <v>267.24</v>
      </c>
      <c r="L407" s="152">
        <f>业务员提成明细!L395</f>
        <v>11</v>
      </c>
      <c r="M407" s="153">
        <f>业务员提成明细!M395</f>
        <v>0</v>
      </c>
      <c r="N407" s="76" t="e">
        <f>业务员提成明细!N395</f>
        <v>#REF!</v>
      </c>
      <c r="O407" s="126">
        <f>业务员提成明细!O395</f>
        <v>0.05</v>
      </c>
      <c r="P407" s="154">
        <f>业务员提成明细!P395</f>
        <v>13.36</v>
      </c>
      <c r="Q407" s="125" t="e">
        <f>业务员提成明细!Q395</f>
        <v>#REF!</v>
      </c>
      <c r="R407" s="145" t="e">
        <f>业务员提成明细!R395</f>
        <v>#REF!</v>
      </c>
      <c r="S407" s="161" t="e">
        <f>业务员提成明细!S395</f>
        <v>#REF!</v>
      </c>
      <c r="T407" s="162" t="str">
        <f>业务员提成明细!V395</f>
        <v>CYT11</v>
      </c>
      <c r="U407" s="144" t="str">
        <f>业务员提成明细!W395</f>
        <v>*润滑油*机床导轨油</v>
      </c>
      <c r="V407" s="163" t="str">
        <f>业务员提成明细!V395</f>
        <v>CYT11</v>
      </c>
      <c r="W407" s="164" t="str">
        <f>业务员提成明细!W395</f>
        <v>*润滑油*机床导轨油</v>
      </c>
      <c r="X407" s="163" t="str">
        <f>业务员提成明细!X395</f>
        <v>68#</v>
      </c>
      <c r="Y407" s="169">
        <f>业务员提成明细!Y395</f>
        <v>1.7000000000000001E-2</v>
      </c>
      <c r="Z407" s="170" t="str">
        <f>业务员提成明细!Z395</f>
        <v>吨</v>
      </c>
      <c r="AA407" s="170"/>
      <c r="AB407" s="170"/>
      <c r="AC407" s="171">
        <f>业务员提成明细!AC395</f>
        <v>17</v>
      </c>
      <c r="AD407" s="170"/>
      <c r="AE407" s="170"/>
      <c r="AF407" s="170" t="str">
        <f>业务员提成明细!AF395</f>
        <v>XOUT18060072</v>
      </c>
      <c r="AG407" s="176">
        <f>业务员提成明细!AG395</f>
        <v>43256</v>
      </c>
      <c r="AH407" s="177"/>
      <c r="AJ407" s="178">
        <f>业务员提成明细!AJ395</f>
        <v>0.160005987127675</v>
      </c>
    </row>
    <row r="408" spans="1:36" outlineLevel="2">
      <c r="A408" s="142" t="str">
        <f>业务员提成明细!A396</f>
        <v>王立柱</v>
      </c>
      <c r="B408" s="143">
        <f>业务员提成明细!B396</f>
        <v>43257</v>
      </c>
      <c r="C408" s="144" t="str">
        <f>业务员提成明细!C396</f>
        <v>a1897</v>
      </c>
      <c r="D408" s="142" t="str">
        <f>业务员提成明细!D396</f>
        <v>深圳市飞托克实业有限公司</v>
      </c>
      <c r="E408" s="145">
        <f>业务员提成明细!E396</f>
        <v>1550</v>
      </c>
      <c r="F408" s="146" t="str">
        <f>业务员提成明细!F396</f>
        <v>55874870</v>
      </c>
      <c r="G408" s="143">
        <f>业务员提成明细!G396</f>
        <v>43287</v>
      </c>
      <c r="H408" s="144">
        <f>业务员提成明细!H396</f>
        <v>30</v>
      </c>
      <c r="I408" s="150">
        <f>业务员提成明细!I396</f>
        <v>43276</v>
      </c>
      <c r="J408" s="151">
        <f>业务员提成明细!J396</f>
        <v>1550</v>
      </c>
      <c r="K408" s="145">
        <f>业务员提成明细!K396</f>
        <v>1336.21</v>
      </c>
      <c r="L408" s="152">
        <f>业务员提成明细!L396</f>
        <v>19</v>
      </c>
      <c r="M408" s="153">
        <f>业务员提成明细!M396</f>
        <v>0</v>
      </c>
      <c r="N408" s="76" t="e">
        <f>业务员提成明细!N396</f>
        <v>#REF!</v>
      </c>
      <c r="O408" s="126">
        <f>业务员提成明细!O396</f>
        <v>0.05</v>
      </c>
      <c r="P408" s="154">
        <f>业务员提成明细!P396</f>
        <v>66.81</v>
      </c>
      <c r="Q408" s="125" t="e">
        <f>业务员提成明细!Q396</f>
        <v>#REF!</v>
      </c>
      <c r="R408" s="145" t="e">
        <f>业务员提成明细!R396</f>
        <v>#REF!</v>
      </c>
      <c r="S408" s="161" t="e">
        <f>业务员提成明细!S396</f>
        <v>#REF!</v>
      </c>
      <c r="T408" s="162" t="str">
        <f>业务员提成明细!V396</f>
        <v>CSB06</v>
      </c>
      <c r="U408" s="144" t="str">
        <f>业务员提成明细!W396</f>
        <v>*化学试剂助剂*半合成切削液</v>
      </c>
      <c r="V408" s="163" t="str">
        <f>业务员提成明细!V396</f>
        <v>CSB06</v>
      </c>
      <c r="W408" s="164" t="str">
        <f>业务员提成明细!W396</f>
        <v>*化学试剂助剂*半合成切削液</v>
      </c>
      <c r="X408" s="163" t="str">
        <f>业务员提成明细!X396</f>
        <v>LP-3030</v>
      </c>
      <c r="Y408" s="169">
        <f>业务员提成明细!Y396</f>
        <v>5</v>
      </c>
      <c r="Z408" s="170" t="str">
        <f>业务员提成明细!Z396</f>
        <v>桶</v>
      </c>
      <c r="AA408" s="170"/>
      <c r="AB408" s="170"/>
      <c r="AC408" s="171">
        <f>业务员提成明细!AC396</f>
        <v>85</v>
      </c>
      <c r="AD408" s="170"/>
      <c r="AE408" s="170"/>
      <c r="AF408" s="170" t="str">
        <f>业务员提成明细!AF396</f>
        <v>XOUT18060122</v>
      </c>
      <c r="AG408" s="176">
        <f>业务员提成明细!AG396</f>
        <v>43258</v>
      </c>
      <c r="AH408" s="177"/>
      <c r="AJ408" s="178">
        <f>业务员提成明细!AJ396</f>
        <v>0.15999730581270899</v>
      </c>
    </row>
    <row r="409" spans="1:36" outlineLevel="2">
      <c r="A409" s="142" t="str">
        <f>业务员提成明细!A397</f>
        <v>王立柱</v>
      </c>
      <c r="B409" s="143">
        <f>业务员提成明细!B397</f>
        <v>43262</v>
      </c>
      <c r="C409" s="144" t="str">
        <f>业务员提成明细!C397</f>
        <v>a1904</v>
      </c>
      <c r="D409" s="142" t="str">
        <f>业务员提成明细!D397</f>
        <v>苏州优林隆精密机械有限公司</v>
      </c>
      <c r="E409" s="145">
        <f>业务员提成明细!E397</f>
        <v>3300</v>
      </c>
      <c r="F409" s="146" t="str">
        <f>业务员提成明细!F397</f>
        <v>55874921</v>
      </c>
      <c r="G409" s="143">
        <f>业务员提成明细!G397</f>
        <v>43352</v>
      </c>
      <c r="H409" s="144">
        <f>业务员提成明细!H397</f>
        <v>90</v>
      </c>
      <c r="I409" s="150">
        <f>业务员提成明细!I397</f>
        <v>43264</v>
      </c>
      <c r="J409" s="151">
        <f>业务员提成明细!J397</f>
        <v>3300</v>
      </c>
      <c r="K409" s="145">
        <f>业务员提成明细!K397</f>
        <v>2844.83</v>
      </c>
      <c r="L409" s="152">
        <f>业务员提成明细!L397</f>
        <v>2</v>
      </c>
      <c r="M409" s="153">
        <f>业务员提成明细!M397</f>
        <v>0</v>
      </c>
      <c r="N409" s="76" t="e">
        <f>业务员提成明细!N397</f>
        <v>#REF!</v>
      </c>
      <c r="O409" s="126">
        <f>业务员提成明细!O397</f>
        <v>0.05</v>
      </c>
      <c r="P409" s="154">
        <f>业务员提成明细!P397</f>
        <v>142.24</v>
      </c>
      <c r="Q409" s="125" t="e">
        <f>业务员提成明细!Q397</f>
        <v>#REF!</v>
      </c>
      <c r="R409" s="145" t="e">
        <f>业务员提成明细!R397</f>
        <v>#REF!</v>
      </c>
      <c r="S409" s="161" t="e">
        <f>业务员提成明细!S397</f>
        <v>#REF!</v>
      </c>
      <c r="T409" s="162" t="str">
        <f>业务员提成明细!V397</f>
        <v>CSB03</v>
      </c>
      <c r="U409" s="144" t="str">
        <f>业务员提成明细!W397</f>
        <v>*化学试剂助剂*半合成切削液</v>
      </c>
      <c r="V409" s="163" t="str">
        <f>业务员提成明细!V397</f>
        <v>CSB03</v>
      </c>
      <c r="W409" s="164" t="str">
        <f>业务员提成明细!W397</f>
        <v>*化学试剂助剂*半合成切削液</v>
      </c>
      <c r="X409" s="163" t="str">
        <f>业务员提成明细!X397</f>
        <v>JH-3010</v>
      </c>
      <c r="Y409" s="169">
        <f>业务员提成明细!Y397</f>
        <v>1</v>
      </c>
      <c r="Z409" s="170" t="str">
        <f>业务员提成明细!Z397</f>
        <v>桶</v>
      </c>
      <c r="AA409" s="170"/>
      <c r="AB409" s="170"/>
      <c r="AC409" s="171">
        <f>业务员提成明细!AC397</f>
        <v>170</v>
      </c>
      <c r="AD409" s="170"/>
      <c r="AE409" s="170"/>
      <c r="AF409" s="170" t="str">
        <f>业务员提成明细!AF397</f>
        <v>XOUT18060219</v>
      </c>
      <c r="AG409" s="176">
        <f>业务员提成明细!AG397</f>
        <v>43263</v>
      </c>
      <c r="AH409" s="177"/>
      <c r="AJ409" s="178">
        <f>业务员提成明细!AJ397</f>
        <v>0.159999015758411</v>
      </c>
    </row>
    <row r="410" spans="1:36" outlineLevel="2">
      <c r="A410" s="142" t="str">
        <f>业务员提成明细!A398</f>
        <v>王立柱</v>
      </c>
      <c r="B410" s="143">
        <f>业务员提成明细!B398</f>
        <v>43263</v>
      </c>
      <c r="C410" s="144" t="str">
        <f>业务员提成明细!C398</f>
        <v>a1904</v>
      </c>
      <c r="D410" s="142" t="str">
        <f>业务员提成明细!D398</f>
        <v>苏州优林隆精密机械有限公司</v>
      </c>
      <c r="E410" s="145">
        <f>业务员提成明细!E398</f>
        <v>270</v>
      </c>
      <c r="F410" s="146" t="str">
        <f>业务员提成明细!F398</f>
        <v>55874954</v>
      </c>
      <c r="G410" s="143">
        <f>业务员提成明细!G398</f>
        <v>43353</v>
      </c>
      <c r="H410" s="144">
        <f>业务员提成明细!H398</f>
        <v>90</v>
      </c>
      <c r="I410" s="150">
        <f>业务员提成明细!I398</f>
        <v>43265</v>
      </c>
      <c r="J410" s="151">
        <f>业务员提成明细!J398</f>
        <v>270</v>
      </c>
      <c r="K410" s="145">
        <f>业务员提成明细!K398</f>
        <v>232.76</v>
      </c>
      <c r="L410" s="152">
        <f>业务员提成明细!L398</f>
        <v>2</v>
      </c>
      <c r="M410" s="153">
        <f>业务员提成明细!M398</f>
        <v>0</v>
      </c>
      <c r="N410" s="76" t="e">
        <f>业务员提成明细!N398</f>
        <v>#REF!</v>
      </c>
      <c r="O410" s="126">
        <f>业务员提成明细!O398</f>
        <v>0.05</v>
      </c>
      <c r="P410" s="154">
        <f>业务员提成明细!P398</f>
        <v>11.64</v>
      </c>
      <c r="Q410" s="125" t="e">
        <f>业务员提成明细!Q398</f>
        <v>#REF!</v>
      </c>
      <c r="R410" s="145" t="e">
        <f>业务员提成明细!R398</f>
        <v>#REF!</v>
      </c>
      <c r="S410" s="161" t="e">
        <f>业务员提成明细!S398</f>
        <v>#REF!</v>
      </c>
      <c r="T410" s="162" t="str">
        <f>业务员提成明细!V398</f>
        <v>CYT11</v>
      </c>
      <c r="U410" s="144" t="str">
        <f>业务员提成明细!W398</f>
        <v>*润滑油*机床导轨油</v>
      </c>
      <c r="V410" s="163" t="str">
        <f>业务员提成明细!V398</f>
        <v>CYT11</v>
      </c>
      <c r="W410" s="164" t="str">
        <f>业务员提成明细!W398</f>
        <v>*润滑油*机床导轨油</v>
      </c>
      <c r="X410" s="163" t="str">
        <f>业务员提成明细!X398</f>
        <v>68#</v>
      </c>
      <c r="Y410" s="169">
        <f>业务员提成明细!Y398</f>
        <v>1.7000000000000001E-2</v>
      </c>
      <c r="Z410" s="170" t="str">
        <f>业务员提成明细!Z398</f>
        <v>吨</v>
      </c>
      <c r="AA410" s="170"/>
      <c r="AB410" s="170"/>
      <c r="AC410" s="171">
        <f>业务员提成明细!AC398</f>
        <v>17</v>
      </c>
      <c r="AD410" s="170"/>
      <c r="AE410" s="170"/>
      <c r="AF410" s="170" t="str">
        <f>业务员提成明细!AF398</f>
        <v>XOUT18060239</v>
      </c>
      <c r="AG410" s="176">
        <f>业务员提成明细!AG398</f>
        <v>43264</v>
      </c>
      <c r="AH410" s="177"/>
      <c r="AJ410" s="178">
        <f>业务员提成明细!AJ398</f>
        <v>0.15999312596666099</v>
      </c>
    </row>
    <row r="411" spans="1:36" outlineLevel="2">
      <c r="A411" s="142" t="str">
        <f>业务员提成明细!A399</f>
        <v>王立柱</v>
      </c>
      <c r="B411" s="143">
        <f>业务员提成明细!B399</f>
        <v>43260</v>
      </c>
      <c r="C411" s="144" t="str">
        <f>业务员提成明细!C399</f>
        <v>b270</v>
      </c>
      <c r="D411" s="142" t="str">
        <f>业务员提成明细!D399</f>
        <v>昆山倩兰</v>
      </c>
      <c r="E411" s="145">
        <f>业务员提成明细!E399</f>
        <v>660</v>
      </c>
      <c r="F411" s="146" t="str">
        <f>业务员提成明细!F399</f>
        <v>未税</v>
      </c>
      <c r="G411" s="143"/>
      <c r="H411" s="144"/>
      <c r="I411" s="150">
        <f>业务员提成明细!I399</f>
        <v>43265</v>
      </c>
      <c r="J411" s="151">
        <f>业务员提成明细!J399</f>
        <v>660</v>
      </c>
      <c r="K411" s="145">
        <f>业务员提成明细!K399</f>
        <v>660</v>
      </c>
      <c r="L411" s="152">
        <f>业务员提成明细!L399</f>
        <v>5</v>
      </c>
      <c r="M411" s="153">
        <f>业务员提成明细!M399</f>
        <v>0</v>
      </c>
      <c r="N411" s="76" t="e">
        <f>业务员提成明细!N399</f>
        <v>#REF!</v>
      </c>
      <c r="O411" s="126">
        <f>业务员提成明细!O399</f>
        <v>0.05</v>
      </c>
      <c r="P411" s="154">
        <f>业务员提成明细!P399</f>
        <v>33</v>
      </c>
      <c r="Q411" s="125" t="e">
        <f>业务员提成明细!Q399</f>
        <v>#REF!</v>
      </c>
      <c r="R411" s="145" t="e">
        <f>业务员提成明细!R399</f>
        <v>#REF!</v>
      </c>
      <c r="S411" s="161" t="e">
        <f>业务员提成明细!S399</f>
        <v>#REF!</v>
      </c>
      <c r="T411" s="162" t="str">
        <f>业务员提成明细!V399</f>
        <v>CSR55</v>
      </c>
      <c r="U411" s="144" t="str">
        <f>业务员提成明细!W399</f>
        <v>铝合金加工液</v>
      </c>
      <c r="V411" s="163" t="str">
        <f>业务员提成明细!V399</f>
        <v>CSR55</v>
      </c>
      <c r="W411" s="164" t="str">
        <f>业务员提成明细!W399</f>
        <v>铝合金加工液</v>
      </c>
      <c r="X411" s="163" t="str">
        <f>业务员提成明细!X399</f>
        <v>ZM-3080A</v>
      </c>
      <c r="Y411" s="169">
        <f>业务员提成明细!Y399</f>
        <v>2</v>
      </c>
      <c r="Z411" s="170" t="str">
        <f>业务员提成明细!Z399</f>
        <v>桶</v>
      </c>
      <c r="AA411" s="170"/>
      <c r="AB411" s="170"/>
      <c r="AC411" s="171">
        <f>业务员提成明细!AC399</f>
        <v>34</v>
      </c>
      <c r="AD411" s="170"/>
      <c r="AE411" s="170"/>
      <c r="AF411" s="170" t="str">
        <f>业务员提成明细!AF399</f>
        <v>R18060005</v>
      </c>
      <c r="AG411" s="176">
        <f>业务员提成明细!AG399</f>
        <v>43260</v>
      </c>
      <c r="AH411" s="177"/>
      <c r="AJ411" s="178"/>
    </row>
    <row r="412" spans="1:36" outlineLevel="2">
      <c r="A412" s="142" t="str">
        <f>业务员提成明细!A400</f>
        <v>王立柱</v>
      </c>
      <c r="B412" s="143">
        <f>业务员提成明细!B400</f>
        <v>43248</v>
      </c>
      <c r="C412" s="144" t="str">
        <f>业务员提成明细!C400</f>
        <v>b272</v>
      </c>
      <c r="D412" s="142" t="str">
        <f>业务员提成明细!D400</f>
        <v>昆山华川龙</v>
      </c>
      <c r="E412" s="145">
        <f>业务员提成明细!E400</f>
        <v>2070</v>
      </c>
      <c r="F412" s="146" t="str">
        <f>业务员提成明细!F400</f>
        <v>未税</v>
      </c>
      <c r="G412" s="143"/>
      <c r="H412" s="144"/>
      <c r="I412" s="150">
        <f>业务员提成明细!I400</f>
        <v>43252</v>
      </c>
      <c r="J412" s="151">
        <f>业务员提成明细!J400</f>
        <v>2070</v>
      </c>
      <c r="K412" s="145">
        <f>业务员提成明细!K400</f>
        <v>2070</v>
      </c>
      <c r="L412" s="152">
        <f>业务员提成明细!L400</f>
        <v>4</v>
      </c>
      <c r="M412" s="153">
        <f>业务员提成明细!M400</f>
        <v>0</v>
      </c>
      <c r="N412" s="76" t="e">
        <f>业务员提成明细!N400</f>
        <v>#REF!</v>
      </c>
      <c r="O412" s="126">
        <f>业务员提成明细!O400</f>
        <v>0.05</v>
      </c>
      <c r="P412" s="154">
        <f>业务员提成明细!P400</f>
        <v>103.5</v>
      </c>
      <c r="Q412" s="125" t="e">
        <f>业务员提成明细!Q400</f>
        <v>#REF!</v>
      </c>
      <c r="R412" s="145" t="e">
        <f>业务员提成明细!R400</f>
        <v>#REF!</v>
      </c>
      <c r="S412" s="161" t="e">
        <f>业务员提成明细!S400</f>
        <v>#REF!</v>
      </c>
      <c r="T412" s="162" t="str">
        <f>业务员提成明细!V400</f>
        <v>CYQ10</v>
      </c>
      <c r="U412" s="144" t="str">
        <f>业务员提成明细!W400</f>
        <v>钢冷却剂</v>
      </c>
      <c r="V412" s="163" t="str">
        <f>业务员提成明细!V400</f>
        <v>CYQ10</v>
      </c>
      <c r="W412" s="164" t="str">
        <f>业务员提成明细!W400</f>
        <v>钢冷却剂</v>
      </c>
      <c r="X412" s="163" t="str">
        <f>业务员提成明细!X400</f>
        <v>CH-201</v>
      </c>
      <c r="Y412" s="169">
        <f>业务员提成明细!Y400</f>
        <v>1</v>
      </c>
      <c r="Z412" s="170" t="str">
        <f>业务员提成明细!Z400</f>
        <v>桶</v>
      </c>
      <c r="AA412" s="170"/>
      <c r="AB412" s="170"/>
      <c r="AC412" s="171">
        <f>业务员提成明细!AC400</f>
        <v>170</v>
      </c>
      <c r="AD412" s="170"/>
      <c r="AE412" s="170"/>
      <c r="AF412" s="170" t="str">
        <f>业务员提成明细!AF400</f>
        <v>R18050016</v>
      </c>
      <c r="AG412" s="176">
        <f>业务员提成明细!AG400</f>
        <v>43248</v>
      </c>
      <c r="AH412" s="177"/>
      <c r="AJ412" s="178"/>
    </row>
    <row r="413" spans="1:36" outlineLevel="2">
      <c r="A413" s="142" t="str">
        <f>业务员提成明细!A401</f>
        <v>王立柱</v>
      </c>
      <c r="B413" s="143">
        <f>业务员提成明细!B401</f>
        <v>43252</v>
      </c>
      <c r="C413" s="144" t="str">
        <f>业务员提成明细!C401</f>
        <v>b272</v>
      </c>
      <c r="D413" s="142" t="str">
        <f>业务员提成明细!D401</f>
        <v>昆山华川龙</v>
      </c>
      <c r="E413" s="145">
        <f>业务员提成明细!E401</f>
        <v>6210</v>
      </c>
      <c r="F413" s="146" t="str">
        <f>业务员提成明细!F401</f>
        <v>未税</v>
      </c>
      <c r="G413" s="143"/>
      <c r="H413" s="144"/>
      <c r="I413" s="150">
        <f>业务员提成明细!I401</f>
        <v>43252</v>
      </c>
      <c r="J413" s="151">
        <f>业务员提成明细!J401</f>
        <v>6210</v>
      </c>
      <c r="K413" s="145">
        <f>业务员提成明细!K401</f>
        <v>6210</v>
      </c>
      <c r="L413" s="152">
        <f>业务员提成明细!L401</f>
        <v>0</v>
      </c>
      <c r="M413" s="153">
        <f>业务员提成明细!M401</f>
        <v>0</v>
      </c>
      <c r="N413" s="76" t="e">
        <f>业务员提成明细!N401</f>
        <v>#REF!</v>
      </c>
      <c r="O413" s="126">
        <f>业务员提成明细!O401</f>
        <v>0.05</v>
      </c>
      <c r="P413" s="154">
        <f>业务员提成明细!P401</f>
        <v>310.5</v>
      </c>
      <c r="Q413" s="125" t="e">
        <f>业务员提成明细!Q401</f>
        <v>#REF!</v>
      </c>
      <c r="R413" s="145" t="e">
        <f>业务员提成明细!R401</f>
        <v>#REF!</v>
      </c>
      <c r="S413" s="161" t="e">
        <f>业务员提成明细!S401</f>
        <v>#REF!</v>
      </c>
      <c r="T413" s="162" t="str">
        <f>业务员提成明细!V401</f>
        <v>CYQ10</v>
      </c>
      <c r="U413" s="144" t="str">
        <f>业务员提成明细!W401</f>
        <v>钢冷却剂</v>
      </c>
      <c r="V413" s="163" t="str">
        <f>业务员提成明细!V401</f>
        <v>CYQ10</v>
      </c>
      <c r="W413" s="164" t="str">
        <f>业务员提成明细!W401</f>
        <v>钢冷却剂</v>
      </c>
      <c r="X413" s="163" t="str">
        <f>业务员提成明细!X401</f>
        <v>CH-201</v>
      </c>
      <c r="Y413" s="169">
        <f>业务员提成明细!Y401</f>
        <v>3</v>
      </c>
      <c r="Z413" s="170" t="str">
        <f>业务员提成明细!Z401</f>
        <v>桶</v>
      </c>
      <c r="AA413" s="170"/>
      <c r="AB413" s="170"/>
      <c r="AC413" s="171">
        <f>业务员提成明细!AC401</f>
        <v>510</v>
      </c>
      <c r="AD413" s="170"/>
      <c r="AE413" s="170"/>
      <c r="AF413" s="170" t="str">
        <f>业务员提成明细!AF401</f>
        <v>R18060001</v>
      </c>
      <c r="AG413" s="176">
        <f>业务员提成明细!AG401</f>
        <v>43252</v>
      </c>
      <c r="AH413" s="177"/>
      <c r="AJ413" s="178"/>
    </row>
    <row r="414" spans="1:36" outlineLevel="1">
      <c r="A414" s="179" t="s">
        <v>6649</v>
      </c>
      <c r="B414" s="143"/>
      <c r="C414" s="144"/>
      <c r="D414" s="142"/>
      <c r="E414" s="145">
        <f>SUBTOTAL(9,E388:E413)</f>
        <v>99160</v>
      </c>
      <c r="F414" s="146"/>
      <c r="G414" s="143"/>
      <c r="H414" s="144"/>
      <c r="I414" s="150"/>
      <c r="J414" s="151">
        <f>SUBTOTAL(9,J388:J413)</f>
        <v>86848</v>
      </c>
      <c r="K414" s="145">
        <f>SUBTOTAL(9,K388:K413)</f>
        <v>75618.78</v>
      </c>
      <c r="L414" s="152"/>
      <c r="M414" s="153">
        <f>SUBTOTAL(9,M388:M413)</f>
        <v>341.88034188034192</v>
      </c>
      <c r="N414" s="76"/>
      <c r="O414" s="126"/>
      <c r="P414" s="154">
        <f>SUBTOTAL(9,P388:P413)</f>
        <v>2996.8399999999997</v>
      </c>
      <c r="Q414" s="125"/>
      <c r="R414" s="145" t="e">
        <f>SUBTOTAL(9,R388:R413)</f>
        <v>#REF!</v>
      </c>
      <c r="S414" s="161" t="e">
        <f>SUBTOTAL(9,S388:S413)</f>
        <v>#REF!</v>
      </c>
      <c r="T414" s="162"/>
      <c r="U414" s="144"/>
      <c r="V414" s="163"/>
      <c r="W414" s="164"/>
      <c r="X414" s="163"/>
      <c r="Y414" s="169"/>
      <c r="Z414" s="170"/>
      <c r="AA414" s="170"/>
      <c r="AB414" s="170"/>
      <c r="AC414" s="171"/>
      <c r="AD414" s="170"/>
      <c r="AE414" s="170"/>
      <c r="AF414" s="170"/>
      <c r="AG414" s="176"/>
      <c r="AH414" s="177"/>
      <c r="AJ414" s="178"/>
    </row>
    <row r="415" spans="1:36" outlineLevel="2">
      <c r="A415" s="142" t="str">
        <f>业务员提成明细!A402</f>
        <v>吴佳佳</v>
      </c>
      <c r="B415" s="143">
        <f>业务员提成明细!B402</f>
        <v>43137</v>
      </c>
      <c r="C415" s="144" t="str">
        <f>业务员提成明细!C402</f>
        <v>a0050吴</v>
      </c>
      <c r="D415" s="142" t="str">
        <f>业务员提成明细!D402</f>
        <v>可成科技（宿迁）有限公司</v>
      </c>
      <c r="E415" s="145">
        <f>业务员提成明细!E402</f>
        <v>14200</v>
      </c>
      <c r="F415" s="146" t="str">
        <f>业务员提成明细!F402</f>
        <v>02839187</v>
      </c>
      <c r="G415" s="143">
        <f>业务员提成明细!G402</f>
        <v>43257</v>
      </c>
      <c r="H415" s="144">
        <f>业务员提成明细!H402</f>
        <v>120</v>
      </c>
      <c r="I415" s="150">
        <f>业务员提成明细!I402</f>
        <v>43255</v>
      </c>
      <c r="J415" s="151">
        <f>业务员提成明细!J402</f>
        <v>14200</v>
      </c>
      <c r="K415" s="145">
        <f>业务员提成明细!K402</f>
        <v>12136.75</v>
      </c>
      <c r="L415" s="152">
        <f>业务员提成明细!L402</f>
        <v>118</v>
      </c>
      <c r="M415" s="153">
        <f>业务员提成明细!M402</f>
        <v>0</v>
      </c>
      <c r="N415" s="76" t="str">
        <f>业务员提成明细!N402</f>
        <v>大客户0.5%，20170101后出货按0.7%结算，20170601后出货按0.6%及占比分配计算，20180101后出货按0.5%吴70%简30%分配</v>
      </c>
      <c r="O415" s="126">
        <f>业务员提成明细!O402</f>
        <v>1.98E-3</v>
      </c>
      <c r="P415" s="154">
        <f>业务员提成明细!P402</f>
        <v>24.03</v>
      </c>
      <c r="Q415" s="125" t="e">
        <f>业务员提成明细!Q402</f>
        <v>#REF!</v>
      </c>
      <c r="R415" s="145">
        <f>业务员提成明细!R402</f>
        <v>0</v>
      </c>
      <c r="S415" s="161">
        <f>业务员提成明细!S402</f>
        <v>0</v>
      </c>
      <c r="T415" s="162" t="str">
        <f>业务员提成明细!V402</f>
        <v>CSR58</v>
      </c>
      <c r="U415" s="144" t="str">
        <f>业务员提成明细!W402</f>
        <v>*石油制品*微乳化型切削液</v>
      </c>
      <c r="V415" s="163" t="str">
        <f>业务员提成明细!V402</f>
        <v>CSR58</v>
      </c>
      <c r="W415" s="164" t="str">
        <f>业务员提成明细!W402</f>
        <v>*石油制品*微乳化型切削液</v>
      </c>
      <c r="X415" s="163" t="str">
        <f>业务员提成明细!X402</f>
        <v>JH-200RP</v>
      </c>
      <c r="Y415" s="169">
        <f>业务员提成明细!Y402</f>
        <v>1000</v>
      </c>
      <c r="Z415" s="170" t="str">
        <f>业务员提成明细!Z402</f>
        <v>千克</v>
      </c>
      <c r="AA415" s="170"/>
      <c r="AB415" s="170"/>
      <c r="AC415" s="171">
        <f>业务员提成明细!AC402</f>
        <v>1000</v>
      </c>
      <c r="AD415" s="170"/>
      <c r="AE415" s="170"/>
      <c r="AF415" s="170" t="str">
        <f>业务员提成明细!AF402</f>
        <v>XOUT17120452</v>
      </c>
      <c r="AG415" s="176">
        <f>业务员提成明细!AG402</f>
        <v>43094</v>
      </c>
      <c r="AH415" s="177"/>
      <c r="AJ415" s="178">
        <f>业务员提成明细!AJ402</f>
        <v>0.17</v>
      </c>
    </row>
    <row r="416" spans="1:36" ht="12" customHeight="1" outlineLevel="2">
      <c r="A416" s="142" t="str">
        <f>业务员提成明细!A403</f>
        <v>吴佳佳</v>
      </c>
      <c r="B416" s="143">
        <f>业务员提成明细!B403</f>
        <v>43137</v>
      </c>
      <c r="C416" s="144" t="str">
        <f>业务员提成明细!C403</f>
        <v>a0050吴</v>
      </c>
      <c r="D416" s="142" t="str">
        <f>业务员提成明细!D403</f>
        <v>可成科技（宿迁）有限公司</v>
      </c>
      <c r="E416" s="145">
        <f>业务员提成明细!E403</f>
        <v>56800</v>
      </c>
      <c r="F416" s="146" t="str">
        <f>业务员提成明细!F403</f>
        <v>02839187</v>
      </c>
      <c r="G416" s="143">
        <f>业务员提成明细!G403</f>
        <v>43257</v>
      </c>
      <c r="H416" s="144">
        <f>业务员提成明细!H403</f>
        <v>120</v>
      </c>
      <c r="I416" s="150">
        <f>业务员提成明细!I403</f>
        <v>43255</v>
      </c>
      <c r="J416" s="151">
        <f>业务员提成明细!J403</f>
        <v>56800</v>
      </c>
      <c r="K416" s="145">
        <f>业务员提成明细!K403</f>
        <v>48547.01</v>
      </c>
      <c r="L416" s="152">
        <f>业务员提成明细!L403</f>
        <v>118</v>
      </c>
      <c r="M416" s="153">
        <f>业务员提成明细!M403</f>
        <v>0</v>
      </c>
      <c r="N416" s="76" t="str">
        <f>业务员提成明细!N403</f>
        <v>大客户0.5%，20170101后出货按0.7%结算，20170601后出货按0.6%及占比分配计算，20180101后出货按0.5%吴70%简30%分配</v>
      </c>
      <c r="O416" s="126">
        <f>业务员提成明细!O403</f>
        <v>1.98E-3</v>
      </c>
      <c r="P416" s="154">
        <f>业务员提成明细!P403</f>
        <v>96.12</v>
      </c>
      <c r="Q416" s="125" t="e">
        <f>业务员提成明细!Q403</f>
        <v>#REF!</v>
      </c>
      <c r="R416" s="145">
        <f>业务员提成明细!R403</f>
        <v>0</v>
      </c>
      <c r="S416" s="161">
        <f>业务员提成明细!S403</f>
        <v>0</v>
      </c>
      <c r="T416" s="162" t="str">
        <f>业务员提成明细!V403</f>
        <v>CSR58</v>
      </c>
      <c r="U416" s="144" t="str">
        <f>业务员提成明细!W403</f>
        <v>*石油制品*微乳化型切削液</v>
      </c>
      <c r="V416" s="163" t="str">
        <f>业务员提成明细!V403</f>
        <v>CSR58</v>
      </c>
      <c r="W416" s="164" t="str">
        <f>业务员提成明细!W403</f>
        <v>*石油制品*微乳化型切削液</v>
      </c>
      <c r="X416" s="163" t="str">
        <f>业务员提成明细!X403</f>
        <v>JH-200RP</v>
      </c>
      <c r="Y416" s="169">
        <f>业务员提成明细!Y403</f>
        <v>4000</v>
      </c>
      <c r="Z416" s="170" t="str">
        <f>业务员提成明细!Z403</f>
        <v>千克</v>
      </c>
      <c r="AA416" s="170"/>
      <c r="AB416" s="170"/>
      <c r="AC416" s="171">
        <f>业务员提成明细!AC403</f>
        <v>4000</v>
      </c>
      <c r="AD416" s="170"/>
      <c r="AE416" s="170"/>
      <c r="AF416" s="170" t="str">
        <f>业务员提成明细!AF403</f>
        <v>XOUT17120452</v>
      </c>
      <c r="AG416" s="176">
        <f>业务员提成明细!AG403</f>
        <v>43094</v>
      </c>
      <c r="AH416" s="177"/>
      <c r="AJ416" s="178">
        <f>业务员提成明细!AJ403</f>
        <v>0.17</v>
      </c>
    </row>
    <row r="417" spans="1:36" outlineLevel="2">
      <c r="A417" s="142" t="str">
        <f>业务员提成明细!A404</f>
        <v>吴佳佳</v>
      </c>
      <c r="B417" s="143">
        <f>业务员提成明细!B404</f>
        <v>43137</v>
      </c>
      <c r="C417" s="144" t="str">
        <f>业务员提成明细!C404</f>
        <v>a0050</v>
      </c>
      <c r="D417" s="142" t="str">
        <f>业务员提成明细!D404</f>
        <v>可成科技（宿迁）有限公司</v>
      </c>
      <c r="E417" s="145">
        <f>业务员提成明细!E404</f>
        <v>28400</v>
      </c>
      <c r="F417" s="146" t="str">
        <f>业务员提成明细!F404</f>
        <v>02839187</v>
      </c>
      <c r="G417" s="143">
        <f>业务员提成明细!G404</f>
        <v>43257</v>
      </c>
      <c r="H417" s="144">
        <f>业务员提成明细!H404</f>
        <v>120</v>
      </c>
      <c r="I417" s="150">
        <f>业务员提成明细!I404</f>
        <v>43255</v>
      </c>
      <c r="J417" s="151">
        <f>业务员提成明细!J404</f>
        <v>28400</v>
      </c>
      <c r="K417" s="145">
        <f>业务员提成明细!K404</f>
        <v>24273.5</v>
      </c>
      <c r="L417" s="152">
        <f>业务员提成明细!L404</f>
        <v>118</v>
      </c>
      <c r="M417" s="153">
        <f>业务员提成明细!M404</f>
        <v>0</v>
      </c>
      <c r="N417" s="76" t="str">
        <f>业务员提成明细!N404</f>
        <v>大客户0.5%，20170101后出货按0.7%结算，20170601后出货按0.6%及占比分配计算，20180101后出货按0.5%吴70%简30%分配</v>
      </c>
      <c r="O417" s="126">
        <f>业务员提成明细!O404</f>
        <v>3.5000000000000001E-3</v>
      </c>
      <c r="P417" s="154">
        <f>业务员提成明细!P404</f>
        <v>84.96</v>
      </c>
      <c r="Q417" s="125" t="e">
        <f>业务员提成明细!Q404</f>
        <v>#REF!</v>
      </c>
      <c r="R417" s="145">
        <f>业务员提成明细!R404</f>
        <v>0</v>
      </c>
      <c r="S417" s="161">
        <f>业务员提成明细!S404</f>
        <v>0</v>
      </c>
      <c r="T417" s="162" t="str">
        <f>业务员提成明细!V404</f>
        <v>CSR58</v>
      </c>
      <c r="U417" s="144" t="str">
        <f>业务员提成明细!W404</f>
        <v>*石油制品*微乳化型切削液</v>
      </c>
      <c r="V417" s="163" t="str">
        <f>业务员提成明细!V404</f>
        <v>CSR58</v>
      </c>
      <c r="W417" s="164" t="str">
        <f>业务员提成明细!W404</f>
        <v>*石油制品*微乳化型切削液</v>
      </c>
      <c r="X417" s="163" t="str">
        <f>业务员提成明细!X404</f>
        <v>JH-200RP</v>
      </c>
      <c r="Y417" s="169">
        <f>业务员提成明细!Y404</f>
        <v>2000</v>
      </c>
      <c r="Z417" s="170" t="str">
        <f>业务员提成明细!Z404</f>
        <v>千克</v>
      </c>
      <c r="AA417" s="170"/>
      <c r="AB417" s="170"/>
      <c r="AC417" s="171">
        <f>业务员提成明细!AC404</f>
        <v>2000</v>
      </c>
      <c r="AD417" s="170"/>
      <c r="AE417" s="170"/>
      <c r="AF417" s="170" t="str">
        <f>业务员提成明细!AF404</f>
        <v>XOUT18010033</v>
      </c>
      <c r="AG417" s="176">
        <f>业务员提成明细!AG404</f>
        <v>43104</v>
      </c>
      <c r="AH417" s="177"/>
      <c r="AJ417" s="178">
        <f>业务员提成明细!AJ404</f>
        <v>0.17</v>
      </c>
    </row>
    <row r="418" spans="1:36" outlineLevel="2">
      <c r="A418" s="142" t="str">
        <f>业务员提成明细!A405</f>
        <v>吴佳佳</v>
      </c>
      <c r="B418" s="143">
        <f>业务员提成明细!B405</f>
        <v>43137</v>
      </c>
      <c r="C418" s="144" t="str">
        <f>业务员提成明细!C405</f>
        <v>a0050吴</v>
      </c>
      <c r="D418" s="142" t="str">
        <f>业务员提成明细!D405</f>
        <v>可成科技（宿迁）有限公司</v>
      </c>
      <c r="E418" s="145">
        <f>业务员提成明细!E405</f>
        <v>71000</v>
      </c>
      <c r="F418" s="146" t="str">
        <f>业务员提成明细!F405</f>
        <v>02839188</v>
      </c>
      <c r="G418" s="143">
        <f>业务员提成明细!G405</f>
        <v>43257</v>
      </c>
      <c r="H418" s="144">
        <f>业务员提成明细!H405</f>
        <v>120</v>
      </c>
      <c r="I418" s="150">
        <f>业务员提成明细!I405</f>
        <v>43255</v>
      </c>
      <c r="J418" s="151">
        <f>业务员提成明细!J405</f>
        <v>71000</v>
      </c>
      <c r="K418" s="145">
        <f>业务员提成明细!K405</f>
        <v>60683.76</v>
      </c>
      <c r="L418" s="152">
        <f>业务员提成明细!L405</f>
        <v>118</v>
      </c>
      <c r="M418" s="153">
        <f>业务员提成明细!M405</f>
        <v>0</v>
      </c>
      <c r="N418" s="76" t="str">
        <f>业务员提成明细!N405</f>
        <v>大客户0.5%，20170101后出货按0.7%结算，20170601后出货按0.6%及占比分配计算，20180101后出货按0.5%吴70%简30%分配</v>
      </c>
      <c r="O418" s="126">
        <f>业务员提成明细!O405</f>
        <v>1.98E-3</v>
      </c>
      <c r="P418" s="154">
        <f>业务员提成明细!P405</f>
        <v>120.15</v>
      </c>
      <c r="Q418" s="125" t="e">
        <f>业务员提成明细!Q405</f>
        <v>#REF!</v>
      </c>
      <c r="R418" s="145">
        <f>业务员提成明细!R405</f>
        <v>0</v>
      </c>
      <c r="S418" s="161">
        <f>业务员提成明细!S405</f>
        <v>0</v>
      </c>
      <c r="T418" s="162" t="str">
        <f>业务员提成明细!V405</f>
        <v>CSR58</v>
      </c>
      <c r="U418" s="144" t="str">
        <f>业务员提成明细!W405</f>
        <v>*石油制品*微乳化型切削液</v>
      </c>
      <c r="V418" s="163" t="str">
        <f>业务员提成明细!V405</f>
        <v>CSR58</v>
      </c>
      <c r="W418" s="164" t="str">
        <f>业务员提成明细!W405</f>
        <v>*石油制品*微乳化型切削液</v>
      </c>
      <c r="X418" s="163" t="str">
        <f>业务员提成明细!X405</f>
        <v>JH-200RP</v>
      </c>
      <c r="Y418" s="169">
        <f>业务员提成明细!Y405</f>
        <v>5000</v>
      </c>
      <c r="Z418" s="170" t="str">
        <f>业务员提成明细!Z405</f>
        <v>千克</v>
      </c>
      <c r="AA418" s="170"/>
      <c r="AB418" s="170"/>
      <c r="AC418" s="171">
        <f>业务员提成明细!AC405</f>
        <v>5000</v>
      </c>
      <c r="AD418" s="170"/>
      <c r="AE418" s="170"/>
      <c r="AF418" s="170" t="str">
        <f>业务员提成明细!AF405</f>
        <v>XOUT17120453</v>
      </c>
      <c r="AG418" s="176">
        <f>业务员提成明细!AG405</f>
        <v>43094</v>
      </c>
      <c r="AH418" s="177"/>
      <c r="AJ418" s="178">
        <f>业务员提成明细!AJ405</f>
        <v>0.17</v>
      </c>
    </row>
    <row r="419" spans="1:36" outlineLevel="2">
      <c r="A419" s="142" t="str">
        <f>业务员提成明细!A406</f>
        <v>吴佳佳</v>
      </c>
      <c r="B419" s="143">
        <f>业务员提成明细!B406</f>
        <v>43137</v>
      </c>
      <c r="C419" s="144" t="str">
        <f>业务员提成明细!C406</f>
        <v>a0050</v>
      </c>
      <c r="D419" s="142" t="str">
        <f>业务员提成明细!D406</f>
        <v>可成科技（宿迁）有限公司</v>
      </c>
      <c r="E419" s="145">
        <f>业务员提成明细!E406</f>
        <v>42600</v>
      </c>
      <c r="F419" s="146" t="str">
        <f>业务员提成明细!F406</f>
        <v>02839188</v>
      </c>
      <c r="G419" s="143">
        <f>业务员提成明细!G406</f>
        <v>43257</v>
      </c>
      <c r="H419" s="144">
        <f>业务员提成明细!H406</f>
        <v>120</v>
      </c>
      <c r="I419" s="150">
        <f>业务员提成明细!I406</f>
        <v>43255</v>
      </c>
      <c r="J419" s="151">
        <f>业务员提成明细!J406</f>
        <v>42600</v>
      </c>
      <c r="K419" s="145">
        <f>业务员提成明细!K406</f>
        <v>36410.26</v>
      </c>
      <c r="L419" s="152">
        <f>业务员提成明细!L406</f>
        <v>118</v>
      </c>
      <c r="M419" s="153">
        <f>业务员提成明细!M406</f>
        <v>0</v>
      </c>
      <c r="N419" s="76" t="str">
        <f>业务员提成明细!N406</f>
        <v>大客户0.5%，20170101后出货按0.7%结算，20170601后出货按0.6%及占比分配计算，20180101后出货按0.5%吴70%简30%分配</v>
      </c>
      <c r="O419" s="126">
        <f>业务员提成明细!O406</f>
        <v>3.5000000000000001E-3</v>
      </c>
      <c r="P419" s="154">
        <f>业务员提成明细!P406</f>
        <v>127.44</v>
      </c>
      <c r="Q419" s="125" t="e">
        <f>业务员提成明细!Q406</f>
        <v>#REF!</v>
      </c>
      <c r="R419" s="145">
        <f>业务员提成明细!R406</f>
        <v>0</v>
      </c>
      <c r="S419" s="161">
        <f>业务员提成明细!S406</f>
        <v>0</v>
      </c>
      <c r="T419" s="162" t="str">
        <f>业务员提成明细!V406</f>
        <v>CSR58</v>
      </c>
      <c r="U419" s="144" t="str">
        <f>业务员提成明细!W406</f>
        <v>*石油制品*微乳化型切削液</v>
      </c>
      <c r="V419" s="163" t="str">
        <f>业务员提成明细!V406</f>
        <v>CSR58</v>
      </c>
      <c r="W419" s="164" t="str">
        <f>业务员提成明细!W406</f>
        <v>*石油制品*微乳化型切削液</v>
      </c>
      <c r="X419" s="163" t="str">
        <f>业务员提成明细!X406</f>
        <v>JH-200RP</v>
      </c>
      <c r="Y419" s="169">
        <f>业务员提成明细!Y406</f>
        <v>3000</v>
      </c>
      <c r="Z419" s="170" t="str">
        <f>业务员提成明细!Z406</f>
        <v>千克</v>
      </c>
      <c r="AA419" s="170"/>
      <c r="AB419" s="170"/>
      <c r="AC419" s="171">
        <f>业务员提成明细!AC406</f>
        <v>3000</v>
      </c>
      <c r="AD419" s="170"/>
      <c r="AE419" s="170"/>
      <c r="AF419" s="170" t="str">
        <f>业务员提成明细!AF406</f>
        <v>XOUT18010328</v>
      </c>
      <c r="AG419" s="176">
        <f>业务员提成明细!AG406</f>
        <v>43119</v>
      </c>
      <c r="AH419" s="177"/>
      <c r="AJ419" s="178">
        <f>业务员提成明细!AJ406</f>
        <v>0.17</v>
      </c>
    </row>
    <row r="420" spans="1:36" outlineLevel="2">
      <c r="A420" s="142" t="str">
        <f>业务员提成明细!A407</f>
        <v>吴佳佳</v>
      </c>
      <c r="B420" s="143">
        <f>业务员提成明细!B407</f>
        <v>43137</v>
      </c>
      <c r="C420" s="144" t="str">
        <f>业务员提成明细!C407</f>
        <v>a0050吴</v>
      </c>
      <c r="D420" s="142" t="str">
        <f>业务员提成明细!D407</f>
        <v>可成科技（宿迁）有限公司</v>
      </c>
      <c r="E420" s="145">
        <f>业务员提成明细!E407</f>
        <v>113600</v>
      </c>
      <c r="F420" s="146" t="str">
        <f>业务员提成明细!F407</f>
        <v>02839189</v>
      </c>
      <c r="G420" s="143">
        <f>业务员提成明细!G407</f>
        <v>43257</v>
      </c>
      <c r="H420" s="144">
        <f>业务员提成明细!H407</f>
        <v>120</v>
      </c>
      <c r="I420" s="150">
        <f>业务员提成明细!I407</f>
        <v>43255</v>
      </c>
      <c r="J420" s="151">
        <f>业务员提成明细!J407</f>
        <v>113600</v>
      </c>
      <c r="K420" s="145">
        <f>业务员提成明细!K407</f>
        <v>97094.02</v>
      </c>
      <c r="L420" s="152">
        <f>业务员提成明细!L407</f>
        <v>118</v>
      </c>
      <c r="M420" s="153">
        <f>业务员提成明细!M407</f>
        <v>0</v>
      </c>
      <c r="N420" s="76" t="str">
        <f>业务员提成明细!N407</f>
        <v>大客户0.5%，20170101后出货按0.7%结算，20170601后出货按0.6%及占比分配计算，20180101后出货按0.5%吴70%简30%分配</v>
      </c>
      <c r="O420" s="126">
        <f>业务员提成明细!O407</f>
        <v>1.98E-3</v>
      </c>
      <c r="P420" s="154">
        <f>业务员提成明细!P407</f>
        <v>192.25</v>
      </c>
      <c r="Q420" s="125" t="e">
        <f>业务员提成明细!Q407</f>
        <v>#REF!</v>
      </c>
      <c r="R420" s="145">
        <f>业务员提成明细!R407</f>
        <v>0</v>
      </c>
      <c r="S420" s="161">
        <f>业务员提成明细!S407</f>
        <v>0</v>
      </c>
      <c r="T420" s="162" t="str">
        <f>业务员提成明细!V407</f>
        <v>CSR58</v>
      </c>
      <c r="U420" s="144" t="str">
        <f>业务员提成明细!W407</f>
        <v>*石油制品*微乳化型切削液</v>
      </c>
      <c r="V420" s="163" t="str">
        <f>业务员提成明细!V407</f>
        <v>CSR58</v>
      </c>
      <c r="W420" s="164" t="str">
        <f>业务员提成明细!W407</f>
        <v>*石油制品*微乳化型切削液</v>
      </c>
      <c r="X420" s="163" t="str">
        <f>业务员提成明细!X407</f>
        <v>JH-200RP</v>
      </c>
      <c r="Y420" s="169">
        <f>业务员提成明细!Y407</f>
        <v>8000</v>
      </c>
      <c r="Z420" s="170" t="str">
        <f>业务员提成明细!Z407</f>
        <v>千克</v>
      </c>
      <c r="AA420" s="170"/>
      <c r="AB420" s="170"/>
      <c r="AC420" s="171">
        <f>业务员提成明细!AC407</f>
        <v>8000</v>
      </c>
      <c r="AD420" s="170"/>
      <c r="AE420" s="170"/>
      <c r="AF420" s="170" t="str">
        <f>业务员提成明细!AF407</f>
        <v>XOUT17120472</v>
      </c>
      <c r="AG420" s="176">
        <f>业务员提成明细!AG407</f>
        <v>43095</v>
      </c>
      <c r="AH420" s="177"/>
      <c r="AJ420" s="178">
        <f>业务员提成明细!AJ407</f>
        <v>0.17</v>
      </c>
    </row>
    <row r="421" spans="1:36" outlineLevel="2">
      <c r="A421" s="142" t="str">
        <f>业务员提成明细!A408</f>
        <v>吴佳佳</v>
      </c>
      <c r="B421" s="143">
        <f>业务员提成明细!B408</f>
        <v>43137</v>
      </c>
      <c r="C421" s="144" t="str">
        <f>业务员提成明细!C408</f>
        <v>a0050</v>
      </c>
      <c r="D421" s="142" t="str">
        <f>业务员提成明细!D408</f>
        <v>可成科技（宿迁）有限公司</v>
      </c>
      <c r="E421" s="145">
        <f>业务员提成明细!E408</f>
        <v>14200</v>
      </c>
      <c r="F421" s="146" t="str">
        <f>业务员提成明细!F408</f>
        <v>02839190</v>
      </c>
      <c r="G421" s="143">
        <f>业务员提成明细!G408</f>
        <v>43257</v>
      </c>
      <c r="H421" s="144">
        <f>业务员提成明细!H408</f>
        <v>120</v>
      </c>
      <c r="I421" s="150">
        <f>业务员提成明细!I408</f>
        <v>43255</v>
      </c>
      <c r="J421" s="151">
        <f>业务员提成明细!J408</f>
        <v>14200</v>
      </c>
      <c r="K421" s="145">
        <f>业务员提成明细!K408</f>
        <v>12136.75</v>
      </c>
      <c r="L421" s="152">
        <f>业务员提成明细!L408</f>
        <v>118</v>
      </c>
      <c r="M421" s="153">
        <f>业务员提成明细!M408</f>
        <v>0</v>
      </c>
      <c r="N421" s="76" t="str">
        <f>业务员提成明细!N408</f>
        <v>大客户0.5%，20170101后出货按0.7%结算，20170601后出货按0.6%及占比分配计算，20180101后出货按0.5%吴70%简30%分配</v>
      </c>
      <c r="O421" s="126">
        <f>业务员提成明细!O408</f>
        <v>3.5000000000000001E-3</v>
      </c>
      <c r="P421" s="154">
        <f>业务员提成明细!P408</f>
        <v>42.48</v>
      </c>
      <c r="Q421" s="125" t="e">
        <f>业务员提成明细!Q408</f>
        <v>#REF!</v>
      </c>
      <c r="R421" s="145">
        <f>业务员提成明细!R408</f>
        <v>0</v>
      </c>
      <c r="S421" s="161">
        <f>业务员提成明细!S408</f>
        <v>0</v>
      </c>
      <c r="T421" s="162" t="str">
        <f>业务员提成明细!V408</f>
        <v>CSR58</v>
      </c>
      <c r="U421" s="144" t="str">
        <f>业务员提成明细!W408</f>
        <v>*石油制品*微乳化型切削液</v>
      </c>
      <c r="V421" s="163" t="str">
        <f>业务员提成明细!V408</f>
        <v>CSR58</v>
      </c>
      <c r="W421" s="164" t="str">
        <f>业务员提成明细!W408</f>
        <v>*石油制品*微乳化型切削液</v>
      </c>
      <c r="X421" s="163" t="str">
        <f>业务员提成明细!X408</f>
        <v>JH-200RP</v>
      </c>
      <c r="Y421" s="169">
        <f>业务员提成明细!Y408</f>
        <v>1000</v>
      </c>
      <c r="Z421" s="170" t="str">
        <f>业务员提成明细!Z408</f>
        <v>千克</v>
      </c>
      <c r="AA421" s="170"/>
      <c r="AB421" s="170"/>
      <c r="AC421" s="171">
        <f>业务员提成明细!AC408</f>
        <v>1000</v>
      </c>
      <c r="AD421" s="170"/>
      <c r="AE421" s="170"/>
      <c r="AF421" s="170" t="str">
        <f>业务员提成明细!AF408</f>
        <v>XOUT18010032</v>
      </c>
      <c r="AG421" s="176">
        <f>业务员提成明细!AG408</f>
        <v>43104</v>
      </c>
      <c r="AH421" s="177"/>
      <c r="AJ421" s="178">
        <f>业务员提成明细!AJ408</f>
        <v>0.17</v>
      </c>
    </row>
    <row r="422" spans="1:36" outlineLevel="2">
      <c r="A422" s="142" t="str">
        <f>业务员提成明细!A409</f>
        <v>吴佳佳</v>
      </c>
      <c r="B422" s="143">
        <f>业务员提成明细!B409</f>
        <v>43137</v>
      </c>
      <c r="C422" s="144" t="str">
        <f>业务员提成明细!C409</f>
        <v>a0050</v>
      </c>
      <c r="D422" s="142" t="str">
        <f>业务员提成明细!D409</f>
        <v>可成科技（宿迁）有限公司</v>
      </c>
      <c r="E422" s="145">
        <f>业务员提成明细!E409</f>
        <v>42600</v>
      </c>
      <c r="F422" s="146" t="str">
        <f>业务员提成明细!F409</f>
        <v>02839190</v>
      </c>
      <c r="G422" s="143">
        <f>业务员提成明细!G409</f>
        <v>43257</v>
      </c>
      <c r="H422" s="144">
        <f>业务员提成明细!H409</f>
        <v>120</v>
      </c>
      <c r="I422" s="150">
        <f>业务员提成明细!I409</f>
        <v>43255</v>
      </c>
      <c r="J422" s="151">
        <f>业务员提成明细!J409</f>
        <v>42600</v>
      </c>
      <c r="K422" s="145">
        <f>业务员提成明细!K409</f>
        <v>36410.26</v>
      </c>
      <c r="L422" s="152">
        <f>业务员提成明细!L409</f>
        <v>118</v>
      </c>
      <c r="M422" s="153">
        <f>业务员提成明细!M409</f>
        <v>0</v>
      </c>
      <c r="N422" s="76" t="str">
        <f>业务员提成明细!N409</f>
        <v>大客户0.5%，20170101后出货按0.7%结算，20170601后出货按0.6%及占比分配计算，20180101后出货按0.5%吴70%简30%分配</v>
      </c>
      <c r="O422" s="126">
        <f>业务员提成明细!O409</f>
        <v>3.5000000000000001E-3</v>
      </c>
      <c r="P422" s="154">
        <f>业务员提成明细!P409</f>
        <v>127.44</v>
      </c>
      <c r="Q422" s="125" t="e">
        <f>业务员提成明细!Q409</f>
        <v>#REF!</v>
      </c>
      <c r="R422" s="145">
        <f>业务员提成明细!R409</f>
        <v>0</v>
      </c>
      <c r="S422" s="161">
        <f>业务员提成明细!S409</f>
        <v>0</v>
      </c>
      <c r="T422" s="162" t="str">
        <f>业务员提成明细!V409</f>
        <v>CSR58</v>
      </c>
      <c r="U422" s="144" t="str">
        <f>业务员提成明细!W409</f>
        <v>*石油制品*微乳化型切削液</v>
      </c>
      <c r="V422" s="163" t="str">
        <f>业务员提成明细!V409</f>
        <v>CSR58</v>
      </c>
      <c r="W422" s="164" t="str">
        <f>业务员提成明细!W409</f>
        <v>*石油制品*微乳化型切削液</v>
      </c>
      <c r="X422" s="163" t="str">
        <f>业务员提成明细!X409</f>
        <v>JH-200RP</v>
      </c>
      <c r="Y422" s="169">
        <f>业务员提成明细!Y409</f>
        <v>3000</v>
      </c>
      <c r="Z422" s="170" t="str">
        <f>业务员提成明细!Z409</f>
        <v>千克</v>
      </c>
      <c r="AA422" s="170"/>
      <c r="AB422" s="170"/>
      <c r="AC422" s="171">
        <f>业务员提成明细!AC409</f>
        <v>3000</v>
      </c>
      <c r="AD422" s="170"/>
      <c r="AE422" s="170"/>
      <c r="AF422" s="170" t="str">
        <f>业务员提成明细!AF409</f>
        <v>XOUT18010032</v>
      </c>
      <c r="AG422" s="176">
        <f>业务员提成明细!AG409</f>
        <v>43104</v>
      </c>
      <c r="AH422" s="177"/>
      <c r="AJ422" s="178">
        <f>业务员提成明细!AJ409</f>
        <v>0.17</v>
      </c>
    </row>
    <row r="423" spans="1:36" outlineLevel="2">
      <c r="A423" s="142" t="str">
        <f>业务员提成明细!A410</f>
        <v>吴佳佳</v>
      </c>
      <c r="B423" s="143">
        <f>业务员提成明细!B410</f>
        <v>43137</v>
      </c>
      <c r="C423" s="144" t="str">
        <f>业务员提成明细!C410</f>
        <v>a0050</v>
      </c>
      <c r="D423" s="142" t="str">
        <f>业务员提成明细!D410</f>
        <v>可成科技（宿迁）有限公司</v>
      </c>
      <c r="E423" s="145">
        <f>业务员提成明细!E410</f>
        <v>28400</v>
      </c>
      <c r="F423" s="146" t="str">
        <f>业务员提成明细!F410</f>
        <v>02839190</v>
      </c>
      <c r="G423" s="143">
        <f>业务员提成明细!G410</f>
        <v>43257</v>
      </c>
      <c r="H423" s="144">
        <f>业务员提成明细!H410</f>
        <v>120</v>
      </c>
      <c r="I423" s="150">
        <f>业务员提成明细!I410</f>
        <v>43255</v>
      </c>
      <c r="J423" s="151">
        <f>业务员提成明细!J410</f>
        <v>28400</v>
      </c>
      <c r="K423" s="145">
        <f>业务员提成明细!K410</f>
        <v>24273.5</v>
      </c>
      <c r="L423" s="152">
        <f>业务员提成明细!L410</f>
        <v>118</v>
      </c>
      <c r="M423" s="153">
        <f>业务员提成明细!M410</f>
        <v>0</v>
      </c>
      <c r="N423" s="76" t="str">
        <f>业务员提成明细!N410</f>
        <v>大客户0.5%，20170101后出货按0.7%结算，20170601后出货按0.6%及占比分配计算，20180101后出货按0.5%吴70%简30%分配</v>
      </c>
      <c r="O423" s="126">
        <f>业务员提成明细!O410</f>
        <v>3.5000000000000001E-3</v>
      </c>
      <c r="P423" s="154">
        <f>业务员提成明细!P410</f>
        <v>84.96</v>
      </c>
      <c r="Q423" s="125" t="e">
        <f>业务员提成明细!Q410</f>
        <v>#REF!</v>
      </c>
      <c r="R423" s="145">
        <f>业务员提成明细!R410</f>
        <v>0</v>
      </c>
      <c r="S423" s="161">
        <f>业务员提成明细!S410</f>
        <v>0</v>
      </c>
      <c r="T423" s="162" t="str">
        <f>业务员提成明细!V410</f>
        <v>CSR58</v>
      </c>
      <c r="U423" s="144" t="str">
        <f>业务员提成明细!W410</f>
        <v>*石油制品*微乳化型切削液</v>
      </c>
      <c r="V423" s="163" t="str">
        <f>业务员提成明细!V410</f>
        <v>CSR58</v>
      </c>
      <c r="W423" s="164" t="str">
        <f>业务员提成明细!W410</f>
        <v>*石油制品*微乳化型切削液</v>
      </c>
      <c r="X423" s="163" t="str">
        <f>业务员提成明细!X410</f>
        <v>JH-200RP</v>
      </c>
      <c r="Y423" s="169">
        <f>业务员提成明细!Y410</f>
        <v>2000</v>
      </c>
      <c r="Z423" s="170" t="str">
        <f>业务员提成明细!Z410</f>
        <v>千克</v>
      </c>
      <c r="AA423" s="170"/>
      <c r="AB423" s="170"/>
      <c r="AC423" s="171">
        <f>业务员提成明细!AC410</f>
        <v>2000</v>
      </c>
      <c r="AD423" s="170"/>
      <c r="AE423" s="170"/>
      <c r="AF423" s="170" t="str">
        <f>业务员提成明细!AF410</f>
        <v>XOUT18010139</v>
      </c>
      <c r="AG423" s="176">
        <f>业务员提成明细!AG410</f>
        <v>43110</v>
      </c>
      <c r="AH423" s="177"/>
      <c r="AJ423" s="178">
        <f>业务员提成明细!AJ410</f>
        <v>0.17</v>
      </c>
    </row>
    <row r="424" spans="1:36" outlineLevel="2">
      <c r="A424" s="142" t="str">
        <f>业务员提成明细!A411</f>
        <v>吴佳佳</v>
      </c>
      <c r="B424" s="143">
        <f>业务员提成明细!B411</f>
        <v>43137</v>
      </c>
      <c r="C424" s="144" t="str">
        <f>业务员提成明细!C411</f>
        <v>a0050吴</v>
      </c>
      <c r="D424" s="142" t="str">
        <f>业务员提成明细!D411</f>
        <v>可成科技（宿迁）有限公司</v>
      </c>
      <c r="E424" s="145">
        <f>业务员提成明细!E411</f>
        <v>28400</v>
      </c>
      <c r="F424" s="146" t="str">
        <f>业务员提成明细!F411</f>
        <v>02839190</v>
      </c>
      <c r="G424" s="143">
        <f>业务员提成明细!G411</f>
        <v>43257</v>
      </c>
      <c r="H424" s="144">
        <f>业务员提成明细!H411</f>
        <v>120</v>
      </c>
      <c r="I424" s="150">
        <f>业务员提成明细!I411</f>
        <v>43255</v>
      </c>
      <c r="J424" s="151">
        <f>业务员提成明细!J411</f>
        <v>28400</v>
      </c>
      <c r="K424" s="145">
        <f>业务员提成明细!K411</f>
        <v>24273.5</v>
      </c>
      <c r="L424" s="152">
        <f>业务员提成明细!L411</f>
        <v>118</v>
      </c>
      <c r="M424" s="153">
        <f>业务员提成明细!M411</f>
        <v>0</v>
      </c>
      <c r="N424" s="76" t="str">
        <f>业务员提成明细!N411</f>
        <v>大客户0.5%，20170101后出货按0.7%结算，20170601后出货按0.6%及占比分配计算，20180101后出货按0.5%吴70%简30%分配</v>
      </c>
      <c r="O424" s="126">
        <f>业务员提成明细!O411</f>
        <v>1.98E-3</v>
      </c>
      <c r="P424" s="154">
        <f>业务员提成明细!P411</f>
        <v>48.06</v>
      </c>
      <c r="Q424" s="125" t="e">
        <f>业务员提成明细!Q411</f>
        <v>#REF!</v>
      </c>
      <c r="R424" s="145">
        <f>业务员提成明细!R411</f>
        <v>0</v>
      </c>
      <c r="S424" s="161">
        <f>业务员提成明细!S411</f>
        <v>0</v>
      </c>
      <c r="T424" s="162" t="str">
        <f>业务员提成明细!V411</f>
        <v>CSR58</v>
      </c>
      <c r="U424" s="144" t="str">
        <f>业务员提成明细!W411</f>
        <v>*石油制品*微乳化型切削液</v>
      </c>
      <c r="V424" s="163" t="str">
        <f>业务员提成明细!V411</f>
        <v>CSR58</v>
      </c>
      <c r="W424" s="164" t="str">
        <f>业务员提成明细!W411</f>
        <v>*石油制品*微乳化型切削液</v>
      </c>
      <c r="X424" s="163" t="str">
        <f>业务员提成明细!X411</f>
        <v>JH-200RP</v>
      </c>
      <c r="Y424" s="169">
        <f>业务员提成明细!Y411</f>
        <v>2000</v>
      </c>
      <c r="Z424" s="170" t="str">
        <f>业务员提成明细!Z411</f>
        <v>千克</v>
      </c>
      <c r="AA424" s="170"/>
      <c r="AB424" s="170"/>
      <c r="AC424" s="171">
        <f>业务员提成明细!AC411</f>
        <v>2000</v>
      </c>
      <c r="AD424" s="170"/>
      <c r="AE424" s="170"/>
      <c r="AF424" s="170" t="str">
        <f>业务员提成明细!AF411</f>
        <v>XOUT17120472</v>
      </c>
      <c r="AG424" s="176">
        <f>业务员提成明细!AG411</f>
        <v>43095</v>
      </c>
      <c r="AH424" s="177"/>
      <c r="AJ424" s="178">
        <f>业务员提成明细!AJ411</f>
        <v>0.17</v>
      </c>
    </row>
    <row r="425" spans="1:36" outlineLevel="2">
      <c r="A425" s="142" t="str">
        <f>业务员提成明细!A412</f>
        <v>吴佳佳</v>
      </c>
      <c r="B425" s="143">
        <f>业务员提成明细!B412</f>
        <v>43137</v>
      </c>
      <c r="C425" s="144" t="str">
        <f>业务员提成明细!C412</f>
        <v>a0050</v>
      </c>
      <c r="D425" s="142" t="str">
        <f>业务员提成明细!D412</f>
        <v>可成科技（宿迁）有限公司</v>
      </c>
      <c r="E425" s="145">
        <f>业务员提成明细!E412</f>
        <v>113600</v>
      </c>
      <c r="F425" s="146" t="str">
        <f>业务员提成明细!F412</f>
        <v>02839191</v>
      </c>
      <c r="G425" s="143">
        <f>业务员提成明细!G412</f>
        <v>43257</v>
      </c>
      <c r="H425" s="144">
        <f>业务员提成明细!H412</f>
        <v>120</v>
      </c>
      <c r="I425" s="150">
        <f>业务员提成明细!I412</f>
        <v>43255</v>
      </c>
      <c r="J425" s="151">
        <f>业务员提成明细!J412</f>
        <v>113600</v>
      </c>
      <c r="K425" s="145">
        <f>业务员提成明细!K412</f>
        <v>97094.02</v>
      </c>
      <c r="L425" s="152">
        <f>业务员提成明细!L412</f>
        <v>118</v>
      </c>
      <c r="M425" s="153">
        <f>业务员提成明细!M412</f>
        <v>0</v>
      </c>
      <c r="N425" s="76" t="str">
        <f>业务员提成明细!N412</f>
        <v>大客户0.5%，20170101后出货按0.7%结算，20170601后出货按0.6%及占比分配计算，20180101后出货按0.5%吴70%简30%分配</v>
      </c>
      <c r="O425" s="126">
        <f>业务员提成明细!O412</f>
        <v>3.5000000000000001E-3</v>
      </c>
      <c r="P425" s="154">
        <f>业务员提成明细!P412</f>
        <v>339.83</v>
      </c>
      <c r="Q425" s="125" t="e">
        <f>业务员提成明细!Q412</f>
        <v>#REF!</v>
      </c>
      <c r="R425" s="145">
        <f>业务员提成明细!R412</f>
        <v>0</v>
      </c>
      <c r="S425" s="161">
        <f>业务员提成明细!S412</f>
        <v>0</v>
      </c>
      <c r="T425" s="162" t="str">
        <f>业务员提成明细!V412</f>
        <v>CSR58</v>
      </c>
      <c r="U425" s="144" t="str">
        <f>业务员提成明细!W412</f>
        <v>*石油制品*微乳化型切削液</v>
      </c>
      <c r="V425" s="163" t="str">
        <f>业务员提成明细!V412</f>
        <v>CSR58</v>
      </c>
      <c r="W425" s="164" t="str">
        <f>业务员提成明细!W412</f>
        <v>*石油制品*微乳化型切削液</v>
      </c>
      <c r="X425" s="163" t="str">
        <f>业务员提成明细!X412</f>
        <v>JH-200RP</v>
      </c>
      <c r="Y425" s="169">
        <f>业务员提成明细!Y412</f>
        <v>8000</v>
      </c>
      <c r="Z425" s="170" t="str">
        <f>业务员提成明细!Z412</f>
        <v>千克</v>
      </c>
      <c r="AA425" s="170"/>
      <c r="AB425" s="170"/>
      <c r="AC425" s="171">
        <f>业务员提成明细!AC412</f>
        <v>8000</v>
      </c>
      <c r="AD425" s="170"/>
      <c r="AE425" s="170"/>
      <c r="AF425" s="170" t="str">
        <f>业务员提成明细!AF412</f>
        <v>XOUT18010139</v>
      </c>
      <c r="AG425" s="176">
        <f>业务员提成明细!AG412</f>
        <v>43110</v>
      </c>
      <c r="AH425" s="177"/>
      <c r="AJ425" s="178">
        <f>业务员提成明细!AJ412</f>
        <v>0.17</v>
      </c>
    </row>
    <row r="426" spans="1:36" outlineLevel="2">
      <c r="A426" s="142" t="str">
        <f>业务员提成明细!A413</f>
        <v>吴佳佳</v>
      </c>
      <c r="B426" s="143">
        <f>业务员提成明细!B413</f>
        <v>43137</v>
      </c>
      <c r="C426" s="144" t="str">
        <f>业务员提成明细!C413</f>
        <v>a0050</v>
      </c>
      <c r="D426" s="142" t="str">
        <f>业务员提成明细!D413</f>
        <v>可成科技（宿迁）有限公司</v>
      </c>
      <c r="E426" s="145">
        <f>业务员提成明细!E413</f>
        <v>99400</v>
      </c>
      <c r="F426" s="146" t="str">
        <f>业务员提成明细!F413</f>
        <v>02839192</v>
      </c>
      <c r="G426" s="143">
        <f>业务员提成明细!G413</f>
        <v>43257</v>
      </c>
      <c r="H426" s="144">
        <f>业务员提成明细!H413</f>
        <v>120</v>
      </c>
      <c r="I426" s="150">
        <f>业务员提成明细!I413</f>
        <v>43255</v>
      </c>
      <c r="J426" s="151">
        <f>业务员提成明细!J413</f>
        <v>99400</v>
      </c>
      <c r="K426" s="145">
        <f>业务员提成明细!K413</f>
        <v>84957.26</v>
      </c>
      <c r="L426" s="152">
        <f>业务员提成明细!L413</f>
        <v>118</v>
      </c>
      <c r="M426" s="153">
        <f>业务员提成明细!M413</f>
        <v>0</v>
      </c>
      <c r="N426" s="76" t="str">
        <f>业务员提成明细!N413</f>
        <v>大客户0.5%，20170101后出货按0.7%结算，20170601后出货按0.6%及占比分配计算，20180101后出货按0.5%吴70%简30%分配</v>
      </c>
      <c r="O426" s="126">
        <f>业务员提成明细!O413</f>
        <v>3.5000000000000001E-3</v>
      </c>
      <c r="P426" s="154">
        <f>业务员提成明细!P413</f>
        <v>297.35000000000002</v>
      </c>
      <c r="Q426" s="125" t="e">
        <f>业务员提成明细!Q413</f>
        <v>#REF!</v>
      </c>
      <c r="R426" s="145">
        <f>业务员提成明细!R413</f>
        <v>0</v>
      </c>
      <c r="S426" s="161">
        <f>业务员提成明细!S413</f>
        <v>0</v>
      </c>
      <c r="T426" s="162" t="str">
        <f>业务员提成明细!V413</f>
        <v>CSR58</v>
      </c>
      <c r="U426" s="144" t="str">
        <f>业务员提成明细!W413</f>
        <v>*石油制品*微乳化型切削液</v>
      </c>
      <c r="V426" s="163" t="str">
        <f>业务员提成明细!V413</f>
        <v>CSR58</v>
      </c>
      <c r="W426" s="164" t="str">
        <f>业务员提成明细!W413</f>
        <v>*石油制品*微乳化型切削液</v>
      </c>
      <c r="X426" s="163" t="str">
        <f>业务员提成明细!X413</f>
        <v>JH-200RP</v>
      </c>
      <c r="Y426" s="169">
        <f>业务员提成明细!Y413</f>
        <v>7000</v>
      </c>
      <c r="Z426" s="170" t="str">
        <f>业务员提成明细!Z413</f>
        <v>千克</v>
      </c>
      <c r="AA426" s="170"/>
      <c r="AB426" s="170"/>
      <c r="AC426" s="171">
        <f>业务员提成明细!AC413</f>
        <v>7000</v>
      </c>
      <c r="AD426" s="170"/>
      <c r="AE426" s="170"/>
      <c r="AF426" s="170" t="str">
        <f>业务员提成明细!AF413</f>
        <v>XOUT18010329</v>
      </c>
      <c r="AG426" s="176">
        <f>业务员提成明细!AG413</f>
        <v>43119</v>
      </c>
      <c r="AH426" s="177"/>
      <c r="AJ426" s="178">
        <f>业务员提成明细!AJ413</f>
        <v>0.17</v>
      </c>
    </row>
    <row r="427" spans="1:36" outlineLevel="2">
      <c r="A427" s="142" t="str">
        <f>业务员提成明细!A414</f>
        <v>吴佳佳</v>
      </c>
      <c r="B427" s="143">
        <f>业务员提成明细!B414</f>
        <v>43134</v>
      </c>
      <c r="C427" s="144" t="str">
        <f>业务员提成明细!C414</f>
        <v>a0051吴</v>
      </c>
      <c r="D427" s="142" t="str">
        <f>业务员提成明细!D414</f>
        <v>可功科技（宿迁）有限公司</v>
      </c>
      <c r="E427" s="145">
        <f>业务员提成明细!E414</f>
        <v>2720</v>
      </c>
      <c r="F427" s="146" t="str">
        <f>业务员提成明细!F414</f>
        <v>28120698</v>
      </c>
      <c r="G427" s="143">
        <f>业务员提成明细!G414</f>
        <v>43254</v>
      </c>
      <c r="H427" s="144">
        <f>业务员提成明细!H414</f>
        <v>120</v>
      </c>
      <c r="I427" s="150">
        <f>业务员提成明细!I414</f>
        <v>43255</v>
      </c>
      <c r="J427" s="151">
        <f>业务员提成明细!J414</f>
        <v>2720</v>
      </c>
      <c r="K427" s="145">
        <f>业务员提成明细!K414</f>
        <v>2324.79</v>
      </c>
      <c r="L427" s="152">
        <f>业务员提成明细!L414</f>
        <v>121</v>
      </c>
      <c r="M427" s="153">
        <f>业务员提成明细!M414</f>
        <v>0</v>
      </c>
      <c r="N427" s="76" t="str">
        <f>业务员提成明细!N414</f>
        <v>大客户0.5%，20170101后出货按0.7%结算，20170601后出货按0.6%及占比分配计算，20180101后出货按0.5%吴70%简30%分配</v>
      </c>
      <c r="O427" s="126">
        <f>业务员提成明细!O414</f>
        <v>1.98E-3</v>
      </c>
      <c r="P427" s="154">
        <f>业务员提成明细!P414</f>
        <v>4.5999999999999996</v>
      </c>
      <c r="Q427" s="125" t="e">
        <f>业务员提成明细!Q414</f>
        <v>#REF!</v>
      </c>
      <c r="R427" s="145">
        <f>业务员提成明细!R414</f>
        <v>0</v>
      </c>
      <c r="S427" s="161">
        <f>业务员提成明细!S414</f>
        <v>0</v>
      </c>
      <c r="T427" s="162" t="str">
        <f>业务员提成明细!V414</f>
        <v>CYT46</v>
      </c>
      <c r="U427" s="144" t="str">
        <f>业务员提成明细!W414</f>
        <v>*石油制品*模温机导热油</v>
      </c>
      <c r="V427" s="163" t="str">
        <f>业务员提成明细!V414</f>
        <v>CYT46</v>
      </c>
      <c r="W427" s="164" t="str">
        <f>业务员提成明细!W414</f>
        <v>*石油制品*模温机导热油</v>
      </c>
      <c r="X427" s="163" t="str">
        <f>业务员提成明细!X414</f>
        <v>T360</v>
      </c>
      <c r="Y427" s="169">
        <f>业务员提成明细!Y414</f>
        <v>170</v>
      </c>
      <c r="Z427" s="170" t="str">
        <f>业务员提成明细!Z414</f>
        <v>千克</v>
      </c>
      <c r="AA427" s="170"/>
      <c r="AB427" s="170"/>
      <c r="AC427" s="171">
        <f>业务员提成明细!AC414</f>
        <v>170</v>
      </c>
      <c r="AD427" s="170"/>
      <c r="AE427" s="170"/>
      <c r="AF427" s="170" t="str">
        <f>业务员提成明细!AF414</f>
        <v>XOUT17120334</v>
      </c>
      <c r="AG427" s="176">
        <f>业务员提成明细!AG414</f>
        <v>43087</v>
      </c>
      <c r="AH427" s="177"/>
      <c r="AJ427" s="178">
        <f>业务员提成明细!AJ414</f>
        <v>0.17</v>
      </c>
    </row>
    <row r="428" spans="1:36" outlineLevel="2">
      <c r="A428" s="142" t="str">
        <f>业务员提成明细!A415</f>
        <v>吴佳佳</v>
      </c>
      <c r="B428" s="143">
        <f>业务员提成明细!B415</f>
        <v>43134</v>
      </c>
      <c r="C428" s="144" t="str">
        <f>业务员提成明细!C415</f>
        <v>a0051吴</v>
      </c>
      <c r="D428" s="142" t="str">
        <f>业务员提成明细!D415</f>
        <v>可功科技（宿迁）有限公司</v>
      </c>
      <c r="E428" s="145">
        <f>业务员提成明细!E415</f>
        <v>8160</v>
      </c>
      <c r="F428" s="146" t="str">
        <f>业务员提成明细!F415</f>
        <v>28120698</v>
      </c>
      <c r="G428" s="143">
        <f>业务员提成明细!G415</f>
        <v>43254</v>
      </c>
      <c r="H428" s="144">
        <f>业务员提成明细!H415</f>
        <v>120</v>
      </c>
      <c r="I428" s="150">
        <f>业务员提成明细!I415</f>
        <v>43255</v>
      </c>
      <c r="J428" s="151">
        <f>业务员提成明细!J415</f>
        <v>8160</v>
      </c>
      <c r="K428" s="145">
        <f>业务员提成明细!K415</f>
        <v>6974.36</v>
      </c>
      <c r="L428" s="152">
        <f>业务员提成明细!L415</f>
        <v>121</v>
      </c>
      <c r="M428" s="153">
        <f>业务员提成明细!M415</f>
        <v>0</v>
      </c>
      <c r="N428" s="76" t="str">
        <f>业务员提成明细!N415</f>
        <v>大客户0.5%，20170101后出货按0.7%结算，20170601后出货按0.6%及占比分配计算，20180101后出货按0.5%吴70%简30%分配</v>
      </c>
      <c r="O428" s="126">
        <f>业务员提成明细!O415</f>
        <v>1.98E-3</v>
      </c>
      <c r="P428" s="154">
        <f>业务员提成明细!P415</f>
        <v>13.81</v>
      </c>
      <c r="Q428" s="125" t="e">
        <f>业务员提成明细!Q415</f>
        <v>#REF!</v>
      </c>
      <c r="R428" s="145">
        <f>业务员提成明细!R415</f>
        <v>0</v>
      </c>
      <c r="S428" s="161">
        <f>业务员提成明细!S415</f>
        <v>0</v>
      </c>
      <c r="T428" s="162" t="str">
        <f>业务员提成明细!V415</f>
        <v>CYT46</v>
      </c>
      <c r="U428" s="144" t="str">
        <f>业务员提成明细!W415</f>
        <v>*石油制品*模温机导热油</v>
      </c>
      <c r="V428" s="163" t="str">
        <f>业务员提成明细!V415</f>
        <v>CYT46</v>
      </c>
      <c r="W428" s="164" t="str">
        <f>业务员提成明细!W415</f>
        <v>*石油制品*模温机导热油</v>
      </c>
      <c r="X428" s="163" t="str">
        <f>业务员提成明细!X415</f>
        <v>T360</v>
      </c>
      <c r="Y428" s="169">
        <f>业务员提成明细!Y415</f>
        <v>510</v>
      </c>
      <c r="Z428" s="170" t="str">
        <f>业务员提成明细!Z415</f>
        <v>千克</v>
      </c>
      <c r="AA428" s="170"/>
      <c r="AB428" s="170"/>
      <c r="AC428" s="171">
        <f>业务员提成明细!AC415</f>
        <v>510</v>
      </c>
      <c r="AD428" s="170"/>
      <c r="AE428" s="170"/>
      <c r="AF428" s="170" t="str">
        <f>业务员提成明细!AF415</f>
        <v>XOUT17120507</v>
      </c>
      <c r="AG428" s="176">
        <f>业务员提成明细!AG415</f>
        <v>43096</v>
      </c>
      <c r="AH428" s="177"/>
      <c r="AJ428" s="178">
        <f>业务员提成明细!AJ415</f>
        <v>0.17</v>
      </c>
    </row>
    <row r="429" spans="1:36" outlineLevel="2">
      <c r="A429" s="142" t="str">
        <f>业务员提成明细!A416</f>
        <v>吴佳佳</v>
      </c>
      <c r="B429" s="143">
        <f>业务员提成明细!B416</f>
        <v>43134</v>
      </c>
      <c r="C429" s="144" t="str">
        <f>业务员提成明细!C416</f>
        <v>a0051</v>
      </c>
      <c r="D429" s="142" t="str">
        <f>业务员提成明细!D416</f>
        <v>可功科技（宿迁）有限公司</v>
      </c>
      <c r="E429" s="145">
        <f>业务员提成明细!E416</f>
        <v>9690</v>
      </c>
      <c r="F429" s="146" t="str">
        <f>业务员提成明细!F416</f>
        <v>28120698</v>
      </c>
      <c r="G429" s="143">
        <f>业务员提成明细!G416</f>
        <v>43254</v>
      </c>
      <c r="H429" s="144">
        <f>业务员提成明细!H416</f>
        <v>120</v>
      </c>
      <c r="I429" s="150">
        <f>业务员提成明细!I416</f>
        <v>43255</v>
      </c>
      <c r="J429" s="151">
        <f>业务员提成明细!J416</f>
        <v>9690</v>
      </c>
      <c r="K429" s="145">
        <f>业务员提成明细!K416</f>
        <v>8282.0499999999993</v>
      </c>
      <c r="L429" s="152">
        <f>业务员提成明细!L416</f>
        <v>121</v>
      </c>
      <c r="M429" s="153">
        <f>业务员提成明细!M416</f>
        <v>0</v>
      </c>
      <c r="N429" s="76" t="str">
        <f>业务员提成明细!N416</f>
        <v>大客户0.5%，20170101后出货按0.7%结算，20170601后出货按0.6%及占比分配计算，20180101后出货按0.5%吴70%简30%分配</v>
      </c>
      <c r="O429" s="126">
        <f>业务员提成明细!O416</f>
        <v>3.5000000000000001E-3</v>
      </c>
      <c r="P429" s="154">
        <f>业务员提成明细!P416</f>
        <v>28.99</v>
      </c>
      <c r="Q429" s="125" t="e">
        <f>业务员提成明细!Q416</f>
        <v>#REF!</v>
      </c>
      <c r="R429" s="145">
        <f>业务员提成明细!R416</f>
        <v>0</v>
      </c>
      <c r="S429" s="161">
        <f>业务员提成明细!S416</f>
        <v>0</v>
      </c>
      <c r="T429" s="162" t="str">
        <f>业务员提成明细!V416</f>
        <v>CSQ01</v>
      </c>
      <c r="U429" s="144" t="str">
        <f>业务员提成明细!W416</f>
        <v>*石油制品*磨削油</v>
      </c>
      <c r="V429" s="163" t="str">
        <f>业务员提成明细!V416</f>
        <v>CSQ01</v>
      </c>
      <c r="W429" s="164" t="str">
        <f>业务员提成明细!W416</f>
        <v>*石油制品*磨削油</v>
      </c>
      <c r="X429" s="163" t="str">
        <f>业务员提成明细!X416</f>
        <v>HW-40B</v>
      </c>
      <c r="Y429" s="169">
        <f>业务员提成明细!Y416</f>
        <v>510</v>
      </c>
      <c r="Z429" s="170" t="str">
        <f>业务员提成明细!Z416</f>
        <v>千克</v>
      </c>
      <c r="AA429" s="170"/>
      <c r="AB429" s="170"/>
      <c r="AC429" s="171">
        <f>业务员提成明细!AC416</f>
        <v>510</v>
      </c>
      <c r="AD429" s="170"/>
      <c r="AE429" s="170"/>
      <c r="AF429" s="170" t="str">
        <f>业务员提成明细!AF416</f>
        <v>XOUT18010050</v>
      </c>
      <c r="AG429" s="176">
        <f>业务员提成明细!AG416</f>
        <v>43104</v>
      </c>
      <c r="AH429" s="177"/>
      <c r="AJ429" s="178">
        <f>业务员提成明细!AJ416</f>
        <v>0.17</v>
      </c>
    </row>
    <row r="430" spans="1:36" outlineLevel="2">
      <c r="A430" s="142" t="str">
        <f>业务员提成明细!A417</f>
        <v>吴佳佳</v>
      </c>
      <c r="B430" s="143">
        <f>业务员提成明细!B417</f>
        <v>43134</v>
      </c>
      <c r="C430" s="144" t="str">
        <f>业务员提成明细!C417</f>
        <v>a0051</v>
      </c>
      <c r="D430" s="142" t="str">
        <f>业务员提成明细!D417</f>
        <v>可功科技（宿迁）有限公司</v>
      </c>
      <c r="E430" s="145">
        <f>业务员提成明细!E417</f>
        <v>28400</v>
      </c>
      <c r="F430" s="146" t="str">
        <f>业务员提成明细!F417</f>
        <v>28120698</v>
      </c>
      <c r="G430" s="143">
        <f>业务员提成明细!G417</f>
        <v>43254</v>
      </c>
      <c r="H430" s="144">
        <f>业务员提成明细!H417</f>
        <v>120</v>
      </c>
      <c r="I430" s="150">
        <f>业务员提成明细!I417</f>
        <v>43255</v>
      </c>
      <c r="J430" s="151">
        <f>业务员提成明细!J417</f>
        <v>28400</v>
      </c>
      <c r="K430" s="145">
        <f>业务员提成明细!K417</f>
        <v>24273.5</v>
      </c>
      <c r="L430" s="152">
        <f>业务员提成明细!L417</f>
        <v>121</v>
      </c>
      <c r="M430" s="153">
        <f>业务员提成明细!M417</f>
        <v>0</v>
      </c>
      <c r="N430" s="76" t="str">
        <f>业务员提成明细!N417</f>
        <v>大客户0.5%，20170101后出货按0.7%结算，20170601后出货按0.6%及占比分配计算，20180101后出货按0.5%吴70%简30%分配</v>
      </c>
      <c r="O430" s="126">
        <f>业务员提成明细!O417</f>
        <v>3.5000000000000001E-3</v>
      </c>
      <c r="P430" s="154">
        <f>业务员提成明细!P417</f>
        <v>84.96</v>
      </c>
      <c r="Q430" s="125" t="e">
        <f>业务员提成明细!Q417</f>
        <v>#REF!</v>
      </c>
      <c r="R430" s="145">
        <f>业务员提成明细!R417</f>
        <v>0</v>
      </c>
      <c r="S430" s="161">
        <f>业务员提成明细!S417</f>
        <v>0</v>
      </c>
      <c r="T430" s="162" t="str">
        <f>业务员提成明细!V417</f>
        <v>CSR58</v>
      </c>
      <c r="U430" s="144" t="str">
        <f>业务员提成明细!W417</f>
        <v>*石油制品*微乳化型切削液</v>
      </c>
      <c r="V430" s="163" t="str">
        <f>业务员提成明细!V417</f>
        <v>CSR58</v>
      </c>
      <c r="W430" s="164" t="str">
        <f>业务员提成明细!W417</f>
        <v>*石油制品*微乳化型切削液</v>
      </c>
      <c r="X430" s="163" t="str">
        <f>业务员提成明细!X417</f>
        <v>JH-200RP</v>
      </c>
      <c r="Y430" s="169">
        <f>业务员提成明细!Y417</f>
        <v>2000</v>
      </c>
      <c r="Z430" s="170" t="str">
        <f>业务员提成明细!Z417</f>
        <v>千克</v>
      </c>
      <c r="AA430" s="170"/>
      <c r="AB430" s="170"/>
      <c r="AC430" s="171">
        <f>业务员提成明细!AC417</f>
        <v>2000</v>
      </c>
      <c r="AD430" s="170"/>
      <c r="AE430" s="170"/>
      <c r="AF430" s="170" t="str">
        <f>业务员提成明细!AF417</f>
        <v>XOUT18010050</v>
      </c>
      <c r="AG430" s="176">
        <f>业务员提成明细!AG417</f>
        <v>43104</v>
      </c>
      <c r="AH430" s="177"/>
      <c r="AJ430" s="178">
        <f>业务员提成明细!AJ417</f>
        <v>0.17</v>
      </c>
    </row>
    <row r="431" spans="1:36" outlineLevel="2">
      <c r="A431" s="142" t="str">
        <f>业务员提成明细!A418</f>
        <v>吴佳佳</v>
      </c>
      <c r="B431" s="143">
        <f>业务员提成明细!B418</f>
        <v>43134</v>
      </c>
      <c r="C431" s="144" t="str">
        <f>业务员提成明细!C418</f>
        <v>a0051</v>
      </c>
      <c r="D431" s="142" t="str">
        <f>业务员提成明细!D418</f>
        <v>可功科技（宿迁）有限公司</v>
      </c>
      <c r="E431" s="145">
        <f>业务员提成明细!E418</f>
        <v>56800</v>
      </c>
      <c r="F431" s="146" t="str">
        <f>业务员提成明细!F418</f>
        <v>28120698</v>
      </c>
      <c r="G431" s="143">
        <f>业务员提成明细!G418</f>
        <v>43254</v>
      </c>
      <c r="H431" s="144">
        <f>业务员提成明细!H418</f>
        <v>120</v>
      </c>
      <c r="I431" s="150">
        <f>业务员提成明细!I418</f>
        <v>43255</v>
      </c>
      <c r="J431" s="151">
        <f>业务员提成明细!J418</f>
        <v>56800</v>
      </c>
      <c r="K431" s="145">
        <f>业务员提成明细!K418</f>
        <v>48547.01</v>
      </c>
      <c r="L431" s="152">
        <f>业务员提成明细!L418</f>
        <v>121</v>
      </c>
      <c r="M431" s="153">
        <f>业务员提成明细!M418</f>
        <v>0</v>
      </c>
      <c r="N431" s="76" t="str">
        <f>业务员提成明细!N418</f>
        <v>大客户0.5%，20170101后出货按0.7%结算，20170601后出货按0.6%及占比分配计算，20180101后出货按0.5%吴70%简30%分配</v>
      </c>
      <c r="O431" s="126">
        <f>业务员提成明细!O418</f>
        <v>3.5000000000000001E-3</v>
      </c>
      <c r="P431" s="154">
        <f>业务员提成明细!P418</f>
        <v>169.91</v>
      </c>
      <c r="Q431" s="125" t="e">
        <f>业务员提成明细!Q418</f>
        <v>#REF!</v>
      </c>
      <c r="R431" s="145">
        <f>业务员提成明细!R418</f>
        <v>0</v>
      </c>
      <c r="S431" s="161">
        <f>业务员提成明细!S418</f>
        <v>0</v>
      </c>
      <c r="T431" s="162" t="str">
        <f>业务员提成明细!V418</f>
        <v>CSR58</v>
      </c>
      <c r="U431" s="144" t="str">
        <f>业务员提成明细!W418</f>
        <v>*石油制品*微乳化型切削液</v>
      </c>
      <c r="V431" s="163" t="str">
        <f>业务员提成明细!V418</f>
        <v>CSR58</v>
      </c>
      <c r="W431" s="164" t="str">
        <f>业务员提成明细!W418</f>
        <v>*石油制品*微乳化型切削液</v>
      </c>
      <c r="X431" s="163" t="str">
        <f>业务员提成明细!X418</f>
        <v>JH-200RP</v>
      </c>
      <c r="Y431" s="169">
        <f>业务员提成明细!Y418</f>
        <v>4000</v>
      </c>
      <c r="Z431" s="170" t="str">
        <f>业务员提成明细!Z418</f>
        <v>千克</v>
      </c>
      <c r="AA431" s="170"/>
      <c r="AB431" s="170"/>
      <c r="AC431" s="171">
        <f>业务员提成明细!AC418</f>
        <v>4000</v>
      </c>
      <c r="AD431" s="170"/>
      <c r="AE431" s="170"/>
      <c r="AF431" s="170" t="str">
        <f>业务员提成明细!AF418</f>
        <v>XOUT18010155</v>
      </c>
      <c r="AG431" s="176">
        <f>业务员提成明细!AG418</f>
        <v>43110</v>
      </c>
      <c r="AH431" s="177"/>
      <c r="AJ431" s="178">
        <f>业务员提成明细!AJ418</f>
        <v>0.17</v>
      </c>
    </row>
    <row r="432" spans="1:36" outlineLevel="2">
      <c r="A432" s="142" t="str">
        <f>业务员提成明细!A419</f>
        <v>吴佳佳</v>
      </c>
      <c r="B432" s="143">
        <f>业务员提成明细!B419</f>
        <v>43132</v>
      </c>
      <c r="C432" s="144" t="str">
        <f>业务员提成明细!C419</f>
        <v>a0314</v>
      </c>
      <c r="D432" s="142" t="str">
        <f>业务员提成明细!D419</f>
        <v>山东六丰机械工业有限公司</v>
      </c>
      <c r="E432" s="145">
        <f>业务员提成明细!E419</f>
        <v>56054</v>
      </c>
      <c r="F432" s="146" t="str">
        <f>业务员提成明细!F419</f>
        <v>28120658</v>
      </c>
      <c r="G432" s="143">
        <f>业务员提成明细!G419</f>
        <v>43237</v>
      </c>
      <c r="H432" s="144">
        <f>业务员提成明细!H419</f>
        <v>105</v>
      </c>
      <c r="I432" s="150">
        <f>业务员提成明细!I419</f>
        <v>43271</v>
      </c>
      <c r="J432" s="151">
        <f>业务员提成明细!J419</f>
        <v>56054</v>
      </c>
      <c r="K432" s="145">
        <f>业务员提成明细!K419</f>
        <v>47909.4</v>
      </c>
      <c r="L432" s="152">
        <f>业务员提成明细!L419</f>
        <v>139</v>
      </c>
      <c r="M432" s="153">
        <f>业务员提成明细!M419</f>
        <v>0</v>
      </c>
      <c r="N432" s="76" t="str">
        <f>业务员提成明细!N419</f>
        <v>大客户1%，20180101前出货为徐俊，后为吴佳佳</v>
      </c>
      <c r="O432" s="126">
        <f>业务员提成明细!O419</f>
        <v>0.01</v>
      </c>
      <c r="P432" s="154">
        <f>业务员提成明细!P419</f>
        <v>479.09</v>
      </c>
      <c r="Q432" s="125" t="e">
        <f>业务员提成明细!Q419</f>
        <v>#REF!</v>
      </c>
      <c r="R432" s="145">
        <f>业务员提成明细!R419</f>
        <v>0</v>
      </c>
      <c r="S432" s="161">
        <f>业务员提成明细!S419</f>
        <v>0</v>
      </c>
      <c r="T432" s="162" t="str">
        <f>业务员提成明细!V419</f>
        <v>CSR80</v>
      </c>
      <c r="U432" s="144" t="str">
        <f>业务员提成明细!W419</f>
        <v>*石油制品*优质切削液</v>
      </c>
      <c r="V432" s="163" t="str">
        <f>业务员提成明细!V419</f>
        <v>CSR80</v>
      </c>
      <c r="W432" s="164" t="str">
        <f>业务员提成明细!W419</f>
        <v>*石油制品*优质切削液</v>
      </c>
      <c r="X432" s="163" t="str">
        <f>业务员提成明细!X419</f>
        <v>JH-101SL</v>
      </c>
      <c r="Y432" s="169">
        <f>业务员提成明细!Y419</f>
        <v>3660</v>
      </c>
      <c r="Z432" s="170" t="str">
        <f>业务员提成明细!Z419</f>
        <v>升</v>
      </c>
      <c r="AA432" s="170"/>
      <c r="AB432" s="170"/>
      <c r="AC432" s="171">
        <f>业务员提成明细!AC419</f>
        <v>3600</v>
      </c>
      <c r="AD432" s="170"/>
      <c r="AE432" s="170"/>
      <c r="AF432" s="170" t="str">
        <f>业务员提成明细!AF419</f>
        <v>XOUT18010154</v>
      </c>
      <c r="AG432" s="176">
        <f>业务员提成明细!AG419</f>
        <v>43110</v>
      </c>
      <c r="AH432" s="177"/>
      <c r="AJ432" s="178">
        <f>业务员提成明细!AJ419</f>
        <v>0.17</v>
      </c>
    </row>
    <row r="433" spans="1:36" outlineLevel="2">
      <c r="A433" s="142" t="str">
        <f>业务员提成明细!A420</f>
        <v>吴佳佳</v>
      </c>
      <c r="B433" s="143">
        <f>业务员提成明细!B420</f>
        <v>43134</v>
      </c>
      <c r="C433" s="144" t="str">
        <f>业务员提成明细!C420</f>
        <v>a0627吴</v>
      </c>
      <c r="D433" s="142" t="str">
        <f>业务员提成明细!D420</f>
        <v>可胜科技(泰州)有限公司</v>
      </c>
      <c r="E433" s="145">
        <f>业务员提成明细!E420</f>
        <v>113600</v>
      </c>
      <c r="F433" s="146" t="str">
        <f>业务员提成明细!F420</f>
        <v>28120699</v>
      </c>
      <c r="G433" s="143">
        <f>业务员提成明细!G420</f>
        <v>43254</v>
      </c>
      <c r="H433" s="144">
        <f>业务员提成明细!H420</f>
        <v>120</v>
      </c>
      <c r="I433" s="150">
        <f>业务员提成明细!I420</f>
        <v>43255</v>
      </c>
      <c r="J433" s="151">
        <f>业务员提成明细!J420</f>
        <v>113600</v>
      </c>
      <c r="K433" s="145">
        <f>业务员提成明细!K420</f>
        <v>97094.02</v>
      </c>
      <c r="L433" s="152">
        <f>业务员提成明细!L420</f>
        <v>121</v>
      </c>
      <c r="M433" s="153">
        <f>业务员提成明细!M420</f>
        <v>0</v>
      </c>
      <c r="N433" s="76" t="str">
        <f>业务员提成明细!N420</f>
        <v>大客户0.5%，20170101后出货按0.7%结算，20170601后出货按0.6%及占比分配计算，20180101后出货按0.5%吴70%简30%分配</v>
      </c>
      <c r="O433" s="126">
        <f>业务员提成明细!O420</f>
        <v>1.98E-3</v>
      </c>
      <c r="P433" s="154">
        <f>业务员提成明细!P420</f>
        <v>192.25</v>
      </c>
      <c r="Q433" s="125" t="e">
        <f>业务员提成明细!Q420</f>
        <v>#REF!</v>
      </c>
      <c r="R433" s="145">
        <f>业务员提成明细!R420</f>
        <v>0</v>
      </c>
      <c r="S433" s="161">
        <f>业务员提成明细!S420</f>
        <v>0</v>
      </c>
      <c r="T433" s="162" t="str">
        <f>业务员提成明细!V420</f>
        <v>CSR58</v>
      </c>
      <c r="U433" s="144" t="str">
        <f>业务员提成明细!W420</f>
        <v>*石油制品*微乳化型切削液</v>
      </c>
      <c r="V433" s="163" t="str">
        <f>业务员提成明细!V420</f>
        <v>CSR58</v>
      </c>
      <c r="W433" s="164" t="str">
        <f>业务员提成明细!W420</f>
        <v>*石油制品*微乳化型切削液</v>
      </c>
      <c r="X433" s="163" t="str">
        <f>业务员提成明细!X420</f>
        <v>JH-200RP</v>
      </c>
      <c r="Y433" s="169">
        <f>业务员提成明细!Y420</f>
        <v>8000</v>
      </c>
      <c r="Z433" s="170" t="str">
        <f>业务员提成明细!Z420</f>
        <v>千克</v>
      </c>
      <c r="AA433" s="170"/>
      <c r="AB433" s="170"/>
      <c r="AC433" s="171">
        <f>业务员提成明细!AC420</f>
        <v>8000</v>
      </c>
      <c r="AD433" s="170"/>
      <c r="AE433" s="170"/>
      <c r="AF433" s="170" t="str">
        <f>业务员提成明细!AF420</f>
        <v>XOUT17120525</v>
      </c>
      <c r="AG433" s="176">
        <f>业务员提成明细!AG420</f>
        <v>43097</v>
      </c>
      <c r="AH433" s="177"/>
      <c r="AJ433" s="178">
        <f>业务员提成明细!AJ420</f>
        <v>0.17</v>
      </c>
    </row>
    <row r="434" spans="1:36" outlineLevel="2">
      <c r="A434" s="142" t="str">
        <f>业务员提成明细!A421</f>
        <v>吴佳佳</v>
      </c>
      <c r="B434" s="143">
        <f>业务员提成明细!B421</f>
        <v>43134</v>
      </c>
      <c r="C434" s="144" t="str">
        <f>业务员提成明细!C421</f>
        <v>a0627</v>
      </c>
      <c r="D434" s="142" t="str">
        <f>业务员提成明细!D421</f>
        <v>可胜科技(泰州)有限公司</v>
      </c>
      <c r="E434" s="145">
        <f>业务员提成明细!E421</f>
        <v>71000</v>
      </c>
      <c r="F434" s="146" t="str">
        <f>业务员提成明细!F421</f>
        <v>28120700</v>
      </c>
      <c r="G434" s="143">
        <f>业务员提成明细!G421</f>
        <v>43254</v>
      </c>
      <c r="H434" s="144">
        <f>业务员提成明细!H421</f>
        <v>120</v>
      </c>
      <c r="I434" s="150">
        <f>业务员提成明细!I421</f>
        <v>43255</v>
      </c>
      <c r="J434" s="151">
        <f>业务员提成明细!J421</f>
        <v>71000</v>
      </c>
      <c r="K434" s="145">
        <f>业务员提成明细!K421</f>
        <v>60683.76</v>
      </c>
      <c r="L434" s="152">
        <f>业务员提成明细!L421</f>
        <v>121</v>
      </c>
      <c r="M434" s="153">
        <f>业务员提成明细!M421</f>
        <v>0</v>
      </c>
      <c r="N434" s="76" t="str">
        <f>业务员提成明细!N421</f>
        <v>大客户0.5%，20170101后出货按0.7%结算，20170601后出货按0.6%及占比分配计算，20180101后出货按0.5%吴70%简30%分配</v>
      </c>
      <c r="O434" s="126">
        <f>业务员提成明细!O421</f>
        <v>3.5000000000000001E-3</v>
      </c>
      <c r="P434" s="154">
        <f>业务员提成明细!P421</f>
        <v>212.39</v>
      </c>
      <c r="Q434" s="125" t="e">
        <f>业务员提成明细!Q421</f>
        <v>#REF!</v>
      </c>
      <c r="R434" s="145">
        <f>业务员提成明细!R421</f>
        <v>0</v>
      </c>
      <c r="S434" s="161">
        <f>业务员提成明细!S421</f>
        <v>0</v>
      </c>
      <c r="T434" s="162" t="str">
        <f>业务员提成明细!V421</f>
        <v>CSR58</v>
      </c>
      <c r="U434" s="144" t="str">
        <f>业务员提成明细!W421</f>
        <v>*石油制品*微乳化型切削液</v>
      </c>
      <c r="V434" s="163" t="str">
        <f>业务员提成明细!V421</f>
        <v>CSR58</v>
      </c>
      <c r="W434" s="164" t="str">
        <f>业务员提成明细!W421</f>
        <v>*石油制品*微乳化型切削液</v>
      </c>
      <c r="X434" s="163" t="str">
        <f>业务员提成明细!X421</f>
        <v>JH-200RP</v>
      </c>
      <c r="Y434" s="169">
        <f>业务员提成明细!Y421</f>
        <v>5000</v>
      </c>
      <c r="Z434" s="170" t="str">
        <f>业务员提成明细!Z421</f>
        <v>千克</v>
      </c>
      <c r="AA434" s="170"/>
      <c r="AB434" s="170"/>
      <c r="AC434" s="171">
        <f>业务员提成明细!AC421</f>
        <v>5000</v>
      </c>
      <c r="AD434" s="170"/>
      <c r="AE434" s="170"/>
      <c r="AF434" s="170" t="str">
        <f>业务员提成明细!AF421</f>
        <v>XOUT18010147</v>
      </c>
      <c r="AG434" s="176">
        <f>业务员提成明细!AG421</f>
        <v>43110</v>
      </c>
      <c r="AH434" s="177"/>
      <c r="AJ434" s="178">
        <f>业务员提成明细!AJ421</f>
        <v>0.17</v>
      </c>
    </row>
    <row r="435" spans="1:36" outlineLevel="2">
      <c r="A435" s="142" t="str">
        <f>业务员提成明细!A422</f>
        <v>吴佳佳</v>
      </c>
      <c r="B435" s="143">
        <f>业务员提成明细!B422</f>
        <v>43134</v>
      </c>
      <c r="C435" s="144" t="str">
        <f>业务员提成明细!C422</f>
        <v>a0627</v>
      </c>
      <c r="D435" s="142" t="str">
        <f>业务员提成明细!D422</f>
        <v>可胜科技(泰州)有限公司</v>
      </c>
      <c r="E435" s="145">
        <f>业务员提成明细!E422</f>
        <v>71000</v>
      </c>
      <c r="F435" s="146" t="str">
        <f>业务员提成明细!F422</f>
        <v>28120701</v>
      </c>
      <c r="G435" s="143">
        <f>业务员提成明细!G422</f>
        <v>43254</v>
      </c>
      <c r="H435" s="144">
        <f>业务员提成明细!H422</f>
        <v>120</v>
      </c>
      <c r="I435" s="150">
        <f>业务员提成明细!I422</f>
        <v>43255</v>
      </c>
      <c r="J435" s="151">
        <f>业务员提成明细!J422</f>
        <v>71000</v>
      </c>
      <c r="K435" s="145">
        <f>业务员提成明细!K422</f>
        <v>60683.76</v>
      </c>
      <c r="L435" s="152">
        <f>业务员提成明细!L422</f>
        <v>121</v>
      </c>
      <c r="M435" s="153">
        <f>业务员提成明细!M422</f>
        <v>0</v>
      </c>
      <c r="N435" s="76" t="str">
        <f>业务员提成明细!N422</f>
        <v>大客户0.5%，20170101后出货按0.7%结算，20170601后出货按0.6%及占比分配计算，20180101后出货按0.5%吴70%简30%分配</v>
      </c>
      <c r="O435" s="126">
        <f>业务员提成明细!O422</f>
        <v>3.5000000000000001E-3</v>
      </c>
      <c r="P435" s="154">
        <f>业务员提成明细!P422</f>
        <v>212.39</v>
      </c>
      <c r="Q435" s="125" t="e">
        <f>业务员提成明细!Q422</f>
        <v>#REF!</v>
      </c>
      <c r="R435" s="145">
        <f>业务员提成明细!R422</f>
        <v>0</v>
      </c>
      <c r="S435" s="161">
        <f>业务员提成明细!S422</f>
        <v>0</v>
      </c>
      <c r="T435" s="162" t="str">
        <f>业务员提成明细!V422</f>
        <v>CSR58</v>
      </c>
      <c r="U435" s="144" t="str">
        <f>业务员提成明细!W422</f>
        <v>*石油制品*微乳化型切削液</v>
      </c>
      <c r="V435" s="163" t="str">
        <f>业务员提成明细!V422</f>
        <v>CSR58</v>
      </c>
      <c r="W435" s="164" t="str">
        <f>业务员提成明细!W422</f>
        <v>*石油制品*微乳化型切削液</v>
      </c>
      <c r="X435" s="163" t="str">
        <f>业务员提成明细!X422</f>
        <v>JH-200RP</v>
      </c>
      <c r="Y435" s="169">
        <f>业务员提成明细!Y422</f>
        <v>5000</v>
      </c>
      <c r="Z435" s="170" t="str">
        <f>业务员提成明细!Z422</f>
        <v>千克</v>
      </c>
      <c r="AA435" s="170"/>
      <c r="AB435" s="170"/>
      <c r="AC435" s="171">
        <f>业务员提成明细!AC422</f>
        <v>5000</v>
      </c>
      <c r="AD435" s="170"/>
      <c r="AE435" s="170"/>
      <c r="AF435" s="170" t="str">
        <f>业务员提成明细!AF422</f>
        <v>XOUT18010330</v>
      </c>
      <c r="AG435" s="176">
        <f>业务员提成明细!AG422</f>
        <v>43119</v>
      </c>
      <c r="AH435" s="177"/>
      <c r="AJ435" s="178">
        <f>业务员提成明细!AJ422</f>
        <v>0.17</v>
      </c>
    </row>
    <row r="436" spans="1:36" outlineLevel="2">
      <c r="A436" s="142" t="str">
        <f>业务员提成明细!A423</f>
        <v>吴佳佳</v>
      </c>
      <c r="B436" s="143">
        <f>业务员提成明细!B423</f>
        <v>43134</v>
      </c>
      <c r="C436" s="144" t="str">
        <f>业务员提成明细!C423</f>
        <v>a0627</v>
      </c>
      <c r="D436" s="142" t="str">
        <f>业务员提成明细!D423</f>
        <v>可胜科技(泰州)有限公司</v>
      </c>
      <c r="E436" s="145">
        <f>业务员提成明细!E423</f>
        <v>71000</v>
      </c>
      <c r="F436" s="146" t="str">
        <f>业务员提成明细!F423</f>
        <v>28120702</v>
      </c>
      <c r="G436" s="143">
        <f>业务员提成明细!G423</f>
        <v>43254</v>
      </c>
      <c r="H436" s="144">
        <f>业务员提成明细!H423</f>
        <v>120</v>
      </c>
      <c r="I436" s="150">
        <f>业务员提成明细!I423</f>
        <v>43255</v>
      </c>
      <c r="J436" s="151">
        <f>业务员提成明细!J423</f>
        <v>71000</v>
      </c>
      <c r="K436" s="145">
        <f>业务员提成明细!K423</f>
        <v>60683.76</v>
      </c>
      <c r="L436" s="152">
        <f>业务员提成明细!L423</f>
        <v>121</v>
      </c>
      <c r="M436" s="153">
        <f>业务员提成明细!M423</f>
        <v>0</v>
      </c>
      <c r="N436" s="76" t="str">
        <f>业务员提成明细!N423</f>
        <v>大客户0.5%，20170101后出货按0.7%结算，20170601后出货按0.6%及占比分配计算，20180101后出货按0.5%吴70%简30%分配</v>
      </c>
      <c r="O436" s="126">
        <f>业务员提成明细!O423</f>
        <v>3.5000000000000001E-3</v>
      </c>
      <c r="P436" s="154">
        <f>业务员提成明细!P423</f>
        <v>212.39</v>
      </c>
      <c r="Q436" s="125" t="e">
        <f>业务员提成明细!Q423</f>
        <v>#REF!</v>
      </c>
      <c r="R436" s="145">
        <f>业务员提成明细!R423</f>
        <v>0</v>
      </c>
      <c r="S436" s="161">
        <f>业务员提成明细!S423</f>
        <v>0</v>
      </c>
      <c r="T436" s="162" t="str">
        <f>业务员提成明细!V423</f>
        <v>CSR58</v>
      </c>
      <c r="U436" s="144" t="str">
        <f>业务员提成明细!W423</f>
        <v>*石油制品*微乳化型切削液</v>
      </c>
      <c r="V436" s="163" t="str">
        <f>业务员提成明细!V423</f>
        <v>CSR58</v>
      </c>
      <c r="W436" s="164" t="str">
        <f>业务员提成明细!W423</f>
        <v>*石油制品*微乳化型切削液</v>
      </c>
      <c r="X436" s="163" t="str">
        <f>业务员提成明细!X423</f>
        <v>JH-200RP</v>
      </c>
      <c r="Y436" s="169">
        <f>业务员提成明细!Y423</f>
        <v>5000</v>
      </c>
      <c r="Z436" s="170" t="str">
        <f>业务员提成明细!Z423</f>
        <v>千克</v>
      </c>
      <c r="AA436" s="170"/>
      <c r="AB436" s="170"/>
      <c r="AC436" s="171">
        <f>业务员提成明细!AC423</f>
        <v>5000</v>
      </c>
      <c r="AD436" s="170"/>
      <c r="AE436" s="170"/>
      <c r="AF436" s="170" t="str">
        <f>业务员提成明细!AF423</f>
        <v>XOUT18010330</v>
      </c>
      <c r="AG436" s="176">
        <f>业务员提成明细!AG423</f>
        <v>43119</v>
      </c>
      <c r="AH436" s="177"/>
      <c r="AJ436" s="178">
        <f>业务员提成明细!AJ423</f>
        <v>0.17</v>
      </c>
    </row>
    <row r="437" spans="1:36" outlineLevel="2">
      <c r="A437" s="142" t="str">
        <f>业务员提成明细!A424</f>
        <v>吴佳佳</v>
      </c>
      <c r="B437" s="143">
        <f>业务员提成明细!B424</f>
        <v>43134</v>
      </c>
      <c r="C437" s="144" t="str">
        <f>业务员提成明细!C424</f>
        <v>a0627吴</v>
      </c>
      <c r="D437" s="142" t="str">
        <f>业务员提成明细!D424</f>
        <v>可胜科技(泰州)有限公司</v>
      </c>
      <c r="E437" s="145">
        <f>业务员提成明细!E424</f>
        <v>28400</v>
      </c>
      <c r="F437" s="146" t="str">
        <f>业务员提成明细!F424</f>
        <v>28120702</v>
      </c>
      <c r="G437" s="143">
        <f>业务员提成明细!G424</f>
        <v>43254</v>
      </c>
      <c r="H437" s="144">
        <f>业务员提成明细!H424</f>
        <v>120</v>
      </c>
      <c r="I437" s="150">
        <f>业务员提成明细!I424</f>
        <v>43255</v>
      </c>
      <c r="J437" s="151">
        <f>业务员提成明细!J424</f>
        <v>28400</v>
      </c>
      <c r="K437" s="145">
        <f>业务员提成明细!K424</f>
        <v>24273.5</v>
      </c>
      <c r="L437" s="152">
        <f>业务员提成明细!L424</f>
        <v>121</v>
      </c>
      <c r="M437" s="153">
        <f>业务员提成明细!M424</f>
        <v>0</v>
      </c>
      <c r="N437" s="76" t="str">
        <f>业务员提成明细!N424</f>
        <v>大客户0.5%，20170101后出货按0.7%结算，20170601后出货按0.6%及占比分配计算，20180101后出货按0.5%吴70%简30%分配</v>
      </c>
      <c r="O437" s="126">
        <f>业务员提成明细!O424</f>
        <v>1.98E-3</v>
      </c>
      <c r="P437" s="154">
        <f>业务员提成明细!P424</f>
        <v>48.06</v>
      </c>
      <c r="Q437" s="125" t="e">
        <f>业务员提成明细!Q424</f>
        <v>#REF!</v>
      </c>
      <c r="R437" s="145">
        <f>业务员提成明细!R424</f>
        <v>0</v>
      </c>
      <c r="S437" s="161">
        <f>业务员提成明细!S424</f>
        <v>0</v>
      </c>
      <c r="T437" s="162" t="str">
        <f>业务员提成明细!V424</f>
        <v>CSR58</v>
      </c>
      <c r="U437" s="144" t="str">
        <f>业务员提成明细!W424</f>
        <v>*石油制品*微乳化型切削液</v>
      </c>
      <c r="V437" s="163" t="str">
        <f>业务员提成明细!V424</f>
        <v>CSR58</v>
      </c>
      <c r="W437" s="164" t="str">
        <f>业务员提成明细!W424</f>
        <v>*石油制品*微乳化型切削液</v>
      </c>
      <c r="X437" s="163" t="str">
        <f>业务员提成明细!X424</f>
        <v>JH-200RP</v>
      </c>
      <c r="Y437" s="169">
        <f>业务员提成明细!Y424</f>
        <v>2000</v>
      </c>
      <c r="Z437" s="170" t="str">
        <f>业务员提成明细!Z424</f>
        <v>千克</v>
      </c>
      <c r="AA437" s="170"/>
      <c r="AB437" s="170"/>
      <c r="AC437" s="171">
        <f>业务员提成明细!AC424</f>
        <v>2000</v>
      </c>
      <c r="AD437" s="170"/>
      <c r="AE437" s="170"/>
      <c r="AF437" s="170" t="str">
        <f>业务员提成明细!AF424</f>
        <v>XOUT17120525</v>
      </c>
      <c r="AG437" s="176">
        <f>业务员提成明细!AG424</f>
        <v>43097</v>
      </c>
      <c r="AH437" s="177"/>
      <c r="AJ437" s="178">
        <f>业务员提成明细!AJ424</f>
        <v>0.17</v>
      </c>
    </row>
    <row r="438" spans="1:36" outlineLevel="2">
      <c r="A438" s="142" t="str">
        <f>业务员提成明细!A425</f>
        <v>吴佳佳</v>
      </c>
      <c r="B438" s="143">
        <f>业务员提成明细!B425</f>
        <v>43130</v>
      </c>
      <c r="C438" s="144" t="str">
        <f>业务员提成明细!C425</f>
        <v>a1050</v>
      </c>
      <c r="D438" s="142" t="str">
        <f>业务员提成明细!D425</f>
        <v>六丰精密机械（昆山）有限公司</v>
      </c>
      <c r="E438" s="145">
        <f>业务员提成明细!E425</f>
        <v>14976</v>
      </c>
      <c r="F438" s="146" t="str">
        <f>业务员提成明细!F425</f>
        <v>28120644</v>
      </c>
      <c r="G438" s="143">
        <f>业务员提成明细!G425</f>
        <v>43220</v>
      </c>
      <c r="H438" s="144">
        <f>业务员提成明细!H425</f>
        <v>90</v>
      </c>
      <c r="I438" s="150">
        <f>业务员提成明细!I425</f>
        <v>43264</v>
      </c>
      <c r="J438" s="151">
        <f>业务员提成明细!J425</f>
        <v>14976</v>
      </c>
      <c r="K438" s="145">
        <f>业务员提成明细!K425</f>
        <v>12800</v>
      </c>
      <c r="L438" s="152">
        <f>业务员提成明细!L425</f>
        <v>134</v>
      </c>
      <c r="M438" s="153">
        <f>业务员提成明细!M425</f>
        <v>0</v>
      </c>
      <c r="N438" s="76" t="str">
        <f>业务员提成明细!N425</f>
        <v>大客户1%，20180101前出货为徐俊，后为吴佳佳</v>
      </c>
      <c r="O438" s="126">
        <f>业务员提成明细!O425</f>
        <v>0.01</v>
      </c>
      <c r="P438" s="154">
        <f>业务员提成明细!P425</f>
        <v>128</v>
      </c>
      <c r="Q438" s="125" t="e">
        <f>业务员提成明细!Q425</f>
        <v>#REF!</v>
      </c>
      <c r="R438" s="145">
        <f>业务员提成明细!R425</f>
        <v>0</v>
      </c>
      <c r="S438" s="161">
        <f>业务员提成明细!S425</f>
        <v>0</v>
      </c>
      <c r="T438" s="162" t="str">
        <f>业务员提成明细!V425</f>
        <v>CSR05</v>
      </c>
      <c r="U438" s="144" t="str">
        <f>业务员提成明细!W425</f>
        <v>*石油制品*优质切削液</v>
      </c>
      <c r="V438" s="163" t="str">
        <f>业务员提成明细!V425</f>
        <v>CSR05</v>
      </c>
      <c r="W438" s="164" t="str">
        <f>业务员提成明细!W425</f>
        <v>*石油制品*优质切削液</v>
      </c>
      <c r="X438" s="163" t="str">
        <f>业务员提成明细!X425</f>
        <v>JH-101SL-KL</v>
      </c>
      <c r="Y438" s="169">
        <f>业务员提成明细!Y425</f>
        <v>1000</v>
      </c>
      <c r="Z438" s="170" t="str">
        <f>业务员提成明细!Z425</f>
        <v>升</v>
      </c>
      <c r="AA438" s="170"/>
      <c r="AB438" s="170"/>
      <c r="AC438" s="171">
        <f>业务员提成明细!AC425</f>
        <v>990</v>
      </c>
      <c r="AD438" s="170"/>
      <c r="AE438" s="170"/>
      <c r="AF438" s="170" t="str">
        <f>业务员提成明细!AF425</f>
        <v>XOUT18010135</v>
      </c>
      <c r="AG438" s="176">
        <f>业务员提成明细!AG425</f>
        <v>43109</v>
      </c>
      <c r="AH438" s="177"/>
      <c r="AJ438" s="178">
        <f>业务员提成明细!AJ425</f>
        <v>0.17</v>
      </c>
    </row>
    <row r="439" spans="1:36" outlineLevel="2">
      <c r="A439" s="142" t="str">
        <f>业务员提成明细!A426</f>
        <v>吴佳佳</v>
      </c>
      <c r="B439" s="143">
        <f>业务员提成明细!B426</f>
        <v>43156</v>
      </c>
      <c r="C439" s="144" t="str">
        <f>业务员提成明细!C426</f>
        <v>a1081</v>
      </c>
      <c r="D439" s="142" t="str">
        <f>业务员提成明细!D426</f>
        <v>六和轻合金（苏州）有限公司</v>
      </c>
      <c r="E439" s="145">
        <f>业务员提成明细!E426</f>
        <v>16447.86</v>
      </c>
      <c r="F439" s="146" t="str">
        <f>业务员提成明细!F426</f>
        <v>02839290</v>
      </c>
      <c r="G439" s="143">
        <f>业务员提成明细!G426</f>
        <v>43246</v>
      </c>
      <c r="H439" s="144">
        <f>业务员提成明细!H426</f>
        <v>90</v>
      </c>
      <c r="I439" s="150">
        <f>业务员提成明细!I426</f>
        <v>43257</v>
      </c>
      <c r="J439" s="151">
        <f>业务员提成明细!J426</f>
        <v>16447.86</v>
      </c>
      <c r="K439" s="145">
        <f>业务员提成明细!K426</f>
        <v>14058</v>
      </c>
      <c r="L439" s="152">
        <f>业务员提成明细!L426</f>
        <v>101</v>
      </c>
      <c r="M439" s="153">
        <f>业务员提成明细!M426</f>
        <v>0</v>
      </c>
      <c r="N439" s="76" t="str">
        <f>业务员提成明细!N426</f>
        <v>大客户1%，20180101前出货为徐俊，后为吴佳佳</v>
      </c>
      <c r="O439" s="126">
        <f>业务员提成明细!O426</f>
        <v>0.01</v>
      </c>
      <c r="P439" s="154">
        <f>业务员提成明细!P426</f>
        <v>140.58000000000001</v>
      </c>
      <c r="Q439" s="125" t="e">
        <f>业务员提成明细!Q426</f>
        <v>#REF!</v>
      </c>
      <c r="R439" s="145">
        <f>业务员提成明细!R426</f>
        <v>0</v>
      </c>
      <c r="S439" s="161">
        <f>业务员提成明细!S426</f>
        <v>0</v>
      </c>
      <c r="T439" s="162" t="str">
        <f>业务员提成明细!V426</f>
        <v>CSR07</v>
      </c>
      <c r="U439" s="144" t="str">
        <f>业务员提成明细!W426</f>
        <v>*石油制品*优质切削液</v>
      </c>
      <c r="V439" s="163" t="str">
        <f>业务员提成明细!V426</f>
        <v>CSR07</v>
      </c>
      <c r="W439" s="164" t="str">
        <f>业务员提成明细!W426</f>
        <v>*石油制品*优质切削液</v>
      </c>
      <c r="X439" s="163" t="str">
        <f>业务员提成明细!X426</f>
        <v>JH-101SL</v>
      </c>
      <c r="Y439" s="169">
        <f>业务员提成明细!Y426</f>
        <v>6</v>
      </c>
      <c r="Z439" s="170" t="str">
        <f>业务员提成明细!Z426</f>
        <v>桶</v>
      </c>
      <c r="AA439" s="170"/>
      <c r="AB439" s="170"/>
      <c r="AC439" s="171">
        <f>业务员提成明细!AC426</f>
        <v>1080</v>
      </c>
      <c r="AD439" s="170"/>
      <c r="AE439" s="170"/>
      <c r="AF439" s="170" t="str">
        <f>业务员提成明细!AF426</f>
        <v>XOUT18010141</v>
      </c>
      <c r="AG439" s="176">
        <f>业务员提成明细!AG426</f>
        <v>43110</v>
      </c>
      <c r="AH439" s="177"/>
      <c r="AJ439" s="178">
        <f>业务员提成明细!AJ426</f>
        <v>0.17</v>
      </c>
    </row>
    <row r="440" spans="1:36" outlineLevel="2">
      <c r="A440" s="142" t="str">
        <f>业务员提成明细!A427</f>
        <v>吴佳佳</v>
      </c>
      <c r="B440" s="143">
        <f>业务员提成明细!B427</f>
        <v>43156</v>
      </c>
      <c r="C440" s="144" t="str">
        <f>业务员提成明细!C427</f>
        <v>a1081</v>
      </c>
      <c r="D440" s="142" t="str">
        <f>业务员提成明细!D427</f>
        <v>六和轻合金（苏州）有限公司</v>
      </c>
      <c r="E440" s="145">
        <f>业务员提成明细!E427</f>
        <v>16447.86</v>
      </c>
      <c r="F440" s="146" t="str">
        <f>业务员提成明细!F427</f>
        <v>02839290</v>
      </c>
      <c r="G440" s="143">
        <f>业务员提成明细!G427</f>
        <v>43246</v>
      </c>
      <c r="H440" s="144">
        <f>业务员提成明细!H427</f>
        <v>90</v>
      </c>
      <c r="I440" s="150">
        <f>业务员提成明细!I427</f>
        <v>43257</v>
      </c>
      <c r="J440" s="151">
        <f>业务员提成明细!J427</f>
        <v>16447.86</v>
      </c>
      <c r="K440" s="145">
        <f>业务员提成明细!K427</f>
        <v>14058</v>
      </c>
      <c r="L440" s="152">
        <f>业务员提成明细!L427</f>
        <v>101</v>
      </c>
      <c r="M440" s="153">
        <f>业务员提成明细!M427</f>
        <v>0</v>
      </c>
      <c r="N440" s="76" t="str">
        <f>业务员提成明细!N427</f>
        <v>大客户1%，20180101前出货为徐俊，后为吴佳佳</v>
      </c>
      <c r="O440" s="126">
        <f>业务员提成明细!O427</f>
        <v>0.01</v>
      </c>
      <c r="P440" s="154">
        <f>业务员提成明细!P427</f>
        <v>140.58000000000001</v>
      </c>
      <c r="Q440" s="125" t="e">
        <f>业务员提成明细!Q427</f>
        <v>#REF!</v>
      </c>
      <c r="R440" s="145">
        <f>业务员提成明细!R427</f>
        <v>0</v>
      </c>
      <c r="S440" s="161">
        <f>业务员提成明细!S427</f>
        <v>0</v>
      </c>
      <c r="T440" s="162" t="str">
        <f>业务员提成明细!V427</f>
        <v>CSR07</v>
      </c>
      <c r="U440" s="144" t="str">
        <f>业务员提成明细!W427</f>
        <v>*石油制品*优质切削液</v>
      </c>
      <c r="V440" s="163" t="str">
        <f>业务员提成明细!V427</f>
        <v>CSR07</v>
      </c>
      <c r="W440" s="164" t="str">
        <f>业务员提成明细!W427</f>
        <v>*石油制品*优质切削液</v>
      </c>
      <c r="X440" s="163" t="str">
        <f>业务员提成明细!X427</f>
        <v>JH-101SL</v>
      </c>
      <c r="Y440" s="169">
        <f>业务员提成明细!Y427</f>
        <v>6</v>
      </c>
      <c r="Z440" s="170" t="str">
        <f>业务员提成明细!Z427</f>
        <v>桶</v>
      </c>
      <c r="AA440" s="170"/>
      <c r="AB440" s="170"/>
      <c r="AC440" s="171">
        <f>业务员提成明细!AC427</f>
        <v>1080</v>
      </c>
      <c r="AD440" s="170"/>
      <c r="AE440" s="170"/>
      <c r="AF440" s="170" t="str">
        <f>业务员提成明细!AF427</f>
        <v>XOUT18010237</v>
      </c>
      <c r="AG440" s="176">
        <f>业务员提成明细!AG427</f>
        <v>43113</v>
      </c>
      <c r="AH440" s="177"/>
      <c r="AJ440" s="178">
        <f>业务员提成明细!AJ427</f>
        <v>0.17</v>
      </c>
    </row>
    <row r="441" spans="1:36" outlineLevel="2">
      <c r="A441" s="142" t="str">
        <f>业务员提成明细!A428</f>
        <v>吴佳佳</v>
      </c>
      <c r="B441" s="143">
        <f>业务员提成明细!B428</f>
        <v>43156</v>
      </c>
      <c r="C441" s="144" t="str">
        <f>业务员提成明细!C428</f>
        <v>a1081</v>
      </c>
      <c r="D441" s="142" t="str">
        <f>业务员提成明细!D428</f>
        <v>六和轻合金（苏州）有限公司</v>
      </c>
      <c r="E441" s="145">
        <f>业务员提成明细!E428</f>
        <v>16447.86</v>
      </c>
      <c r="F441" s="146" t="str">
        <f>业务员提成明细!F428</f>
        <v>02839290</v>
      </c>
      <c r="G441" s="143">
        <f>业务员提成明细!G428</f>
        <v>43246</v>
      </c>
      <c r="H441" s="144">
        <f>业务员提成明细!H428</f>
        <v>90</v>
      </c>
      <c r="I441" s="150">
        <f>业务员提成明细!I428</f>
        <v>43257</v>
      </c>
      <c r="J441" s="151">
        <f>业务员提成明细!J428</f>
        <v>16447.86</v>
      </c>
      <c r="K441" s="145">
        <f>业务员提成明细!K428</f>
        <v>14058</v>
      </c>
      <c r="L441" s="152">
        <f>业务员提成明细!L428</f>
        <v>101</v>
      </c>
      <c r="M441" s="153">
        <f>业务员提成明细!M428</f>
        <v>0</v>
      </c>
      <c r="N441" s="76" t="str">
        <f>业务员提成明细!N428</f>
        <v>大客户1%，20180101前出货为徐俊，后为吴佳佳</v>
      </c>
      <c r="O441" s="126">
        <f>业务员提成明细!O428</f>
        <v>0.01</v>
      </c>
      <c r="P441" s="154">
        <f>业务员提成明细!P428</f>
        <v>140.58000000000001</v>
      </c>
      <c r="Q441" s="125" t="e">
        <f>业务员提成明细!Q428</f>
        <v>#REF!</v>
      </c>
      <c r="R441" s="145">
        <f>业务员提成明细!R428</f>
        <v>0</v>
      </c>
      <c r="S441" s="161">
        <f>业务员提成明细!S428</f>
        <v>0</v>
      </c>
      <c r="T441" s="162" t="str">
        <f>业务员提成明细!V428</f>
        <v>CSR07</v>
      </c>
      <c r="U441" s="144" t="str">
        <f>业务员提成明细!W428</f>
        <v>*石油制品*优质切削液</v>
      </c>
      <c r="V441" s="163" t="str">
        <f>业务员提成明细!V428</f>
        <v>CSR07</v>
      </c>
      <c r="W441" s="164" t="str">
        <f>业务员提成明细!W428</f>
        <v>*石油制品*优质切削液</v>
      </c>
      <c r="X441" s="163" t="str">
        <f>业务员提成明细!X428</f>
        <v>JH-101SL</v>
      </c>
      <c r="Y441" s="169">
        <f>业务员提成明细!Y428</f>
        <v>6</v>
      </c>
      <c r="Z441" s="170" t="str">
        <f>业务员提成明细!Z428</f>
        <v>桶</v>
      </c>
      <c r="AA441" s="170"/>
      <c r="AB441" s="170"/>
      <c r="AC441" s="171">
        <f>业务员提成明细!AC428</f>
        <v>1080</v>
      </c>
      <c r="AD441" s="170"/>
      <c r="AE441" s="170"/>
      <c r="AF441" s="170" t="str">
        <f>业务员提成明细!AF428</f>
        <v>XOUT18010282</v>
      </c>
      <c r="AG441" s="176">
        <f>业务员提成明细!AG428</f>
        <v>43117</v>
      </c>
      <c r="AH441" s="177"/>
      <c r="AJ441" s="178">
        <f>业务员提成明细!AJ428</f>
        <v>0.17</v>
      </c>
    </row>
    <row r="442" spans="1:36" outlineLevel="2">
      <c r="A442" s="142" t="str">
        <f>业务员提成明细!A429</f>
        <v>吴佳佳</v>
      </c>
      <c r="B442" s="143">
        <f>业务员提成明细!B429</f>
        <v>43156</v>
      </c>
      <c r="C442" s="144" t="str">
        <f>业务员提成明细!C429</f>
        <v>a1081</v>
      </c>
      <c r="D442" s="142" t="str">
        <f>业务员提成明细!D429</f>
        <v>六和轻合金（苏州）有限公司</v>
      </c>
      <c r="E442" s="145">
        <f>业务员提成明细!E429</f>
        <v>16447.86</v>
      </c>
      <c r="F442" s="146" t="str">
        <f>业务员提成明细!F429</f>
        <v>02839290</v>
      </c>
      <c r="G442" s="143">
        <f>业务员提成明细!G429</f>
        <v>43246</v>
      </c>
      <c r="H442" s="144">
        <f>业务员提成明细!H429</f>
        <v>90</v>
      </c>
      <c r="I442" s="150">
        <f>业务员提成明细!I429</f>
        <v>43257</v>
      </c>
      <c r="J442" s="151">
        <f>业务员提成明细!J429</f>
        <v>16447.86</v>
      </c>
      <c r="K442" s="145">
        <f>业务员提成明细!K429</f>
        <v>14058</v>
      </c>
      <c r="L442" s="152">
        <f>业务员提成明细!L429</f>
        <v>101</v>
      </c>
      <c r="M442" s="153">
        <f>业务员提成明细!M429</f>
        <v>0</v>
      </c>
      <c r="N442" s="76" t="str">
        <f>业务员提成明细!N429</f>
        <v>大客户1%，20180101前出货为徐俊，后为吴佳佳</v>
      </c>
      <c r="O442" s="126">
        <f>业务员提成明细!O429</f>
        <v>0.01</v>
      </c>
      <c r="P442" s="154">
        <f>业务员提成明细!P429</f>
        <v>140.58000000000001</v>
      </c>
      <c r="Q442" s="125" t="e">
        <f>业务员提成明细!Q429</f>
        <v>#REF!</v>
      </c>
      <c r="R442" s="145">
        <f>业务员提成明细!R429</f>
        <v>0</v>
      </c>
      <c r="S442" s="161">
        <f>业务员提成明细!S429</f>
        <v>0</v>
      </c>
      <c r="T442" s="162" t="str">
        <f>业务员提成明细!V429</f>
        <v>CSR07</v>
      </c>
      <c r="U442" s="144" t="str">
        <f>业务员提成明细!W429</f>
        <v>*石油制品*优质切削液</v>
      </c>
      <c r="V442" s="163" t="str">
        <f>业务员提成明细!V429</f>
        <v>CSR07</v>
      </c>
      <c r="W442" s="164" t="str">
        <f>业务员提成明细!W429</f>
        <v>*石油制品*优质切削液</v>
      </c>
      <c r="X442" s="163" t="str">
        <f>业务员提成明细!X429</f>
        <v>JH-101SL</v>
      </c>
      <c r="Y442" s="169">
        <f>业务员提成明细!Y429</f>
        <v>6</v>
      </c>
      <c r="Z442" s="170" t="str">
        <f>业务员提成明细!Z429</f>
        <v>桶</v>
      </c>
      <c r="AA442" s="170"/>
      <c r="AB442" s="170"/>
      <c r="AC442" s="171">
        <f>业务员提成明细!AC429</f>
        <v>1080</v>
      </c>
      <c r="AD442" s="170"/>
      <c r="AE442" s="170"/>
      <c r="AF442" s="170" t="str">
        <f>业务员提成明细!AF429</f>
        <v>XOUT18010361</v>
      </c>
      <c r="AG442" s="176">
        <f>业务员提成明细!AG429</f>
        <v>43120</v>
      </c>
      <c r="AH442" s="177"/>
      <c r="AJ442" s="178">
        <f>业务员提成明细!AJ429</f>
        <v>0.17</v>
      </c>
    </row>
    <row r="443" spans="1:36" outlineLevel="2">
      <c r="A443" s="142" t="str">
        <f>业务员提成明细!A430</f>
        <v>吴佳佳</v>
      </c>
      <c r="B443" s="143">
        <f>业务员提成明细!B430</f>
        <v>43156</v>
      </c>
      <c r="C443" s="144" t="str">
        <f>业务员提成明细!C430</f>
        <v>a1081</v>
      </c>
      <c r="D443" s="142" t="str">
        <f>业务员提成明细!D430</f>
        <v>六和轻合金（苏州）有限公司</v>
      </c>
      <c r="E443" s="145">
        <f>业务员提成明细!E430</f>
        <v>16447.86</v>
      </c>
      <c r="F443" s="146" t="str">
        <f>业务员提成明细!F430</f>
        <v>02839290</v>
      </c>
      <c r="G443" s="143">
        <f>业务员提成明细!G430</f>
        <v>43246</v>
      </c>
      <c r="H443" s="144">
        <f>业务员提成明细!H430</f>
        <v>90</v>
      </c>
      <c r="I443" s="150">
        <f>业务员提成明细!I430</f>
        <v>43257</v>
      </c>
      <c r="J443" s="151">
        <f>业务员提成明细!J430</f>
        <v>16447.86</v>
      </c>
      <c r="K443" s="145">
        <f>业务员提成明细!K430</f>
        <v>14058</v>
      </c>
      <c r="L443" s="152">
        <f>业务员提成明细!L430</f>
        <v>101</v>
      </c>
      <c r="M443" s="153">
        <f>业务员提成明细!M430</f>
        <v>0</v>
      </c>
      <c r="N443" s="76" t="str">
        <f>业务员提成明细!N430</f>
        <v>大客户1%，20180101前出货为徐俊，后为吴佳佳</v>
      </c>
      <c r="O443" s="126">
        <f>业务员提成明细!O430</f>
        <v>0.01</v>
      </c>
      <c r="P443" s="154">
        <f>业务员提成明细!P430</f>
        <v>140.58000000000001</v>
      </c>
      <c r="Q443" s="125" t="e">
        <f>业务员提成明细!Q430</f>
        <v>#REF!</v>
      </c>
      <c r="R443" s="145">
        <f>业务员提成明细!R430</f>
        <v>0</v>
      </c>
      <c r="S443" s="161">
        <f>业务员提成明细!S430</f>
        <v>0</v>
      </c>
      <c r="T443" s="162" t="str">
        <f>业务员提成明细!V430</f>
        <v>CSR07</v>
      </c>
      <c r="U443" s="144" t="str">
        <f>业务员提成明细!W430</f>
        <v>*石油制品*优质切削液</v>
      </c>
      <c r="V443" s="163" t="str">
        <f>业务员提成明细!V430</f>
        <v>CSR07</v>
      </c>
      <c r="W443" s="164" t="str">
        <f>业务员提成明细!W430</f>
        <v>*石油制品*优质切削液</v>
      </c>
      <c r="X443" s="163" t="str">
        <f>业务员提成明细!X430</f>
        <v>JH-101SL</v>
      </c>
      <c r="Y443" s="169">
        <f>业务员提成明细!Y430</f>
        <v>6</v>
      </c>
      <c r="Z443" s="170" t="str">
        <f>业务员提成明细!Z430</f>
        <v>桶</v>
      </c>
      <c r="AA443" s="170"/>
      <c r="AB443" s="170"/>
      <c r="AC443" s="171">
        <f>业务员提成明细!AC430</f>
        <v>1080</v>
      </c>
      <c r="AD443" s="170"/>
      <c r="AE443" s="170"/>
      <c r="AF443" s="170" t="str">
        <f>业务员提成明细!AF430</f>
        <v>XOUT18010438</v>
      </c>
      <c r="AG443" s="176">
        <f>业务员提成明细!AG430</f>
        <v>43125</v>
      </c>
      <c r="AH443" s="177"/>
      <c r="AJ443" s="178">
        <f>业务员提成明细!AJ430</f>
        <v>0.17</v>
      </c>
    </row>
    <row r="444" spans="1:36" outlineLevel="2">
      <c r="A444" s="142" t="str">
        <f>业务员提成明细!A431</f>
        <v>吴佳佳</v>
      </c>
      <c r="B444" s="143">
        <f>业务员提成明细!B431</f>
        <v>43156</v>
      </c>
      <c r="C444" s="144" t="str">
        <f>业务员提成明细!C431</f>
        <v>a1081</v>
      </c>
      <c r="D444" s="142" t="str">
        <f>业务员提成明细!D431</f>
        <v>六和轻合金（苏州）有限公司</v>
      </c>
      <c r="E444" s="145">
        <f>业务员提成明细!E431</f>
        <v>16447.86</v>
      </c>
      <c r="F444" s="146" t="str">
        <f>业务员提成明细!F431</f>
        <v>02839290</v>
      </c>
      <c r="G444" s="143">
        <f>业务员提成明细!G431</f>
        <v>43246</v>
      </c>
      <c r="H444" s="144">
        <f>业务员提成明细!H431</f>
        <v>90</v>
      </c>
      <c r="I444" s="150">
        <f>业务员提成明细!I431</f>
        <v>43257</v>
      </c>
      <c r="J444" s="151">
        <f>业务员提成明细!J431</f>
        <v>16447.86</v>
      </c>
      <c r="K444" s="145">
        <f>业务员提成明细!K431</f>
        <v>14058</v>
      </c>
      <c r="L444" s="152">
        <f>业务员提成明细!L431</f>
        <v>101</v>
      </c>
      <c r="M444" s="153">
        <f>业务员提成明细!M431</f>
        <v>0</v>
      </c>
      <c r="N444" s="76" t="str">
        <f>业务员提成明细!N431</f>
        <v>大客户1%，20180101前出货为徐俊，后为吴佳佳</v>
      </c>
      <c r="O444" s="126">
        <f>业务员提成明细!O431</f>
        <v>0.01</v>
      </c>
      <c r="P444" s="154">
        <f>业务员提成明细!P431</f>
        <v>140.58000000000001</v>
      </c>
      <c r="Q444" s="125" t="e">
        <f>业务员提成明细!Q431</f>
        <v>#REF!</v>
      </c>
      <c r="R444" s="145">
        <f>业务员提成明细!R431</f>
        <v>0</v>
      </c>
      <c r="S444" s="161">
        <f>业务员提成明细!S431</f>
        <v>0</v>
      </c>
      <c r="T444" s="162" t="str">
        <f>业务员提成明细!V431</f>
        <v>CSR07</v>
      </c>
      <c r="U444" s="144" t="str">
        <f>业务员提成明细!W431</f>
        <v>*石油制品*优质切削液</v>
      </c>
      <c r="V444" s="163" t="str">
        <f>业务员提成明细!V431</f>
        <v>CSR07</v>
      </c>
      <c r="W444" s="164" t="str">
        <f>业务员提成明细!W431</f>
        <v>*石油制品*优质切削液</v>
      </c>
      <c r="X444" s="163" t="str">
        <f>业务员提成明细!X431</f>
        <v>JH-101SL</v>
      </c>
      <c r="Y444" s="169">
        <f>业务员提成明细!Y431</f>
        <v>6</v>
      </c>
      <c r="Z444" s="170" t="str">
        <f>业务员提成明细!Z431</f>
        <v>桶</v>
      </c>
      <c r="AA444" s="170"/>
      <c r="AB444" s="170"/>
      <c r="AC444" s="171">
        <f>业务员提成明细!AC431</f>
        <v>1080</v>
      </c>
      <c r="AD444" s="170"/>
      <c r="AE444" s="170"/>
      <c r="AF444" s="170" t="str">
        <f>业务员提成明细!AF431</f>
        <v>XOUT18010495</v>
      </c>
      <c r="AG444" s="176">
        <f>业务员提成明细!AG431</f>
        <v>43129</v>
      </c>
      <c r="AH444" s="177"/>
      <c r="AJ444" s="178">
        <f>业务员提成明细!AJ431</f>
        <v>0.17</v>
      </c>
    </row>
    <row r="445" spans="1:36" outlineLevel="2">
      <c r="A445" s="142" t="str">
        <f>业务员提成明细!A432</f>
        <v>吴佳佳</v>
      </c>
      <c r="B445" s="143">
        <f>业务员提成明细!B432</f>
        <v>43156</v>
      </c>
      <c r="C445" s="144" t="str">
        <f>业务员提成明细!C432</f>
        <v>a1081</v>
      </c>
      <c r="D445" s="142" t="str">
        <f>业务员提成明细!D432</f>
        <v>六和轻合金（苏州）有限公司</v>
      </c>
      <c r="E445" s="145">
        <f>业务员提成明细!E432</f>
        <v>16447.86</v>
      </c>
      <c r="F445" s="146" t="str">
        <f>业务员提成明细!F432</f>
        <v>02839290</v>
      </c>
      <c r="G445" s="143">
        <f>业务员提成明细!G432</f>
        <v>43246</v>
      </c>
      <c r="H445" s="144">
        <f>业务员提成明细!H432</f>
        <v>90</v>
      </c>
      <c r="I445" s="150">
        <f>业务员提成明细!I432</f>
        <v>43257</v>
      </c>
      <c r="J445" s="151">
        <f>业务员提成明细!J432</f>
        <v>16447.86</v>
      </c>
      <c r="K445" s="145">
        <f>业务员提成明细!K432</f>
        <v>14058</v>
      </c>
      <c r="L445" s="152">
        <f>业务员提成明细!L432</f>
        <v>101</v>
      </c>
      <c r="M445" s="153">
        <f>业务员提成明细!M432</f>
        <v>0</v>
      </c>
      <c r="N445" s="76" t="str">
        <f>业务员提成明细!N432</f>
        <v>大客户1%，20180101前出货为徐俊，后为吴佳佳</v>
      </c>
      <c r="O445" s="126">
        <f>业务员提成明细!O432</f>
        <v>0.01</v>
      </c>
      <c r="P445" s="154">
        <f>业务员提成明细!P432</f>
        <v>140.58000000000001</v>
      </c>
      <c r="Q445" s="125" t="e">
        <f>业务员提成明细!Q432</f>
        <v>#REF!</v>
      </c>
      <c r="R445" s="145">
        <f>业务员提成明细!R432</f>
        <v>0</v>
      </c>
      <c r="S445" s="161">
        <f>业务员提成明细!S432</f>
        <v>0</v>
      </c>
      <c r="T445" s="162" t="str">
        <f>业务员提成明细!V432</f>
        <v>CSR07</v>
      </c>
      <c r="U445" s="144" t="str">
        <f>业务员提成明细!W432</f>
        <v>*石油制品*优质切削液</v>
      </c>
      <c r="V445" s="163" t="str">
        <f>业务员提成明细!V432</f>
        <v>CSR07</v>
      </c>
      <c r="W445" s="164" t="str">
        <f>业务员提成明细!W432</f>
        <v>*石油制品*优质切削液</v>
      </c>
      <c r="X445" s="163" t="str">
        <f>业务员提成明细!X432</f>
        <v>JH-101SL</v>
      </c>
      <c r="Y445" s="169">
        <f>业务员提成明细!Y432</f>
        <v>6</v>
      </c>
      <c r="Z445" s="170" t="str">
        <f>业务员提成明细!Z432</f>
        <v>桶</v>
      </c>
      <c r="AA445" s="170"/>
      <c r="AB445" s="170"/>
      <c r="AC445" s="171">
        <f>业务员提成明细!AC432</f>
        <v>1080</v>
      </c>
      <c r="AD445" s="170"/>
      <c r="AE445" s="170"/>
      <c r="AF445" s="170" t="str">
        <f>业务员提成明细!AF432</f>
        <v>XOUT18020074</v>
      </c>
      <c r="AG445" s="176">
        <f>业务员提成明细!AG432</f>
        <v>43137</v>
      </c>
      <c r="AH445" s="177"/>
      <c r="AJ445" s="178">
        <f>业务员提成明细!AJ432</f>
        <v>0.17</v>
      </c>
    </row>
    <row r="446" spans="1:36" outlineLevel="2">
      <c r="A446" s="142" t="str">
        <f>业务员提成明细!A433</f>
        <v>吴佳佳</v>
      </c>
      <c r="B446" s="143">
        <f>业务员提成明细!B433</f>
        <v>43137</v>
      </c>
      <c r="C446" s="144" t="str">
        <f>业务员提成明细!C433</f>
        <v>a1306吴</v>
      </c>
      <c r="D446" s="142" t="str">
        <f>业务员提成明细!D433</f>
        <v>可发科技（宿迁）有限公司</v>
      </c>
      <c r="E446" s="145">
        <f>业务员提成明细!E433</f>
        <v>56800</v>
      </c>
      <c r="F446" s="146" t="str">
        <f>业务员提成明细!F433</f>
        <v>02839182</v>
      </c>
      <c r="G446" s="143">
        <f>业务员提成明细!G433</f>
        <v>43257</v>
      </c>
      <c r="H446" s="144">
        <f>业务员提成明细!H433</f>
        <v>120</v>
      </c>
      <c r="I446" s="150">
        <f>业务员提成明细!I433</f>
        <v>43255</v>
      </c>
      <c r="J446" s="151">
        <f>业务员提成明细!J433</f>
        <v>56800</v>
      </c>
      <c r="K446" s="145">
        <f>业务员提成明细!K433</f>
        <v>48547.01</v>
      </c>
      <c r="L446" s="152">
        <f>业务员提成明细!L433</f>
        <v>118</v>
      </c>
      <c r="M446" s="153">
        <f>业务员提成明细!M433</f>
        <v>0</v>
      </c>
      <c r="N446" s="76" t="str">
        <f>业务员提成明细!N433</f>
        <v>大客户0.5%，20170101后出货按0.7%结算，20170601后出货按0.6%及占比分配计算，20180101后出货按0.5%吴70%简30%分配</v>
      </c>
      <c r="O446" s="126">
        <f>业务员提成明细!O433</f>
        <v>1.98E-3</v>
      </c>
      <c r="P446" s="154">
        <f>业务员提成明细!P433</f>
        <v>96.12</v>
      </c>
      <c r="Q446" s="125" t="e">
        <f>业务员提成明细!Q433</f>
        <v>#REF!</v>
      </c>
      <c r="R446" s="145">
        <f>业务员提成明细!R433</f>
        <v>0</v>
      </c>
      <c r="S446" s="161">
        <f>业务员提成明细!S433</f>
        <v>0</v>
      </c>
      <c r="T446" s="162" t="str">
        <f>业务员提成明细!V433</f>
        <v>CSR58</v>
      </c>
      <c r="U446" s="144" t="str">
        <f>业务员提成明细!W433</f>
        <v>*石油制品*微乳化型切削液</v>
      </c>
      <c r="V446" s="163" t="str">
        <f>业务员提成明细!V433</f>
        <v>CSR58</v>
      </c>
      <c r="W446" s="164" t="str">
        <f>业务员提成明细!W433</f>
        <v>*石油制品*微乳化型切削液</v>
      </c>
      <c r="X446" s="163" t="str">
        <f>业务员提成明细!X433</f>
        <v>JH-200RP</v>
      </c>
      <c r="Y446" s="169">
        <f>业务员提成明细!Y433</f>
        <v>4000</v>
      </c>
      <c r="Z446" s="170" t="str">
        <f>业务员提成明细!Z433</f>
        <v>千克</v>
      </c>
      <c r="AA446" s="170"/>
      <c r="AB446" s="170"/>
      <c r="AC446" s="171">
        <f>业务员提成明细!AC433</f>
        <v>4000</v>
      </c>
      <c r="AD446" s="170"/>
      <c r="AE446" s="170"/>
      <c r="AF446" s="170" t="str">
        <f>业务员提成明细!AF433</f>
        <v>XOUT17120360</v>
      </c>
      <c r="AG446" s="176">
        <f>业务员提成明细!AG433</f>
        <v>43088</v>
      </c>
      <c r="AH446" s="177"/>
      <c r="AJ446" s="178">
        <f>业务员提成明细!AJ433</f>
        <v>0.17</v>
      </c>
    </row>
    <row r="447" spans="1:36" outlineLevel="2">
      <c r="A447" s="142" t="str">
        <f>业务员提成明细!A434</f>
        <v>吴佳佳</v>
      </c>
      <c r="B447" s="143">
        <f>业务员提成明细!B434</f>
        <v>43137</v>
      </c>
      <c r="C447" s="144" t="str">
        <f>业务员提成明细!C434</f>
        <v>a1306吴</v>
      </c>
      <c r="D447" s="142" t="str">
        <f>业务员提成明细!D434</f>
        <v>可发科技（宿迁）有限公司</v>
      </c>
      <c r="E447" s="145">
        <f>业务员提成明细!E434</f>
        <v>28400</v>
      </c>
      <c r="F447" s="146" t="str">
        <f>业务员提成明细!F434</f>
        <v>02839182</v>
      </c>
      <c r="G447" s="143">
        <f>业务员提成明细!G434</f>
        <v>43257</v>
      </c>
      <c r="H447" s="144">
        <f>业务员提成明细!H434</f>
        <v>120</v>
      </c>
      <c r="I447" s="150">
        <f>业务员提成明细!I434</f>
        <v>43255</v>
      </c>
      <c r="J447" s="151">
        <f>业务员提成明细!J434</f>
        <v>28400</v>
      </c>
      <c r="K447" s="145">
        <f>业务员提成明细!K434</f>
        <v>24273.5</v>
      </c>
      <c r="L447" s="152">
        <f>业务员提成明细!L434</f>
        <v>118</v>
      </c>
      <c r="M447" s="153">
        <f>业务员提成明细!M434</f>
        <v>0</v>
      </c>
      <c r="N447" s="76" t="str">
        <f>业务员提成明细!N434</f>
        <v>大客户0.5%，20170101后出货按0.7%结算，20170601后出货按0.6%及占比分配计算，20180101后出货按0.5%吴70%简30%分配</v>
      </c>
      <c r="O447" s="126">
        <f>业务员提成明细!O434</f>
        <v>1.98E-3</v>
      </c>
      <c r="P447" s="154">
        <f>业务员提成明细!P434</f>
        <v>48.06</v>
      </c>
      <c r="Q447" s="125" t="e">
        <f>业务员提成明细!Q434</f>
        <v>#REF!</v>
      </c>
      <c r="R447" s="145">
        <f>业务员提成明细!R434</f>
        <v>0</v>
      </c>
      <c r="S447" s="161">
        <f>业务员提成明细!S434</f>
        <v>0</v>
      </c>
      <c r="T447" s="162" t="str">
        <f>业务员提成明细!V434</f>
        <v>CSR58</v>
      </c>
      <c r="U447" s="144" t="str">
        <f>业务员提成明细!W434</f>
        <v>*石油制品*微乳化型切削液</v>
      </c>
      <c r="V447" s="163" t="str">
        <f>业务员提成明细!V434</f>
        <v>CSR58</v>
      </c>
      <c r="W447" s="164" t="str">
        <f>业务员提成明细!W434</f>
        <v>*石油制品*微乳化型切削液</v>
      </c>
      <c r="X447" s="163" t="str">
        <f>业务员提成明细!X434</f>
        <v>JH-200RP</v>
      </c>
      <c r="Y447" s="169">
        <f>业务员提成明细!Y434</f>
        <v>2000</v>
      </c>
      <c r="Z447" s="170" t="str">
        <f>业务员提成明细!Z434</f>
        <v>千克</v>
      </c>
      <c r="AA447" s="170"/>
      <c r="AB447" s="170"/>
      <c r="AC447" s="171">
        <f>业务员提成明细!AC434</f>
        <v>2000</v>
      </c>
      <c r="AD447" s="170"/>
      <c r="AE447" s="170"/>
      <c r="AF447" s="170" t="str">
        <f>业务员提成明细!AF434</f>
        <v>XOUT17120454</v>
      </c>
      <c r="AG447" s="176">
        <f>业务员提成明细!AG434</f>
        <v>43092</v>
      </c>
      <c r="AH447" s="177"/>
      <c r="AJ447" s="178">
        <f>业务员提成明细!AJ434</f>
        <v>0.17</v>
      </c>
    </row>
    <row r="448" spans="1:36" outlineLevel="2">
      <c r="A448" s="142" t="str">
        <f>业务员提成明细!A435</f>
        <v>吴佳佳</v>
      </c>
      <c r="B448" s="143">
        <f>业务员提成明细!B435</f>
        <v>43137</v>
      </c>
      <c r="C448" s="144" t="str">
        <f>业务员提成明细!C435</f>
        <v>a1306吴</v>
      </c>
      <c r="D448" s="142" t="str">
        <f>业务员提成明细!D435</f>
        <v>可发科技（宿迁）有限公司</v>
      </c>
      <c r="E448" s="145">
        <f>业务员提成明细!E435</f>
        <v>5440</v>
      </c>
      <c r="F448" s="146" t="str">
        <f>业务员提成明细!F435</f>
        <v>02839182</v>
      </c>
      <c r="G448" s="143">
        <f>业务员提成明细!G435</f>
        <v>43257</v>
      </c>
      <c r="H448" s="144">
        <f>业务员提成明细!H435</f>
        <v>120</v>
      </c>
      <c r="I448" s="150">
        <f>业务员提成明细!I435</f>
        <v>43255</v>
      </c>
      <c r="J448" s="151">
        <f>业务员提成明细!J435</f>
        <v>5440</v>
      </c>
      <c r="K448" s="145">
        <f>业务员提成明细!K435</f>
        <v>4649.57</v>
      </c>
      <c r="L448" s="152">
        <f>业务员提成明细!L435</f>
        <v>118</v>
      </c>
      <c r="M448" s="153">
        <f>业务员提成明细!M435</f>
        <v>0</v>
      </c>
      <c r="N448" s="76" t="str">
        <f>业务员提成明细!N435</f>
        <v>大客户0.5%，20170101后出货按0.7%结算，20170601后出货按0.6%及占比分配计算，20180101后出货按0.5%吴70%简30%分配</v>
      </c>
      <c r="O448" s="126">
        <f>业务员提成明细!O435</f>
        <v>1.98E-3</v>
      </c>
      <c r="P448" s="154">
        <f>业务员提成明细!P435</f>
        <v>9.2100000000000009</v>
      </c>
      <c r="Q448" s="125" t="e">
        <f>业务员提成明细!Q435</f>
        <v>#REF!</v>
      </c>
      <c r="R448" s="145">
        <f>业务员提成明细!R435</f>
        <v>0</v>
      </c>
      <c r="S448" s="161">
        <f>业务员提成明细!S435</f>
        <v>0</v>
      </c>
      <c r="T448" s="162" t="str">
        <f>业务员提成明细!V435</f>
        <v>CYT46</v>
      </c>
      <c r="U448" s="144" t="str">
        <f>业务员提成明细!W435</f>
        <v>*石油制品*模温机导热油</v>
      </c>
      <c r="V448" s="163" t="str">
        <f>业务员提成明细!V435</f>
        <v>CYT46</v>
      </c>
      <c r="W448" s="164" t="str">
        <f>业务员提成明细!W435</f>
        <v>*石油制品*模温机导热油</v>
      </c>
      <c r="X448" s="163" t="str">
        <f>业务员提成明细!X435</f>
        <v>T360</v>
      </c>
      <c r="Y448" s="169">
        <f>业务员提成明细!Y435</f>
        <v>340</v>
      </c>
      <c r="Z448" s="170" t="str">
        <f>业务员提成明细!Z435</f>
        <v>千克</v>
      </c>
      <c r="AA448" s="170"/>
      <c r="AB448" s="170"/>
      <c r="AC448" s="171">
        <f>业务员提成明细!AC435</f>
        <v>340</v>
      </c>
      <c r="AD448" s="170"/>
      <c r="AE448" s="170"/>
      <c r="AF448" s="170" t="str">
        <f>业务员提成明细!AF435</f>
        <v>XOUT17120454</v>
      </c>
      <c r="AG448" s="176">
        <f>业务员提成明细!AG435</f>
        <v>43092</v>
      </c>
      <c r="AH448" s="177"/>
      <c r="AJ448" s="178">
        <f>业务员提成明细!AJ435</f>
        <v>0.17</v>
      </c>
    </row>
    <row r="449" spans="1:36" outlineLevel="2">
      <c r="A449" s="142" t="str">
        <f>业务员提成明细!A436</f>
        <v>吴佳佳</v>
      </c>
      <c r="B449" s="143">
        <f>业务员提成明细!B436</f>
        <v>43137</v>
      </c>
      <c r="C449" s="144" t="str">
        <f>业务员提成明细!C436</f>
        <v>a1306</v>
      </c>
      <c r="D449" s="142" t="str">
        <f>业务员提成明细!D436</f>
        <v>可发科技（宿迁）有限公司</v>
      </c>
      <c r="E449" s="145">
        <f>业务员提成明细!E436</f>
        <v>85200</v>
      </c>
      <c r="F449" s="146" t="str">
        <f>业务员提成明细!F436</f>
        <v>02839183</v>
      </c>
      <c r="G449" s="143">
        <f>业务员提成明细!G436</f>
        <v>43257</v>
      </c>
      <c r="H449" s="144">
        <f>业务员提成明细!H436</f>
        <v>120</v>
      </c>
      <c r="I449" s="150">
        <f>业务员提成明细!I436</f>
        <v>43255</v>
      </c>
      <c r="J449" s="151">
        <f>业务员提成明细!J436</f>
        <v>85200</v>
      </c>
      <c r="K449" s="145">
        <f>业务员提成明细!K436</f>
        <v>72820.509999999995</v>
      </c>
      <c r="L449" s="152">
        <f>业务员提成明细!L436</f>
        <v>118</v>
      </c>
      <c r="M449" s="153">
        <f>业务员提成明细!M436</f>
        <v>0</v>
      </c>
      <c r="N449" s="76" t="str">
        <f>业务员提成明细!N436</f>
        <v>大客户0.5%，20170101后出货按0.7%结算，20170601后出货按0.6%及占比分配计算，20180101后出货按0.5%吴70%简30%分配</v>
      </c>
      <c r="O449" s="126">
        <f>业务员提成明细!O436</f>
        <v>3.5000000000000001E-3</v>
      </c>
      <c r="P449" s="154">
        <f>业务员提成明细!P436</f>
        <v>254.87</v>
      </c>
      <c r="Q449" s="125" t="e">
        <f>业务员提成明细!Q436</f>
        <v>#REF!</v>
      </c>
      <c r="R449" s="145">
        <f>业务员提成明细!R436</f>
        <v>0</v>
      </c>
      <c r="S449" s="161">
        <f>业务员提成明细!S436</f>
        <v>0</v>
      </c>
      <c r="T449" s="162" t="str">
        <f>业务员提成明细!V436</f>
        <v>CSR58</v>
      </c>
      <c r="U449" s="144" t="str">
        <f>业务员提成明细!W436</f>
        <v>*石油制品*微乳化型切削液</v>
      </c>
      <c r="V449" s="163" t="str">
        <f>业务员提成明细!V436</f>
        <v>CSR58</v>
      </c>
      <c r="W449" s="164" t="str">
        <f>业务员提成明细!W436</f>
        <v>*石油制品*微乳化型切削液</v>
      </c>
      <c r="X449" s="163" t="str">
        <f>业务员提成明细!X436</f>
        <v>JH-200RP</v>
      </c>
      <c r="Y449" s="169">
        <f>业务员提成明细!Y436</f>
        <v>6000</v>
      </c>
      <c r="Z449" s="170" t="str">
        <f>业务员提成明细!Z436</f>
        <v>千克</v>
      </c>
      <c r="AA449" s="170"/>
      <c r="AB449" s="170"/>
      <c r="AC449" s="171">
        <f>业务员提成明细!AC436</f>
        <v>6000</v>
      </c>
      <c r="AD449" s="170"/>
      <c r="AE449" s="170"/>
      <c r="AF449" s="170" t="str">
        <f>业务员提成明细!AF436</f>
        <v>XOUT18010061</v>
      </c>
      <c r="AG449" s="176">
        <f>业务员提成明细!AG436</f>
        <v>43105</v>
      </c>
      <c r="AH449" s="177"/>
      <c r="AJ449" s="178">
        <f>业务员提成明细!AJ436</f>
        <v>0.17</v>
      </c>
    </row>
    <row r="450" spans="1:36" outlineLevel="2">
      <c r="A450" s="142" t="str">
        <f>业务员提成明细!A437</f>
        <v>吴佳佳</v>
      </c>
      <c r="B450" s="143">
        <f>业务员提成明细!B437</f>
        <v>43137</v>
      </c>
      <c r="C450" s="144" t="str">
        <f>业务员提成明细!C437</f>
        <v>a1306吴</v>
      </c>
      <c r="D450" s="142" t="str">
        <f>业务员提成明细!D437</f>
        <v>可发科技（宿迁）有限公司</v>
      </c>
      <c r="E450" s="145">
        <f>业务员提成明细!E437</f>
        <v>99400</v>
      </c>
      <c r="F450" s="146" t="str">
        <f>业务员提成明细!F437</f>
        <v>02839184</v>
      </c>
      <c r="G450" s="143">
        <f>业务员提成明细!G437</f>
        <v>43257</v>
      </c>
      <c r="H450" s="144">
        <f>业务员提成明细!H437</f>
        <v>120</v>
      </c>
      <c r="I450" s="150">
        <f>业务员提成明细!I437</f>
        <v>43255</v>
      </c>
      <c r="J450" s="151">
        <f>业务员提成明细!J437</f>
        <v>99400</v>
      </c>
      <c r="K450" s="145">
        <f>业务员提成明细!K437</f>
        <v>84957.26</v>
      </c>
      <c r="L450" s="152">
        <f>业务员提成明细!L437</f>
        <v>118</v>
      </c>
      <c r="M450" s="153">
        <f>业务员提成明细!M437</f>
        <v>0</v>
      </c>
      <c r="N450" s="76" t="str">
        <f>业务员提成明细!N437</f>
        <v>大客户0.5%，20170101后出货按0.7%结算，20170601后出货按0.6%及占比分配计算，20180101后出货按0.5%吴70%简30%分配</v>
      </c>
      <c r="O450" s="126">
        <f>业务员提成明细!O437</f>
        <v>1.98E-3</v>
      </c>
      <c r="P450" s="154">
        <f>业务员提成明细!P437</f>
        <v>168.22</v>
      </c>
      <c r="Q450" s="125" t="e">
        <f>业务员提成明细!Q437</f>
        <v>#REF!</v>
      </c>
      <c r="R450" s="145">
        <f>业务员提成明细!R437</f>
        <v>0</v>
      </c>
      <c r="S450" s="161">
        <f>业务员提成明细!S437</f>
        <v>0</v>
      </c>
      <c r="T450" s="162" t="str">
        <f>业务员提成明细!V437</f>
        <v>CSR58</v>
      </c>
      <c r="U450" s="144" t="str">
        <f>业务员提成明细!W437</f>
        <v>*石油制品*微乳化型切削液</v>
      </c>
      <c r="V450" s="163" t="str">
        <f>业务员提成明细!V437</f>
        <v>CSR58</v>
      </c>
      <c r="W450" s="164" t="str">
        <f>业务员提成明细!W437</f>
        <v>*石油制品*微乳化型切削液</v>
      </c>
      <c r="X450" s="163" t="str">
        <f>业务员提成明细!X437</f>
        <v>JH-200RP</v>
      </c>
      <c r="Y450" s="169">
        <f>业务员提成明细!Y437</f>
        <v>7000</v>
      </c>
      <c r="Z450" s="170" t="str">
        <f>业务员提成明细!Z437</f>
        <v>千克</v>
      </c>
      <c r="AA450" s="170"/>
      <c r="AB450" s="170"/>
      <c r="AC450" s="171">
        <f>业务员提成明细!AC437</f>
        <v>7000</v>
      </c>
      <c r="AD450" s="170"/>
      <c r="AE450" s="170"/>
      <c r="AF450" s="170" t="str">
        <f>业务员提成明细!AF437</f>
        <v>XOUT17120416</v>
      </c>
      <c r="AG450" s="176">
        <f>业务员提成明细!AG437</f>
        <v>43091</v>
      </c>
      <c r="AH450" s="177"/>
      <c r="AJ450" s="178">
        <f>业务员提成明细!AJ437</f>
        <v>0.17</v>
      </c>
    </row>
    <row r="451" spans="1:36" outlineLevel="2">
      <c r="A451" s="142" t="str">
        <f>业务员提成明细!A438</f>
        <v>吴佳佳</v>
      </c>
      <c r="B451" s="143">
        <f>业务员提成明细!B438</f>
        <v>43137</v>
      </c>
      <c r="C451" s="144" t="str">
        <f>业务员提成明细!C438</f>
        <v>a1306吴</v>
      </c>
      <c r="D451" s="142" t="str">
        <f>业务员提成明细!D438</f>
        <v>可发科技（宿迁）有限公司</v>
      </c>
      <c r="E451" s="145">
        <f>业务员提成明细!E438</f>
        <v>42600</v>
      </c>
      <c r="F451" s="146" t="str">
        <f>业务员提成明细!F438</f>
        <v>02839185</v>
      </c>
      <c r="G451" s="143">
        <f>业务员提成明细!G438</f>
        <v>43257</v>
      </c>
      <c r="H451" s="144">
        <f>业务员提成明细!H438</f>
        <v>120</v>
      </c>
      <c r="I451" s="150">
        <f>业务员提成明细!I438</f>
        <v>43255</v>
      </c>
      <c r="J451" s="151">
        <f>业务员提成明细!J438</f>
        <v>42600</v>
      </c>
      <c r="K451" s="145">
        <f>业务员提成明细!K438</f>
        <v>36410.26</v>
      </c>
      <c r="L451" s="152">
        <f>业务员提成明细!L438</f>
        <v>118</v>
      </c>
      <c r="M451" s="153">
        <f>业务员提成明细!M438</f>
        <v>0</v>
      </c>
      <c r="N451" s="76" t="str">
        <f>业务员提成明细!N438</f>
        <v>大客户0.5%，20170101后出货按0.7%结算，20170601后出货按0.6%及占比分配计算，20180101后出货按0.5%吴70%简30%分配</v>
      </c>
      <c r="O451" s="126">
        <f>业务员提成明细!O438</f>
        <v>1.98E-3</v>
      </c>
      <c r="P451" s="154">
        <f>业务员提成明细!P438</f>
        <v>72.09</v>
      </c>
      <c r="Q451" s="125" t="e">
        <f>业务员提成明细!Q438</f>
        <v>#REF!</v>
      </c>
      <c r="R451" s="145">
        <f>业务员提成明细!R438</f>
        <v>0</v>
      </c>
      <c r="S451" s="161">
        <f>业务员提成明细!S438</f>
        <v>0</v>
      </c>
      <c r="T451" s="162" t="str">
        <f>业务员提成明细!V438</f>
        <v>CSR58</v>
      </c>
      <c r="U451" s="144" t="str">
        <f>业务员提成明细!W438</f>
        <v>*石油制品*微乳化型切削液</v>
      </c>
      <c r="V451" s="163" t="str">
        <f>业务员提成明细!V438</f>
        <v>CSR58</v>
      </c>
      <c r="W451" s="164" t="str">
        <f>业务员提成明细!W438</f>
        <v>*石油制品*微乳化型切削液</v>
      </c>
      <c r="X451" s="163" t="str">
        <f>业务员提成明细!X438</f>
        <v>JH-200RP</v>
      </c>
      <c r="Y451" s="169">
        <f>业务员提成明细!Y438</f>
        <v>3000</v>
      </c>
      <c r="Z451" s="170" t="str">
        <f>业务员提成明细!Z438</f>
        <v>千克</v>
      </c>
      <c r="AA451" s="170"/>
      <c r="AB451" s="170"/>
      <c r="AC451" s="171">
        <f>业务员提成明细!AC438</f>
        <v>3000</v>
      </c>
      <c r="AD451" s="170"/>
      <c r="AE451" s="170"/>
      <c r="AF451" s="170" t="str">
        <f>业务员提成明细!AF438</f>
        <v>XOUT17120416</v>
      </c>
      <c r="AG451" s="176">
        <f>业务员提成明细!AG438</f>
        <v>43091</v>
      </c>
      <c r="AH451" s="177"/>
      <c r="AJ451" s="178">
        <f>业务员提成明细!AJ438</f>
        <v>0.17</v>
      </c>
    </row>
    <row r="452" spans="1:36" outlineLevel="2">
      <c r="A452" s="142" t="str">
        <f>业务员提成明细!A439</f>
        <v>吴佳佳</v>
      </c>
      <c r="B452" s="143">
        <f>业务员提成明细!B439</f>
        <v>43137</v>
      </c>
      <c r="C452" s="144" t="str">
        <f>业务员提成明细!C439</f>
        <v>a1306</v>
      </c>
      <c r="D452" s="142" t="str">
        <f>业务员提成明细!D439</f>
        <v>可发科技（宿迁）有限公司</v>
      </c>
      <c r="E452" s="145">
        <f>业务员提成明细!E439</f>
        <v>85200</v>
      </c>
      <c r="F452" s="146" t="str">
        <f>业务员提成明细!F439</f>
        <v>02839186</v>
      </c>
      <c r="G452" s="143">
        <f>业务员提成明细!G439</f>
        <v>43257</v>
      </c>
      <c r="H452" s="144">
        <f>业务员提成明细!H439</f>
        <v>120</v>
      </c>
      <c r="I452" s="150">
        <f>业务员提成明细!I439</f>
        <v>43255</v>
      </c>
      <c r="J452" s="151">
        <f>业务员提成明细!J439</f>
        <v>85200</v>
      </c>
      <c r="K452" s="145">
        <f>业务员提成明细!K439</f>
        <v>72820.509999999995</v>
      </c>
      <c r="L452" s="152">
        <f>业务员提成明细!L439</f>
        <v>118</v>
      </c>
      <c r="M452" s="153">
        <f>业务员提成明细!M439</f>
        <v>0</v>
      </c>
      <c r="N452" s="76" t="str">
        <f>业务员提成明细!N439</f>
        <v>大客户0.5%，20170101后出货按0.7%结算，20170601后出货按0.6%及占比分配计算，20180101后出货按0.5%吴70%简30%分配</v>
      </c>
      <c r="O452" s="126">
        <f>业务员提成明细!O439</f>
        <v>3.5000000000000001E-3</v>
      </c>
      <c r="P452" s="154">
        <f>业务员提成明细!P439</f>
        <v>254.87</v>
      </c>
      <c r="Q452" s="125" t="e">
        <f>业务员提成明细!Q439</f>
        <v>#REF!</v>
      </c>
      <c r="R452" s="145">
        <f>业务员提成明细!R439</f>
        <v>0</v>
      </c>
      <c r="S452" s="161">
        <f>业务员提成明细!S439</f>
        <v>0</v>
      </c>
      <c r="T452" s="162" t="str">
        <f>业务员提成明细!V439</f>
        <v>CSR58</v>
      </c>
      <c r="U452" s="144" t="str">
        <f>业务员提成明细!W439</f>
        <v>*石油制品*微乳化型切削液</v>
      </c>
      <c r="V452" s="163" t="str">
        <f>业务员提成明细!V439</f>
        <v>CSR58</v>
      </c>
      <c r="W452" s="164" t="str">
        <f>业务员提成明细!W439</f>
        <v>*石油制品*微乳化型切削液</v>
      </c>
      <c r="X452" s="163" t="str">
        <f>业务员提成明细!X439</f>
        <v>JH-200RP</v>
      </c>
      <c r="Y452" s="169">
        <f>业务员提成明细!Y439</f>
        <v>6000</v>
      </c>
      <c r="Z452" s="170" t="str">
        <f>业务员提成明细!Z439</f>
        <v>千克</v>
      </c>
      <c r="AA452" s="170"/>
      <c r="AB452" s="170"/>
      <c r="AC452" s="171">
        <f>业务员提成明细!AC439</f>
        <v>6000</v>
      </c>
      <c r="AD452" s="170"/>
      <c r="AE452" s="170"/>
      <c r="AF452" s="170" t="str">
        <f>业务员提成明细!AF439</f>
        <v>XOUT18010273</v>
      </c>
      <c r="AG452" s="176">
        <f>业务员提成明细!AG439</f>
        <v>43116</v>
      </c>
      <c r="AH452" s="177"/>
      <c r="AJ452" s="178">
        <f>业务员提成明细!AJ439</f>
        <v>0.17</v>
      </c>
    </row>
    <row r="453" spans="1:36" outlineLevel="2">
      <c r="A453" s="142" t="str">
        <f>业务员提成明细!A440</f>
        <v>吴佳佳</v>
      </c>
      <c r="B453" s="143">
        <f>业务员提成明细!B440</f>
        <v>43134</v>
      </c>
      <c r="C453" s="144" t="str">
        <f>业务员提成明细!C440</f>
        <v>a1402</v>
      </c>
      <c r="D453" s="142" t="str">
        <f>业务员提成明细!D440</f>
        <v>可利科技（泰州）有限公司</v>
      </c>
      <c r="E453" s="145">
        <f>业务员提成明细!E440</f>
        <v>71000</v>
      </c>
      <c r="F453" s="146" t="str">
        <f>业务员提成明细!F440</f>
        <v>28120703</v>
      </c>
      <c r="G453" s="143">
        <f>业务员提成明细!G440</f>
        <v>43254</v>
      </c>
      <c r="H453" s="144">
        <f>业务员提成明细!H440</f>
        <v>120</v>
      </c>
      <c r="I453" s="150">
        <f>业务员提成明细!I440</f>
        <v>43255</v>
      </c>
      <c r="J453" s="151">
        <f>业务员提成明细!J440</f>
        <v>71000</v>
      </c>
      <c r="K453" s="145">
        <f>业务员提成明细!K440</f>
        <v>60683.76</v>
      </c>
      <c r="L453" s="152">
        <f>业务员提成明细!L440</f>
        <v>121</v>
      </c>
      <c r="M453" s="153">
        <f>业务员提成明细!M440</f>
        <v>0</v>
      </c>
      <c r="N453" s="76" t="str">
        <f>业务员提成明细!N440</f>
        <v>大客户0.5%，20170101后出货按0.7%结算，20170601后出货按0.6%及占比分配计算，20180101后出货按0.5%吴70%简30%分配</v>
      </c>
      <c r="O453" s="126">
        <f>业务员提成明细!O440</f>
        <v>3.5000000000000001E-3</v>
      </c>
      <c r="P453" s="154">
        <f>业务员提成明细!P440</f>
        <v>212.39</v>
      </c>
      <c r="Q453" s="125" t="e">
        <f>业务员提成明细!Q440</f>
        <v>#REF!</v>
      </c>
      <c r="R453" s="145">
        <f>业务员提成明细!R440</f>
        <v>0</v>
      </c>
      <c r="S453" s="161">
        <f>业务员提成明细!S440</f>
        <v>0</v>
      </c>
      <c r="T453" s="162" t="str">
        <f>业务员提成明细!V440</f>
        <v>CSR58</v>
      </c>
      <c r="U453" s="144" t="str">
        <f>业务员提成明细!W440</f>
        <v>*石油制品*微乳化型切削液</v>
      </c>
      <c r="V453" s="163" t="str">
        <f>业务员提成明细!V440</f>
        <v>CSR58</v>
      </c>
      <c r="W453" s="164" t="str">
        <f>业务员提成明细!W440</f>
        <v>*石油制品*微乳化型切削液</v>
      </c>
      <c r="X453" s="163" t="str">
        <f>业务员提成明细!X440</f>
        <v>JH-200RP</v>
      </c>
      <c r="Y453" s="169">
        <f>业务员提成明细!Y440</f>
        <v>5000</v>
      </c>
      <c r="Z453" s="170" t="str">
        <f>业务员提成明细!Z440</f>
        <v>千克</v>
      </c>
      <c r="AA453" s="170"/>
      <c r="AB453" s="170"/>
      <c r="AC453" s="171">
        <f>业务员提成明细!AC440</f>
        <v>5000</v>
      </c>
      <c r="AD453" s="170"/>
      <c r="AE453" s="170"/>
      <c r="AF453" s="170" t="str">
        <f>业务员提成明细!AF440</f>
        <v>XOUT18010281</v>
      </c>
      <c r="AG453" s="176">
        <f>业务员提成明细!AG440</f>
        <v>43117</v>
      </c>
      <c r="AH453" s="177"/>
      <c r="AJ453" s="178">
        <f>业务员提成明细!AJ440</f>
        <v>0.17</v>
      </c>
    </row>
    <row r="454" spans="1:36" outlineLevel="2">
      <c r="A454" s="142" t="str">
        <f>业务员提成明细!A441</f>
        <v>吴佳佳</v>
      </c>
      <c r="B454" s="143">
        <f>业务员提成明细!B441</f>
        <v>43134</v>
      </c>
      <c r="C454" s="144" t="str">
        <f>业务员提成明细!C441</f>
        <v>a1402吴</v>
      </c>
      <c r="D454" s="142" t="str">
        <f>业务员提成明细!D441</f>
        <v>可利科技（泰州）有限公司</v>
      </c>
      <c r="E454" s="145">
        <f>业务员提成明细!E441</f>
        <v>56800</v>
      </c>
      <c r="F454" s="146" t="str">
        <f>业务员提成明细!F441</f>
        <v>28120704</v>
      </c>
      <c r="G454" s="143">
        <f>业务员提成明细!G441</f>
        <v>43254</v>
      </c>
      <c r="H454" s="144">
        <f>业务员提成明细!H441</f>
        <v>120</v>
      </c>
      <c r="I454" s="150">
        <f>业务员提成明细!I441</f>
        <v>43255</v>
      </c>
      <c r="J454" s="151">
        <f>业务员提成明细!J441</f>
        <v>56800</v>
      </c>
      <c r="K454" s="145">
        <f>业务员提成明细!K441</f>
        <v>48547.01</v>
      </c>
      <c r="L454" s="152">
        <f>业务员提成明细!L441</f>
        <v>121</v>
      </c>
      <c r="M454" s="153">
        <f>业务员提成明细!M441</f>
        <v>0</v>
      </c>
      <c r="N454" s="76" t="str">
        <f>业务员提成明细!N441</f>
        <v>大客户0.5%，20170101后出货按0.7%结算，20170601后出货按0.6%及占比分配计算，20180101后出货按0.5%吴70%简30%分配</v>
      </c>
      <c r="O454" s="126">
        <f>业务员提成明细!O441</f>
        <v>1.98E-3</v>
      </c>
      <c r="P454" s="154">
        <f>业务员提成明细!P441</f>
        <v>96.12</v>
      </c>
      <c r="Q454" s="125" t="e">
        <f>业务员提成明细!Q441</f>
        <v>#REF!</v>
      </c>
      <c r="R454" s="145">
        <f>业务员提成明细!R441</f>
        <v>0</v>
      </c>
      <c r="S454" s="161">
        <f>业务员提成明细!S441</f>
        <v>0</v>
      </c>
      <c r="T454" s="162" t="str">
        <f>业务员提成明细!V441</f>
        <v>CSR58</v>
      </c>
      <c r="U454" s="144" t="str">
        <f>业务员提成明细!W441</f>
        <v>*石油制品*微乳化型切削液</v>
      </c>
      <c r="V454" s="163" t="str">
        <f>业务员提成明细!V441</f>
        <v>CSR58</v>
      </c>
      <c r="W454" s="164" t="str">
        <f>业务员提成明细!W441</f>
        <v>*石油制品*微乳化型切削液</v>
      </c>
      <c r="X454" s="163" t="str">
        <f>业务员提成明细!X441</f>
        <v>JH-200RP</v>
      </c>
      <c r="Y454" s="169">
        <f>业务员提成明细!Y441</f>
        <v>4000</v>
      </c>
      <c r="Z454" s="170" t="str">
        <f>业务员提成明细!Z441</f>
        <v>千克</v>
      </c>
      <c r="AA454" s="170"/>
      <c r="AB454" s="170"/>
      <c r="AC454" s="171">
        <f>业务员提成明细!AC441</f>
        <v>4000</v>
      </c>
      <c r="AD454" s="170"/>
      <c r="AE454" s="170"/>
      <c r="AF454" s="170" t="str">
        <f>业务员提成明细!AF441</f>
        <v>XOUT17120407</v>
      </c>
      <c r="AG454" s="176">
        <f>业务员提成明细!AG441</f>
        <v>43090</v>
      </c>
      <c r="AH454" s="177"/>
      <c r="AJ454" s="178">
        <f>业务员提成明细!AJ441</f>
        <v>0.17</v>
      </c>
    </row>
    <row r="455" spans="1:36" outlineLevel="2">
      <c r="A455" s="142" t="str">
        <f>业务员提成明细!A442</f>
        <v>吴佳佳</v>
      </c>
      <c r="B455" s="143">
        <f>业务员提成明细!B442</f>
        <v>43134</v>
      </c>
      <c r="C455" s="144" t="str">
        <f>业务员提成明细!C442</f>
        <v>a1402吴</v>
      </c>
      <c r="D455" s="142" t="str">
        <f>业务员提成明细!D442</f>
        <v>可利科技（泰州）有限公司</v>
      </c>
      <c r="E455" s="145">
        <f>业务员提成明细!E442</f>
        <v>28400</v>
      </c>
      <c r="F455" s="146" t="str">
        <f>业务员提成明细!F442</f>
        <v>28120704</v>
      </c>
      <c r="G455" s="143">
        <f>业务员提成明细!G442</f>
        <v>43254</v>
      </c>
      <c r="H455" s="144">
        <f>业务员提成明细!H442</f>
        <v>120</v>
      </c>
      <c r="I455" s="150">
        <f>业务员提成明细!I442</f>
        <v>43255</v>
      </c>
      <c r="J455" s="151">
        <f>业务员提成明细!J442</f>
        <v>28400</v>
      </c>
      <c r="K455" s="145">
        <f>业务员提成明细!K442</f>
        <v>24273.5</v>
      </c>
      <c r="L455" s="152">
        <f>业务员提成明细!L442</f>
        <v>121</v>
      </c>
      <c r="M455" s="153">
        <f>业务员提成明细!M442</f>
        <v>0</v>
      </c>
      <c r="N455" s="76" t="str">
        <f>业务员提成明细!N442</f>
        <v>大客户0.5%，20170101后出货按0.7%结算，20170601后出货按0.6%及占比分配计算，20180101后出货按0.5%吴70%简30%分配</v>
      </c>
      <c r="O455" s="126">
        <f>业务员提成明细!O442</f>
        <v>1.98E-3</v>
      </c>
      <c r="P455" s="154">
        <f>业务员提成明细!P442</f>
        <v>48.06</v>
      </c>
      <c r="Q455" s="125" t="e">
        <f>业务员提成明细!Q442</f>
        <v>#REF!</v>
      </c>
      <c r="R455" s="145">
        <f>业务员提成明细!R442</f>
        <v>0</v>
      </c>
      <c r="S455" s="161">
        <f>业务员提成明细!S442</f>
        <v>0</v>
      </c>
      <c r="T455" s="162" t="str">
        <f>业务员提成明细!V442</f>
        <v>CSR58</v>
      </c>
      <c r="U455" s="144" t="str">
        <f>业务员提成明细!W442</f>
        <v>*石油制品*微乳化型切削液</v>
      </c>
      <c r="V455" s="163" t="str">
        <f>业务员提成明细!V442</f>
        <v>CSR58</v>
      </c>
      <c r="W455" s="164" t="str">
        <f>业务员提成明细!W442</f>
        <v>*石油制品*微乳化型切削液</v>
      </c>
      <c r="X455" s="163" t="str">
        <f>业务员提成明细!X442</f>
        <v>JH-200RP</v>
      </c>
      <c r="Y455" s="169">
        <f>业务员提成明细!Y442</f>
        <v>2000</v>
      </c>
      <c r="Z455" s="170" t="str">
        <f>业务员提成明细!Z442</f>
        <v>千克</v>
      </c>
      <c r="AA455" s="170"/>
      <c r="AB455" s="170"/>
      <c r="AC455" s="171">
        <f>业务员提成明细!AC442</f>
        <v>2000</v>
      </c>
      <c r="AD455" s="170"/>
      <c r="AE455" s="170"/>
      <c r="AF455" s="170" t="str">
        <f>业务员提成明细!AF442</f>
        <v>XOUT17120407</v>
      </c>
      <c r="AG455" s="176">
        <f>业务员提成明细!AG442</f>
        <v>43090</v>
      </c>
      <c r="AH455" s="177"/>
      <c r="AJ455" s="178">
        <f>业务员提成明细!AJ442</f>
        <v>0.17</v>
      </c>
    </row>
    <row r="456" spans="1:36" outlineLevel="2">
      <c r="A456" s="142" t="str">
        <f>业务员提成明细!A443</f>
        <v>吴佳佳</v>
      </c>
      <c r="B456" s="143">
        <f>业务员提成明细!B443</f>
        <v>43134</v>
      </c>
      <c r="C456" s="144" t="str">
        <f>业务员提成明细!C443</f>
        <v>a1402</v>
      </c>
      <c r="D456" s="142" t="str">
        <f>业务员提成明细!D443</f>
        <v>可利科技（泰州）有限公司</v>
      </c>
      <c r="E456" s="145">
        <f>业务员提成明细!E443</f>
        <v>99400</v>
      </c>
      <c r="F456" s="146" t="str">
        <f>业务员提成明细!F443</f>
        <v>28120705</v>
      </c>
      <c r="G456" s="143">
        <f>业务员提成明细!G443</f>
        <v>43254</v>
      </c>
      <c r="H456" s="144">
        <f>业务员提成明细!H443</f>
        <v>120</v>
      </c>
      <c r="I456" s="150">
        <f>业务员提成明细!I443</f>
        <v>43255</v>
      </c>
      <c r="J456" s="151">
        <f>业务员提成明细!J443</f>
        <v>99400</v>
      </c>
      <c r="K456" s="145">
        <f>业务员提成明细!K443</f>
        <v>84957.26</v>
      </c>
      <c r="L456" s="152">
        <f>业务员提成明细!L443</f>
        <v>121</v>
      </c>
      <c r="M456" s="153">
        <f>业务员提成明细!M443</f>
        <v>0</v>
      </c>
      <c r="N456" s="76" t="str">
        <f>业务员提成明细!N443</f>
        <v>大客户0.5%，20170101后出货按0.7%结算，20170601后出货按0.6%及占比分配计算，20180101后出货按0.5%吴70%简30%分配</v>
      </c>
      <c r="O456" s="126">
        <f>业务员提成明细!O443</f>
        <v>3.5000000000000001E-3</v>
      </c>
      <c r="P456" s="154">
        <f>业务员提成明细!P443</f>
        <v>297.35000000000002</v>
      </c>
      <c r="Q456" s="125" t="e">
        <f>业务员提成明细!Q443</f>
        <v>#REF!</v>
      </c>
      <c r="R456" s="145">
        <f>业务员提成明细!R443</f>
        <v>0</v>
      </c>
      <c r="S456" s="161">
        <f>业务员提成明细!S443</f>
        <v>0</v>
      </c>
      <c r="T456" s="162" t="str">
        <f>业务员提成明细!V443</f>
        <v>CSR58</v>
      </c>
      <c r="U456" s="144" t="str">
        <f>业务员提成明细!W443</f>
        <v>*石油制品*微乳化型切削液</v>
      </c>
      <c r="V456" s="163" t="str">
        <f>业务员提成明细!V443</f>
        <v>CSR58</v>
      </c>
      <c r="W456" s="164" t="str">
        <f>业务员提成明细!W443</f>
        <v>*石油制品*微乳化型切削液</v>
      </c>
      <c r="X456" s="163" t="str">
        <f>业务员提成明细!X443</f>
        <v>JH-200RP</v>
      </c>
      <c r="Y456" s="169">
        <f>业务员提成明细!Y443</f>
        <v>7000</v>
      </c>
      <c r="Z456" s="170" t="str">
        <f>业务员提成明细!Z443</f>
        <v>千克</v>
      </c>
      <c r="AA456" s="170"/>
      <c r="AB456" s="170"/>
      <c r="AC456" s="171">
        <f>业务员提成明细!AC443</f>
        <v>7000</v>
      </c>
      <c r="AD456" s="170"/>
      <c r="AE456" s="170"/>
      <c r="AF456" s="170" t="str">
        <f>业务员提成明细!AF443</f>
        <v>XOUT18010031</v>
      </c>
      <c r="AG456" s="176">
        <f>业务员提成明细!AG443</f>
        <v>43104</v>
      </c>
      <c r="AH456" s="177"/>
      <c r="AJ456" s="178">
        <f>业务员提成明细!AJ443</f>
        <v>0.17</v>
      </c>
    </row>
    <row r="457" spans="1:36" outlineLevel="2">
      <c r="A457" s="142" t="str">
        <f>业务员提成明细!A444</f>
        <v>吴佳佳</v>
      </c>
      <c r="B457" s="143">
        <f>业务员提成明细!B444</f>
        <v>43273</v>
      </c>
      <c r="C457" s="144" t="str">
        <f>业务员提成明细!C444</f>
        <v>a1910</v>
      </c>
      <c r="D457" s="142" t="str">
        <f>业务员提成明细!D444</f>
        <v>芜湖中创安腾信息技术有限公司</v>
      </c>
      <c r="E457" s="145">
        <f>业务员提成明细!E444</f>
        <v>6320</v>
      </c>
      <c r="F457" s="146" t="str">
        <f>业务员提成明细!F444</f>
        <v>16643918</v>
      </c>
      <c r="G457" s="143">
        <f>业务员提成明细!G444</f>
        <v>43333</v>
      </c>
      <c r="H457" s="144">
        <f>业务员提成明细!H444</f>
        <v>60</v>
      </c>
      <c r="I457" s="150">
        <f>业务员提成明细!I444</f>
        <v>43279</v>
      </c>
      <c r="J457" s="151">
        <f>业务员提成明细!J444</f>
        <v>6320</v>
      </c>
      <c r="K457" s="145">
        <f>业务员提成明细!K444</f>
        <v>5448.28</v>
      </c>
      <c r="L457" s="152">
        <f>业务员提成明细!L444</f>
        <v>6</v>
      </c>
      <c r="M457" s="153">
        <f>业务员提成明细!M444</f>
        <v>0</v>
      </c>
      <c r="N457" s="76" t="e">
        <f>业务员提成明细!N444</f>
        <v>#REF!</v>
      </c>
      <c r="O457" s="126">
        <f>业务员提成明细!O444</f>
        <v>0.05</v>
      </c>
      <c r="P457" s="154">
        <f>业务员提成明细!P444</f>
        <v>272.41000000000003</v>
      </c>
      <c r="Q457" s="125" t="e">
        <f>业务员提成明细!Q444</f>
        <v>#REF!</v>
      </c>
      <c r="R457" s="145" t="e">
        <f>业务员提成明细!R444</f>
        <v>#REF!</v>
      </c>
      <c r="S457" s="161" t="e">
        <f>业务员提成明细!S444</f>
        <v>#REF!</v>
      </c>
      <c r="T457" s="162" t="str">
        <f>业务员提成明细!V444</f>
        <v>CSR65</v>
      </c>
      <c r="U457" s="144" t="str">
        <f>业务员提成明细!W444</f>
        <v>*化学试剂助剂*乳化冷却液</v>
      </c>
      <c r="V457" s="163" t="str">
        <f>业务员提成明细!V444</f>
        <v>CSR65</v>
      </c>
      <c r="W457" s="164" t="str">
        <f>业务员提成明细!W444</f>
        <v>*化学试剂助剂*乳化冷却液</v>
      </c>
      <c r="X457" s="163" t="str">
        <f>业务员提成明细!X444</f>
        <v>JH-600CW</v>
      </c>
      <c r="Y457" s="169">
        <f>业务员提成明细!Y444</f>
        <v>2</v>
      </c>
      <c r="Z457" s="170" t="str">
        <f>业务员提成明细!Z444</f>
        <v>桶</v>
      </c>
      <c r="AA457" s="170"/>
      <c r="AB457" s="170"/>
      <c r="AC457" s="171">
        <f>业务员提成明细!AC444</f>
        <v>340</v>
      </c>
      <c r="AD457" s="170"/>
      <c r="AE457" s="170"/>
      <c r="AF457" s="170" t="str">
        <f>业务员提成明细!AF444</f>
        <v>XOUT18060380</v>
      </c>
      <c r="AG457" s="176">
        <f>业务员提成明细!AG444</f>
        <v>43271</v>
      </c>
      <c r="AH457" s="177"/>
      <c r="AJ457" s="178">
        <f>业务员提成明细!AJ444</f>
        <v>0.159999118988011</v>
      </c>
    </row>
    <row r="458" spans="1:36" outlineLevel="2">
      <c r="A458" s="142" t="str">
        <f>业务员提成明细!A445</f>
        <v>吴佳佳</v>
      </c>
      <c r="B458" s="143">
        <f>业务员提成明细!B445</f>
        <v>43273</v>
      </c>
      <c r="C458" s="144" t="str">
        <f>业务员提成明细!C445</f>
        <v>a1910</v>
      </c>
      <c r="D458" s="142" t="str">
        <f>业务员提成明细!D445</f>
        <v>芜湖中创安腾信息技术有限公司</v>
      </c>
      <c r="E458" s="145">
        <f>业务员提成明细!E445</f>
        <v>2480</v>
      </c>
      <c r="F458" s="146" t="str">
        <f>业务员提成明细!F445</f>
        <v>16643919</v>
      </c>
      <c r="G458" s="143">
        <f>业务员提成明细!G445</f>
        <v>43333</v>
      </c>
      <c r="H458" s="144">
        <f>业务员提成明细!H445</f>
        <v>60</v>
      </c>
      <c r="I458" s="150">
        <f>业务员提成明细!I445</f>
        <v>43279</v>
      </c>
      <c r="J458" s="151">
        <f>业务员提成明细!J445</f>
        <v>2480</v>
      </c>
      <c r="K458" s="145">
        <f>业务员提成明细!K445</f>
        <v>2137.9299999999998</v>
      </c>
      <c r="L458" s="152">
        <f>业务员提成明细!L445</f>
        <v>6</v>
      </c>
      <c r="M458" s="153">
        <f>业务员提成明细!M445</f>
        <v>0</v>
      </c>
      <c r="N458" s="76" t="e">
        <f>业务员提成明细!N445</f>
        <v>#REF!</v>
      </c>
      <c r="O458" s="126">
        <f>业务员提成明细!O445</f>
        <v>0.05</v>
      </c>
      <c r="P458" s="154">
        <f>业务员提成明细!P445</f>
        <v>106.9</v>
      </c>
      <c r="Q458" s="125" t="e">
        <f>业务员提成明细!Q445</f>
        <v>#REF!</v>
      </c>
      <c r="R458" s="145" t="e">
        <f>业务员提成明细!R445</f>
        <v>#REF!</v>
      </c>
      <c r="S458" s="161" t="e">
        <f>业务员提成明细!S445</f>
        <v>#REF!</v>
      </c>
      <c r="T458" s="162" t="str">
        <f>业务员提成明细!V445</f>
        <v>CYT11</v>
      </c>
      <c r="U458" s="144" t="str">
        <f>业务员提成明细!W445</f>
        <v>*润滑油*机床导轨油</v>
      </c>
      <c r="V458" s="163" t="str">
        <f>业务员提成明细!V445</f>
        <v>CYT11</v>
      </c>
      <c r="W458" s="164" t="str">
        <f>业务员提成明细!W445</f>
        <v>*润滑油*机床导轨油</v>
      </c>
      <c r="X458" s="163" t="str">
        <f>业务员提成明细!X445</f>
        <v>68#</v>
      </c>
      <c r="Y458" s="169">
        <f>业务员提成明细!Y445</f>
        <v>0.17</v>
      </c>
      <c r="Z458" s="170" t="str">
        <f>业务员提成明细!Z445</f>
        <v>吨</v>
      </c>
      <c r="AA458" s="170"/>
      <c r="AB458" s="170"/>
      <c r="AC458" s="171">
        <f>业务员提成明细!AC445</f>
        <v>170</v>
      </c>
      <c r="AD458" s="170"/>
      <c r="AE458" s="170"/>
      <c r="AF458" s="170" t="str">
        <f>业务员提成明细!AF445</f>
        <v>XOUT18060380</v>
      </c>
      <c r="AG458" s="176">
        <f>业务员提成明细!AG445</f>
        <v>43271</v>
      </c>
      <c r="AH458" s="177"/>
      <c r="AJ458" s="178">
        <f>业务员提成明细!AJ445</f>
        <v>0.16000056129059401</v>
      </c>
    </row>
    <row r="459" spans="1:36" outlineLevel="1">
      <c r="A459" s="179" t="s">
        <v>6650</v>
      </c>
      <c r="B459" s="143"/>
      <c r="C459" s="144"/>
      <c r="D459" s="142"/>
      <c r="E459" s="145">
        <f>SUBTOTAL(9,E415:E458)</f>
        <v>1967575.0200000007</v>
      </c>
      <c r="F459" s="146"/>
      <c r="G459" s="143"/>
      <c r="H459" s="144"/>
      <c r="I459" s="150"/>
      <c r="J459" s="151">
        <f>SUBTOTAL(9,J415:J458)</f>
        <v>1967575.0200000007</v>
      </c>
      <c r="K459" s="145">
        <f>SUBTOTAL(9,K415:K458)</f>
        <v>1681752.8600000003</v>
      </c>
      <c r="L459" s="152"/>
      <c r="M459" s="153">
        <f>SUBTOTAL(9,M415:M458)</f>
        <v>0</v>
      </c>
      <c r="N459" s="76"/>
      <c r="O459" s="126"/>
      <c r="P459" s="154">
        <f>SUBTOTAL(9,P415:P458)</f>
        <v>6292.64</v>
      </c>
      <c r="Q459" s="125"/>
      <c r="R459" s="145" t="e">
        <f>SUBTOTAL(9,R415:R458)</f>
        <v>#REF!</v>
      </c>
      <c r="S459" s="161" t="e">
        <f>SUBTOTAL(9,S415:S458)</f>
        <v>#REF!</v>
      </c>
      <c r="T459" s="162"/>
      <c r="U459" s="144"/>
      <c r="V459" s="163"/>
      <c r="W459" s="164"/>
      <c r="X459" s="163"/>
      <c r="Y459" s="169"/>
      <c r="Z459" s="170"/>
      <c r="AA459" s="170"/>
      <c r="AB459" s="170"/>
      <c r="AC459" s="171"/>
      <c r="AD459" s="170"/>
      <c r="AE459" s="170"/>
      <c r="AF459" s="170"/>
      <c r="AG459" s="176"/>
      <c r="AH459" s="177"/>
      <c r="AJ459" s="178"/>
    </row>
    <row r="460" spans="1:36" outlineLevel="2">
      <c r="A460" s="142" t="str">
        <f>业务员提成明细!A446</f>
        <v>熊杰</v>
      </c>
      <c r="B460" s="143">
        <f>业务员提成明细!B446</f>
        <v>43204</v>
      </c>
      <c r="C460" s="144" t="str">
        <f>业务员提成明细!C446</f>
        <v>a1359</v>
      </c>
      <c r="D460" s="142" t="str">
        <f>业务员提成明细!D446</f>
        <v>湖北道普润滑科技有限公司</v>
      </c>
      <c r="E460" s="145">
        <f>业务员提成明细!E446</f>
        <v>108108</v>
      </c>
      <c r="F460" s="146" t="str">
        <f>业务员提成明细!F446</f>
        <v>15222576</v>
      </c>
      <c r="G460" s="143">
        <f>业务员提成明细!G446</f>
        <v>43277</v>
      </c>
      <c r="H460" s="144">
        <f>业务员提成明细!H446</f>
        <v>60</v>
      </c>
      <c r="I460" s="150">
        <f>业务员提成明细!I446</f>
        <v>43278</v>
      </c>
      <c r="J460" s="151">
        <f>业务员提成明细!J446</f>
        <v>108108</v>
      </c>
      <c r="K460" s="145">
        <f>业务员提成明细!K446</f>
        <v>92400</v>
      </c>
      <c r="L460" s="152">
        <f>业务员提成明细!L446</f>
        <v>74</v>
      </c>
      <c r="M460" s="153">
        <f>业务员提成明细!M446</f>
        <v>0</v>
      </c>
      <c r="N460" s="76" t="e">
        <f>业务员提成明细!N446</f>
        <v>#REF!</v>
      </c>
      <c r="O460" s="126">
        <f>业务员提成明细!O446</f>
        <v>10.5</v>
      </c>
      <c r="P460" s="154">
        <f>业务员提成明细!P446</f>
        <v>462</v>
      </c>
      <c r="Q460" s="125" t="e">
        <f>业务员提成明细!Q446</f>
        <v>#REF!</v>
      </c>
      <c r="R460" s="145">
        <f>业务员提成明细!R446</f>
        <v>0</v>
      </c>
      <c r="S460" s="161">
        <f>业务员提成明细!S446</f>
        <v>0</v>
      </c>
      <c r="T460" s="162" t="str">
        <f>业务员提成明细!V446</f>
        <v>CSR47</v>
      </c>
      <c r="U460" s="144" t="str">
        <f>业务员提成明细!W446</f>
        <v>*专项化学用品*切削液</v>
      </c>
      <c r="V460" s="163" t="str">
        <f>业务员提成明细!V446</f>
        <v>CSR47</v>
      </c>
      <c r="W460" s="164" t="str">
        <f>业务员提成明细!W446</f>
        <v>*专项化学用品*切削液</v>
      </c>
      <c r="X460" s="163" t="str">
        <f>业务员提成明细!X446</f>
        <v>CF-2600</v>
      </c>
      <c r="Y460" s="169">
        <f>业务员提成明细!Y446</f>
        <v>44</v>
      </c>
      <c r="Z460" s="170" t="str">
        <f>业务员提成明细!Z446</f>
        <v>桶</v>
      </c>
      <c r="AA460" s="170"/>
      <c r="AB460" s="170"/>
      <c r="AC460" s="171">
        <f>业务员提成明细!AC446</f>
        <v>7920</v>
      </c>
      <c r="AD460" s="170"/>
      <c r="AE460" s="170"/>
      <c r="AF460" s="170" t="str">
        <f>业务员提成明细!AF446</f>
        <v>XOUT18030406</v>
      </c>
      <c r="AG460" s="176">
        <f>业务员提成明细!AG446</f>
        <v>43187</v>
      </c>
      <c r="AH460" s="177" t="str">
        <f>业务员提成明细!AH446</f>
        <v>纳诺-成都MAC1</v>
      </c>
      <c r="AJ460" s="178">
        <f>业务员提成明细!AJ446</f>
        <v>0.17</v>
      </c>
    </row>
    <row r="461" spans="1:36" outlineLevel="2">
      <c r="A461" s="142" t="str">
        <f>业务员提成明细!A447</f>
        <v>熊杰</v>
      </c>
      <c r="B461" s="143">
        <f>业务员提成明细!B447</f>
        <v>43204</v>
      </c>
      <c r="C461" s="144" t="str">
        <f>业务员提成明细!C447</f>
        <v>a1359</v>
      </c>
      <c r="D461" s="142" t="str">
        <f>业务员提成明细!D447</f>
        <v>湖北道普润滑科技有限公司</v>
      </c>
      <c r="E461" s="145">
        <f>业务员提成明细!E447</f>
        <v>98280</v>
      </c>
      <c r="F461" s="146" t="str">
        <f>业务员提成明细!F447</f>
        <v>15222583</v>
      </c>
      <c r="G461" s="143">
        <f>业务员提成明细!G447</f>
        <v>43277</v>
      </c>
      <c r="H461" s="144">
        <f>业务员提成明细!H447</f>
        <v>60</v>
      </c>
      <c r="I461" s="150">
        <f>业务员提成明细!I447</f>
        <v>43278</v>
      </c>
      <c r="J461" s="151">
        <f>业务员提成明细!J447</f>
        <v>98280</v>
      </c>
      <c r="K461" s="145">
        <f>业务员提成明细!K447</f>
        <v>84000</v>
      </c>
      <c r="L461" s="152">
        <f>业务员提成明细!L447</f>
        <v>74</v>
      </c>
      <c r="M461" s="153">
        <f>业务员提成明细!M447</f>
        <v>0</v>
      </c>
      <c r="N461" s="76" t="e">
        <f>业务员提成明细!N447</f>
        <v>#REF!</v>
      </c>
      <c r="O461" s="126">
        <f>业务员提成明细!O447</f>
        <v>10.5</v>
      </c>
      <c r="P461" s="154">
        <f>业务员提成明细!P447</f>
        <v>420</v>
      </c>
      <c r="Q461" s="125" t="e">
        <f>业务员提成明细!Q447</f>
        <v>#REF!</v>
      </c>
      <c r="R461" s="145">
        <f>业务员提成明细!R447</f>
        <v>0</v>
      </c>
      <c r="S461" s="161">
        <f>业务员提成明细!S447</f>
        <v>0</v>
      </c>
      <c r="T461" s="162" t="str">
        <f>业务员提成明细!V447</f>
        <v>CSR47</v>
      </c>
      <c r="U461" s="144" t="str">
        <f>业务员提成明细!W447</f>
        <v>*专项化学用品*切削液</v>
      </c>
      <c r="V461" s="163" t="str">
        <f>业务员提成明细!V447</f>
        <v>CSR47</v>
      </c>
      <c r="W461" s="164" t="str">
        <f>业务员提成明细!W447</f>
        <v>*专项化学用品*切削液</v>
      </c>
      <c r="X461" s="163" t="str">
        <f>业务员提成明细!X447</f>
        <v>CF-2600</v>
      </c>
      <c r="Y461" s="169">
        <f>业务员提成明细!Y447</f>
        <v>40</v>
      </c>
      <c r="Z461" s="170" t="str">
        <f>业务员提成明细!Z447</f>
        <v>桶</v>
      </c>
      <c r="AA461" s="170"/>
      <c r="AB461" s="170"/>
      <c r="AC461" s="171">
        <f>业务员提成明细!AC447</f>
        <v>7200</v>
      </c>
      <c r="AD461" s="170"/>
      <c r="AE461" s="170"/>
      <c r="AF461" s="170" t="str">
        <f>业务员提成明细!AF447</f>
        <v>XOUT18040001</v>
      </c>
      <c r="AG461" s="176">
        <f>业务员提成明细!AG447</f>
        <v>43192</v>
      </c>
      <c r="AH461" s="177" t="str">
        <f>业务员提成明细!AH447</f>
        <v>纳诺-成都MAC1</v>
      </c>
      <c r="AJ461" s="178">
        <f>业务员提成明细!AJ447</f>
        <v>0.17</v>
      </c>
    </row>
    <row r="462" spans="1:36" outlineLevel="2">
      <c r="A462" s="142" t="str">
        <f>业务员提成明细!A448</f>
        <v>熊杰</v>
      </c>
      <c r="B462" s="143">
        <f>业务员提成明细!B448</f>
        <v>43273</v>
      </c>
      <c r="C462" s="144" t="str">
        <f>业务员提成明细!C448</f>
        <v>a1398</v>
      </c>
      <c r="D462" s="142" t="str">
        <f>业务员提成明细!D448</f>
        <v>成都锣锅机械模具有限公司</v>
      </c>
      <c r="E462" s="145">
        <f>业务员提成明细!E448</f>
        <v>2500</v>
      </c>
      <c r="F462" s="146" t="str">
        <f>业务员提成明细!F448</f>
        <v>16643947</v>
      </c>
      <c r="G462" s="143">
        <f>业务员提成明细!G448</f>
        <v>43273</v>
      </c>
      <c r="H462" s="144" t="str">
        <f>业务员提成明细!H448</f>
        <v>票到付款</v>
      </c>
      <c r="I462" s="150">
        <f>业务员提成明细!I448</f>
        <v>43278</v>
      </c>
      <c r="J462" s="151">
        <f>业务员提成明细!J448</f>
        <v>2500</v>
      </c>
      <c r="K462" s="145">
        <f>业务员提成明细!K448</f>
        <v>2155.17</v>
      </c>
      <c r="L462" s="152">
        <f>业务员提成明细!L448</f>
        <v>5</v>
      </c>
      <c r="M462" s="153">
        <f>业务员提成明细!M448</f>
        <v>0</v>
      </c>
      <c r="N462" s="76" t="e">
        <f>业务员提成明细!N448</f>
        <v>#REF!</v>
      </c>
      <c r="O462" s="126">
        <f>业务员提成明细!O448</f>
        <v>0.05</v>
      </c>
      <c r="P462" s="154">
        <f>业务员提成明细!P448</f>
        <v>107.76</v>
      </c>
      <c r="Q462" s="125" t="e">
        <f>业务员提成明细!Q448</f>
        <v>#REF!</v>
      </c>
      <c r="R462" s="145" t="e">
        <f>业务员提成明细!R448</f>
        <v>#REF!</v>
      </c>
      <c r="S462" s="161" t="e">
        <f>业务员提成明细!S448</f>
        <v>#REF!</v>
      </c>
      <c r="T462" s="162" t="str">
        <f>业务员提成明细!V448</f>
        <v>CYT11</v>
      </c>
      <c r="U462" s="144" t="str">
        <f>业务员提成明细!W448</f>
        <v>*润滑油*机床导轨油</v>
      </c>
      <c r="V462" s="163" t="str">
        <f>业务员提成明细!V448</f>
        <v>CYT11</v>
      </c>
      <c r="W462" s="164" t="str">
        <f>业务员提成明细!W448</f>
        <v>*润滑油*机床导轨油</v>
      </c>
      <c r="X462" s="163" t="str">
        <f>业务员提成明细!X448</f>
        <v>68#</v>
      </c>
      <c r="Y462" s="169">
        <f>业务员提成明细!Y448</f>
        <v>0.17</v>
      </c>
      <c r="Z462" s="170" t="str">
        <f>业务员提成明细!Z448</f>
        <v>吨</v>
      </c>
      <c r="AA462" s="170"/>
      <c r="AB462" s="170"/>
      <c r="AC462" s="171">
        <f>业务员提成明细!AC448</f>
        <v>170</v>
      </c>
      <c r="AD462" s="170"/>
      <c r="AE462" s="170"/>
      <c r="AF462" s="170" t="str">
        <f>业务员提成明细!AF448</f>
        <v>XOUT18060364</v>
      </c>
      <c r="AG462" s="176">
        <f>业务员提成明细!AG448</f>
        <v>43271</v>
      </c>
      <c r="AH462" s="177"/>
      <c r="AJ462" s="178">
        <f>业务员提成明细!AJ448</f>
        <v>0.16000129920145501</v>
      </c>
    </row>
    <row r="463" spans="1:36" outlineLevel="2">
      <c r="A463" s="142" t="str">
        <f>业务员提成明细!A449</f>
        <v>熊杰</v>
      </c>
      <c r="B463" s="143">
        <f>业务员提成明细!B449</f>
        <v>43280</v>
      </c>
      <c r="C463" s="144" t="str">
        <f>业务员提成明细!C449</f>
        <v>b173</v>
      </c>
      <c r="D463" s="142" t="str">
        <f>业务员提成明细!D449</f>
        <v>新都立天科技</v>
      </c>
      <c r="E463" s="145">
        <f>业务员提成明细!E449</f>
        <v>2800</v>
      </c>
      <c r="F463" s="146" t="str">
        <f>业务员提成明细!F449</f>
        <v>未税</v>
      </c>
      <c r="G463" s="143"/>
      <c r="H463" s="144"/>
      <c r="I463" s="150">
        <f>业务员提成明细!I449</f>
        <v>43279</v>
      </c>
      <c r="J463" s="151">
        <f>业务员提成明细!J449</f>
        <v>2800</v>
      </c>
      <c r="K463" s="145">
        <f>业务员提成明细!K449</f>
        <v>2800</v>
      </c>
      <c r="L463" s="152">
        <f>业务员提成明细!L449</f>
        <v>-1</v>
      </c>
      <c r="M463" s="153">
        <f>业务员提成明细!M449</f>
        <v>0</v>
      </c>
      <c r="N463" s="76" t="e">
        <f>业务员提成明细!N449</f>
        <v>#REF!</v>
      </c>
      <c r="O463" s="126">
        <f>业务员提成明细!O449</f>
        <v>0.05</v>
      </c>
      <c r="P463" s="154">
        <f>业务员提成明细!P449</f>
        <v>140</v>
      </c>
      <c r="Q463" s="125" t="e">
        <f>业务员提成明细!Q449</f>
        <v>#REF!</v>
      </c>
      <c r="R463" s="145" t="e">
        <f>业务员提成明细!R449</f>
        <v>#REF!</v>
      </c>
      <c r="S463" s="161" t="e">
        <f>业务员提成明细!S449</f>
        <v>#REF!</v>
      </c>
      <c r="T463" s="162" t="str">
        <f>业务员提成明细!V449</f>
        <v>CSR24</v>
      </c>
      <c r="U463" s="144" t="str">
        <f>业务员提成明细!W449</f>
        <v>铝合金加工液</v>
      </c>
      <c r="V463" s="163" t="str">
        <f>业务员提成明细!V449</f>
        <v>CSR24</v>
      </c>
      <c r="W463" s="164" t="str">
        <f>业务员提成明细!W449</f>
        <v>铝合金加工液</v>
      </c>
      <c r="X463" s="163" t="str">
        <f>业务员提成明细!X449</f>
        <v xml:space="preserve">ZM-3080 </v>
      </c>
      <c r="Y463" s="169">
        <f>业务员提成明细!Y449</f>
        <v>1</v>
      </c>
      <c r="Z463" s="170" t="str">
        <f>业务员提成明细!Z449</f>
        <v>桶</v>
      </c>
      <c r="AA463" s="170"/>
      <c r="AB463" s="170"/>
      <c r="AC463" s="171">
        <f>业务员提成明细!AC449</f>
        <v>170</v>
      </c>
      <c r="AD463" s="170"/>
      <c r="AE463" s="170"/>
      <c r="AF463" s="170" t="str">
        <f>业务员提成明细!AF449</f>
        <v>R18060015</v>
      </c>
      <c r="AG463" s="176">
        <f>业务员提成明细!AG449</f>
        <v>43280</v>
      </c>
      <c r="AH463" s="177"/>
      <c r="AJ463" s="178"/>
    </row>
    <row r="464" spans="1:36" outlineLevel="2">
      <c r="A464" s="142" t="str">
        <f>业务员提成明细!A450</f>
        <v>熊杰</v>
      </c>
      <c r="B464" s="143">
        <f>业务员提成明细!B450</f>
        <v>43280</v>
      </c>
      <c r="C464" s="144" t="str">
        <f>业务员提成明细!C450</f>
        <v>b173</v>
      </c>
      <c r="D464" s="142" t="str">
        <f>业务员提成明细!D450</f>
        <v>新都立天科技</v>
      </c>
      <c r="E464" s="145">
        <f>业务员提成明细!E450</f>
        <v>2200</v>
      </c>
      <c r="F464" s="146" t="str">
        <f>业务员提成明细!F450</f>
        <v>未税</v>
      </c>
      <c r="G464" s="143"/>
      <c r="H464" s="144"/>
      <c r="I464" s="150">
        <f>业务员提成明细!I450</f>
        <v>43279</v>
      </c>
      <c r="J464" s="151">
        <f>业务员提成明细!J450</f>
        <v>2200</v>
      </c>
      <c r="K464" s="145">
        <f>业务员提成明细!K450</f>
        <v>2200</v>
      </c>
      <c r="L464" s="152">
        <f>业务员提成明细!L450</f>
        <v>-1</v>
      </c>
      <c r="M464" s="153">
        <f>业务员提成明细!M450</f>
        <v>0</v>
      </c>
      <c r="N464" s="76" t="e">
        <f>业务员提成明细!N450</f>
        <v>#REF!</v>
      </c>
      <c r="O464" s="126">
        <f>业务员提成明细!O450</f>
        <v>0.05</v>
      </c>
      <c r="P464" s="154">
        <f>业务员提成明细!P450</f>
        <v>110</v>
      </c>
      <c r="Q464" s="125" t="e">
        <f>业务员提成明细!Q450</f>
        <v>#REF!</v>
      </c>
      <c r="R464" s="145" t="e">
        <f>业务员提成明细!R450</f>
        <v>#REF!</v>
      </c>
      <c r="S464" s="161" t="e">
        <f>业务员提成明细!S450</f>
        <v>#REF!</v>
      </c>
      <c r="T464" s="162" t="str">
        <f>业务员提成明细!V450</f>
        <v>CYT11</v>
      </c>
      <c r="U464" s="144" t="str">
        <f>业务员提成明细!W450</f>
        <v>机床导轨油</v>
      </c>
      <c r="V464" s="163" t="str">
        <f>业务员提成明细!V450</f>
        <v>CYT11</v>
      </c>
      <c r="W464" s="164" t="str">
        <f>业务员提成明细!W450</f>
        <v>机床导轨油</v>
      </c>
      <c r="X464" s="163" t="str">
        <f>业务员提成明细!X450</f>
        <v>68#</v>
      </c>
      <c r="Y464" s="169">
        <f>业务员提成明细!Y450</f>
        <v>1</v>
      </c>
      <c r="Z464" s="170" t="str">
        <f>业务员提成明细!Z450</f>
        <v>桶</v>
      </c>
      <c r="AA464" s="170"/>
      <c r="AB464" s="170"/>
      <c r="AC464" s="171">
        <f>业务员提成明细!AC450</f>
        <v>170</v>
      </c>
      <c r="AD464" s="170"/>
      <c r="AE464" s="170"/>
      <c r="AF464" s="170" t="str">
        <f>业务员提成明细!AF450</f>
        <v>R18060015</v>
      </c>
      <c r="AG464" s="176">
        <f>业务员提成明细!AG450</f>
        <v>43280</v>
      </c>
      <c r="AH464" s="177"/>
      <c r="AJ464" s="178"/>
    </row>
    <row r="465" spans="1:36" outlineLevel="2">
      <c r="A465" s="142" t="str">
        <f>业务员提成明细!A451</f>
        <v>熊杰</v>
      </c>
      <c r="B465" s="143">
        <f>业务员提成明细!B451</f>
        <v>43280</v>
      </c>
      <c r="C465" s="144" t="str">
        <f>业务员提成明细!C451</f>
        <v>b173</v>
      </c>
      <c r="D465" s="142" t="str">
        <f>业务员提成明细!D451</f>
        <v>新都立天科技</v>
      </c>
      <c r="E465" s="145">
        <f>业务员提成明细!E451</f>
        <v>300</v>
      </c>
      <c r="F465" s="146" t="str">
        <f>业务员提成明细!F451</f>
        <v>未税</v>
      </c>
      <c r="G465" s="143"/>
      <c r="H465" s="144"/>
      <c r="I465" s="150">
        <f>业务员提成明细!I451</f>
        <v>43279</v>
      </c>
      <c r="J465" s="151">
        <f>业务员提成明细!J451</f>
        <v>300</v>
      </c>
      <c r="K465" s="145">
        <f>业务员提成明细!K451</f>
        <v>300</v>
      </c>
      <c r="L465" s="152">
        <f>业务员提成明细!L451</f>
        <v>-1</v>
      </c>
      <c r="M465" s="153">
        <f>业务员提成明细!M451</f>
        <v>0</v>
      </c>
      <c r="N465" s="76" t="e">
        <f>业务员提成明细!N451</f>
        <v>#REF!</v>
      </c>
      <c r="O465" s="126">
        <f>业务员提成明细!O451</f>
        <v>0.05</v>
      </c>
      <c r="P465" s="154">
        <f>业务员提成明细!P451</f>
        <v>15</v>
      </c>
      <c r="Q465" s="125" t="e">
        <f>业务员提成明细!Q451</f>
        <v>#REF!</v>
      </c>
      <c r="R465" s="145" t="e">
        <f>业务员提成明细!R451</f>
        <v>#REF!</v>
      </c>
      <c r="S465" s="161" t="e">
        <f>业务员提成明细!S451</f>
        <v>#REF!</v>
      </c>
      <c r="T465" s="162" t="str">
        <f>业务员提成明细!V451</f>
        <v>CYT11</v>
      </c>
      <c r="U465" s="144" t="str">
        <f>业务员提成明细!W451</f>
        <v>机床导轨油</v>
      </c>
      <c r="V465" s="163" t="str">
        <f>业务员提成明细!V451</f>
        <v>CYT11</v>
      </c>
      <c r="W465" s="164" t="str">
        <f>业务员提成明细!W451</f>
        <v>机床导轨油</v>
      </c>
      <c r="X465" s="163" t="str">
        <f>业务员提成明细!X451</f>
        <v>68#</v>
      </c>
      <c r="Y465" s="169">
        <f>业务员提成明细!Y451</f>
        <v>1</v>
      </c>
      <c r="Z465" s="170" t="str">
        <f>业务员提成明细!Z451</f>
        <v>桶</v>
      </c>
      <c r="AA465" s="170"/>
      <c r="AB465" s="170"/>
      <c r="AC465" s="171">
        <f>业务员提成明细!AC451</f>
        <v>17</v>
      </c>
      <c r="AD465" s="170"/>
      <c r="AE465" s="170"/>
      <c r="AF465" s="170" t="str">
        <f>业务员提成明细!AF451</f>
        <v>R18060015</v>
      </c>
      <c r="AG465" s="176">
        <f>业务员提成明细!AG451</f>
        <v>43280</v>
      </c>
      <c r="AH465" s="177"/>
      <c r="AJ465" s="178"/>
    </row>
    <row r="466" spans="1:36" outlineLevel="1">
      <c r="A466" s="179" t="s">
        <v>6651</v>
      </c>
      <c r="B466" s="143"/>
      <c r="C466" s="144"/>
      <c r="D466" s="142"/>
      <c r="E466" s="145">
        <f>SUBTOTAL(9,E460:E465)</f>
        <v>214188</v>
      </c>
      <c r="F466" s="146"/>
      <c r="G466" s="143"/>
      <c r="H466" s="144"/>
      <c r="I466" s="150"/>
      <c r="J466" s="151">
        <f>SUBTOTAL(9,J460:J465)</f>
        <v>214188</v>
      </c>
      <c r="K466" s="145">
        <f>SUBTOTAL(9,K460:K465)</f>
        <v>183855.17</v>
      </c>
      <c r="L466" s="152"/>
      <c r="M466" s="153">
        <f>SUBTOTAL(9,M460:M465)</f>
        <v>0</v>
      </c>
      <c r="N466" s="76"/>
      <c r="O466" s="126"/>
      <c r="P466" s="154">
        <f>SUBTOTAL(9,P460:P465)</f>
        <v>1254.76</v>
      </c>
      <c r="Q466" s="125"/>
      <c r="R466" s="145" t="e">
        <f>SUBTOTAL(9,R460:R465)</f>
        <v>#REF!</v>
      </c>
      <c r="S466" s="161" t="e">
        <f>SUBTOTAL(9,S460:S465)</f>
        <v>#REF!</v>
      </c>
      <c r="T466" s="162"/>
      <c r="U466" s="144"/>
      <c r="V466" s="163"/>
      <c r="W466" s="164"/>
      <c r="X466" s="163"/>
      <c r="Y466" s="169"/>
      <c r="Z466" s="170"/>
      <c r="AA466" s="170"/>
      <c r="AB466" s="170"/>
      <c r="AC466" s="171"/>
      <c r="AD466" s="170"/>
      <c r="AE466" s="170"/>
      <c r="AF466" s="170"/>
      <c r="AG466" s="176"/>
      <c r="AH466" s="177"/>
      <c r="AJ466" s="178"/>
    </row>
    <row r="467" spans="1:36" outlineLevel="2">
      <c r="A467" s="142" t="str">
        <f>业务员提成明细!A452</f>
        <v>杨淑慧</v>
      </c>
      <c r="B467" s="143">
        <f>业务员提成明细!B452</f>
        <v>43213</v>
      </c>
      <c r="C467" s="144" t="str">
        <f>业务员提成明细!C452</f>
        <v>a0883</v>
      </c>
      <c r="D467" s="142" t="str">
        <f>业务员提成明细!D452</f>
        <v>昆山聚之友焊管有限公司</v>
      </c>
      <c r="E467" s="145">
        <f>业务员提成明细!E452</f>
        <v>4300</v>
      </c>
      <c r="F467" s="146" t="str">
        <f>业务员提成明细!F452</f>
        <v>27754170</v>
      </c>
      <c r="G467" s="143">
        <f>业务员提成明细!G452</f>
        <v>43273</v>
      </c>
      <c r="H467" s="144">
        <f>业务员提成明细!H452</f>
        <v>60</v>
      </c>
      <c r="I467" s="150">
        <f>业务员提成明细!I452</f>
        <v>43281</v>
      </c>
      <c r="J467" s="151">
        <f>业务员提成明细!J452</f>
        <v>4300</v>
      </c>
      <c r="K467" s="145">
        <f>业务员提成明细!K452</f>
        <v>3675.21</v>
      </c>
      <c r="L467" s="152">
        <f>业务员提成明细!L452</f>
        <v>68</v>
      </c>
      <c r="M467" s="153">
        <f>业务员提成明细!M452</f>
        <v>0</v>
      </c>
      <c r="N467" s="76" t="e">
        <f>业务员提成明细!N452</f>
        <v>#REF!</v>
      </c>
      <c r="O467" s="126">
        <f>业务员提成明细!O452</f>
        <v>0.04</v>
      </c>
      <c r="P467" s="154">
        <f>业务员提成明细!P452</f>
        <v>147.01</v>
      </c>
      <c r="Q467" s="125" t="e">
        <f>业务员提成明细!Q452</f>
        <v>#REF!</v>
      </c>
      <c r="R467" s="145">
        <f>业务员提成明细!R452</f>
        <v>0</v>
      </c>
      <c r="S467" s="161">
        <f>业务员提成明细!S452</f>
        <v>0</v>
      </c>
      <c r="T467" s="162" t="str">
        <f>业务员提成明细!V452</f>
        <v>CSB06</v>
      </c>
      <c r="U467" s="144" t="str">
        <f>业务员提成明细!W452</f>
        <v>*化学试剂助剂*半合成切削液</v>
      </c>
      <c r="V467" s="163" t="str">
        <f>业务员提成明细!V452</f>
        <v>CSB06</v>
      </c>
      <c r="W467" s="164" t="str">
        <f>业务员提成明细!W452</f>
        <v>*化学试剂助剂*半合成切削液</v>
      </c>
      <c r="X467" s="163" t="str">
        <f>业务员提成明细!X452</f>
        <v>LP-3030</v>
      </c>
      <c r="Y467" s="169">
        <f>业务员提成明细!Y452</f>
        <v>2</v>
      </c>
      <c r="Z467" s="170" t="str">
        <f>业务员提成明细!Z452</f>
        <v>桶</v>
      </c>
      <c r="AA467" s="170"/>
      <c r="AB467" s="170"/>
      <c r="AC467" s="171">
        <f>业务员提成明细!AC452</f>
        <v>340</v>
      </c>
      <c r="AD467" s="170"/>
      <c r="AE467" s="170"/>
      <c r="AF467" s="170" t="str">
        <f>业务员提成明细!AF452</f>
        <v>XOUT18030478</v>
      </c>
      <c r="AG467" s="176">
        <f>业务员提成明细!AG452</f>
        <v>43188</v>
      </c>
      <c r="AH467" s="177"/>
      <c r="AJ467" s="178">
        <f>业务员提成明细!AJ452</f>
        <v>0.17</v>
      </c>
    </row>
    <row r="468" spans="1:36" outlineLevel="2">
      <c r="A468" s="142" t="str">
        <f>业务员提成明细!A453</f>
        <v>杨淑慧</v>
      </c>
      <c r="B468" s="143">
        <f>业务员提成明细!B453</f>
        <v>43213</v>
      </c>
      <c r="C468" s="144" t="str">
        <f>业务员提成明细!C453</f>
        <v>a0883</v>
      </c>
      <c r="D468" s="142" t="str">
        <f>业务员提成明细!D453</f>
        <v>昆山聚之友焊管有限公司</v>
      </c>
      <c r="E468" s="145">
        <f>业务员提成明细!E453</f>
        <v>4300</v>
      </c>
      <c r="F468" s="146" t="str">
        <f>业务员提成明细!F453</f>
        <v>27754170</v>
      </c>
      <c r="G468" s="143">
        <f>业务员提成明细!G453</f>
        <v>43273</v>
      </c>
      <c r="H468" s="144">
        <f>业务员提成明细!H453</f>
        <v>60</v>
      </c>
      <c r="I468" s="150">
        <f>业务员提成明细!I453</f>
        <v>43281</v>
      </c>
      <c r="J468" s="151">
        <f>业务员提成明细!J453</f>
        <v>4300</v>
      </c>
      <c r="K468" s="145">
        <f>业务员提成明细!K453</f>
        <v>3675.21</v>
      </c>
      <c r="L468" s="152">
        <f>业务员提成明细!L453</f>
        <v>68</v>
      </c>
      <c r="M468" s="153">
        <f>业务员提成明细!M453</f>
        <v>0</v>
      </c>
      <c r="N468" s="76" t="e">
        <f>业务员提成明细!N453</f>
        <v>#REF!</v>
      </c>
      <c r="O468" s="126">
        <f>业务员提成明细!O453</f>
        <v>0.04</v>
      </c>
      <c r="P468" s="154">
        <f>业务员提成明细!P453</f>
        <v>147.01</v>
      </c>
      <c r="Q468" s="125" t="e">
        <f>业务员提成明细!Q453</f>
        <v>#REF!</v>
      </c>
      <c r="R468" s="145">
        <f>业务员提成明细!R453</f>
        <v>0</v>
      </c>
      <c r="S468" s="161">
        <f>业务员提成明细!S453</f>
        <v>0</v>
      </c>
      <c r="T468" s="162" t="str">
        <f>业务员提成明细!V453</f>
        <v>CYF07</v>
      </c>
      <c r="U468" s="144" t="str">
        <f>业务员提成明细!W453</f>
        <v>*专项化学用品*矿物防锈剂</v>
      </c>
      <c r="V468" s="163" t="str">
        <f>业务员提成明细!V453</f>
        <v>CYF07</v>
      </c>
      <c r="W468" s="164" t="str">
        <f>业务员提成明细!W453</f>
        <v>*专项化学用品*矿物防锈剂</v>
      </c>
      <c r="X468" s="163" t="str">
        <f>业务员提成明细!X453</f>
        <v>X-3660</v>
      </c>
      <c r="Y468" s="169">
        <f>业务员提成明细!Y453</f>
        <v>2</v>
      </c>
      <c r="Z468" s="170" t="str">
        <f>业务员提成明细!Z453</f>
        <v>桶</v>
      </c>
      <c r="AA468" s="170"/>
      <c r="AB468" s="170"/>
      <c r="AC468" s="171">
        <f>业务员提成明细!AC453</f>
        <v>340</v>
      </c>
      <c r="AD468" s="170"/>
      <c r="AE468" s="170"/>
      <c r="AF468" s="170" t="str">
        <f>业务员提成明细!AF453</f>
        <v>XOUT18030478</v>
      </c>
      <c r="AG468" s="176">
        <f>业务员提成明细!AG453</f>
        <v>43188</v>
      </c>
      <c r="AH468" s="177"/>
      <c r="AJ468" s="178">
        <f>业务员提成明细!AJ453</f>
        <v>0.17</v>
      </c>
    </row>
    <row r="469" spans="1:36" outlineLevel="2">
      <c r="A469" s="142" t="str">
        <f>业务员提成明细!A454</f>
        <v>杨淑慧</v>
      </c>
      <c r="B469" s="143">
        <f>业务员提成明细!B454</f>
        <v>43213</v>
      </c>
      <c r="C469" s="144" t="str">
        <f>业务员提成明细!C454</f>
        <v>a0883</v>
      </c>
      <c r="D469" s="142" t="str">
        <f>业务员提成明细!D454</f>
        <v>昆山聚之友焊管有限公司</v>
      </c>
      <c r="E469" s="145">
        <f>业务员提成明细!E454</f>
        <v>6450</v>
      </c>
      <c r="F469" s="146" t="str">
        <f>业务员提成明细!F454</f>
        <v>27754170</v>
      </c>
      <c r="G469" s="143">
        <f>业务员提成明细!G454</f>
        <v>43273</v>
      </c>
      <c r="H469" s="144">
        <f>业务员提成明细!H454</f>
        <v>60</v>
      </c>
      <c r="I469" s="150">
        <f>业务员提成明细!I454</f>
        <v>43281</v>
      </c>
      <c r="J469" s="151">
        <f>业务员提成明细!J454</f>
        <v>6450</v>
      </c>
      <c r="K469" s="145">
        <f>业务员提成明细!K454</f>
        <v>5512.82</v>
      </c>
      <c r="L469" s="152">
        <f>业务员提成明细!L454</f>
        <v>68</v>
      </c>
      <c r="M469" s="153">
        <f>业务员提成明细!M454</f>
        <v>0</v>
      </c>
      <c r="N469" s="76" t="e">
        <f>业务员提成明细!N454</f>
        <v>#REF!</v>
      </c>
      <c r="O469" s="126">
        <f>业务员提成明细!O454</f>
        <v>0.04</v>
      </c>
      <c r="P469" s="154">
        <f>业务员提成明细!P454</f>
        <v>220.51</v>
      </c>
      <c r="Q469" s="125" t="e">
        <f>业务员提成明细!Q454</f>
        <v>#REF!</v>
      </c>
      <c r="R469" s="145">
        <f>业务员提成明细!R454</f>
        <v>0</v>
      </c>
      <c r="S469" s="161">
        <f>业务员提成明细!S454</f>
        <v>0</v>
      </c>
      <c r="T469" s="162" t="str">
        <f>业务员提成明细!V454</f>
        <v>CSB06</v>
      </c>
      <c r="U469" s="144" t="str">
        <f>业务员提成明细!W454</f>
        <v>*化学试剂助剂*半合成切削液</v>
      </c>
      <c r="V469" s="163" t="str">
        <f>业务员提成明细!V454</f>
        <v>CSB06</v>
      </c>
      <c r="W469" s="164" t="str">
        <f>业务员提成明细!W454</f>
        <v>*化学试剂助剂*半合成切削液</v>
      </c>
      <c r="X469" s="163" t="str">
        <f>业务员提成明细!X454</f>
        <v>LP-3030AL</v>
      </c>
      <c r="Y469" s="169">
        <f>业务员提成明细!Y454</f>
        <v>3</v>
      </c>
      <c r="Z469" s="170" t="str">
        <f>业务员提成明细!Z454</f>
        <v>桶</v>
      </c>
      <c r="AA469" s="170"/>
      <c r="AB469" s="170"/>
      <c r="AC469" s="171">
        <f>业务员提成明细!AC454</f>
        <v>510</v>
      </c>
      <c r="AD469" s="170"/>
      <c r="AE469" s="170"/>
      <c r="AF469" s="170" t="str">
        <f>业务员提成明细!AF454</f>
        <v>XOUT18040120</v>
      </c>
      <c r="AG469" s="176">
        <f>业务员提成明细!AG454</f>
        <v>43200</v>
      </c>
      <c r="AH469" s="177"/>
      <c r="AJ469" s="178">
        <f>业务员提成明细!AJ454</f>
        <v>0.17</v>
      </c>
    </row>
    <row r="470" spans="1:36" outlineLevel="2">
      <c r="A470" s="142" t="str">
        <f>业务员提成明细!A455</f>
        <v>杨淑慧</v>
      </c>
      <c r="B470" s="143">
        <f>业务员提成明细!B455</f>
        <v>43213</v>
      </c>
      <c r="C470" s="144" t="str">
        <f>业务员提成明细!C455</f>
        <v>a0883</v>
      </c>
      <c r="D470" s="142" t="str">
        <f>业务员提成明细!D455</f>
        <v>昆山聚之友焊管有限公司</v>
      </c>
      <c r="E470" s="145">
        <f>业务员提成明细!E455</f>
        <v>2150</v>
      </c>
      <c r="F470" s="146" t="str">
        <f>业务员提成明细!F455</f>
        <v>27754170</v>
      </c>
      <c r="G470" s="143">
        <f>业务员提成明细!G455</f>
        <v>43273</v>
      </c>
      <c r="H470" s="144">
        <f>业务员提成明细!H455</f>
        <v>60</v>
      </c>
      <c r="I470" s="150">
        <f>业务员提成明细!I455</f>
        <v>43281</v>
      </c>
      <c r="J470" s="151">
        <f>业务员提成明细!J455</f>
        <v>2150</v>
      </c>
      <c r="K470" s="145">
        <f>业务员提成明细!K455</f>
        <v>1837.61</v>
      </c>
      <c r="L470" s="152">
        <f>业务员提成明细!L455</f>
        <v>68</v>
      </c>
      <c r="M470" s="153">
        <f>业务员提成明细!M455</f>
        <v>0</v>
      </c>
      <c r="N470" s="76" t="e">
        <f>业务员提成明细!N455</f>
        <v>#REF!</v>
      </c>
      <c r="O470" s="126">
        <f>业务员提成明细!O455</f>
        <v>0.04</v>
      </c>
      <c r="P470" s="154">
        <f>业务员提成明细!P455</f>
        <v>73.5</v>
      </c>
      <c r="Q470" s="125" t="e">
        <f>业务员提成明细!Q455</f>
        <v>#REF!</v>
      </c>
      <c r="R470" s="145">
        <f>业务员提成明细!R455</f>
        <v>0</v>
      </c>
      <c r="S470" s="161">
        <f>业务员提成明细!S455</f>
        <v>0</v>
      </c>
      <c r="T470" s="162" t="str">
        <f>业务员提成明细!V455</f>
        <v>CYF07</v>
      </c>
      <c r="U470" s="144" t="str">
        <f>业务员提成明细!W455</f>
        <v>*专项化学用品*矿物防锈剂</v>
      </c>
      <c r="V470" s="163" t="str">
        <f>业务员提成明细!V455</f>
        <v>CYF07</v>
      </c>
      <c r="W470" s="164" t="str">
        <f>业务员提成明细!W455</f>
        <v>*专项化学用品*矿物防锈剂</v>
      </c>
      <c r="X470" s="163" t="str">
        <f>业务员提成明细!X455</f>
        <v>X-3660</v>
      </c>
      <c r="Y470" s="169">
        <f>业务员提成明细!Y455</f>
        <v>1</v>
      </c>
      <c r="Z470" s="170" t="str">
        <f>业务员提成明细!Z455</f>
        <v>桶</v>
      </c>
      <c r="AA470" s="170"/>
      <c r="AB470" s="170"/>
      <c r="AC470" s="171">
        <f>业务员提成明细!AC455</f>
        <v>170</v>
      </c>
      <c r="AD470" s="170"/>
      <c r="AE470" s="170"/>
      <c r="AF470" s="170" t="str">
        <f>业务员提成明细!AF455</f>
        <v>XOUT18040120</v>
      </c>
      <c r="AG470" s="176">
        <f>业务员提成明细!AG455</f>
        <v>43200</v>
      </c>
      <c r="AH470" s="177"/>
      <c r="AJ470" s="178">
        <f>业务员提成明细!AJ455</f>
        <v>0.17</v>
      </c>
    </row>
    <row r="471" spans="1:36" outlineLevel="2">
      <c r="A471" s="142" t="str">
        <f>业务员提成明细!A456</f>
        <v>杨淑慧</v>
      </c>
      <c r="B471" s="143">
        <f>业务员提成明细!B456</f>
        <v>43231</v>
      </c>
      <c r="C471" s="144" t="str">
        <f>业务员提成明细!C456</f>
        <v>a1849</v>
      </c>
      <c r="D471" s="142" t="str">
        <f>业务员提成明细!D456</f>
        <v>禹州市瑞龙源机械制造有限公司</v>
      </c>
      <c r="E471" s="145">
        <f>业务员提成明细!E456</f>
        <v>3200</v>
      </c>
      <c r="F471" s="146" t="str">
        <f>业务员提成明细!F456</f>
        <v>27754470</v>
      </c>
      <c r="G471" s="143">
        <f>业务员提成明细!G456</f>
        <v>43231</v>
      </c>
      <c r="H471" s="144" t="str">
        <f>业务员提成明细!H456</f>
        <v>货到付款</v>
      </c>
      <c r="I471" s="150" t="str">
        <f>业务员提成明细!I456</f>
        <v>2018-6-6/2018-6-11</v>
      </c>
      <c r="J471" s="151">
        <f>业务员提成明细!J456</f>
        <v>3200</v>
      </c>
      <c r="K471" s="145">
        <f>业务员提成明细!K456</f>
        <v>2758.62</v>
      </c>
      <c r="L471" s="152">
        <f>业务员提成明细!L456</f>
        <v>31</v>
      </c>
      <c r="M471" s="153">
        <f>业务员提成明细!M456</f>
        <v>0</v>
      </c>
      <c r="N471" s="76" t="e">
        <f>业务员提成明细!N456</f>
        <v>#REF!</v>
      </c>
      <c r="O471" s="126">
        <f>业务员提成明细!O456</f>
        <v>0.01</v>
      </c>
      <c r="P471" s="154">
        <f>业务员提成明细!P456</f>
        <v>27.59</v>
      </c>
      <c r="Q471" s="125" t="e">
        <f>业务员提成明细!Q456</f>
        <v>#REF!</v>
      </c>
      <c r="R471" s="145" t="e">
        <f>业务员提成明细!R456</f>
        <v>#REF!</v>
      </c>
      <c r="S471" s="161">
        <f>业务员提成明细!S456</f>
        <v>0</v>
      </c>
      <c r="T471" s="162" t="str">
        <f>业务员提成明细!V456</f>
        <v>CSR09</v>
      </c>
      <c r="U471" s="144" t="str">
        <f>业务员提成明细!W456</f>
        <v>*化学试剂助剂*乳化冷却剂</v>
      </c>
      <c r="V471" s="163" t="str">
        <f>业务员提成明细!V456</f>
        <v>CSR09</v>
      </c>
      <c r="W471" s="164" t="str">
        <f>业务员提成明细!W456</f>
        <v>*化学试剂助剂*乳化冷却剂</v>
      </c>
      <c r="X471" s="163" t="str">
        <f>业务员提成明细!X456</f>
        <v>JH-105</v>
      </c>
      <c r="Y471" s="169">
        <f>业务员提成明细!Y456</f>
        <v>1</v>
      </c>
      <c r="Z471" s="170" t="str">
        <f>业务员提成明细!Z456</f>
        <v>桶</v>
      </c>
      <c r="AA471" s="170"/>
      <c r="AB471" s="170"/>
      <c r="AC471" s="171">
        <f>业务员提成明细!AC456</f>
        <v>170</v>
      </c>
      <c r="AD471" s="170"/>
      <c r="AE471" s="170"/>
      <c r="AF471" s="170" t="str">
        <f>业务员提成明细!AF456</f>
        <v>XOUT18050194</v>
      </c>
      <c r="AG471" s="176">
        <f>业务员提成明细!AG456</f>
        <v>43231</v>
      </c>
      <c r="AH471" s="177" t="str">
        <f>业务员提成明细!AH456</f>
        <v>拆分付款</v>
      </c>
      <c r="AJ471" s="178">
        <f>业务员提成明细!AJ456</f>
        <v>0.16000029000007299</v>
      </c>
    </row>
    <row r="472" spans="1:36" outlineLevel="2">
      <c r="A472" s="142" t="str">
        <f>业务员提成明细!A457</f>
        <v>杨淑慧</v>
      </c>
      <c r="B472" s="143">
        <f>业务员提成明细!B457</f>
        <v>43266</v>
      </c>
      <c r="C472" s="144" t="str">
        <f>业务员提成明细!C457</f>
        <v>b273</v>
      </c>
      <c r="D472" s="142" t="str">
        <f>业务员提成明细!D457</f>
        <v>林州永丰</v>
      </c>
      <c r="E472" s="145">
        <f>业务员提成明细!E457</f>
        <v>11400</v>
      </c>
      <c r="F472" s="146" t="str">
        <f>业务员提成明细!F457</f>
        <v>未税</v>
      </c>
      <c r="G472" s="143"/>
      <c r="H472" s="144"/>
      <c r="I472" s="150">
        <f>业务员提成明细!I457</f>
        <v>43277</v>
      </c>
      <c r="J472" s="151">
        <f>业务员提成明细!J457</f>
        <v>3800</v>
      </c>
      <c r="K472" s="145">
        <f>业务员提成明细!K457</f>
        <v>3800</v>
      </c>
      <c r="L472" s="152">
        <f>业务员提成明细!L457</f>
        <v>11</v>
      </c>
      <c r="M472" s="153">
        <f>业务员提成明细!M457</f>
        <v>0</v>
      </c>
      <c r="N472" s="76" t="e">
        <f>业务员提成明细!N457</f>
        <v>#REF!</v>
      </c>
      <c r="O472" s="126">
        <f>业务员提成明细!O457</f>
        <v>0.01</v>
      </c>
      <c r="P472" s="154">
        <f>业务员提成明细!P457</f>
        <v>38</v>
      </c>
      <c r="Q472" s="125" t="e">
        <f>业务员提成明细!Q457</f>
        <v>#REF!</v>
      </c>
      <c r="R472" s="145" t="e">
        <f>业务员提成明细!R457</f>
        <v>#REF!</v>
      </c>
      <c r="S472" s="161">
        <f>业务员提成明细!S457</f>
        <v>0</v>
      </c>
      <c r="T472" s="162" t="str">
        <f>业务员提成明细!V457</f>
        <v>CSQ13</v>
      </c>
      <c r="U472" s="144" t="str">
        <f>业务员提成明细!W457</f>
        <v>高级全合成切削液</v>
      </c>
      <c r="V472" s="163" t="str">
        <f>业务员提成明细!V457</f>
        <v>CSQ13</v>
      </c>
      <c r="W472" s="164" t="str">
        <f>业务员提成明细!W457</f>
        <v>高级全合成切削液</v>
      </c>
      <c r="X472" s="163" t="str">
        <f>业务员提成明细!X457</f>
        <v>SC-H801</v>
      </c>
      <c r="Y472" s="169">
        <f>业务员提成明细!Y457</f>
        <v>2</v>
      </c>
      <c r="Z472" s="170" t="str">
        <f>业务员提成明细!Z457</f>
        <v>桶</v>
      </c>
      <c r="AA472" s="170"/>
      <c r="AB472" s="170"/>
      <c r="AC472" s="171">
        <f>业务员提成明细!AC457</f>
        <v>360</v>
      </c>
      <c r="AD472" s="170"/>
      <c r="AE472" s="170"/>
      <c r="AF472" s="170" t="str">
        <f>业务员提成明细!AF457</f>
        <v>R18060010</v>
      </c>
      <c r="AG472" s="176">
        <f>业务员提成明细!AG457</f>
        <v>43266</v>
      </c>
      <c r="AH472" s="177" t="str">
        <f>业务员提成明细!AH457</f>
        <v>拆分付款</v>
      </c>
      <c r="AJ472" s="178"/>
    </row>
    <row r="473" spans="1:36" outlineLevel="2">
      <c r="A473" s="142" t="str">
        <f>业务员提成明细!A458</f>
        <v>杨淑慧</v>
      </c>
      <c r="B473" s="143">
        <f>业务员提成明细!B458</f>
        <v>43248</v>
      </c>
      <c r="C473" s="144" t="str">
        <f>业务员提成明细!C458</f>
        <v>b273</v>
      </c>
      <c r="D473" s="142" t="str">
        <f>业务员提成明细!D458</f>
        <v>林州永丰</v>
      </c>
      <c r="E473" s="145">
        <f>业务员提成明细!E458</f>
        <v>3800</v>
      </c>
      <c r="F473" s="146" t="str">
        <f>业务员提成明细!F458</f>
        <v>未税</v>
      </c>
      <c r="G473" s="143"/>
      <c r="H473" s="144"/>
      <c r="I473" s="150">
        <f>业务员提成明细!I458</f>
        <v>43255</v>
      </c>
      <c r="J473" s="151">
        <f>业务员提成明细!J458</f>
        <v>3800</v>
      </c>
      <c r="K473" s="145">
        <f>业务员提成明细!K458</f>
        <v>3800</v>
      </c>
      <c r="L473" s="152">
        <f>业务员提成明细!L458</f>
        <v>7</v>
      </c>
      <c r="M473" s="153">
        <f>业务员提成明细!M458</f>
        <v>0</v>
      </c>
      <c r="N473" s="76" t="e">
        <f>业务员提成明细!N458</f>
        <v>#REF!</v>
      </c>
      <c r="O473" s="126">
        <f>业务员提成明细!O458</f>
        <v>0.01</v>
      </c>
      <c r="P473" s="154">
        <f>业务员提成明细!P458</f>
        <v>38</v>
      </c>
      <c r="Q473" s="125" t="e">
        <f>业务员提成明细!Q458</f>
        <v>#REF!</v>
      </c>
      <c r="R473" s="145" t="e">
        <f>业务员提成明细!R458</f>
        <v>#REF!</v>
      </c>
      <c r="S473" s="161">
        <f>业务员提成明细!S458</f>
        <v>0</v>
      </c>
      <c r="T473" s="162" t="str">
        <f>业务员提成明细!V458</f>
        <v>CSQ13</v>
      </c>
      <c r="U473" s="144" t="str">
        <f>业务员提成明细!W458</f>
        <v>高级全合成切削液</v>
      </c>
      <c r="V473" s="163" t="str">
        <f>业务员提成明细!V458</f>
        <v>CSQ13</v>
      </c>
      <c r="W473" s="164" t="str">
        <f>业务员提成明细!W458</f>
        <v>高级全合成切削液</v>
      </c>
      <c r="X473" s="163" t="str">
        <f>业务员提成明细!X458</f>
        <v>SC-H801</v>
      </c>
      <c r="Y473" s="169">
        <f>业务员提成明细!Y458</f>
        <v>2</v>
      </c>
      <c r="Z473" s="170" t="str">
        <f>业务员提成明细!Z458</f>
        <v>桶</v>
      </c>
      <c r="AA473" s="170"/>
      <c r="AB473" s="170"/>
      <c r="AC473" s="171">
        <f>业务员提成明细!AC458</f>
        <v>360</v>
      </c>
      <c r="AD473" s="170"/>
      <c r="AE473" s="170"/>
      <c r="AF473" s="170" t="str">
        <f>业务员提成明细!AF458</f>
        <v>R18050017</v>
      </c>
      <c r="AG473" s="176">
        <f>业务员提成明细!AG458</f>
        <v>43248</v>
      </c>
      <c r="AH473" s="177"/>
      <c r="AJ473" s="178"/>
    </row>
    <row r="474" spans="1:36" outlineLevel="2">
      <c r="A474" s="142" t="str">
        <f>业务员提成明细!A459</f>
        <v>杨淑慧</v>
      </c>
      <c r="B474" s="143">
        <f>业务员提成明细!B459</f>
        <v>43266</v>
      </c>
      <c r="C474" s="144" t="str">
        <f>业务员提成明细!C459</f>
        <v>b273</v>
      </c>
      <c r="D474" s="142" t="str">
        <f>业务员提成明细!D459</f>
        <v>林州永丰</v>
      </c>
      <c r="E474" s="145">
        <f>业务员提成明细!E459</f>
        <v>3800</v>
      </c>
      <c r="F474" s="146" t="str">
        <f>业务员提成明细!F459</f>
        <v>未税</v>
      </c>
      <c r="G474" s="143"/>
      <c r="H474" s="144"/>
      <c r="I474" s="150">
        <f>业务员提成明细!I459</f>
        <v>43277</v>
      </c>
      <c r="J474" s="151">
        <f>业务员提成明细!J459</f>
        <v>3800</v>
      </c>
      <c r="K474" s="145">
        <f>业务员提成明细!K459</f>
        <v>3800</v>
      </c>
      <c r="L474" s="152">
        <f>业务员提成明细!L459</f>
        <v>11</v>
      </c>
      <c r="M474" s="153">
        <f>业务员提成明细!M459</f>
        <v>0</v>
      </c>
      <c r="N474" s="76" t="e">
        <f>业务员提成明细!N459</f>
        <v>#REF!</v>
      </c>
      <c r="O474" s="126">
        <f>业务员提成明细!O459</f>
        <v>0.01</v>
      </c>
      <c r="P474" s="154">
        <f>业务员提成明细!P459</f>
        <v>38</v>
      </c>
      <c r="Q474" s="125" t="e">
        <f>业务员提成明细!Q459</f>
        <v>#REF!</v>
      </c>
      <c r="R474" s="145" t="e">
        <f>业务员提成明细!R459</f>
        <v>#REF!</v>
      </c>
      <c r="S474" s="161">
        <f>业务员提成明细!S459</f>
        <v>0</v>
      </c>
      <c r="T474" s="162" t="str">
        <f>业务员提成明细!V459</f>
        <v>CSQ13</v>
      </c>
      <c r="U474" s="144" t="str">
        <f>业务员提成明细!W459</f>
        <v>高级全合成切削液</v>
      </c>
      <c r="V474" s="163" t="str">
        <f>业务员提成明细!V459</f>
        <v>CSQ13</v>
      </c>
      <c r="W474" s="164" t="str">
        <f>业务员提成明细!W459</f>
        <v>高级全合成切削液</v>
      </c>
      <c r="X474" s="163" t="str">
        <f>业务员提成明细!X459</f>
        <v>SC-H801</v>
      </c>
      <c r="Y474" s="169">
        <f>业务员提成明细!Y459</f>
        <v>2</v>
      </c>
      <c r="Z474" s="170" t="str">
        <f>业务员提成明细!Z459</f>
        <v>桶</v>
      </c>
      <c r="AA474" s="170"/>
      <c r="AB474" s="170"/>
      <c r="AC474" s="171">
        <f>业务员提成明细!AC459</f>
        <v>360</v>
      </c>
      <c r="AD474" s="170"/>
      <c r="AE474" s="170"/>
      <c r="AF474" s="170" t="str">
        <f>业务员提成明细!AF459</f>
        <v>R18060010</v>
      </c>
      <c r="AG474" s="176">
        <f>业务员提成明细!AG459</f>
        <v>43266</v>
      </c>
      <c r="AH474" s="177"/>
      <c r="AJ474" s="178"/>
    </row>
    <row r="475" spans="1:36" outlineLevel="2">
      <c r="A475" s="142" t="str">
        <f>业务员提成明细!A460</f>
        <v>杨淑慧</v>
      </c>
      <c r="B475" s="143">
        <f>业务员提成明细!B460</f>
        <v>43262</v>
      </c>
      <c r="C475" s="144" t="str">
        <f>业务员提成明细!C460</f>
        <v>b274</v>
      </c>
      <c r="D475" s="142" t="str">
        <f>业务员提成明细!D460</f>
        <v>河南英华达</v>
      </c>
      <c r="E475" s="145">
        <f>业务员提成明细!E460</f>
        <v>300</v>
      </c>
      <c r="F475" s="146" t="str">
        <f>业务员提成明细!F460</f>
        <v>未税</v>
      </c>
      <c r="G475" s="143"/>
      <c r="H475" s="144"/>
      <c r="I475" s="150">
        <f>业务员提成明细!I460</f>
        <v>43260</v>
      </c>
      <c r="J475" s="151">
        <f>业务员提成明细!J460</f>
        <v>300</v>
      </c>
      <c r="K475" s="145">
        <f>业务员提成明细!K460</f>
        <v>300</v>
      </c>
      <c r="L475" s="152">
        <f>业务员提成明细!L460</f>
        <v>-2</v>
      </c>
      <c r="M475" s="153">
        <f>业务员提成明细!M460</f>
        <v>0</v>
      </c>
      <c r="N475" s="76" t="e">
        <f>业务员提成明细!N460</f>
        <v>#REF!</v>
      </c>
      <c r="O475" s="126">
        <f>业务员提成明细!O460</f>
        <v>0.05</v>
      </c>
      <c r="P475" s="154">
        <f>业务员提成明细!P460</f>
        <v>15</v>
      </c>
      <c r="Q475" s="125" t="e">
        <f>业务员提成明细!Q460</f>
        <v>#REF!</v>
      </c>
      <c r="R475" s="145" t="e">
        <f>业务员提成明细!R460</f>
        <v>#REF!</v>
      </c>
      <c r="S475" s="161" t="e">
        <f>业务员提成明细!S460</f>
        <v>#REF!</v>
      </c>
      <c r="T475" s="162" t="str">
        <f>业务员提成明细!V460</f>
        <v>CYZ07</v>
      </c>
      <c r="U475" s="144" t="str">
        <f>业务员提成明细!W460</f>
        <v>不锈钢冷轧油</v>
      </c>
      <c r="V475" s="163" t="str">
        <f>业务员提成明细!V460</f>
        <v>CYZ07</v>
      </c>
      <c r="W475" s="164" t="str">
        <f>业务员提成明细!W460</f>
        <v>不锈钢冷轧油</v>
      </c>
      <c r="X475" s="163" t="str">
        <f>业务员提成明细!X460</f>
        <v>EF-108C</v>
      </c>
      <c r="Y475" s="169">
        <f>业务员提成明细!Y460</f>
        <v>1</v>
      </c>
      <c r="Z475" s="170" t="str">
        <f>业务员提成明细!Z460</f>
        <v>桶</v>
      </c>
      <c r="AA475" s="170"/>
      <c r="AB475" s="170"/>
      <c r="AC475" s="171">
        <f>业务员提成明细!AC460</f>
        <v>20</v>
      </c>
      <c r="AD475" s="170"/>
      <c r="AE475" s="170"/>
      <c r="AF475" s="170" t="str">
        <f>业务员提成明细!AF460</f>
        <v>R18060006</v>
      </c>
      <c r="AG475" s="176">
        <f>业务员提成明细!AG460</f>
        <v>43262</v>
      </c>
      <c r="AH475" s="177"/>
      <c r="AJ475" s="178"/>
    </row>
    <row r="476" spans="1:36" outlineLevel="1">
      <c r="A476" s="179" t="s">
        <v>6652</v>
      </c>
      <c r="B476" s="143"/>
      <c r="C476" s="144"/>
      <c r="D476" s="142"/>
      <c r="E476" s="145">
        <f>SUBTOTAL(9,E467:E475)</f>
        <v>39700</v>
      </c>
      <c r="F476" s="146"/>
      <c r="G476" s="143"/>
      <c r="H476" s="144"/>
      <c r="I476" s="150"/>
      <c r="J476" s="151">
        <f>SUBTOTAL(9,J467:J475)</f>
        <v>32100</v>
      </c>
      <c r="K476" s="145">
        <f>SUBTOTAL(9,K467:K475)</f>
        <v>29159.47</v>
      </c>
      <c r="L476" s="152"/>
      <c r="M476" s="153">
        <f>SUBTOTAL(9,M467:M475)</f>
        <v>0</v>
      </c>
      <c r="N476" s="76"/>
      <c r="O476" s="126"/>
      <c r="P476" s="154">
        <f>SUBTOTAL(9,P467:P475)</f>
        <v>744.62</v>
      </c>
      <c r="Q476" s="125"/>
      <c r="R476" s="145" t="e">
        <f>SUBTOTAL(9,R467:R475)</f>
        <v>#REF!</v>
      </c>
      <c r="S476" s="161" t="e">
        <f>SUBTOTAL(9,S467:S475)</f>
        <v>#REF!</v>
      </c>
      <c r="T476" s="162"/>
      <c r="U476" s="144"/>
      <c r="V476" s="163"/>
      <c r="W476" s="164"/>
      <c r="X476" s="163"/>
      <c r="Y476" s="169"/>
      <c r="Z476" s="170"/>
      <c r="AA476" s="170"/>
      <c r="AB476" s="170"/>
      <c r="AC476" s="171"/>
      <c r="AD476" s="170"/>
      <c r="AE476" s="170"/>
      <c r="AF476" s="170"/>
      <c r="AG476" s="176"/>
      <c r="AH476" s="177"/>
      <c r="AJ476" s="178"/>
    </row>
    <row r="477" spans="1:36" outlineLevel="2">
      <c r="A477" s="142" t="str">
        <f>业务员提成明细!A461</f>
        <v>赵忠</v>
      </c>
      <c r="B477" s="143">
        <f>业务员提成明细!B461</f>
        <v>43157</v>
      </c>
      <c r="C477" s="144" t="str">
        <f>业务员提成明细!C461</f>
        <v>a0064</v>
      </c>
      <c r="D477" s="142" t="str">
        <f>业务员提成明细!D461</f>
        <v>昆山和信益精密机械有限公司</v>
      </c>
      <c r="E477" s="145">
        <f>业务员提成明细!E461</f>
        <v>5000</v>
      </c>
      <c r="F477" s="146" t="str">
        <f>业务员提成明细!F461</f>
        <v>02839345</v>
      </c>
      <c r="G477" s="143">
        <f>业务员提成明细!G461</f>
        <v>43247</v>
      </c>
      <c r="H477" s="144">
        <f>业务员提成明细!H461</f>
        <v>90</v>
      </c>
      <c r="I477" s="150">
        <f>业务员提成明细!I461</f>
        <v>43253</v>
      </c>
      <c r="J477" s="151">
        <f>业务员提成明细!J461</f>
        <v>5000</v>
      </c>
      <c r="K477" s="145">
        <f>业务员提成明细!K461</f>
        <v>4273.5</v>
      </c>
      <c r="L477" s="152">
        <f>业务员提成明细!L461</f>
        <v>96</v>
      </c>
      <c r="M477" s="153">
        <f>业务员提成明细!M461</f>
        <v>1025.6410256410256</v>
      </c>
      <c r="N477" s="76" t="e">
        <f>业务员提成明细!N461</f>
        <v>#REF!</v>
      </c>
      <c r="O477" s="126">
        <f>业务员提成明细!O461</f>
        <v>0.04</v>
      </c>
      <c r="P477" s="154">
        <f>业务员提成明细!P461</f>
        <v>129.91</v>
      </c>
      <c r="Q477" s="125" t="e">
        <f>业务员提成明细!Q461</f>
        <v>#REF!</v>
      </c>
      <c r="R477" s="145" t="e">
        <f>业务员提成明细!R461</f>
        <v>#REF!</v>
      </c>
      <c r="S477" s="161" t="e">
        <f>业务员提成明细!S461</f>
        <v>#REF!</v>
      </c>
      <c r="T477" s="162" t="str">
        <f>业务员提成明细!V461</f>
        <v>CYQ19</v>
      </c>
      <c r="U477" s="144" t="str">
        <f>业务员提成明细!W461</f>
        <v>*润滑油*不锈钢切削油</v>
      </c>
      <c r="V477" s="163" t="str">
        <f>业务员提成明细!V461</f>
        <v>CYQ19</v>
      </c>
      <c r="W477" s="164" t="str">
        <f>业务员提成明细!W461</f>
        <v>*润滑油*不锈钢切削油</v>
      </c>
      <c r="X477" s="163" t="str">
        <f>业务员提成明细!X461</f>
        <v>DH-30A</v>
      </c>
      <c r="Y477" s="169">
        <f>业务员提成明细!Y461</f>
        <v>2</v>
      </c>
      <c r="Z477" s="170" t="str">
        <f>业务员提成明细!Z461</f>
        <v>桶</v>
      </c>
      <c r="AA477" s="170"/>
      <c r="AB477" s="170"/>
      <c r="AC477" s="171">
        <f>业务员提成明细!AC461</f>
        <v>340</v>
      </c>
      <c r="AD477" s="170"/>
      <c r="AE477" s="170"/>
      <c r="AF477" s="170" t="str">
        <f>业务员提成明细!AF461</f>
        <v>XOUT18020184</v>
      </c>
      <c r="AG477" s="176">
        <f>业务员提成明细!AG461</f>
        <v>43158</v>
      </c>
      <c r="AH477" s="177"/>
      <c r="AJ477" s="178">
        <f>业务员提成明细!AJ461</f>
        <v>0.17</v>
      </c>
    </row>
    <row r="478" spans="1:36" outlineLevel="2">
      <c r="A478" s="142" t="str">
        <f>业务员提成明细!A462</f>
        <v>赵忠</v>
      </c>
      <c r="B478" s="143">
        <f>业务员提成明细!B462</f>
        <v>43188</v>
      </c>
      <c r="C478" s="144" t="str">
        <f>业务员提成明细!C462</f>
        <v>a0090</v>
      </c>
      <c r="D478" s="142" t="str">
        <f>业务员提成明细!D462</f>
        <v>立隆电子（苏州）有限公司</v>
      </c>
      <c r="E478" s="145">
        <f>业务员提成明细!E462</f>
        <v>4800</v>
      </c>
      <c r="F478" s="146" t="str">
        <f>业务员提成明细!F462</f>
        <v>15222308</v>
      </c>
      <c r="G478" s="143">
        <f>业务员提成明细!G462</f>
        <v>43248</v>
      </c>
      <c r="H478" s="144">
        <f>业务员提成明细!H462</f>
        <v>60</v>
      </c>
      <c r="I478" s="150">
        <f>业务员提成明细!I462</f>
        <v>43263</v>
      </c>
      <c r="J478" s="151">
        <f>业务员提成明细!J462</f>
        <v>4800</v>
      </c>
      <c r="K478" s="145">
        <f>业务员提成明细!K462</f>
        <v>4102.5600000000004</v>
      </c>
      <c r="L478" s="152">
        <f>业务员提成明细!L462</f>
        <v>75</v>
      </c>
      <c r="M478" s="153">
        <f>业务员提成明细!M462</f>
        <v>0</v>
      </c>
      <c r="N478" s="76" t="e">
        <f>业务员提成明细!N462</f>
        <v>#REF!</v>
      </c>
      <c r="O478" s="126">
        <f>业务员提成明细!O462</f>
        <v>0.04</v>
      </c>
      <c r="P478" s="154">
        <f>业务员提成明细!P462</f>
        <v>164.1</v>
      </c>
      <c r="Q478" s="125" t="e">
        <f>业务员提成明细!Q462</f>
        <v>#REF!</v>
      </c>
      <c r="R478" s="145" t="e">
        <f>业务员提成明细!R462</f>
        <v>#REF!</v>
      </c>
      <c r="S478" s="161" t="e">
        <f>业务员提成明细!S462</f>
        <v>#REF!</v>
      </c>
      <c r="T478" s="162" t="str">
        <f>业务员提成明细!V462</f>
        <v>CSB16</v>
      </c>
      <c r="U478" s="144" t="str">
        <f>业务员提成明细!W462</f>
        <v>*专项化学用品*太古油</v>
      </c>
      <c r="V478" s="163" t="str">
        <f>业务员提成明细!V462</f>
        <v>CSB16</v>
      </c>
      <c r="W478" s="164" t="str">
        <f>业务员提成明细!W462</f>
        <v>*专项化学用品*太古油</v>
      </c>
      <c r="X478" s="163" t="str">
        <f>业务员提成明细!X462</f>
        <v>JH-3</v>
      </c>
      <c r="Y478" s="169">
        <f>业务员提成明细!Y462</f>
        <v>16</v>
      </c>
      <c r="Z478" s="170" t="str">
        <f>业务员提成明细!Z462</f>
        <v>桶</v>
      </c>
      <c r="AA478" s="170"/>
      <c r="AB478" s="170"/>
      <c r="AC478" s="171">
        <f>业务员提成明细!AC462</f>
        <v>240</v>
      </c>
      <c r="AD478" s="170"/>
      <c r="AE478" s="170"/>
      <c r="AF478" s="170" t="str">
        <f>业务员提成明细!AF462</f>
        <v>XOUT18030148</v>
      </c>
      <c r="AG478" s="176">
        <f>业务员提成明细!AG462</f>
        <v>43169</v>
      </c>
      <c r="AH478" s="177"/>
      <c r="AJ478" s="178">
        <f>业务员提成明细!AJ462</f>
        <v>0.17</v>
      </c>
    </row>
    <row r="479" spans="1:36" outlineLevel="2">
      <c r="A479" s="142" t="str">
        <f>业务员提成明细!A463</f>
        <v>赵忠</v>
      </c>
      <c r="B479" s="143">
        <f>业务员提成明细!B463</f>
        <v>43188</v>
      </c>
      <c r="C479" s="144" t="str">
        <f>业务员提成明细!C463</f>
        <v>a0090</v>
      </c>
      <c r="D479" s="142" t="str">
        <f>业务员提成明细!D463</f>
        <v>立隆电子（苏州）有限公司</v>
      </c>
      <c r="E479" s="145">
        <f>业务员提成明细!E463</f>
        <v>1430</v>
      </c>
      <c r="F479" s="146" t="str">
        <f>业务员提成明细!F463</f>
        <v>15222308</v>
      </c>
      <c r="G479" s="143">
        <f>业务员提成明细!G463</f>
        <v>43248</v>
      </c>
      <c r="H479" s="144">
        <f>业务员提成明细!H463</f>
        <v>60</v>
      </c>
      <c r="I479" s="150">
        <f>业务员提成明细!I463</f>
        <v>43263</v>
      </c>
      <c r="J479" s="151">
        <f>业务员提成明细!J463</f>
        <v>1430</v>
      </c>
      <c r="K479" s="145">
        <f>业务员提成明细!K463</f>
        <v>1222.22</v>
      </c>
      <c r="L479" s="152">
        <f>业务员提成明细!L463</f>
        <v>75</v>
      </c>
      <c r="M479" s="153">
        <f>业务员提成明细!M463</f>
        <v>0</v>
      </c>
      <c r="N479" s="76" t="e">
        <f>业务员提成明细!N463</f>
        <v>#REF!</v>
      </c>
      <c r="O479" s="126">
        <f>业务员提成明细!O463</f>
        <v>0.04</v>
      </c>
      <c r="P479" s="154">
        <f>业务员提成明细!P463</f>
        <v>48.89</v>
      </c>
      <c r="Q479" s="125" t="e">
        <f>业务员提成明细!Q463</f>
        <v>#REF!</v>
      </c>
      <c r="R479" s="145" t="e">
        <f>业务员提成明细!R463</f>
        <v>#REF!</v>
      </c>
      <c r="S479" s="161" t="e">
        <f>业务员提成明细!S463</f>
        <v>#REF!</v>
      </c>
      <c r="T479" s="162" t="str">
        <f>业务员提成明细!V463</f>
        <v>CSX34</v>
      </c>
      <c r="U479" s="144" t="str">
        <f>业务员提成明细!W463</f>
        <v>*专项化学用品*脱脂剂</v>
      </c>
      <c r="V479" s="163" t="str">
        <f>业务员提成明细!V463</f>
        <v>CSX34</v>
      </c>
      <c r="W479" s="164" t="str">
        <f>业务员提成明细!W463</f>
        <v>*专项化学用品*脱脂剂</v>
      </c>
      <c r="X479" s="163" t="str">
        <f>业务员提成明细!X463</f>
        <v>QJ1360A</v>
      </c>
      <c r="Y479" s="169">
        <f>业务员提成明细!Y463</f>
        <v>5</v>
      </c>
      <c r="Z479" s="170" t="str">
        <f>业务员提成明细!Z463</f>
        <v>桶</v>
      </c>
      <c r="AA479" s="170"/>
      <c r="AB479" s="170"/>
      <c r="AC479" s="171">
        <f>业务员提成明细!AC463</f>
        <v>100</v>
      </c>
      <c r="AD479" s="170"/>
      <c r="AE479" s="170"/>
      <c r="AF479" s="170" t="str">
        <f>业务员提成明细!AF463</f>
        <v>XOUT18030272</v>
      </c>
      <c r="AG479" s="176">
        <f>业务员提成明细!AG463</f>
        <v>43176</v>
      </c>
      <c r="AH479" s="177"/>
      <c r="AJ479" s="178">
        <f>业务员提成明细!AJ463</f>
        <v>0.17</v>
      </c>
    </row>
    <row r="480" spans="1:36" outlineLevel="2">
      <c r="A480" s="142" t="str">
        <f>业务员提成明细!A464</f>
        <v>赵忠</v>
      </c>
      <c r="B480" s="143">
        <f>业务员提成明细!B464</f>
        <v>43188</v>
      </c>
      <c r="C480" s="144" t="str">
        <f>业务员提成明细!C464</f>
        <v>a0090</v>
      </c>
      <c r="D480" s="142" t="str">
        <f>业务员提成明细!D464</f>
        <v>立隆电子（苏州）有限公司</v>
      </c>
      <c r="E480" s="145">
        <f>业务员提成明细!E464</f>
        <v>15730</v>
      </c>
      <c r="F480" s="146" t="str">
        <f>业务员提成明细!F464</f>
        <v>15222308</v>
      </c>
      <c r="G480" s="143">
        <f>业务员提成明细!G464</f>
        <v>43248</v>
      </c>
      <c r="H480" s="144">
        <f>业务员提成明细!H464</f>
        <v>60</v>
      </c>
      <c r="I480" s="150">
        <f>业务员提成明细!I464</f>
        <v>43263</v>
      </c>
      <c r="J480" s="151">
        <f>业务员提成明细!J464</f>
        <v>15730</v>
      </c>
      <c r="K480" s="145">
        <f>业务员提成明细!K464</f>
        <v>13444.44</v>
      </c>
      <c r="L480" s="152">
        <f>业务员提成明细!L464</f>
        <v>75</v>
      </c>
      <c r="M480" s="153">
        <f>业务员提成明细!M464</f>
        <v>0</v>
      </c>
      <c r="N480" s="76" t="e">
        <f>业务员提成明细!N464</f>
        <v>#REF!</v>
      </c>
      <c r="O480" s="126">
        <f>业务员提成明细!O464</f>
        <v>0.04</v>
      </c>
      <c r="P480" s="154">
        <f>业务员提成明细!P464</f>
        <v>537.78</v>
      </c>
      <c r="Q480" s="125" t="e">
        <f>业务员提成明细!Q464</f>
        <v>#REF!</v>
      </c>
      <c r="R480" s="145" t="e">
        <f>业务员提成明细!R464</f>
        <v>#REF!</v>
      </c>
      <c r="S480" s="161" t="e">
        <f>业务员提成明细!S464</f>
        <v>#REF!</v>
      </c>
      <c r="T480" s="162" t="str">
        <f>业务员提成明细!V464</f>
        <v>CSX34</v>
      </c>
      <c r="U480" s="144" t="str">
        <f>业务员提成明细!W464</f>
        <v>*专项化学用品*脱脂剂</v>
      </c>
      <c r="V480" s="163" t="str">
        <f>业务员提成明细!V464</f>
        <v>CSX34</v>
      </c>
      <c r="W480" s="164" t="str">
        <f>业务员提成明细!W464</f>
        <v>*专项化学用品*脱脂剂</v>
      </c>
      <c r="X480" s="163" t="str">
        <f>业务员提成明细!X464</f>
        <v>QJ1360A</v>
      </c>
      <c r="Y480" s="169">
        <f>业务员提成明细!Y464</f>
        <v>55</v>
      </c>
      <c r="Z480" s="170" t="str">
        <f>业务员提成明细!Z464</f>
        <v>桶</v>
      </c>
      <c r="AA480" s="170"/>
      <c r="AB480" s="170"/>
      <c r="AC480" s="171">
        <f>业务员提成明细!AC464</f>
        <v>1100</v>
      </c>
      <c r="AD480" s="170"/>
      <c r="AE480" s="170"/>
      <c r="AF480" s="170" t="str">
        <f>业务员提成明细!AF464</f>
        <v>XOUT18030273</v>
      </c>
      <c r="AG480" s="176">
        <f>业务员提成明细!AG464</f>
        <v>43178</v>
      </c>
      <c r="AH480" s="177"/>
      <c r="AJ480" s="178">
        <f>业务员提成明细!AJ464</f>
        <v>0.17</v>
      </c>
    </row>
    <row r="481" spans="1:36" outlineLevel="2">
      <c r="A481" s="142" t="str">
        <f>业务员提成明细!A465</f>
        <v>赵忠</v>
      </c>
      <c r="B481" s="143">
        <f>业务员提成明细!B465</f>
        <v>43188</v>
      </c>
      <c r="C481" s="144" t="str">
        <f>业务员提成明细!C465</f>
        <v>a0090</v>
      </c>
      <c r="D481" s="142" t="str">
        <f>业务员提成明细!D465</f>
        <v>立隆电子（苏州）有限公司</v>
      </c>
      <c r="E481" s="145">
        <f>业务员提成明细!E465</f>
        <v>4800</v>
      </c>
      <c r="F481" s="146" t="str">
        <f>业务员提成明细!F465</f>
        <v>15222308</v>
      </c>
      <c r="G481" s="143">
        <f>业务员提成明细!G465</f>
        <v>43248</v>
      </c>
      <c r="H481" s="144">
        <f>业务员提成明细!H465</f>
        <v>60</v>
      </c>
      <c r="I481" s="150">
        <f>业务员提成明细!I465</f>
        <v>43263</v>
      </c>
      <c r="J481" s="151">
        <f>业务员提成明细!J465</f>
        <v>4800</v>
      </c>
      <c r="K481" s="145">
        <f>业务员提成明细!K465</f>
        <v>4102.5600000000004</v>
      </c>
      <c r="L481" s="152">
        <f>业务员提成明细!L465</f>
        <v>75</v>
      </c>
      <c r="M481" s="153">
        <f>业务员提成明细!M465</f>
        <v>0</v>
      </c>
      <c r="N481" s="76" t="e">
        <f>业务员提成明细!N465</f>
        <v>#REF!</v>
      </c>
      <c r="O481" s="126">
        <f>业务员提成明细!O465</f>
        <v>0.04</v>
      </c>
      <c r="P481" s="154">
        <f>业务员提成明细!P465</f>
        <v>164.1</v>
      </c>
      <c r="Q481" s="125" t="e">
        <f>业务员提成明细!Q465</f>
        <v>#REF!</v>
      </c>
      <c r="R481" s="145" t="e">
        <f>业务员提成明细!R465</f>
        <v>#REF!</v>
      </c>
      <c r="S481" s="161" t="e">
        <f>业务员提成明细!S465</f>
        <v>#REF!</v>
      </c>
      <c r="T481" s="162" t="str">
        <f>业务员提成明细!V465</f>
        <v>CSB16</v>
      </c>
      <c r="U481" s="144" t="str">
        <f>业务员提成明细!W465</f>
        <v>*专项化学用品*太古油</v>
      </c>
      <c r="V481" s="163" t="str">
        <f>业务员提成明细!V465</f>
        <v>CSB16</v>
      </c>
      <c r="W481" s="164" t="str">
        <f>业务员提成明细!W465</f>
        <v>*专项化学用品*太古油</v>
      </c>
      <c r="X481" s="163" t="str">
        <f>业务员提成明细!X465</f>
        <v>JH-3</v>
      </c>
      <c r="Y481" s="169">
        <f>业务员提成明细!Y465</f>
        <v>16</v>
      </c>
      <c r="Z481" s="170" t="str">
        <f>业务员提成明细!Z465</f>
        <v>桶</v>
      </c>
      <c r="AA481" s="170"/>
      <c r="AB481" s="170"/>
      <c r="AC481" s="171">
        <f>业务员提成明细!AC465</f>
        <v>240</v>
      </c>
      <c r="AD481" s="170"/>
      <c r="AE481" s="170"/>
      <c r="AF481" s="170" t="str">
        <f>业务员提成明细!AF465</f>
        <v>XOUT18030355</v>
      </c>
      <c r="AG481" s="176">
        <f>业务员提成明细!AG465</f>
        <v>43182</v>
      </c>
      <c r="AH481" s="177"/>
      <c r="AJ481" s="178">
        <f>业务员提成明细!AJ465</f>
        <v>0.17</v>
      </c>
    </row>
    <row r="482" spans="1:36" outlineLevel="2">
      <c r="A482" s="142" t="str">
        <f>业务员提成明细!A466</f>
        <v>赵忠</v>
      </c>
      <c r="B482" s="143">
        <f>业务员提成明细!B466</f>
        <v>43172</v>
      </c>
      <c r="C482" s="144" t="str">
        <f>业务员提成明细!C466</f>
        <v>a0238</v>
      </c>
      <c r="D482" s="142" t="str">
        <f>业务员提成明细!D466</f>
        <v>富曜精密组件(昆山)有限公司</v>
      </c>
      <c r="E482" s="145">
        <f>业务员提成明细!E466</f>
        <v>13499.99</v>
      </c>
      <c r="F482" s="146" t="str">
        <f>业务员提成明细!F466</f>
        <v>02839412</v>
      </c>
      <c r="G482" s="143">
        <f>业务员提成明细!G466</f>
        <v>43262</v>
      </c>
      <c r="H482" s="144">
        <f>业务员提成明细!H466</f>
        <v>90</v>
      </c>
      <c r="I482" s="150">
        <f>业务员提成明细!I466</f>
        <v>43276</v>
      </c>
      <c r="J482" s="151">
        <f>业务员提成明细!J466</f>
        <v>13499.99</v>
      </c>
      <c r="K482" s="145">
        <f>业务员提成明细!K466</f>
        <v>11538.45</v>
      </c>
      <c r="L482" s="152">
        <f>业务员提成明细!L466</f>
        <v>104</v>
      </c>
      <c r="M482" s="153">
        <f>业务员提成明细!M466</f>
        <v>0</v>
      </c>
      <c r="N482" s="76" t="e">
        <f>业务员提成明细!N466</f>
        <v>#REF!</v>
      </c>
      <c r="O482" s="126">
        <f>业务员提成明细!O466</f>
        <v>0.01</v>
      </c>
      <c r="P482" s="154">
        <f>业务员提成明细!P466</f>
        <v>115.38</v>
      </c>
      <c r="Q482" s="125" t="e">
        <f>业务员提成明细!Q466</f>
        <v>#REF!</v>
      </c>
      <c r="R482" s="145">
        <f>业务员提成明细!R466</f>
        <v>0</v>
      </c>
      <c r="S482" s="161">
        <f>业务员提成明细!S466</f>
        <v>0</v>
      </c>
      <c r="T482" s="162" t="str">
        <f>业务员提成明细!V466</f>
        <v>CYT11</v>
      </c>
      <c r="U482" s="144" t="str">
        <f>业务员提成明细!W466</f>
        <v>*专项化学用品*机床导轨油</v>
      </c>
      <c r="V482" s="163" t="str">
        <f>业务员提成明细!V466</f>
        <v>CYT11</v>
      </c>
      <c r="W482" s="164" t="str">
        <f>业务员提成明细!W466</f>
        <v>*专项化学用品*机床导轨油</v>
      </c>
      <c r="X482" s="163" t="str">
        <f>业务员提成明细!X466</f>
        <v>68#</v>
      </c>
      <c r="Y482" s="169">
        <f>业务员提成明细!Y466</f>
        <v>5</v>
      </c>
      <c r="Z482" s="170" t="str">
        <f>业务员提成明细!Z466</f>
        <v>桶</v>
      </c>
      <c r="AA482" s="170"/>
      <c r="AB482" s="170"/>
      <c r="AC482" s="171">
        <f>业务员提成明细!AC466</f>
        <v>850</v>
      </c>
      <c r="AD482" s="170"/>
      <c r="AE482" s="170"/>
      <c r="AF482" s="170" t="str">
        <f>业务员提成明细!AF466</f>
        <v>XOUT18030037</v>
      </c>
      <c r="AG482" s="176">
        <f>业务员提成明细!AG466</f>
        <v>43162</v>
      </c>
      <c r="AH482" s="177"/>
      <c r="AJ482" s="178">
        <f>业务员提成明细!AJ466</f>
        <v>0.17</v>
      </c>
    </row>
    <row r="483" spans="1:36" outlineLevel="2">
      <c r="A483" s="142" t="str">
        <f>业务员提成明细!A467</f>
        <v>赵忠</v>
      </c>
      <c r="B483" s="143">
        <f>业务员提成明细!B467</f>
        <v>43172</v>
      </c>
      <c r="C483" s="144" t="str">
        <f>业务员提成明细!C467</f>
        <v>a0238</v>
      </c>
      <c r="D483" s="142" t="str">
        <f>业务员提成明细!D467</f>
        <v>富曜精密组件(昆山)有限公司</v>
      </c>
      <c r="E483" s="145">
        <f>业务员提成明细!E467</f>
        <v>12972.96</v>
      </c>
      <c r="F483" s="146" t="str">
        <f>业务员提成明细!F467</f>
        <v>02839412</v>
      </c>
      <c r="G483" s="143">
        <f>业务员提成明细!G467</f>
        <v>43262</v>
      </c>
      <c r="H483" s="144">
        <f>业务员提成明细!H467</f>
        <v>90</v>
      </c>
      <c r="I483" s="150">
        <f>业务员提成明细!I467</f>
        <v>43276</v>
      </c>
      <c r="J483" s="151">
        <f>业务员提成明细!J467</f>
        <v>12972.96</v>
      </c>
      <c r="K483" s="145">
        <f>业务员提成明细!K467</f>
        <v>11088</v>
      </c>
      <c r="L483" s="152">
        <f>业务员提成明细!L467</f>
        <v>104</v>
      </c>
      <c r="M483" s="153">
        <f>业务员提成明细!M467</f>
        <v>0</v>
      </c>
      <c r="N483" s="76" t="e">
        <f>业务员提成明细!N467</f>
        <v>#REF!</v>
      </c>
      <c r="O483" s="126">
        <f>业务员提成明细!O467</f>
        <v>0.01</v>
      </c>
      <c r="P483" s="154">
        <f>业务员提成明细!P467</f>
        <v>110.88</v>
      </c>
      <c r="Q483" s="125" t="e">
        <f>业务员提成明细!Q467</f>
        <v>#REF!</v>
      </c>
      <c r="R483" s="145">
        <f>业务员提成明细!R467</f>
        <v>0</v>
      </c>
      <c r="S483" s="161">
        <f>业务员提成明细!S467</f>
        <v>0</v>
      </c>
      <c r="T483" s="162" t="str">
        <f>业务员提成明细!V467</f>
        <v>CYQ05</v>
      </c>
      <c r="U483" s="144" t="str">
        <f>业务员提成明细!W467</f>
        <v>*专项化学用品*不锈钢切削油</v>
      </c>
      <c r="V483" s="163" t="str">
        <f>业务员提成明细!V467</f>
        <v>CYQ05</v>
      </c>
      <c r="W483" s="164" t="str">
        <f>业务员提成明细!W467</f>
        <v>*专项化学用品*不锈钢切削油</v>
      </c>
      <c r="X483" s="163" t="str">
        <f>业务员提成明细!X467</f>
        <v>CH-105TN</v>
      </c>
      <c r="Y483" s="169">
        <f>业务员提成明细!Y467</f>
        <v>4</v>
      </c>
      <c r="Z483" s="170" t="str">
        <f>业务员提成明细!Z467</f>
        <v>桶</v>
      </c>
      <c r="AA483" s="170"/>
      <c r="AB483" s="170"/>
      <c r="AC483" s="171">
        <f>业务员提成明细!AC467</f>
        <v>720</v>
      </c>
      <c r="AD483" s="170"/>
      <c r="AE483" s="170"/>
      <c r="AF483" s="170" t="str">
        <f>业务员提成明细!AF467</f>
        <v>XOUT18030037</v>
      </c>
      <c r="AG483" s="176">
        <f>业务员提成明细!AG467</f>
        <v>43162</v>
      </c>
      <c r="AH483" s="177"/>
      <c r="AJ483" s="178">
        <f>业务员提成明细!AJ467</f>
        <v>0.17</v>
      </c>
    </row>
    <row r="484" spans="1:36" outlineLevel="2">
      <c r="A484" s="142" t="str">
        <f>业务员提成明细!A468</f>
        <v>赵忠</v>
      </c>
      <c r="B484" s="143">
        <f>业务员提成明细!B468</f>
        <v>43175</v>
      </c>
      <c r="C484" s="144" t="str">
        <f>业务员提成明细!C468</f>
        <v>a0356</v>
      </c>
      <c r="D484" s="142" t="str">
        <f>业务员提成明细!D468</f>
        <v>中茂电子科技（昆山）有限公司</v>
      </c>
      <c r="E484" s="145">
        <f>业务员提成明细!E468</f>
        <v>420</v>
      </c>
      <c r="F484" s="146" t="str">
        <f>业务员提成明细!F468</f>
        <v>02839594</v>
      </c>
      <c r="G484" s="143">
        <f>业务员提成明细!G468</f>
        <v>43265</v>
      </c>
      <c r="H484" s="144">
        <f>业务员提成明细!H468</f>
        <v>90</v>
      </c>
      <c r="I484" s="150">
        <f>业务员提成明细!I468</f>
        <v>43266</v>
      </c>
      <c r="J484" s="151">
        <f>业务员提成明细!J468</f>
        <v>420</v>
      </c>
      <c r="K484" s="145">
        <f>业务员提成明细!K468</f>
        <v>358.97</v>
      </c>
      <c r="L484" s="152">
        <f>业务员提成明细!L468</f>
        <v>91</v>
      </c>
      <c r="M484" s="153">
        <f>业务员提成明细!M468</f>
        <v>0</v>
      </c>
      <c r="N484" s="76" t="e">
        <f>业务员提成明细!N468</f>
        <v>#REF!</v>
      </c>
      <c r="O484" s="126">
        <f>业务员提成明细!O468</f>
        <v>0.04</v>
      </c>
      <c r="P484" s="154">
        <f>业务员提成明细!P468</f>
        <v>14.36</v>
      </c>
      <c r="Q484" s="125" t="e">
        <f>业务员提成明细!Q468</f>
        <v>#REF!</v>
      </c>
      <c r="R484" s="145" t="e">
        <f>业务员提成明细!R468</f>
        <v>#REF!</v>
      </c>
      <c r="S484" s="161" t="e">
        <f>业务员提成明细!S468</f>
        <v>#REF!</v>
      </c>
      <c r="T484" s="162" t="str">
        <f>业务员提成明细!V468</f>
        <v>CSQ02</v>
      </c>
      <c r="U484" s="144" t="str">
        <f>业务员提成明细!W468</f>
        <v>*专项化学用品*钨钢研磨液</v>
      </c>
      <c r="V484" s="163" t="str">
        <f>业务员提成明细!V468</f>
        <v>CSQ02</v>
      </c>
      <c r="W484" s="164" t="str">
        <f>业务员提成明细!W468</f>
        <v>*专项化学用品*钨钢研磨液</v>
      </c>
      <c r="X484" s="163" t="str">
        <f>业务员提成明细!X468</f>
        <v>9930C</v>
      </c>
      <c r="Y484" s="169">
        <f>业务员提成明细!Y468</f>
        <v>1</v>
      </c>
      <c r="Z484" s="170" t="str">
        <f>业务员提成明细!Z468</f>
        <v>桶</v>
      </c>
      <c r="AA484" s="170"/>
      <c r="AB484" s="170"/>
      <c r="AC484" s="171">
        <f>业务员提成明细!AC468</f>
        <v>18</v>
      </c>
      <c r="AD484" s="170"/>
      <c r="AE484" s="170"/>
      <c r="AF484" s="170" t="str">
        <f>业务员提成明细!AF468</f>
        <v>XOUT18030262</v>
      </c>
      <c r="AG484" s="176">
        <f>业务员提成明细!AG468</f>
        <v>43176</v>
      </c>
      <c r="AH484" s="177"/>
      <c r="AJ484" s="178">
        <f>业务员提成明细!AJ468</f>
        <v>0.17</v>
      </c>
    </row>
    <row r="485" spans="1:36" outlineLevel="2">
      <c r="A485" s="142" t="str">
        <f>业务员提成明细!A469</f>
        <v>赵忠</v>
      </c>
      <c r="B485" s="143">
        <f>业务员提成明细!B469</f>
        <v>43181</v>
      </c>
      <c r="C485" s="144" t="str">
        <f>业务员提成明细!C469</f>
        <v>a0550</v>
      </c>
      <c r="D485" s="142" t="str">
        <f>业务员提成明细!D469</f>
        <v>吴江蒙恩达精密五金有限公司</v>
      </c>
      <c r="E485" s="145">
        <f>业务员提成明细!E469</f>
        <v>5000</v>
      </c>
      <c r="F485" s="146" t="str">
        <f>业务员提成明细!F469</f>
        <v>02839675</v>
      </c>
      <c r="G485" s="143">
        <f>业务员提成明细!G469</f>
        <v>43241</v>
      </c>
      <c r="H485" s="144">
        <f>业务员提成明细!H469</f>
        <v>60</v>
      </c>
      <c r="I485" s="150">
        <f>业务员提成明细!I469</f>
        <v>43264</v>
      </c>
      <c r="J485" s="151">
        <f>业务员提成明细!J469</f>
        <v>5000</v>
      </c>
      <c r="K485" s="145">
        <f>业务员提成明细!K469</f>
        <v>4273.5</v>
      </c>
      <c r="L485" s="152">
        <f>业务员提成明细!L469</f>
        <v>83</v>
      </c>
      <c r="M485" s="153">
        <f>业务员提成明细!M469</f>
        <v>0</v>
      </c>
      <c r="N485" s="76" t="e">
        <f>业务员提成明细!N469</f>
        <v>#REF!</v>
      </c>
      <c r="O485" s="126">
        <f>业务员提成明细!O469</f>
        <v>0.04</v>
      </c>
      <c r="P485" s="154">
        <f>业务员提成明细!P469</f>
        <v>170.94</v>
      </c>
      <c r="Q485" s="125" t="e">
        <f>业务员提成明细!Q469</f>
        <v>#REF!</v>
      </c>
      <c r="R485" s="145" t="e">
        <f>业务员提成明细!R469</f>
        <v>#REF!</v>
      </c>
      <c r="S485" s="161" t="e">
        <f>业务员提成明细!S469</f>
        <v>#REF!</v>
      </c>
      <c r="T485" s="162" t="str">
        <f>业务员提成明细!V469</f>
        <v>CYQ74</v>
      </c>
      <c r="U485" s="144" t="str">
        <f>业务员提成明细!W469</f>
        <v>*专项化学用品*不锈钢切削油</v>
      </c>
      <c r="V485" s="163" t="str">
        <f>业务员提成明细!V469</f>
        <v>CYQ74</v>
      </c>
      <c r="W485" s="164" t="str">
        <f>业务员提成明细!W469</f>
        <v>*专项化学用品*不锈钢切削油</v>
      </c>
      <c r="X485" s="163" t="str">
        <f>业务员提成明细!X469</f>
        <v>CH-105</v>
      </c>
      <c r="Y485" s="169">
        <f>业务员提成明细!Y469</f>
        <v>2</v>
      </c>
      <c r="Z485" s="170" t="str">
        <f>业务员提成明细!Z469</f>
        <v>桶</v>
      </c>
      <c r="AA485" s="170"/>
      <c r="AB485" s="170"/>
      <c r="AC485" s="171">
        <f>业务员提成明细!AC469</f>
        <v>340</v>
      </c>
      <c r="AD485" s="170"/>
      <c r="AE485" s="170"/>
      <c r="AF485" s="170" t="str">
        <f>业务员提成明细!AF469</f>
        <v>XOUT18030048</v>
      </c>
      <c r="AG485" s="176">
        <f>业务员提成明细!AG469</f>
        <v>43164</v>
      </c>
      <c r="AH485" s="177"/>
      <c r="AJ485" s="178">
        <f>业务员提成明细!AJ469</f>
        <v>0.17</v>
      </c>
    </row>
    <row r="486" spans="1:36" outlineLevel="2">
      <c r="A486" s="142" t="str">
        <f>业务员提成明细!A470</f>
        <v>赵忠</v>
      </c>
      <c r="B486" s="143">
        <f>业务员提成明细!B470</f>
        <v>43123</v>
      </c>
      <c r="C486" s="144" t="str">
        <f>业务员提成明细!C470</f>
        <v>a0683</v>
      </c>
      <c r="D486" s="142" t="str">
        <f>业务员提成明细!D470</f>
        <v>苏州恒尚精密五金有限公司</v>
      </c>
      <c r="E486" s="145">
        <f>业务员提成明细!E470</f>
        <v>5000</v>
      </c>
      <c r="F486" s="146" t="str">
        <f>业务员提成明细!F470</f>
        <v>28120537</v>
      </c>
      <c r="G486" s="143">
        <f>业务员提成明细!G470</f>
        <v>43123</v>
      </c>
      <c r="H486" s="144" t="str">
        <f>业务员提成明细!H470</f>
        <v>开票现金</v>
      </c>
      <c r="I486" s="150">
        <f>业务员提成明细!I470</f>
        <v>43259</v>
      </c>
      <c r="J486" s="151">
        <f>业务员提成明细!J470</f>
        <v>5000</v>
      </c>
      <c r="K486" s="145">
        <f>业务员提成明细!K470</f>
        <v>4273.5</v>
      </c>
      <c r="L486" s="152">
        <f>业务员提成明细!L470</f>
        <v>136</v>
      </c>
      <c r="M486" s="153">
        <f>业务员提成明细!M470</f>
        <v>0</v>
      </c>
      <c r="N486" s="76" t="e">
        <f>业务员提成明细!N470</f>
        <v>#REF!</v>
      </c>
      <c r="O486" s="126">
        <f>业务员提成明细!O470</f>
        <v>0.02</v>
      </c>
      <c r="P486" s="154">
        <f>业务员提成明细!P470</f>
        <v>85.47</v>
      </c>
      <c r="Q486" s="125" t="e">
        <f>业务员提成明细!Q470</f>
        <v>#REF!</v>
      </c>
      <c r="R486" s="145" t="e">
        <f>业务员提成明细!R470</f>
        <v>#REF!</v>
      </c>
      <c r="S486" s="161" t="e">
        <f>业务员提成明细!S470</f>
        <v>#REF!</v>
      </c>
      <c r="T486" s="162" t="str">
        <f>业务员提成明细!V470</f>
        <v>CYQ19</v>
      </c>
      <c r="U486" s="144" t="str">
        <f>业务员提成明细!W470</f>
        <v>*石油制品*不锈钢切削油</v>
      </c>
      <c r="V486" s="163" t="str">
        <f>业务员提成明细!V470</f>
        <v>CYQ19</v>
      </c>
      <c r="W486" s="164" t="str">
        <f>业务员提成明细!W470</f>
        <v>*石油制品*不锈钢切削油</v>
      </c>
      <c r="X486" s="163" t="str">
        <f>业务员提成明细!X470</f>
        <v>DH-30A</v>
      </c>
      <c r="Y486" s="169">
        <f>业务员提成明细!Y470</f>
        <v>2</v>
      </c>
      <c r="Z486" s="170" t="str">
        <f>业务员提成明细!Z470</f>
        <v>桶</v>
      </c>
      <c r="AA486" s="170"/>
      <c r="AB486" s="170"/>
      <c r="AC486" s="171">
        <f>业务员提成明细!AC470</f>
        <v>340</v>
      </c>
      <c r="AD486" s="170"/>
      <c r="AE486" s="170"/>
      <c r="AF486" s="170" t="str">
        <f>业务员提成明细!AF470</f>
        <v>XOUT18010220</v>
      </c>
      <c r="AG486" s="176">
        <f>业务员提成明细!AG470</f>
        <v>43112</v>
      </c>
      <c r="AH486" s="177"/>
      <c r="AJ486" s="178">
        <f>业务员提成明细!AJ470</f>
        <v>0.17</v>
      </c>
    </row>
    <row r="487" spans="1:36" outlineLevel="2">
      <c r="A487" s="142" t="str">
        <f>业务员提成明细!A471</f>
        <v>赵忠</v>
      </c>
      <c r="B487" s="143">
        <f>业务员提成明细!B471</f>
        <v>43243</v>
      </c>
      <c r="C487" s="144" t="str">
        <f>业务员提成明细!C471</f>
        <v>a0684</v>
      </c>
      <c r="D487" s="142" t="str">
        <f>业务员提成明细!D471</f>
        <v>昆山九五焊管有限公司</v>
      </c>
      <c r="E487" s="145">
        <f>业务员提成明细!E471</f>
        <v>6600</v>
      </c>
      <c r="F487" s="146" t="str">
        <f>业务员提成明细!F471</f>
        <v>55874581</v>
      </c>
      <c r="G487" s="143">
        <f>业务员提成明细!G471</f>
        <v>43273</v>
      </c>
      <c r="H487" s="144">
        <f>业务员提成明细!H471</f>
        <v>30</v>
      </c>
      <c r="I487" s="150">
        <f>业务员提成明细!I471</f>
        <v>43281</v>
      </c>
      <c r="J487" s="151">
        <f>业务员提成明细!J471</f>
        <v>6600</v>
      </c>
      <c r="K487" s="145">
        <f>业务员提成明细!K471</f>
        <v>5689.66</v>
      </c>
      <c r="L487" s="152">
        <f>业务员提成明细!L471</f>
        <v>38</v>
      </c>
      <c r="M487" s="153">
        <f>业务员提成明细!M471</f>
        <v>0</v>
      </c>
      <c r="N487" s="76" t="e">
        <f>业务员提成明细!N471</f>
        <v>#REF!</v>
      </c>
      <c r="O487" s="126">
        <f>业务员提成明细!O471</f>
        <v>0.05</v>
      </c>
      <c r="P487" s="154">
        <f>业务员提成明细!P471</f>
        <v>284.48</v>
      </c>
      <c r="Q487" s="125" t="e">
        <f>业务员提成明细!Q471</f>
        <v>#REF!</v>
      </c>
      <c r="R487" s="145" t="e">
        <f>业务员提成明细!R471</f>
        <v>#REF!</v>
      </c>
      <c r="S487" s="161" t="e">
        <f>业务员提成明细!S471</f>
        <v>#REF!</v>
      </c>
      <c r="T487" s="162" t="str">
        <f>业务员提成明细!V471</f>
        <v>CSQ12</v>
      </c>
      <c r="U487" s="144" t="str">
        <f>业务员提成明细!W471</f>
        <v>*其他化学制品*高级全合成切削液</v>
      </c>
      <c r="V487" s="163" t="str">
        <f>业务员提成明细!V471</f>
        <v>CSQ12</v>
      </c>
      <c r="W487" s="164" t="str">
        <f>业务员提成明细!W471</f>
        <v>*其他化学制品*高级全合成切削液</v>
      </c>
      <c r="X487" s="163" t="str">
        <f>业务员提成明细!X471</f>
        <v>SC-601</v>
      </c>
      <c r="Y487" s="169">
        <f>业务员提成明细!Y471</f>
        <v>3</v>
      </c>
      <c r="Z487" s="170" t="str">
        <f>业务员提成明细!Z471</f>
        <v>桶</v>
      </c>
      <c r="AA487" s="170"/>
      <c r="AB487" s="170"/>
      <c r="AC487" s="171">
        <f>业务员提成明细!AC471</f>
        <v>540</v>
      </c>
      <c r="AD487" s="170"/>
      <c r="AE487" s="170"/>
      <c r="AF487" s="170" t="str">
        <f>业务员提成明细!AF471</f>
        <v>XOUT18050127</v>
      </c>
      <c r="AG487" s="176">
        <f>业务员提成明细!AG471</f>
        <v>43229</v>
      </c>
      <c r="AH487" s="177"/>
      <c r="AJ487" s="178">
        <f>业务员提成明细!AJ471</f>
        <v>0.159999015758411</v>
      </c>
    </row>
    <row r="488" spans="1:36" outlineLevel="2">
      <c r="A488" s="142" t="str">
        <f>业务员提成明细!A472</f>
        <v>赵忠</v>
      </c>
      <c r="B488" s="143">
        <f>业务员提成明细!B472</f>
        <v>43130</v>
      </c>
      <c r="C488" s="144" t="str">
        <f>业务员提成明细!C472</f>
        <v>a0711</v>
      </c>
      <c r="D488" s="142" t="str">
        <f>业务员提成明细!D472</f>
        <v>吴江力泰精工科技有限公司</v>
      </c>
      <c r="E488" s="145">
        <f>业务员提成明细!E472</f>
        <v>2650</v>
      </c>
      <c r="F488" s="146" t="str">
        <f>业务员提成明细!F472</f>
        <v>28120646</v>
      </c>
      <c r="G488" s="143">
        <f>业务员提成明细!G472</f>
        <v>43160</v>
      </c>
      <c r="H488" s="144">
        <f>业务员提成明细!H472</f>
        <v>30</v>
      </c>
      <c r="I488" s="150">
        <f>业务员提成明细!I472</f>
        <v>43255</v>
      </c>
      <c r="J488" s="151">
        <f>业务员提成明细!J472</f>
        <v>2650</v>
      </c>
      <c r="K488" s="145">
        <f>业务员提成明细!K472</f>
        <v>2264.96</v>
      </c>
      <c r="L488" s="152">
        <f>业务员提成明细!L472</f>
        <v>125</v>
      </c>
      <c r="M488" s="153">
        <f>业务员提成明细!M472</f>
        <v>0</v>
      </c>
      <c r="N488" s="76" t="e">
        <f>业务员提成明细!N472</f>
        <v>#REF!</v>
      </c>
      <c r="O488" s="126">
        <f>业务员提成明细!O472</f>
        <v>0.02</v>
      </c>
      <c r="P488" s="154">
        <f>业务员提成明细!P472</f>
        <v>45.3</v>
      </c>
      <c r="Q488" s="125" t="e">
        <f>业务员提成明细!Q472</f>
        <v>#REF!</v>
      </c>
      <c r="R488" s="145" t="e">
        <f>业务员提成明细!R472</f>
        <v>#REF!</v>
      </c>
      <c r="S488" s="161" t="e">
        <f>业务员提成明细!S472</f>
        <v>#REF!</v>
      </c>
      <c r="T488" s="162" t="str">
        <f>业务员提成明细!V472</f>
        <v>CSB09</v>
      </c>
      <c r="U488" s="144" t="str">
        <f>业务员提成明细!W472</f>
        <v>*石油制品*半合成极压切削液</v>
      </c>
      <c r="V488" s="163" t="str">
        <f>业务员提成明细!V472</f>
        <v>CSB09</v>
      </c>
      <c r="W488" s="164" t="str">
        <f>业务员提成明细!W472</f>
        <v>*石油制品*半合成极压切削液</v>
      </c>
      <c r="X488" s="163" t="str">
        <f>业务员提成明细!X472</f>
        <v>LP-3030K</v>
      </c>
      <c r="Y488" s="169">
        <f>业务员提成明细!Y472</f>
        <v>1</v>
      </c>
      <c r="Z488" s="170" t="str">
        <f>业务员提成明细!Z472</f>
        <v>桶</v>
      </c>
      <c r="AA488" s="170"/>
      <c r="AB488" s="170"/>
      <c r="AC488" s="171">
        <f>业务员提成明细!AC472</f>
        <v>170</v>
      </c>
      <c r="AD488" s="170"/>
      <c r="AE488" s="170"/>
      <c r="AF488" s="170" t="str">
        <f>业务员提成明细!AF472</f>
        <v>XOUT18010543</v>
      </c>
      <c r="AG488" s="176">
        <f>业务员提成明细!AG472</f>
        <v>43131</v>
      </c>
      <c r="AH488" s="177"/>
      <c r="AJ488" s="178">
        <f>业务员提成明细!AJ472</f>
        <v>0.17</v>
      </c>
    </row>
    <row r="489" spans="1:36" outlineLevel="2">
      <c r="A489" s="142" t="str">
        <f>业务员提成明细!A473</f>
        <v>赵忠</v>
      </c>
      <c r="B489" s="143">
        <f>业务员提成明细!B473</f>
        <v>43112</v>
      </c>
      <c r="C489" s="144" t="str">
        <f>业务员提成明细!C473</f>
        <v>a0735</v>
      </c>
      <c r="D489" s="142" t="str">
        <f>业务员提成明细!D473</f>
        <v>昆山市张浦镇卞可欣机械厂</v>
      </c>
      <c r="E489" s="145">
        <f>业务员提成明细!E473</f>
        <v>2500</v>
      </c>
      <c r="F489" s="146" t="str">
        <f>业务员提成明细!F473</f>
        <v>28120301</v>
      </c>
      <c r="G489" s="143">
        <f>业务员提成明细!G473</f>
        <v>43172</v>
      </c>
      <c r="H489" s="144">
        <f>业务员提成明细!H473</f>
        <v>60</v>
      </c>
      <c r="I489" s="150">
        <f>业务员提成明细!I473</f>
        <v>43273</v>
      </c>
      <c r="J489" s="151">
        <f>业务员提成明细!J473</f>
        <v>2500</v>
      </c>
      <c r="K489" s="145">
        <f>业务员提成明细!K473</f>
        <v>2136.75</v>
      </c>
      <c r="L489" s="152">
        <f>业务员提成明细!L473</f>
        <v>161</v>
      </c>
      <c r="M489" s="153">
        <f>业务员提成明细!M473</f>
        <v>0</v>
      </c>
      <c r="N489" s="76" t="e">
        <f>业务员提成明细!N473</f>
        <v>#REF!</v>
      </c>
      <c r="O489" s="126">
        <f>业务员提成明细!O473</f>
        <v>0.01</v>
      </c>
      <c r="P489" s="154">
        <f>业务员提成明细!P473</f>
        <v>21.37</v>
      </c>
      <c r="Q489" s="125" t="e">
        <f>业务员提成明细!Q473</f>
        <v>#REF!</v>
      </c>
      <c r="R489" s="145" t="e">
        <f>业务员提成明细!R473</f>
        <v>#REF!</v>
      </c>
      <c r="S489" s="161" t="e">
        <f>业务员提成明细!S473</f>
        <v>#REF!</v>
      </c>
      <c r="T489" s="162" t="str">
        <f>业务员提成明细!V473</f>
        <v>CSB10</v>
      </c>
      <c r="U489" s="144" t="str">
        <f>业务员提成明细!W473</f>
        <v>*石油制品*半合成切削液</v>
      </c>
      <c r="V489" s="163" t="str">
        <f>业务员提成明细!V473</f>
        <v>CSB10</v>
      </c>
      <c r="W489" s="164" t="str">
        <f>业务员提成明细!W473</f>
        <v>*石油制品*半合成切削液</v>
      </c>
      <c r="X489" s="163" t="str">
        <f>业务员提成明细!X473</f>
        <v>LP-3030XS</v>
      </c>
      <c r="Y489" s="169">
        <f>业务员提成明细!Y473</f>
        <v>1</v>
      </c>
      <c r="Z489" s="170" t="str">
        <f>业务员提成明细!Z473</f>
        <v>桶</v>
      </c>
      <c r="AA489" s="170"/>
      <c r="AB489" s="170"/>
      <c r="AC489" s="171">
        <f>业务员提成明细!AC473</f>
        <v>170</v>
      </c>
      <c r="AD489" s="170"/>
      <c r="AE489" s="170"/>
      <c r="AF489" s="170" t="str">
        <f>业务员提成明细!AF473</f>
        <v>XOUT18010239</v>
      </c>
      <c r="AG489" s="176">
        <f>业务员提成明细!AG473</f>
        <v>43113</v>
      </c>
      <c r="AH489" s="177"/>
      <c r="AJ489" s="178">
        <f>业务员提成明细!AJ473</f>
        <v>0.17</v>
      </c>
    </row>
    <row r="490" spans="1:36" outlineLevel="2">
      <c r="A490" s="142" t="str">
        <f>业务员提成明细!A474</f>
        <v>赵忠</v>
      </c>
      <c r="B490" s="143">
        <f>业务员提成明细!B474</f>
        <v>43235</v>
      </c>
      <c r="C490" s="144" t="str">
        <f>业务员提成明细!C474</f>
        <v>a0863</v>
      </c>
      <c r="D490" s="142" t="str">
        <f>业务员提成明细!D474</f>
        <v>昆山科翔意电子科技有限公司</v>
      </c>
      <c r="E490" s="145">
        <f>业务员提成明细!E474</f>
        <v>2750</v>
      </c>
      <c r="F490" s="146" t="str">
        <f>业务员提成明细!F474</f>
        <v>27754520</v>
      </c>
      <c r="G490" s="143">
        <f>业务员提成明细!G474</f>
        <v>43355</v>
      </c>
      <c r="H490" s="144">
        <f>业务员提成明细!H474</f>
        <v>120</v>
      </c>
      <c r="I490" s="150">
        <f>业务员提成明细!I474</f>
        <v>43280</v>
      </c>
      <c r="J490" s="151">
        <f>业务员提成明细!J474</f>
        <v>2750</v>
      </c>
      <c r="K490" s="145">
        <f>业务员提成明细!K474</f>
        <v>2370.69</v>
      </c>
      <c r="L490" s="152">
        <f>业务员提成明细!L474</f>
        <v>45</v>
      </c>
      <c r="M490" s="153">
        <f>业务员提成明细!M474</f>
        <v>0</v>
      </c>
      <c r="N490" s="76" t="e">
        <f>业务员提成明细!N474</f>
        <v>#REF!</v>
      </c>
      <c r="O490" s="126">
        <f>业务员提成明细!O474</f>
        <v>0.05</v>
      </c>
      <c r="P490" s="154">
        <f>业务员提成明细!P474</f>
        <v>118.53</v>
      </c>
      <c r="Q490" s="125" t="e">
        <f>业务员提成明细!Q474</f>
        <v>#REF!</v>
      </c>
      <c r="R490" s="145" t="e">
        <f>业务员提成明细!R474</f>
        <v>#REF!</v>
      </c>
      <c r="S490" s="161" t="e">
        <f>业务员提成明细!S474</f>
        <v>#REF!</v>
      </c>
      <c r="T490" s="162" t="str">
        <f>业务员提成明细!V474</f>
        <v>CSB03</v>
      </c>
      <c r="U490" s="144" t="str">
        <f>业务员提成明细!W474</f>
        <v>*化学试剂助剂*半合成切削液</v>
      </c>
      <c r="V490" s="163" t="str">
        <f>业务员提成明细!V474</f>
        <v>CSB03</v>
      </c>
      <c r="W490" s="164" t="str">
        <f>业务员提成明细!W474</f>
        <v>*化学试剂助剂*半合成切削液</v>
      </c>
      <c r="X490" s="163" t="str">
        <f>业务员提成明细!X474</f>
        <v>JH-3010</v>
      </c>
      <c r="Y490" s="169">
        <f>业务员提成明细!Y474</f>
        <v>1</v>
      </c>
      <c r="Z490" s="170" t="str">
        <f>业务员提成明细!Z474</f>
        <v>桶</v>
      </c>
      <c r="AA490" s="170"/>
      <c r="AB490" s="170"/>
      <c r="AC490" s="171">
        <f>业务员提成明细!AC474</f>
        <v>170</v>
      </c>
      <c r="AD490" s="170"/>
      <c r="AE490" s="170"/>
      <c r="AF490" s="170" t="str">
        <f>业务员提成明细!AF474</f>
        <v>XOUT18050264</v>
      </c>
      <c r="AG490" s="176">
        <f>业务员提成明细!AG474</f>
        <v>43236</v>
      </c>
      <c r="AH490" s="177"/>
      <c r="AJ490" s="178">
        <f>业务员提成明细!AJ474</f>
        <v>0.159999831272752</v>
      </c>
    </row>
    <row r="491" spans="1:36" outlineLevel="2">
      <c r="A491" s="142" t="str">
        <f>业务员提成明细!A475</f>
        <v>赵忠</v>
      </c>
      <c r="B491" s="143">
        <f>业务员提成明细!B475</f>
        <v>43235</v>
      </c>
      <c r="C491" s="144" t="str">
        <f>业务员提成明细!C475</f>
        <v>a0863</v>
      </c>
      <c r="D491" s="142" t="str">
        <f>业务员提成明细!D475</f>
        <v>昆山科翔意电子科技有限公司</v>
      </c>
      <c r="E491" s="145">
        <f>业务员提成明细!E475</f>
        <v>2860</v>
      </c>
      <c r="F491" s="146" t="str">
        <f>业务员提成明细!F475</f>
        <v>27754524</v>
      </c>
      <c r="G491" s="143">
        <f>业务员提成明细!G475</f>
        <v>43355</v>
      </c>
      <c r="H491" s="144">
        <f>业务员提成明细!H475</f>
        <v>120</v>
      </c>
      <c r="I491" s="150">
        <f>业务员提成明细!I475</f>
        <v>43280</v>
      </c>
      <c r="J491" s="151">
        <f>业务员提成明细!J475</f>
        <v>2860</v>
      </c>
      <c r="K491" s="145">
        <f>业务员提成明细!K475</f>
        <v>2465.52</v>
      </c>
      <c r="L491" s="152">
        <f>业务员提成明细!L475</f>
        <v>45</v>
      </c>
      <c r="M491" s="153">
        <f>业务员提成明细!M475</f>
        <v>0</v>
      </c>
      <c r="N491" s="76" t="e">
        <f>业务员提成明细!N475</f>
        <v>#REF!</v>
      </c>
      <c r="O491" s="126">
        <f>业务员提成明细!O475</f>
        <v>0.05</v>
      </c>
      <c r="P491" s="154">
        <f>业务员提成明细!P475</f>
        <v>123.28</v>
      </c>
      <c r="Q491" s="125" t="e">
        <f>业务员提成明细!Q475</f>
        <v>#REF!</v>
      </c>
      <c r="R491" s="145" t="e">
        <f>业务员提成明细!R475</f>
        <v>#REF!</v>
      </c>
      <c r="S491" s="161" t="e">
        <f>业务员提成明细!S475</f>
        <v>#REF!</v>
      </c>
      <c r="T491" s="162" t="str">
        <f>业务员提成明细!V475</f>
        <v>CYQ54</v>
      </c>
      <c r="U491" s="144" t="str">
        <f>业务员提成明细!W475</f>
        <v>*化学试剂助剂*不锈钢冷却剂</v>
      </c>
      <c r="V491" s="163" t="str">
        <f>业务员提成明细!V475</f>
        <v>CYQ54</v>
      </c>
      <c r="W491" s="164" t="str">
        <f>业务员提成明细!W475</f>
        <v>*化学试剂助剂*不锈钢冷却剂</v>
      </c>
      <c r="X491" s="163" t="str">
        <f>业务员提成明细!X475</f>
        <v>CH-204A</v>
      </c>
      <c r="Y491" s="169">
        <f>业务员提成明细!Y475</f>
        <v>1</v>
      </c>
      <c r="Z491" s="170" t="str">
        <f>业务员提成明细!Z475</f>
        <v>桶</v>
      </c>
      <c r="AA491" s="170"/>
      <c r="AB491" s="170"/>
      <c r="AC491" s="171">
        <f>业务员提成明细!AC475</f>
        <v>170</v>
      </c>
      <c r="AD491" s="170"/>
      <c r="AE491" s="170"/>
      <c r="AF491" s="170" t="str">
        <f>业务员提成明细!AF475</f>
        <v>XOUT18050279</v>
      </c>
      <c r="AG491" s="176">
        <f>业务员提成明细!AG475</f>
        <v>43236</v>
      </c>
      <c r="AH491" s="177"/>
      <c r="AJ491" s="178">
        <f>业务员提成明细!AJ475</f>
        <v>0.15999870209935399</v>
      </c>
    </row>
    <row r="492" spans="1:36" outlineLevel="2">
      <c r="A492" s="142" t="str">
        <f>业务员提成明细!A476</f>
        <v>赵忠</v>
      </c>
      <c r="B492" s="143">
        <f>业务员提成明细!B476</f>
        <v>43138</v>
      </c>
      <c r="C492" s="144" t="str">
        <f>业务员提成明细!C476</f>
        <v>a0909</v>
      </c>
      <c r="D492" s="142" t="str">
        <f>业务员提成明细!D476</f>
        <v>昆山隆微精密电子有限公司</v>
      </c>
      <c r="E492" s="145">
        <f>业务员提成明细!E476</f>
        <v>2450</v>
      </c>
      <c r="F492" s="146" t="str">
        <f>业务员提成明细!F476</f>
        <v>02839238</v>
      </c>
      <c r="G492" s="143">
        <f>业务员提成明细!G476</f>
        <v>43228</v>
      </c>
      <c r="H492" s="144">
        <f>业务员提成明细!H476</f>
        <v>90</v>
      </c>
      <c r="I492" s="150">
        <f>业务员提成明细!I476</f>
        <v>43273</v>
      </c>
      <c r="J492" s="151">
        <f>业务员提成明细!J476</f>
        <v>2450</v>
      </c>
      <c r="K492" s="145">
        <f>业务员提成明细!K476</f>
        <v>2094.02</v>
      </c>
      <c r="L492" s="152">
        <f>业务员提成明细!L476</f>
        <v>135</v>
      </c>
      <c r="M492" s="153">
        <f>业务员提成明细!M476</f>
        <v>0</v>
      </c>
      <c r="N492" s="76" t="e">
        <f>业务员提成明细!N476</f>
        <v>#REF!</v>
      </c>
      <c r="O492" s="126">
        <f>业务员提成明细!O476</f>
        <v>0.02</v>
      </c>
      <c r="P492" s="154">
        <f>业务员提成明细!P476</f>
        <v>41.88</v>
      </c>
      <c r="Q492" s="125" t="e">
        <f>业务员提成明细!Q476</f>
        <v>#REF!</v>
      </c>
      <c r="R492" s="145" t="e">
        <f>业务员提成明细!R476</f>
        <v>#REF!</v>
      </c>
      <c r="S492" s="161" t="e">
        <f>业务员提成明细!S476</f>
        <v>#REF!</v>
      </c>
      <c r="T492" s="162" t="str">
        <f>业务员提成明细!V476</f>
        <v>CYQ74</v>
      </c>
      <c r="U492" s="144" t="str">
        <f>业务员提成明细!W476</f>
        <v>*石油制品*不锈钢切削油</v>
      </c>
      <c r="V492" s="163" t="str">
        <f>业务员提成明细!V476</f>
        <v>CYQ74</v>
      </c>
      <c r="W492" s="164" t="str">
        <f>业务员提成明细!W476</f>
        <v>*石油制品*不锈钢切削油</v>
      </c>
      <c r="X492" s="163" t="str">
        <f>业务员提成明细!X476</f>
        <v>CH-105</v>
      </c>
      <c r="Y492" s="169">
        <f>业务员提成明细!Y476</f>
        <v>1</v>
      </c>
      <c r="Z492" s="170" t="str">
        <f>业务员提成明细!Z476</f>
        <v>桶</v>
      </c>
      <c r="AA492" s="170"/>
      <c r="AB492" s="170"/>
      <c r="AC492" s="171">
        <f>业务员提成明细!AC476</f>
        <v>170</v>
      </c>
      <c r="AD492" s="170"/>
      <c r="AE492" s="170"/>
      <c r="AF492" s="170" t="str">
        <f>业务员提成明细!AF476</f>
        <v>XOUT18010456</v>
      </c>
      <c r="AG492" s="176">
        <f>业务员提成明细!AG476</f>
        <v>43125</v>
      </c>
      <c r="AH492" s="177"/>
      <c r="AJ492" s="178">
        <f>业务员提成明细!AJ476</f>
        <v>0.17</v>
      </c>
    </row>
    <row r="493" spans="1:36" outlineLevel="2">
      <c r="A493" s="142" t="str">
        <f>业务员提成明细!A477</f>
        <v>赵忠</v>
      </c>
      <c r="B493" s="143">
        <f>业务员提成明细!B477</f>
        <v>43234</v>
      </c>
      <c r="C493" s="144" t="str">
        <f>业务员提成明细!C477</f>
        <v>a1000</v>
      </c>
      <c r="D493" s="142" t="str">
        <f>业务员提成明细!D477</f>
        <v>昆山全力欣金属制品有限公司</v>
      </c>
      <c r="E493" s="145">
        <f>业务员提成明细!E477</f>
        <v>300</v>
      </c>
      <c r="F493" s="146" t="str">
        <f>业务员提成明细!F477</f>
        <v>27754501</v>
      </c>
      <c r="G493" s="143">
        <f>业务员提成明细!G477</f>
        <v>43264</v>
      </c>
      <c r="H493" s="144">
        <f>业务员提成明细!H477</f>
        <v>30</v>
      </c>
      <c r="I493" s="150">
        <f>业务员提成明细!I477</f>
        <v>43277</v>
      </c>
      <c r="J493" s="151">
        <f>业务员提成明细!J477</f>
        <v>300</v>
      </c>
      <c r="K493" s="145">
        <f>业务员提成明细!K477</f>
        <v>258.62</v>
      </c>
      <c r="L493" s="152">
        <f>业务员提成明细!L477</f>
        <v>43</v>
      </c>
      <c r="M493" s="153">
        <f>业务员提成明细!M477</f>
        <v>0</v>
      </c>
      <c r="N493" s="76" t="e">
        <f>业务员提成明细!N477</f>
        <v>#REF!</v>
      </c>
      <c r="O493" s="126">
        <f>业务员提成明细!O477</f>
        <v>0.05</v>
      </c>
      <c r="P493" s="154">
        <f>业务员提成明细!P477</f>
        <v>12.93</v>
      </c>
      <c r="Q493" s="125" t="e">
        <f>业务员提成明细!Q477</f>
        <v>#REF!</v>
      </c>
      <c r="R493" s="145" t="e">
        <f>业务员提成明细!R477</f>
        <v>#REF!</v>
      </c>
      <c r="S493" s="161" t="e">
        <f>业务员提成明细!S477</f>
        <v>#REF!</v>
      </c>
      <c r="T493" s="162" t="str">
        <f>业务员提成明细!V477</f>
        <v>CYT07</v>
      </c>
      <c r="U493" s="144" t="str">
        <f>业务员提成明细!W477</f>
        <v>*化学试剂助剂*主轴保护剂</v>
      </c>
      <c r="V493" s="163" t="str">
        <f>业务员提成明细!V477</f>
        <v>CYT07</v>
      </c>
      <c r="W493" s="164" t="str">
        <f>业务员提成明细!W477</f>
        <v>*化学试剂助剂*主轴保护剂</v>
      </c>
      <c r="X493" s="163" t="str">
        <f>业务员提成明细!X477</f>
        <v>10#</v>
      </c>
      <c r="Y493" s="169">
        <f>业务员提成明细!Y477</f>
        <v>1</v>
      </c>
      <c r="Z493" s="170" t="str">
        <f>业务员提成明细!Z477</f>
        <v>桶</v>
      </c>
      <c r="AA493" s="170"/>
      <c r="AB493" s="170"/>
      <c r="AC493" s="171">
        <f>业务员提成明细!AC477</f>
        <v>17</v>
      </c>
      <c r="AD493" s="170"/>
      <c r="AE493" s="170"/>
      <c r="AF493" s="170" t="str">
        <f>业务员提成明细!AF477</f>
        <v>XOUT18050244</v>
      </c>
      <c r="AG493" s="176">
        <f>业务员提成明细!AG477</f>
        <v>43234</v>
      </c>
      <c r="AH493" s="177"/>
      <c r="AJ493" s="178">
        <f>业务员提成明细!AJ477</f>
        <v>0.160003093341582</v>
      </c>
    </row>
    <row r="494" spans="1:36" outlineLevel="2">
      <c r="A494" s="142" t="str">
        <f>业务员提成明细!A478</f>
        <v>赵忠</v>
      </c>
      <c r="B494" s="143">
        <f>业务员提成明细!B478</f>
        <v>43242</v>
      </c>
      <c r="C494" s="144" t="str">
        <f>业务员提成明细!C478</f>
        <v>a1000</v>
      </c>
      <c r="D494" s="142" t="str">
        <f>业务员提成明细!D478</f>
        <v>昆山全力欣金属制品有限公司</v>
      </c>
      <c r="E494" s="145">
        <f>业务员提成明细!E478</f>
        <v>300</v>
      </c>
      <c r="F494" s="146" t="str">
        <f>业务员提成明细!F478</f>
        <v>55874569</v>
      </c>
      <c r="G494" s="143">
        <f>业务员提成明细!G478</f>
        <v>43272</v>
      </c>
      <c r="H494" s="144">
        <f>业务员提成明细!H478</f>
        <v>30</v>
      </c>
      <c r="I494" s="150">
        <f>业务员提成明细!I478</f>
        <v>43277</v>
      </c>
      <c r="J494" s="151">
        <f>业务员提成明细!J478</f>
        <v>300</v>
      </c>
      <c r="K494" s="145">
        <f>业务员提成明细!K478</f>
        <v>258.62</v>
      </c>
      <c r="L494" s="152">
        <f>业务员提成明细!L478</f>
        <v>35</v>
      </c>
      <c r="M494" s="153">
        <f>业务员提成明细!M478</f>
        <v>0</v>
      </c>
      <c r="N494" s="76" t="e">
        <f>业务员提成明细!N478</f>
        <v>#REF!</v>
      </c>
      <c r="O494" s="126">
        <f>业务员提成明细!O478</f>
        <v>0.05</v>
      </c>
      <c r="P494" s="154">
        <f>业务员提成明细!P478</f>
        <v>12.93</v>
      </c>
      <c r="Q494" s="125" t="e">
        <f>业务员提成明细!Q478</f>
        <v>#REF!</v>
      </c>
      <c r="R494" s="145" t="e">
        <f>业务员提成明细!R478</f>
        <v>#REF!</v>
      </c>
      <c r="S494" s="161" t="e">
        <f>业务员提成明细!S478</f>
        <v>#REF!</v>
      </c>
      <c r="T494" s="162" t="str">
        <f>业务员提成明细!V478</f>
        <v>CYT07</v>
      </c>
      <c r="U494" s="144" t="str">
        <f>业务员提成明细!W478</f>
        <v>*化学试剂助剂*主轴保护剂</v>
      </c>
      <c r="V494" s="163" t="str">
        <f>业务员提成明细!V478</f>
        <v>CYT07</v>
      </c>
      <c r="W494" s="164" t="str">
        <f>业务员提成明细!W478</f>
        <v>*化学试剂助剂*主轴保护剂</v>
      </c>
      <c r="X494" s="163" t="str">
        <f>业务员提成明细!X478</f>
        <v>10#</v>
      </c>
      <c r="Y494" s="169">
        <f>业务员提成明细!Y478</f>
        <v>1</v>
      </c>
      <c r="Z494" s="170" t="str">
        <f>业务员提成明细!Z478</f>
        <v>桶</v>
      </c>
      <c r="AA494" s="170"/>
      <c r="AB494" s="170"/>
      <c r="AC494" s="171">
        <f>业务员提成明细!AC478</f>
        <v>17</v>
      </c>
      <c r="AD494" s="170"/>
      <c r="AE494" s="170"/>
      <c r="AF494" s="170" t="str">
        <f>业务员提成明细!AF478</f>
        <v>XOUT18050350</v>
      </c>
      <c r="AG494" s="176">
        <f>业务员提成明细!AG478</f>
        <v>43242</v>
      </c>
      <c r="AH494" s="177"/>
      <c r="AJ494" s="178">
        <f>业务员提成明细!AJ478</f>
        <v>0.160003093341582</v>
      </c>
    </row>
    <row r="495" spans="1:36" outlineLevel="2">
      <c r="A495" s="142" t="str">
        <f>业务员提成明细!A479</f>
        <v>赵忠</v>
      </c>
      <c r="B495" s="143">
        <f>业务员提成明细!B479</f>
        <v>43243</v>
      </c>
      <c r="C495" s="144" t="str">
        <f>业务员提成明细!C479</f>
        <v>a1007</v>
      </c>
      <c r="D495" s="142" t="str">
        <f>业务员提成明细!D479</f>
        <v>苏州欧尔诺精密五金有限公司</v>
      </c>
      <c r="E495" s="145">
        <f>业务员提成明细!E479</f>
        <v>5000</v>
      </c>
      <c r="F495" s="146" t="str">
        <f>业务员提成明细!F479</f>
        <v>55874588</v>
      </c>
      <c r="G495" s="143">
        <f>业务员提成明细!G479</f>
        <v>43273</v>
      </c>
      <c r="H495" s="144">
        <f>业务员提成明细!H479</f>
        <v>30</v>
      </c>
      <c r="I495" s="150">
        <f>业务员提成明细!I479</f>
        <v>43279</v>
      </c>
      <c r="J495" s="151">
        <f>业务员提成明细!J479</f>
        <v>5000</v>
      </c>
      <c r="K495" s="145">
        <f>业务员提成明细!K479</f>
        <v>4310.34</v>
      </c>
      <c r="L495" s="152">
        <f>业务员提成明细!L479</f>
        <v>36</v>
      </c>
      <c r="M495" s="153">
        <f>业务员提成明细!M479</f>
        <v>0</v>
      </c>
      <c r="N495" s="76" t="e">
        <f>业务员提成明细!N479</f>
        <v>#REF!</v>
      </c>
      <c r="O495" s="126">
        <f>业务员提成明细!O479</f>
        <v>0.05</v>
      </c>
      <c r="P495" s="154">
        <f>业务员提成明细!P479</f>
        <v>215.52</v>
      </c>
      <c r="Q495" s="125" t="e">
        <f>业务员提成明细!Q479</f>
        <v>#REF!</v>
      </c>
      <c r="R495" s="145" t="e">
        <f>业务员提成明细!R479</f>
        <v>#REF!</v>
      </c>
      <c r="S495" s="161" t="e">
        <f>业务员提成明细!S479</f>
        <v>#REF!</v>
      </c>
      <c r="T495" s="162" t="str">
        <f>业务员提成明细!V479</f>
        <v>CYQ74</v>
      </c>
      <c r="U495" s="144" t="str">
        <f>业务员提成明细!W479</f>
        <v>*化学试剂助剂*不锈钢冷却剂</v>
      </c>
      <c r="V495" s="163" t="str">
        <f>业务员提成明细!V479</f>
        <v>CYQ74</v>
      </c>
      <c r="W495" s="164" t="str">
        <f>业务员提成明细!W479</f>
        <v>*化学试剂助剂*不锈钢冷却剂</v>
      </c>
      <c r="X495" s="163" t="str">
        <f>业务员提成明细!X479</f>
        <v>CH-105</v>
      </c>
      <c r="Y495" s="169">
        <f>业务员提成明细!Y479</f>
        <v>2</v>
      </c>
      <c r="Z495" s="170" t="str">
        <f>业务员提成明细!Z479</f>
        <v>桶</v>
      </c>
      <c r="AA495" s="170"/>
      <c r="AB495" s="170"/>
      <c r="AC495" s="171">
        <f>业务员提成明细!AC479</f>
        <v>340</v>
      </c>
      <c r="AD495" s="170"/>
      <c r="AE495" s="170"/>
      <c r="AF495" s="170" t="str">
        <f>业务员提成明细!AF479</f>
        <v>XOUT18050256</v>
      </c>
      <c r="AG495" s="176">
        <f>业务员提成明细!AG479</f>
        <v>43236</v>
      </c>
      <c r="AH495" s="177"/>
      <c r="AJ495" s="178">
        <f>业务员提成明细!AJ479</f>
        <v>0.16000129920145501</v>
      </c>
    </row>
    <row r="496" spans="1:36" outlineLevel="2">
      <c r="A496" s="142" t="str">
        <f>业务员提成明细!A480</f>
        <v>赵忠</v>
      </c>
      <c r="B496" s="143">
        <f>业务员提成明细!B480</f>
        <v>43243</v>
      </c>
      <c r="C496" s="144" t="str">
        <f>业务员提成明细!C480</f>
        <v>a1007</v>
      </c>
      <c r="D496" s="142" t="str">
        <f>业务员提成明细!D480</f>
        <v>苏州欧尔诺精密五金有限公司</v>
      </c>
      <c r="E496" s="145">
        <f>业务员提成明细!E480</f>
        <v>3200</v>
      </c>
      <c r="F496" s="146" t="str">
        <f>业务员提成明细!F480</f>
        <v>55874588</v>
      </c>
      <c r="G496" s="143">
        <f>业务员提成明细!G480</f>
        <v>43273</v>
      </c>
      <c r="H496" s="144">
        <f>业务员提成明细!H480</f>
        <v>30</v>
      </c>
      <c r="I496" s="150">
        <f>业务员提成明细!I480</f>
        <v>43279</v>
      </c>
      <c r="J496" s="151">
        <f>业务员提成明细!J480</f>
        <v>3200</v>
      </c>
      <c r="K496" s="145">
        <f>业务员提成明细!K480</f>
        <v>2758.62</v>
      </c>
      <c r="L496" s="152">
        <f>业务员提成明细!L480</f>
        <v>36</v>
      </c>
      <c r="M496" s="153">
        <f>业务员提成明细!M480</f>
        <v>0</v>
      </c>
      <c r="N496" s="76" t="e">
        <f>业务员提成明细!N480</f>
        <v>#REF!</v>
      </c>
      <c r="O496" s="126">
        <f>业务员提成明细!O480</f>
        <v>0.05</v>
      </c>
      <c r="P496" s="154">
        <f>业务员提成明细!P480</f>
        <v>137.93</v>
      </c>
      <c r="Q496" s="125" t="e">
        <f>业务员提成明细!Q480</f>
        <v>#REF!</v>
      </c>
      <c r="R496" s="145" t="e">
        <f>业务员提成明细!R480</f>
        <v>#REF!</v>
      </c>
      <c r="S496" s="161" t="e">
        <f>业务员提成明细!S480</f>
        <v>#REF!</v>
      </c>
      <c r="T496" s="162" t="str">
        <f>业务员提成明细!V480</f>
        <v>CSB15</v>
      </c>
      <c r="U496" s="144" t="str">
        <f>业务员提成明细!W480</f>
        <v>*化学试剂助剂*半合成切削液</v>
      </c>
      <c r="V496" s="163" t="str">
        <f>业务员提成明细!V480</f>
        <v>CSB15</v>
      </c>
      <c r="W496" s="164" t="str">
        <f>业务员提成明细!W480</f>
        <v>*化学试剂助剂*半合成切削液</v>
      </c>
      <c r="X496" s="163" t="str">
        <f>业务员提成明细!X480</f>
        <v>LP-3030AL</v>
      </c>
      <c r="Y496" s="169">
        <f>业务员提成明细!Y480</f>
        <v>1</v>
      </c>
      <c r="Z496" s="170" t="str">
        <f>业务员提成明细!Z480</f>
        <v>桶</v>
      </c>
      <c r="AA496" s="170"/>
      <c r="AB496" s="170"/>
      <c r="AC496" s="171">
        <f>业务员提成明细!AC480</f>
        <v>170</v>
      </c>
      <c r="AD496" s="170"/>
      <c r="AE496" s="170"/>
      <c r="AF496" s="170" t="str">
        <f>业务员提成明细!AF480</f>
        <v>XOUT18050386</v>
      </c>
      <c r="AG496" s="176">
        <f>业务员提成明细!AG480</f>
        <v>43242</v>
      </c>
      <c r="AH496" s="177"/>
      <c r="AJ496" s="178">
        <f>业务员提成明细!AJ480</f>
        <v>0.16000129920145501</v>
      </c>
    </row>
    <row r="497" spans="1:36" outlineLevel="2">
      <c r="A497" s="142" t="str">
        <f>业务员提成明细!A481</f>
        <v>赵忠</v>
      </c>
      <c r="B497" s="143">
        <f>业务员提成明细!B481</f>
        <v>43244</v>
      </c>
      <c r="C497" s="144" t="str">
        <f>业务员提成明细!C481</f>
        <v>a1007</v>
      </c>
      <c r="D497" s="142" t="str">
        <f>业务员提成明细!D481</f>
        <v>苏州欧尔诺精密五金有限公司</v>
      </c>
      <c r="E497" s="145">
        <f>业务员提成明细!E481</f>
        <v>2260</v>
      </c>
      <c r="F497" s="146" t="str">
        <f>业务员提成明细!F481</f>
        <v>55874622</v>
      </c>
      <c r="G497" s="143">
        <f>业务员提成明细!G481</f>
        <v>43274</v>
      </c>
      <c r="H497" s="144">
        <f>业务员提成明细!H481</f>
        <v>30</v>
      </c>
      <c r="I497" s="150">
        <f>业务员提成明细!I481</f>
        <v>43279</v>
      </c>
      <c r="J497" s="151">
        <f>业务员提成明细!J481</f>
        <v>2260</v>
      </c>
      <c r="K497" s="145">
        <f>业务员提成明细!K481</f>
        <v>1948.28</v>
      </c>
      <c r="L497" s="152">
        <f>业务员提成明细!L481</f>
        <v>35</v>
      </c>
      <c r="M497" s="153">
        <f>业务员提成明细!M481</f>
        <v>0</v>
      </c>
      <c r="N497" s="76" t="e">
        <f>业务员提成明细!N481</f>
        <v>#REF!</v>
      </c>
      <c r="O497" s="126">
        <f>业务员提成明细!O481</f>
        <v>0.05</v>
      </c>
      <c r="P497" s="154">
        <f>业务员提成明细!P481</f>
        <v>97.41</v>
      </c>
      <c r="Q497" s="125" t="e">
        <f>业务员提成明细!Q481</f>
        <v>#REF!</v>
      </c>
      <c r="R497" s="145" t="e">
        <f>业务员提成明细!R481</f>
        <v>#REF!</v>
      </c>
      <c r="S497" s="161" t="e">
        <f>业务员提成明细!S481</f>
        <v>#REF!</v>
      </c>
      <c r="T497" s="162" t="str">
        <f>业务员提成明细!V481</f>
        <v>CYT12</v>
      </c>
      <c r="U497" s="144" t="str">
        <f>业务员提成明细!W481</f>
        <v>*润滑油*抗磨液压油</v>
      </c>
      <c r="V497" s="163" t="str">
        <f>业务员提成明细!V481</f>
        <v>CYT12</v>
      </c>
      <c r="W497" s="164" t="str">
        <f>业务员提成明细!W481</f>
        <v>*润滑油*抗磨液压油</v>
      </c>
      <c r="X497" s="163" t="str">
        <f>业务员提成明细!X481</f>
        <v>68#</v>
      </c>
      <c r="Y497" s="169">
        <f>业务员提成明细!Y481</f>
        <v>0.17</v>
      </c>
      <c r="Z497" s="170" t="str">
        <f>业务员提成明细!Z481</f>
        <v>吨</v>
      </c>
      <c r="AA497" s="170"/>
      <c r="AB497" s="170"/>
      <c r="AC497" s="171">
        <f>业务员提成明细!AC481</f>
        <v>170</v>
      </c>
      <c r="AD497" s="170"/>
      <c r="AE497" s="170"/>
      <c r="AF497" s="170" t="str">
        <f>业务员提成明细!AF481</f>
        <v>XOUT18050442</v>
      </c>
      <c r="AG497" s="176">
        <f>业务员提成明细!AG481</f>
        <v>43244</v>
      </c>
      <c r="AH497" s="177"/>
      <c r="AJ497" s="178">
        <f>业务员提成明细!AJ481</f>
        <v>0.15999753628841901</v>
      </c>
    </row>
    <row r="498" spans="1:36" outlineLevel="2">
      <c r="A498" s="142" t="str">
        <f>业务员提成明细!A482</f>
        <v>赵忠</v>
      </c>
      <c r="B498" s="143">
        <f>业务员提成明细!B482</f>
        <v>43180</v>
      </c>
      <c r="C498" s="144" t="str">
        <f>业务员提成明细!C482</f>
        <v>a1008</v>
      </c>
      <c r="D498" s="142" t="str">
        <f>业务员提成明细!D482</f>
        <v>苏州易固特精密五金有限公司</v>
      </c>
      <c r="E498" s="145">
        <f>业务员提成明细!E482</f>
        <v>12500</v>
      </c>
      <c r="F498" s="146" t="str">
        <f>业务员提成明细!F482</f>
        <v>02839662</v>
      </c>
      <c r="G498" s="143">
        <f>业务员提成明细!G482</f>
        <v>43240</v>
      </c>
      <c r="H498" s="144">
        <f>业务员提成明细!H482</f>
        <v>60</v>
      </c>
      <c r="I498" s="150">
        <f>业务员提成明细!I482</f>
        <v>43273</v>
      </c>
      <c r="J498" s="151">
        <f>业务员提成明细!J482</f>
        <v>12500</v>
      </c>
      <c r="K498" s="145">
        <f>业务员提成明细!K482</f>
        <v>10683.76</v>
      </c>
      <c r="L498" s="152">
        <f>业务员提成明细!L482</f>
        <v>93</v>
      </c>
      <c r="M498" s="153">
        <f>业务员提成明细!M482</f>
        <v>0</v>
      </c>
      <c r="N498" s="76" t="e">
        <f>业务员提成明细!N482</f>
        <v>#REF!</v>
      </c>
      <c r="O498" s="126">
        <f>业务员提成明细!O482</f>
        <v>0.04</v>
      </c>
      <c r="P498" s="154">
        <f>业务员提成明细!P482</f>
        <v>427.35</v>
      </c>
      <c r="Q498" s="125" t="e">
        <f>业务员提成明细!Q482</f>
        <v>#REF!</v>
      </c>
      <c r="R498" s="145" t="e">
        <f>业务员提成明细!R482</f>
        <v>#REF!</v>
      </c>
      <c r="S498" s="161" t="e">
        <f>业务员提成明细!S482</f>
        <v>#REF!</v>
      </c>
      <c r="T498" s="162" t="str">
        <f>业务员提成明细!V482</f>
        <v>CYQ19</v>
      </c>
      <c r="U498" s="144" t="str">
        <f>业务员提成明细!W482</f>
        <v>*专项化学用品*不锈钢切削油</v>
      </c>
      <c r="V498" s="163" t="str">
        <f>业务员提成明细!V482</f>
        <v>CYQ19</v>
      </c>
      <c r="W498" s="164" t="str">
        <f>业务员提成明细!W482</f>
        <v>*专项化学用品*不锈钢切削油</v>
      </c>
      <c r="X498" s="163" t="str">
        <f>业务员提成明细!X482</f>
        <v>DH-30A</v>
      </c>
      <c r="Y498" s="169">
        <f>业务员提成明细!Y482</f>
        <v>5</v>
      </c>
      <c r="Z498" s="170" t="str">
        <f>业务员提成明细!Z482</f>
        <v>桶</v>
      </c>
      <c r="AA498" s="170"/>
      <c r="AB498" s="170"/>
      <c r="AC498" s="171">
        <f>业务员提成明细!AC482</f>
        <v>850</v>
      </c>
      <c r="AD498" s="170"/>
      <c r="AE498" s="170"/>
      <c r="AF498" s="170" t="str">
        <f>业务员提成明细!AF482</f>
        <v>XOUT18020205</v>
      </c>
      <c r="AG498" s="176">
        <f>业务员提成明细!AG482</f>
        <v>43159</v>
      </c>
      <c r="AH498" s="177"/>
      <c r="AJ498" s="178">
        <f>业务员提成明细!AJ482</f>
        <v>0.17</v>
      </c>
    </row>
    <row r="499" spans="1:36" outlineLevel="2">
      <c r="A499" s="142" t="str">
        <f>业务员提成明细!A483</f>
        <v>赵忠</v>
      </c>
      <c r="B499" s="143">
        <f>业务员提成明细!B483</f>
        <v>43074</v>
      </c>
      <c r="C499" s="144" t="str">
        <f>业务员提成明细!C483</f>
        <v>a1011</v>
      </c>
      <c r="D499" s="142" t="str">
        <f>业务员提成明细!D483</f>
        <v>昆山思茂特精密五金有限公司</v>
      </c>
      <c r="E499" s="145">
        <f>业务员提成明细!E483</f>
        <v>3320</v>
      </c>
      <c r="F499" s="146" t="str">
        <f>业务员提成明细!F483</f>
        <v>26629699</v>
      </c>
      <c r="G499" s="143">
        <f>业务员提成明细!G483</f>
        <v>43194</v>
      </c>
      <c r="H499" s="144">
        <f>业务员提成明细!H483</f>
        <v>120</v>
      </c>
      <c r="I499" s="150">
        <f>业务员提成明细!I483</f>
        <v>43257</v>
      </c>
      <c r="J499" s="151">
        <f>业务员提成明细!J483</f>
        <v>3320</v>
      </c>
      <c r="K499" s="145">
        <f>业务员提成明细!K483</f>
        <v>2837.61</v>
      </c>
      <c r="L499" s="152">
        <f>业务员提成明细!L483</f>
        <v>183</v>
      </c>
      <c r="M499" s="153">
        <f>业务员提成明细!M483</f>
        <v>0</v>
      </c>
      <c r="N499" s="76" t="e">
        <f>业务员提成明细!N483</f>
        <v>#REF!</v>
      </c>
      <c r="O499" s="126">
        <f>业务员提成明细!O483</f>
        <v>0</v>
      </c>
      <c r="P499" s="154">
        <f>业务员提成明细!P483</f>
        <v>0</v>
      </c>
      <c r="Q499" s="125" t="e">
        <f>业务员提成明细!Q483</f>
        <v>#REF!</v>
      </c>
      <c r="R499" s="145">
        <f>业务员提成明细!R483</f>
        <v>0</v>
      </c>
      <c r="S499" s="161">
        <f>业务员提成明细!S483</f>
        <v>0</v>
      </c>
      <c r="T499" s="162" t="str">
        <f>业务员提成明细!V483</f>
        <v>CYQ51</v>
      </c>
      <c r="U499" s="144" t="str">
        <f>业务员提成明细!W483</f>
        <v>高光不锈钢切削油</v>
      </c>
      <c r="V499" s="163" t="str">
        <f>业务员提成明细!V483</f>
        <v>CYQ51</v>
      </c>
      <c r="W499" s="164" t="str">
        <f>业务员提成明细!W483</f>
        <v>高光不锈钢切削油</v>
      </c>
      <c r="X499" s="163" t="str">
        <f>业务员提成明细!X483</f>
        <v>CH-188</v>
      </c>
      <c r="Y499" s="169">
        <f>业务员提成明细!Y483</f>
        <v>1</v>
      </c>
      <c r="Z499" s="170" t="str">
        <f>业务员提成明细!Z483</f>
        <v>桶</v>
      </c>
      <c r="AA499" s="170"/>
      <c r="AB499" s="170"/>
      <c r="AC499" s="171">
        <f>业务员提成明细!AC483</f>
        <v>170</v>
      </c>
      <c r="AD499" s="170"/>
      <c r="AE499" s="170"/>
      <c r="AF499" s="170" t="str">
        <f>业务员提成明细!AF483</f>
        <v>XOUT17120089</v>
      </c>
      <c r="AG499" s="176">
        <f>业务员提成明细!AG483</f>
        <v>43075</v>
      </c>
      <c r="AH499" s="177"/>
      <c r="AJ499" s="178">
        <f>业务员提成明细!AJ483</f>
        <v>0.17</v>
      </c>
    </row>
    <row r="500" spans="1:36" outlineLevel="2">
      <c r="A500" s="142" t="str">
        <f>业务员提成明细!A484</f>
        <v>赵忠</v>
      </c>
      <c r="B500" s="143">
        <f>业务员提成明细!B484</f>
        <v>43172</v>
      </c>
      <c r="C500" s="144" t="str">
        <f>业务员提成明细!C484</f>
        <v>a1011</v>
      </c>
      <c r="D500" s="142" t="str">
        <f>业务员提成明细!D484</f>
        <v>昆山思茂特精密五金有限公司</v>
      </c>
      <c r="E500" s="145">
        <f>业务员提成明细!E484</f>
        <v>3320</v>
      </c>
      <c r="F500" s="146" t="str">
        <f>业务员提成明细!F484</f>
        <v>02839408</v>
      </c>
      <c r="G500" s="143">
        <f>业务员提成明细!G484</f>
        <v>43292</v>
      </c>
      <c r="H500" s="144">
        <f>业务员提成明细!H484</f>
        <v>120</v>
      </c>
      <c r="I500" s="150">
        <f>业务员提成明细!I484</f>
        <v>43257</v>
      </c>
      <c r="J500" s="151">
        <f>业务员提成明细!J484</f>
        <v>3320</v>
      </c>
      <c r="K500" s="145">
        <f>业务员提成明细!K484</f>
        <v>2837.61</v>
      </c>
      <c r="L500" s="152">
        <f>业务员提成明细!L484</f>
        <v>85</v>
      </c>
      <c r="M500" s="153">
        <f>业务员提成明细!M484</f>
        <v>0</v>
      </c>
      <c r="N500" s="76" t="e">
        <f>业务员提成明细!N484</f>
        <v>#REF!</v>
      </c>
      <c r="O500" s="126">
        <f>业务员提成明细!O484</f>
        <v>0.04</v>
      </c>
      <c r="P500" s="154">
        <f>业务员提成明细!P484</f>
        <v>113.5</v>
      </c>
      <c r="Q500" s="125" t="e">
        <f>业务员提成明细!Q484</f>
        <v>#REF!</v>
      </c>
      <c r="R500" s="145" t="e">
        <f>业务员提成明细!R484</f>
        <v>#REF!</v>
      </c>
      <c r="S500" s="161" t="e">
        <f>业务员提成明细!S484</f>
        <v>#REF!</v>
      </c>
      <c r="T500" s="162" t="str">
        <f>业务员提成明细!V484</f>
        <v>CYQ51</v>
      </c>
      <c r="U500" s="144" t="str">
        <f>业务员提成明细!W484</f>
        <v>*专项化学用品*高光不锈钢切削油</v>
      </c>
      <c r="V500" s="163" t="str">
        <f>业务员提成明细!V484</f>
        <v>CYQ51</v>
      </c>
      <c r="W500" s="164" t="str">
        <f>业务员提成明细!W484</f>
        <v>*专项化学用品*高光不锈钢切削油</v>
      </c>
      <c r="X500" s="163" t="str">
        <f>业务员提成明细!X484</f>
        <v>CH-188</v>
      </c>
      <c r="Y500" s="169">
        <f>业务员提成明细!Y484</f>
        <v>1</v>
      </c>
      <c r="Z500" s="170" t="str">
        <f>业务员提成明细!Z484</f>
        <v>桶</v>
      </c>
      <c r="AA500" s="170"/>
      <c r="AB500" s="170"/>
      <c r="AC500" s="171">
        <f>业务员提成明细!AC484</f>
        <v>170</v>
      </c>
      <c r="AD500" s="170"/>
      <c r="AE500" s="170"/>
      <c r="AF500" s="170" t="str">
        <f>业务员提成明细!AF484</f>
        <v>XOUT18030035</v>
      </c>
      <c r="AG500" s="176">
        <f>业务员提成明细!AG484</f>
        <v>43162</v>
      </c>
      <c r="AH500" s="177"/>
      <c r="AJ500" s="178">
        <f>业务员提成明细!AJ484</f>
        <v>0.17</v>
      </c>
    </row>
    <row r="501" spans="1:36" outlineLevel="2">
      <c r="A501" s="142" t="str">
        <f>业务员提成明细!A485</f>
        <v>赵忠</v>
      </c>
      <c r="B501" s="143">
        <f>业务员提成明细!B485</f>
        <v>43206</v>
      </c>
      <c r="C501" s="144" t="str">
        <f>业务员提成明细!C485</f>
        <v>a1110</v>
      </c>
      <c r="D501" s="142" t="str">
        <f>业务员提成明细!D485</f>
        <v>苏州亚迪美欧精密金属科技有限公司</v>
      </c>
      <c r="E501" s="145">
        <f>业务员提成明细!E485</f>
        <v>2950</v>
      </c>
      <c r="F501" s="146" t="str">
        <f>业务员提成明细!F485</f>
        <v>15222615</v>
      </c>
      <c r="G501" s="143">
        <f>业务员提成明细!G485</f>
        <v>43266</v>
      </c>
      <c r="H501" s="144">
        <f>业务员提成明细!H485</f>
        <v>60</v>
      </c>
      <c r="I501" s="150">
        <f>业务员提成明细!I485</f>
        <v>43281</v>
      </c>
      <c r="J501" s="151">
        <f>业务员提成明细!J485</f>
        <v>2950</v>
      </c>
      <c r="K501" s="145">
        <f>业务员提成明细!K485</f>
        <v>2521.37</v>
      </c>
      <c r="L501" s="152">
        <f>业务员提成明细!L485</f>
        <v>75</v>
      </c>
      <c r="M501" s="153">
        <f>业务员提成明细!M485</f>
        <v>0</v>
      </c>
      <c r="N501" s="76" t="e">
        <f>业务员提成明细!N485</f>
        <v>#REF!</v>
      </c>
      <c r="O501" s="126">
        <f>业务员提成明细!O485</f>
        <v>0.04</v>
      </c>
      <c r="P501" s="154">
        <f>业务员提成明细!P485</f>
        <v>100.85</v>
      </c>
      <c r="Q501" s="125">
        <f>业务员提成明细!Q485</f>
        <v>15.083</v>
      </c>
      <c r="R501" s="145">
        <f>业务员提成明细!R485</f>
        <v>2564.11</v>
      </c>
      <c r="S501" s="161">
        <f>业务员提成明细!S485</f>
        <v>-42.74</v>
      </c>
      <c r="T501" s="162" t="str">
        <f>业务员提成明细!V485</f>
        <v>CSR24</v>
      </c>
      <c r="U501" s="144" t="str">
        <f>业务员提成明细!W485</f>
        <v>*专项化学用品*铝合金加工液</v>
      </c>
      <c r="V501" s="163" t="str">
        <f>业务员提成明细!V485</f>
        <v>CSR24</v>
      </c>
      <c r="W501" s="164" t="str">
        <f>业务员提成明细!W485</f>
        <v>*专项化学用品*铝合金加工液</v>
      </c>
      <c r="X501" s="163" t="str">
        <f>业务员提成明细!X485</f>
        <v>ZM-3080Z</v>
      </c>
      <c r="Y501" s="169">
        <f>业务员提成明细!Y485</f>
        <v>1</v>
      </c>
      <c r="Z501" s="170" t="str">
        <f>业务员提成明细!Z485</f>
        <v>桶</v>
      </c>
      <c r="AA501" s="170"/>
      <c r="AB501" s="170"/>
      <c r="AC501" s="171">
        <f>业务员提成明细!AC485</f>
        <v>170</v>
      </c>
      <c r="AD501" s="170"/>
      <c r="AE501" s="170"/>
      <c r="AF501" s="170" t="str">
        <f>业务员提成明细!AF485</f>
        <v>XOUT18040263</v>
      </c>
      <c r="AG501" s="176">
        <f>业务员提成明细!AG485</f>
        <v>43207</v>
      </c>
      <c r="AH501" s="177"/>
      <c r="AJ501" s="178">
        <f>业务员提成明细!AJ485</f>
        <v>0.17</v>
      </c>
    </row>
    <row r="502" spans="1:36" outlineLevel="2">
      <c r="A502" s="142" t="str">
        <f>业务员提成明细!A486</f>
        <v>赵忠</v>
      </c>
      <c r="B502" s="143">
        <f>业务员提成明细!B486</f>
        <v>43159</v>
      </c>
      <c r="C502" s="144" t="str">
        <f>业务员提成明细!C486</f>
        <v>a1151</v>
      </c>
      <c r="D502" s="142" t="str">
        <f>业务员提成明细!D486</f>
        <v>苏州匠准精密组件有限公司</v>
      </c>
      <c r="E502" s="145">
        <f>业务员提成明细!E486</f>
        <v>3250</v>
      </c>
      <c r="F502" s="146" t="str">
        <f>业务员提成明细!F486</f>
        <v>02839369</v>
      </c>
      <c r="G502" s="143">
        <f>业务员提成明细!G486</f>
        <v>43219</v>
      </c>
      <c r="H502" s="144">
        <f>业务员提成明细!H486</f>
        <v>60</v>
      </c>
      <c r="I502" s="150">
        <f>业务员提成明细!I486</f>
        <v>43252</v>
      </c>
      <c r="J502" s="151">
        <f>业务员提成明细!J486</f>
        <v>3250</v>
      </c>
      <c r="K502" s="145">
        <f>业务员提成明细!K486</f>
        <v>2777.78</v>
      </c>
      <c r="L502" s="152">
        <f>业务员提成明细!L486</f>
        <v>93</v>
      </c>
      <c r="M502" s="153">
        <f>业务员提成明细!M486</f>
        <v>0</v>
      </c>
      <c r="N502" s="76" t="e">
        <f>业务员提成明细!N486</f>
        <v>#REF!</v>
      </c>
      <c r="O502" s="126">
        <f>业务员提成明细!O486</f>
        <v>0.04</v>
      </c>
      <c r="P502" s="154">
        <f>业务员提成明细!P486</f>
        <v>111.11</v>
      </c>
      <c r="Q502" s="125" t="e">
        <f>业务员提成明细!Q486</f>
        <v>#REF!</v>
      </c>
      <c r="R502" s="145" t="e">
        <f>业务员提成明细!R486</f>
        <v>#REF!</v>
      </c>
      <c r="S502" s="161" t="e">
        <f>业务员提成明细!S486</f>
        <v>#REF!</v>
      </c>
      <c r="T502" s="162" t="str">
        <f>业务员提成明细!V486</f>
        <v>CYQ74</v>
      </c>
      <c r="U502" s="144" t="str">
        <f>业务员提成明细!W486</f>
        <v>*润滑油*不锈钢切削油</v>
      </c>
      <c r="V502" s="163" t="str">
        <f>业务员提成明细!V486</f>
        <v>CYQ74</v>
      </c>
      <c r="W502" s="164" t="str">
        <f>业务员提成明细!W486</f>
        <v>*润滑油*不锈钢切削油</v>
      </c>
      <c r="X502" s="163" t="str">
        <f>业务员提成明细!X486</f>
        <v>CH-105</v>
      </c>
      <c r="Y502" s="169">
        <f>业务员提成明细!Y486</f>
        <v>1</v>
      </c>
      <c r="Z502" s="170" t="str">
        <f>业务员提成明细!Z486</f>
        <v>桶</v>
      </c>
      <c r="AA502" s="170"/>
      <c r="AB502" s="170"/>
      <c r="AC502" s="171">
        <f>业务员提成明细!AC486</f>
        <v>170</v>
      </c>
      <c r="AD502" s="170"/>
      <c r="AE502" s="170"/>
      <c r="AF502" s="170" t="str">
        <f>业务员提成明细!AF486</f>
        <v>XOUT18020082</v>
      </c>
      <c r="AG502" s="176">
        <f>业务员提成明细!AG486</f>
        <v>43136</v>
      </c>
      <c r="AH502" s="177"/>
      <c r="AJ502" s="178">
        <f>业务员提成明细!AJ486</f>
        <v>0.17</v>
      </c>
    </row>
    <row r="503" spans="1:36" outlineLevel="2">
      <c r="A503" s="142" t="str">
        <f>业务员提成明细!A487</f>
        <v>赵忠</v>
      </c>
      <c r="B503" s="143">
        <f>业务员提成明细!B487</f>
        <v>43159</v>
      </c>
      <c r="C503" s="144" t="str">
        <f>业务员提成明细!C487</f>
        <v>a1151</v>
      </c>
      <c r="D503" s="142" t="str">
        <f>业务员提成明细!D487</f>
        <v>苏州匠准精密组件有限公司</v>
      </c>
      <c r="E503" s="145">
        <f>业务员提成明细!E487</f>
        <v>3250</v>
      </c>
      <c r="F503" s="146" t="str">
        <f>业务员提成明细!F487</f>
        <v>02839369</v>
      </c>
      <c r="G503" s="143">
        <f>业务员提成明细!G487</f>
        <v>43219</v>
      </c>
      <c r="H503" s="144">
        <f>业务员提成明细!H487</f>
        <v>60</v>
      </c>
      <c r="I503" s="150">
        <f>业务员提成明细!I487</f>
        <v>43252</v>
      </c>
      <c r="J503" s="151">
        <f>业务员提成明细!J487</f>
        <v>3250</v>
      </c>
      <c r="K503" s="145">
        <f>业务员提成明细!K487</f>
        <v>2777.78</v>
      </c>
      <c r="L503" s="152">
        <f>业务员提成明细!L487</f>
        <v>93</v>
      </c>
      <c r="M503" s="153">
        <f>业务员提成明细!M487</f>
        <v>0</v>
      </c>
      <c r="N503" s="76" t="e">
        <f>业务员提成明细!N487</f>
        <v>#REF!</v>
      </c>
      <c r="O503" s="126">
        <f>业务员提成明细!O487</f>
        <v>0.04</v>
      </c>
      <c r="P503" s="154">
        <f>业务员提成明细!P487</f>
        <v>111.11</v>
      </c>
      <c r="Q503" s="125" t="e">
        <f>业务员提成明细!Q487</f>
        <v>#REF!</v>
      </c>
      <c r="R503" s="145" t="e">
        <f>业务员提成明细!R487</f>
        <v>#REF!</v>
      </c>
      <c r="S503" s="161" t="e">
        <f>业务员提成明细!S487</f>
        <v>#REF!</v>
      </c>
      <c r="T503" s="162" t="str">
        <f>业务员提成明细!V487</f>
        <v>CYQ74</v>
      </c>
      <c r="U503" s="144" t="str">
        <f>业务员提成明细!W487</f>
        <v>*润滑油*不锈钢切削油</v>
      </c>
      <c r="V503" s="163" t="str">
        <f>业务员提成明细!V487</f>
        <v>CYQ74</v>
      </c>
      <c r="W503" s="164" t="str">
        <f>业务员提成明细!W487</f>
        <v>*润滑油*不锈钢切削油</v>
      </c>
      <c r="X503" s="163" t="str">
        <f>业务员提成明细!X487</f>
        <v>CH-105</v>
      </c>
      <c r="Y503" s="169">
        <f>业务员提成明细!Y487</f>
        <v>1</v>
      </c>
      <c r="Z503" s="170" t="str">
        <f>业务员提成明细!Z487</f>
        <v>桶</v>
      </c>
      <c r="AA503" s="170"/>
      <c r="AB503" s="170"/>
      <c r="AC503" s="171">
        <f>业务员提成明细!AC487</f>
        <v>170</v>
      </c>
      <c r="AD503" s="170"/>
      <c r="AE503" s="170"/>
      <c r="AF503" s="170" t="str">
        <f>业务员提成明细!AF487</f>
        <v>XOUT18020117</v>
      </c>
      <c r="AG503" s="176">
        <f>业务员提成明细!AG487</f>
        <v>43138</v>
      </c>
      <c r="AH503" s="177"/>
      <c r="AJ503" s="178">
        <f>业务员提成明细!AJ487</f>
        <v>0.17</v>
      </c>
    </row>
    <row r="504" spans="1:36" outlineLevel="2">
      <c r="A504" s="142" t="str">
        <f>业务员提成明细!A488</f>
        <v>赵忠</v>
      </c>
      <c r="B504" s="143">
        <f>业务员提成明细!B488</f>
        <v>43188</v>
      </c>
      <c r="C504" s="144" t="str">
        <f>业务员提成明细!C488</f>
        <v>a1151</v>
      </c>
      <c r="D504" s="142" t="str">
        <f>业务员提成明细!D488</f>
        <v>苏州匠准精密组件有限公司</v>
      </c>
      <c r="E504" s="145">
        <f>业务员提成明细!E488</f>
        <v>26000</v>
      </c>
      <c r="F504" s="146" t="str">
        <f>业务员提成明细!F488</f>
        <v>15222327</v>
      </c>
      <c r="G504" s="143">
        <f>业务员提成明细!G488</f>
        <v>43248</v>
      </c>
      <c r="H504" s="144">
        <f>业务员提成明细!H488</f>
        <v>60</v>
      </c>
      <c r="I504" s="150">
        <f>业务员提成明细!I488</f>
        <v>43277</v>
      </c>
      <c r="J504" s="151">
        <f>业务员提成明细!J488</f>
        <v>26000</v>
      </c>
      <c r="K504" s="145">
        <f>业务员提成明细!K488</f>
        <v>22222.22</v>
      </c>
      <c r="L504" s="152">
        <f>业务员提成明细!L488</f>
        <v>89</v>
      </c>
      <c r="M504" s="153">
        <f>业务员提成明细!M488</f>
        <v>0</v>
      </c>
      <c r="N504" s="76" t="e">
        <f>业务员提成明细!N488</f>
        <v>#REF!</v>
      </c>
      <c r="O504" s="126">
        <f>业务员提成明细!O488</f>
        <v>0.04</v>
      </c>
      <c r="P504" s="154">
        <f>业务员提成明细!P488</f>
        <v>888.89</v>
      </c>
      <c r="Q504" s="125" t="e">
        <f>业务员提成明细!Q488</f>
        <v>#REF!</v>
      </c>
      <c r="R504" s="145" t="e">
        <f>业务员提成明细!R488</f>
        <v>#REF!</v>
      </c>
      <c r="S504" s="161" t="e">
        <f>业务员提成明细!S488</f>
        <v>#REF!</v>
      </c>
      <c r="T504" s="162" t="str">
        <f>业务员提成明细!V488</f>
        <v>CYQ74</v>
      </c>
      <c r="U504" s="144" t="str">
        <f>业务员提成明细!W488</f>
        <v>*专项化学用品*不锈钢切削油</v>
      </c>
      <c r="V504" s="163" t="str">
        <f>业务员提成明细!V488</f>
        <v>CYQ74</v>
      </c>
      <c r="W504" s="164" t="str">
        <f>业务员提成明细!W488</f>
        <v>*专项化学用品*不锈钢切削油</v>
      </c>
      <c r="X504" s="163" t="str">
        <f>业务员提成明细!X488</f>
        <v>CH-105</v>
      </c>
      <c r="Y504" s="169">
        <f>业务员提成明细!Y488</f>
        <v>8</v>
      </c>
      <c r="Z504" s="170" t="str">
        <f>业务员提成明细!Z488</f>
        <v>桶</v>
      </c>
      <c r="AA504" s="170"/>
      <c r="AB504" s="170"/>
      <c r="AC504" s="171">
        <f>业务员提成明细!AC488</f>
        <v>1360</v>
      </c>
      <c r="AD504" s="170"/>
      <c r="AE504" s="170"/>
      <c r="AF504" s="170" t="str">
        <f>业务员提成明细!AF488</f>
        <v>XOUT18020207</v>
      </c>
      <c r="AG504" s="176">
        <f>业务员提成明细!AG488</f>
        <v>43159</v>
      </c>
      <c r="AH504" s="177"/>
      <c r="AJ504" s="178">
        <f>业务员提成明细!AJ488</f>
        <v>0.17</v>
      </c>
    </row>
    <row r="505" spans="1:36" outlineLevel="2">
      <c r="A505" s="142" t="str">
        <f>业务员提成明细!A489</f>
        <v>赵忠</v>
      </c>
      <c r="B505" s="143">
        <f>业务员提成明细!B489</f>
        <v>43218</v>
      </c>
      <c r="C505" s="144" t="str">
        <f>业务员提成明细!C489</f>
        <v>a1151</v>
      </c>
      <c r="D505" s="142" t="str">
        <f>业务员提成明细!D489</f>
        <v>苏州匠准精密组件有限公司</v>
      </c>
      <c r="E505" s="145">
        <f>业务员提成明细!E489</f>
        <v>5900</v>
      </c>
      <c r="F505" s="146" t="str">
        <f>业务员提成明细!F489</f>
        <v>27754305</v>
      </c>
      <c r="G505" s="143">
        <f>业务员提成明细!G489</f>
        <v>43278</v>
      </c>
      <c r="H505" s="144">
        <f>业务员提成明细!H489</f>
        <v>60</v>
      </c>
      <c r="I505" s="150">
        <f>业务员提成明细!I489</f>
        <v>43277</v>
      </c>
      <c r="J505" s="151">
        <f>业务员提成明细!J489</f>
        <v>5900</v>
      </c>
      <c r="K505" s="145">
        <f>业务员提成明细!K489</f>
        <v>5042.74</v>
      </c>
      <c r="L505" s="152">
        <f>业务员提成明细!L489</f>
        <v>59</v>
      </c>
      <c r="M505" s="153">
        <f>业务员提成明细!M489</f>
        <v>0</v>
      </c>
      <c r="N505" s="76" t="e">
        <f>业务员提成明细!N489</f>
        <v>#REF!</v>
      </c>
      <c r="O505" s="126">
        <f>业务员提成明细!O489</f>
        <v>0.05</v>
      </c>
      <c r="P505" s="154">
        <f>业务员提成明细!P489</f>
        <v>252.14</v>
      </c>
      <c r="Q505" s="125" t="e">
        <f>业务员提成明细!Q489</f>
        <v>#REF!</v>
      </c>
      <c r="R505" s="145" t="e">
        <f>业务员提成明细!R489</f>
        <v>#REF!</v>
      </c>
      <c r="S505" s="161" t="e">
        <f>业务员提成明细!S489</f>
        <v>#REF!</v>
      </c>
      <c r="T505" s="162" t="str">
        <f>业务员提成明细!V489</f>
        <v>CSB15</v>
      </c>
      <c r="U505" s="144" t="str">
        <f>业务员提成明细!W489</f>
        <v>*化学试剂助剂*半合成切削液</v>
      </c>
      <c r="V505" s="163" t="str">
        <f>业务员提成明细!V489</f>
        <v>CSB15</v>
      </c>
      <c r="W505" s="164" t="str">
        <f>业务员提成明细!W489</f>
        <v>*化学试剂助剂*半合成切削液</v>
      </c>
      <c r="X505" s="163" t="str">
        <f>业务员提成明细!X489</f>
        <v>LP-3030AL</v>
      </c>
      <c r="Y505" s="169">
        <f>业务员提成明细!Y489</f>
        <v>2</v>
      </c>
      <c r="Z505" s="170" t="str">
        <f>业务员提成明细!Z489</f>
        <v>桶</v>
      </c>
      <c r="AA505" s="170"/>
      <c r="AB505" s="170"/>
      <c r="AC505" s="171">
        <f>业务员提成明细!AC489</f>
        <v>340</v>
      </c>
      <c r="AD505" s="170"/>
      <c r="AE505" s="170"/>
      <c r="AF505" s="170" t="str">
        <f>业务员提成明细!AF489</f>
        <v>XOUT18030505</v>
      </c>
      <c r="AG505" s="176">
        <f>业务员提成明细!AG489</f>
        <v>43190</v>
      </c>
      <c r="AH505" s="177"/>
      <c r="AJ505" s="178">
        <f>业务员提成明细!AJ489</f>
        <v>0.17</v>
      </c>
    </row>
    <row r="506" spans="1:36" outlineLevel="2">
      <c r="A506" s="142" t="str">
        <f>业务员提成明细!A490</f>
        <v>赵忠</v>
      </c>
      <c r="B506" s="143">
        <f>业务员提成明细!B490</f>
        <v>43218</v>
      </c>
      <c r="C506" s="144" t="str">
        <f>业务员提成明细!C490</f>
        <v>a1151</v>
      </c>
      <c r="D506" s="142" t="str">
        <f>业务员提成明细!D490</f>
        <v>苏州匠准精密组件有限公司</v>
      </c>
      <c r="E506" s="145">
        <f>业务员提成明细!E490</f>
        <v>6500</v>
      </c>
      <c r="F506" s="146" t="str">
        <f>业务员提成明细!F490</f>
        <v>27754305</v>
      </c>
      <c r="G506" s="143">
        <f>业务员提成明细!G490</f>
        <v>43278</v>
      </c>
      <c r="H506" s="144">
        <f>业务员提成明细!H490</f>
        <v>60</v>
      </c>
      <c r="I506" s="150">
        <f>业务员提成明细!I490</f>
        <v>43277</v>
      </c>
      <c r="J506" s="151">
        <f>业务员提成明细!J490</f>
        <v>6500</v>
      </c>
      <c r="K506" s="145">
        <f>业务员提成明细!K490</f>
        <v>5555.56</v>
      </c>
      <c r="L506" s="152">
        <f>业务员提成明细!L490</f>
        <v>59</v>
      </c>
      <c r="M506" s="153">
        <f>业务员提成明细!M490</f>
        <v>0</v>
      </c>
      <c r="N506" s="76" t="e">
        <f>业务员提成明细!N490</f>
        <v>#REF!</v>
      </c>
      <c r="O506" s="126">
        <f>业务员提成明细!O490</f>
        <v>0.05</v>
      </c>
      <c r="P506" s="154">
        <f>业务员提成明细!P490</f>
        <v>277.77999999999997</v>
      </c>
      <c r="Q506" s="125" t="e">
        <f>业务员提成明细!Q490</f>
        <v>#REF!</v>
      </c>
      <c r="R506" s="145" t="e">
        <f>业务员提成明细!R490</f>
        <v>#REF!</v>
      </c>
      <c r="S506" s="161" t="e">
        <f>业务员提成明细!S490</f>
        <v>#REF!</v>
      </c>
      <c r="T506" s="162" t="str">
        <f>业务员提成明细!V490</f>
        <v>CYQ74</v>
      </c>
      <c r="U506" s="144" t="str">
        <f>业务员提成明细!W490</f>
        <v>*化学试剂助剂*不锈钢冷却剂</v>
      </c>
      <c r="V506" s="163" t="str">
        <f>业务员提成明细!V490</f>
        <v>CYQ74</v>
      </c>
      <c r="W506" s="164" t="str">
        <f>业务员提成明细!W490</f>
        <v>*化学试剂助剂*不锈钢冷却剂</v>
      </c>
      <c r="X506" s="163" t="str">
        <f>业务员提成明细!X490</f>
        <v>CH-105</v>
      </c>
      <c r="Y506" s="169">
        <f>业务员提成明细!Y490</f>
        <v>2</v>
      </c>
      <c r="Z506" s="170" t="str">
        <f>业务员提成明细!Z490</f>
        <v>桶</v>
      </c>
      <c r="AA506" s="170"/>
      <c r="AB506" s="170"/>
      <c r="AC506" s="171">
        <f>业务员提成明细!AC490</f>
        <v>340</v>
      </c>
      <c r="AD506" s="170"/>
      <c r="AE506" s="170"/>
      <c r="AF506" s="170" t="str">
        <f>业务员提成明细!AF490</f>
        <v>XOUT18040075</v>
      </c>
      <c r="AG506" s="176">
        <f>业务员提成明细!AG490</f>
        <v>43198</v>
      </c>
      <c r="AH506" s="177"/>
      <c r="AJ506" s="178">
        <f>业务员提成明细!AJ490</f>
        <v>0.17</v>
      </c>
    </row>
    <row r="507" spans="1:36" outlineLevel="2">
      <c r="A507" s="142" t="str">
        <f>业务员提成明细!A491</f>
        <v>赵忠</v>
      </c>
      <c r="B507" s="143">
        <f>业务员提成明细!B491</f>
        <v>43218</v>
      </c>
      <c r="C507" s="144" t="str">
        <f>业务员提成明细!C491</f>
        <v>a1151</v>
      </c>
      <c r="D507" s="142" t="str">
        <f>业务员提成明细!D491</f>
        <v>苏州匠准精密组件有限公司</v>
      </c>
      <c r="E507" s="145">
        <f>业务员提成明细!E491</f>
        <v>6500</v>
      </c>
      <c r="F507" s="146" t="str">
        <f>业务员提成明细!F491</f>
        <v>27754305</v>
      </c>
      <c r="G507" s="143">
        <f>业务员提成明细!G491</f>
        <v>43278</v>
      </c>
      <c r="H507" s="144">
        <f>业务员提成明细!H491</f>
        <v>60</v>
      </c>
      <c r="I507" s="150">
        <f>业务员提成明细!I491</f>
        <v>43277</v>
      </c>
      <c r="J507" s="151">
        <f>业务员提成明细!J491</f>
        <v>6500</v>
      </c>
      <c r="K507" s="145">
        <f>业务员提成明细!K491</f>
        <v>5555.56</v>
      </c>
      <c r="L507" s="152">
        <f>业务员提成明细!L491</f>
        <v>59</v>
      </c>
      <c r="M507" s="153">
        <f>业务员提成明细!M491</f>
        <v>0</v>
      </c>
      <c r="N507" s="76" t="e">
        <f>业务员提成明细!N491</f>
        <v>#REF!</v>
      </c>
      <c r="O507" s="126">
        <f>业务员提成明细!O491</f>
        <v>0.05</v>
      </c>
      <c r="P507" s="154">
        <f>业务员提成明细!P491</f>
        <v>277.77999999999997</v>
      </c>
      <c r="Q507" s="125" t="e">
        <f>业务员提成明细!Q491</f>
        <v>#REF!</v>
      </c>
      <c r="R507" s="145" t="e">
        <f>业务员提成明细!R491</f>
        <v>#REF!</v>
      </c>
      <c r="S507" s="161" t="e">
        <f>业务员提成明细!S491</f>
        <v>#REF!</v>
      </c>
      <c r="T507" s="162" t="str">
        <f>业务员提成明细!V491</f>
        <v>CYQ74</v>
      </c>
      <c r="U507" s="144" t="str">
        <f>业务员提成明细!W491</f>
        <v>*化学试剂助剂*不锈钢冷却剂</v>
      </c>
      <c r="V507" s="163" t="str">
        <f>业务员提成明细!V491</f>
        <v>CYQ74</v>
      </c>
      <c r="W507" s="164" t="str">
        <f>业务员提成明细!W491</f>
        <v>*化学试剂助剂*不锈钢冷却剂</v>
      </c>
      <c r="X507" s="163" t="str">
        <f>业务员提成明细!X491</f>
        <v>CH-105</v>
      </c>
      <c r="Y507" s="169">
        <f>业务员提成明细!Y491</f>
        <v>2</v>
      </c>
      <c r="Z507" s="170" t="str">
        <f>业务员提成明细!Z491</f>
        <v>桶</v>
      </c>
      <c r="AA507" s="170"/>
      <c r="AB507" s="170"/>
      <c r="AC507" s="171">
        <f>业务员提成明细!AC491</f>
        <v>340</v>
      </c>
      <c r="AD507" s="170"/>
      <c r="AE507" s="170"/>
      <c r="AF507" s="170" t="str">
        <f>业务员提成明细!AF491</f>
        <v>XOUT18040388</v>
      </c>
      <c r="AG507" s="176">
        <f>业务员提成明细!AG491</f>
        <v>43211</v>
      </c>
      <c r="AH507" s="177"/>
      <c r="AJ507" s="178">
        <f>业务员提成明细!AJ491</f>
        <v>0.17</v>
      </c>
    </row>
    <row r="508" spans="1:36" outlineLevel="2">
      <c r="A508" s="142" t="str">
        <f>业务员提成明细!A492</f>
        <v>赵忠</v>
      </c>
      <c r="B508" s="143">
        <f>业务员提成明细!B492</f>
        <v>43218</v>
      </c>
      <c r="C508" s="144" t="str">
        <f>业务员提成明细!C492</f>
        <v>a1151</v>
      </c>
      <c r="D508" s="142" t="str">
        <f>业务员提成明细!D492</f>
        <v>苏州匠准精密组件有限公司</v>
      </c>
      <c r="E508" s="145">
        <f>业务员提成明细!E492</f>
        <v>9750</v>
      </c>
      <c r="F508" s="146" t="str">
        <f>业务员提成明细!F492</f>
        <v>27754305</v>
      </c>
      <c r="G508" s="143">
        <f>业务员提成明细!G492</f>
        <v>43278</v>
      </c>
      <c r="H508" s="144">
        <f>业务员提成明细!H492</f>
        <v>60</v>
      </c>
      <c r="I508" s="150">
        <f>业务员提成明细!I492</f>
        <v>43277</v>
      </c>
      <c r="J508" s="151">
        <f>业务员提成明细!J492</f>
        <v>9750</v>
      </c>
      <c r="K508" s="145">
        <f>业务员提成明细!K492</f>
        <v>8333.33</v>
      </c>
      <c r="L508" s="152">
        <f>业务员提成明细!L492</f>
        <v>59</v>
      </c>
      <c r="M508" s="153">
        <f>业务员提成明细!M492</f>
        <v>0</v>
      </c>
      <c r="N508" s="76" t="e">
        <f>业务员提成明细!N492</f>
        <v>#REF!</v>
      </c>
      <c r="O508" s="126">
        <f>业务员提成明细!O492</f>
        <v>0.05</v>
      </c>
      <c r="P508" s="154">
        <f>业务员提成明细!P492</f>
        <v>416.67</v>
      </c>
      <c r="Q508" s="125" t="e">
        <f>业务员提成明细!Q492</f>
        <v>#REF!</v>
      </c>
      <c r="R508" s="145" t="e">
        <f>业务员提成明细!R492</f>
        <v>#REF!</v>
      </c>
      <c r="S508" s="161" t="e">
        <f>业务员提成明细!S492</f>
        <v>#REF!</v>
      </c>
      <c r="T508" s="162" t="str">
        <f>业务员提成明细!V492</f>
        <v>CYQ74</v>
      </c>
      <c r="U508" s="144" t="str">
        <f>业务员提成明细!W492</f>
        <v>*化学试剂助剂*不锈钢冷却剂</v>
      </c>
      <c r="V508" s="163" t="str">
        <f>业务员提成明细!V492</f>
        <v>CYQ74</v>
      </c>
      <c r="W508" s="164" t="str">
        <f>业务员提成明细!W492</f>
        <v>*化学试剂助剂*不锈钢冷却剂</v>
      </c>
      <c r="X508" s="163" t="str">
        <f>业务员提成明细!X492</f>
        <v>CH-105</v>
      </c>
      <c r="Y508" s="169">
        <f>业务员提成明细!Y492</f>
        <v>3</v>
      </c>
      <c r="Z508" s="170" t="str">
        <f>业务员提成明细!Z492</f>
        <v>桶</v>
      </c>
      <c r="AA508" s="170"/>
      <c r="AB508" s="170"/>
      <c r="AC508" s="171">
        <f>业务员提成明细!AC492</f>
        <v>510</v>
      </c>
      <c r="AD508" s="170"/>
      <c r="AE508" s="170"/>
      <c r="AF508" s="170" t="str">
        <f>业务员提成明细!AF492</f>
        <v>XOUT18040448</v>
      </c>
      <c r="AG508" s="176">
        <f>业务员提成明细!AG492</f>
        <v>43216</v>
      </c>
      <c r="AH508" s="177"/>
      <c r="AJ508" s="178">
        <f>业务员提成明细!AJ492</f>
        <v>0.17</v>
      </c>
    </row>
    <row r="509" spans="1:36" outlineLevel="2">
      <c r="A509" s="142" t="str">
        <f>业务员提成明细!A493</f>
        <v>赵忠</v>
      </c>
      <c r="B509" s="143">
        <f>业务员提成明细!B493</f>
        <v>43218</v>
      </c>
      <c r="C509" s="144" t="str">
        <f>业务员提成明细!C493</f>
        <v>a1151</v>
      </c>
      <c r="D509" s="142" t="str">
        <f>业务员提成明细!D493</f>
        <v>苏州匠准精密组件有限公司</v>
      </c>
      <c r="E509" s="145">
        <f>业务员提成明细!E493</f>
        <v>3250</v>
      </c>
      <c r="F509" s="146" t="str">
        <f>业务员提成明细!F493</f>
        <v>27754305</v>
      </c>
      <c r="G509" s="143">
        <f>业务员提成明细!G493</f>
        <v>43278</v>
      </c>
      <c r="H509" s="144">
        <f>业务员提成明细!H493</f>
        <v>60</v>
      </c>
      <c r="I509" s="150">
        <f>业务员提成明细!I493</f>
        <v>43277</v>
      </c>
      <c r="J509" s="151">
        <f>业务员提成明细!J493</f>
        <v>3250</v>
      </c>
      <c r="K509" s="145">
        <f>业务员提成明细!K493</f>
        <v>2777.78</v>
      </c>
      <c r="L509" s="152">
        <f>业务员提成明细!L493</f>
        <v>59</v>
      </c>
      <c r="M509" s="153">
        <f>业务员提成明细!M493</f>
        <v>0</v>
      </c>
      <c r="N509" s="76" t="e">
        <f>业务员提成明细!N493</f>
        <v>#REF!</v>
      </c>
      <c r="O509" s="126">
        <f>业务员提成明细!O493</f>
        <v>0.05</v>
      </c>
      <c r="P509" s="154">
        <f>业务员提成明细!P493</f>
        <v>138.88999999999999</v>
      </c>
      <c r="Q509" s="125" t="e">
        <f>业务员提成明细!Q493</f>
        <v>#REF!</v>
      </c>
      <c r="R509" s="145" t="e">
        <f>业务员提成明细!R493</f>
        <v>#REF!</v>
      </c>
      <c r="S509" s="161" t="e">
        <f>业务员提成明细!S493</f>
        <v>#REF!</v>
      </c>
      <c r="T509" s="162" t="str">
        <f>业务员提成明细!V493</f>
        <v>CYQ74</v>
      </c>
      <c r="U509" s="144" t="str">
        <f>业务员提成明细!W493</f>
        <v>*化学试剂助剂*不锈钢冷却剂</v>
      </c>
      <c r="V509" s="163" t="str">
        <f>业务员提成明细!V493</f>
        <v>CYQ74</v>
      </c>
      <c r="W509" s="164" t="str">
        <f>业务员提成明细!W493</f>
        <v>*化学试剂助剂*不锈钢冷却剂</v>
      </c>
      <c r="X509" s="163" t="str">
        <f>业务员提成明细!X493</f>
        <v>CH-105</v>
      </c>
      <c r="Y509" s="169">
        <f>业务员提成明细!Y493</f>
        <v>1</v>
      </c>
      <c r="Z509" s="170" t="str">
        <f>业务员提成明细!Z493</f>
        <v>桶</v>
      </c>
      <c r="AA509" s="170"/>
      <c r="AB509" s="170"/>
      <c r="AC509" s="171">
        <f>业务员提成明细!AC493</f>
        <v>170</v>
      </c>
      <c r="AD509" s="170"/>
      <c r="AE509" s="170"/>
      <c r="AF509" s="170" t="str">
        <f>业务员提成明细!AF493</f>
        <v>XOUT18040448</v>
      </c>
      <c r="AG509" s="176">
        <f>业务员提成明细!AG493</f>
        <v>43216</v>
      </c>
      <c r="AH509" s="177"/>
      <c r="AJ509" s="178">
        <f>业务员提成明细!AJ493</f>
        <v>0.17</v>
      </c>
    </row>
    <row r="510" spans="1:36" outlineLevel="2">
      <c r="A510" s="142" t="str">
        <f>业务员提成明细!A494</f>
        <v>赵忠</v>
      </c>
      <c r="B510" s="143">
        <f>业务员提成明细!B494</f>
        <v>43263</v>
      </c>
      <c r="C510" s="144" t="str">
        <f>业务员提成明细!C494</f>
        <v>a1160</v>
      </c>
      <c r="D510" s="142" t="str">
        <f>业务员提成明细!D494</f>
        <v>北京特谱康科技有限公司</v>
      </c>
      <c r="E510" s="145">
        <f>业务员提成明细!E494</f>
        <v>7500</v>
      </c>
      <c r="F510" s="146" t="str">
        <f>业务员提成明细!F494</f>
        <v>55874930</v>
      </c>
      <c r="G510" s="143">
        <f>业务员提成明细!G494</f>
        <v>43263</v>
      </c>
      <c r="H510" s="144" t="str">
        <f>业务员提成明细!H494</f>
        <v>款到发货</v>
      </c>
      <c r="I510" s="150">
        <f>业务员提成明细!I494</f>
        <v>43266</v>
      </c>
      <c r="J510" s="151">
        <f>业务员提成明细!J494</f>
        <v>7500</v>
      </c>
      <c r="K510" s="145">
        <f>业务员提成明细!K494</f>
        <v>6465.52</v>
      </c>
      <c r="L510" s="152">
        <f>业务员提成明细!L494</f>
        <v>3</v>
      </c>
      <c r="M510" s="153">
        <f>业务员提成明细!M494</f>
        <v>0</v>
      </c>
      <c r="N510" s="76" t="e">
        <f>业务员提成明细!N494</f>
        <v>#REF!</v>
      </c>
      <c r="O510" s="126">
        <f>业务员提成明细!O494</f>
        <v>0.05</v>
      </c>
      <c r="P510" s="154">
        <f>业务员提成明细!P494</f>
        <v>323.27999999999997</v>
      </c>
      <c r="Q510" s="125" t="e">
        <f>业务员提成明细!Q494</f>
        <v>#REF!</v>
      </c>
      <c r="R510" s="145" t="e">
        <f>业务员提成明细!R494</f>
        <v>#REF!</v>
      </c>
      <c r="S510" s="161" t="e">
        <f>业务员提成明细!S494</f>
        <v>#REF!</v>
      </c>
      <c r="T510" s="162" t="str">
        <f>业务员提成明细!V494</f>
        <v>CYQ10</v>
      </c>
      <c r="U510" s="144" t="str">
        <f>业务员提成明细!W494</f>
        <v>*化学试剂助剂*钢冷却剂</v>
      </c>
      <c r="V510" s="163" t="str">
        <f>业务员提成明细!V494</f>
        <v>CYQ10</v>
      </c>
      <c r="W510" s="164" t="str">
        <f>业务员提成明细!W494</f>
        <v>*化学试剂助剂*钢冷却剂</v>
      </c>
      <c r="X510" s="163" t="str">
        <f>业务员提成明细!X494</f>
        <v>CH-201</v>
      </c>
      <c r="Y510" s="169">
        <f>业务员提成明细!Y494</f>
        <v>3</v>
      </c>
      <c r="Z510" s="170" t="str">
        <f>业务员提成明细!Z494</f>
        <v>桶</v>
      </c>
      <c r="AA510" s="170"/>
      <c r="AB510" s="170"/>
      <c r="AC510" s="171">
        <f>业务员提成明细!AC494</f>
        <v>510</v>
      </c>
      <c r="AD510" s="170"/>
      <c r="AE510" s="170"/>
      <c r="AF510" s="170" t="str">
        <f>业务员提成明细!AF494</f>
        <v>XOUT18060169</v>
      </c>
      <c r="AG510" s="176">
        <f>业务员提成明细!AG494</f>
        <v>43260</v>
      </c>
      <c r="AH510" s="177"/>
      <c r="AJ510" s="178">
        <f>业务员提成明细!AJ494</f>
        <v>0.15999950506687799</v>
      </c>
    </row>
    <row r="511" spans="1:36" outlineLevel="2">
      <c r="A511" s="142" t="str">
        <f>业务员提成明细!A495</f>
        <v>赵忠</v>
      </c>
      <c r="B511" s="143">
        <f>业务员提成明细!B495</f>
        <v>43210</v>
      </c>
      <c r="C511" s="144" t="str">
        <f>业务员提成明细!C495</f>
        <v>a1181</v>
      </c>
      <c r="D511" s="142" t="str">
        <f>业务员提成明细!D495</f>
        <v>昆山日月兴机械科技有限公司</v>
      </c>
      <c r="E511" s="145">
        <f>业务员提成明细!E495</f>
        <v>2500</v>
      </c>
      <c r="F511" s="146" t="str">
        <f>业务员提成明细!F495</f>
        <v>27754148</v>
      </c>
      <c r="G511" s="143">
        <f>业务员提成明细!G495</f>
        <v>43270</v>
      </c>
      <c r="H511" s="144">
        <f>业务员提成明细!H495</f>
        <v>60</v>
      </c>
      <c r="I511" s="150">
        <f>业务员提成明细!I495</f>
        <v>43280</v>
      </c>
      <c r="J511" s="151">
        <f>业务员提成明细!J495</f>
        <v>2500</v>
      </c>
      <c r="K511" s="145">
        <f>业务员提成明细!K495</f>
        <v>2136.75</v>
      </c>
      <c r="L511" s="152">
        <f>业务员提成明细!L495</f>
        <v>70</v>
      </c>
      <c r="M511" s="153">
        <f>业务员提成明细!M495</f>
        <v>0</v>
      </c>
      <c r="N511" s="76" t="e">
        <f>业务员提成明细!N495</f>
        <v>#REF!</v>
      </c>
      <c r="O511" s="126">
        <f>业务员提成明细!O495</f>
        <v>0.04</v>
      </c>
      <c r="P511" s="154">
        <f>业务员提成明细!P495</f>
        <v>85.47</v>
      </c>
      <c r="Q511" s="125" t="e">
        <f>业务员提成明细!Q495</f>
        <v>#REF!</v>
      </c>
      <c r="R511" s="145" t="e">
        <f>业务员提成明细!R495</f>
        <v>#REF!</v>
      </c>
      <c r="S511" s="161" t="e">
        <f>业务员提成明细!S495</f>
        <v>#REF!</v>
      </c>
      <c r="T511" s="162" t="str">
        <f>业务员提成明细!V495</f>
        <v>CYT11</v>
      </c>
      <c r="U511" s="144" t="str">
        <f>业务员提成明细!W495</f>
        <v>*润滑油*机床导轨油</v>
      </c>
      <c r="V511" s="163" t="str">
        <f>业务员提成明细!V495</f>
        <v>CYT11</v>
      </c>
      <c r="W511" s="164" t="str">
        <f>业务员提成明细!W495</f>
        <v>*润滑油*机床导轨油</v>
      </c>
      <c r="X511" s="163" t="str">
        <f>业务员提成明细!X495</f>
        <v>68#</v>
      </c>
      <c r="Y511" s="169">
        <f>业务员提成明细!Y495</f>
        <v>0.17</v>
      </c>
      <c r="Z511" s="170" t="str">
        <f>业务员提成明细!Z495</f>
        <v>吨</v>
      </c>
      <c r="AA511" s="170"/>
      <c r="AB511" s="170"/>
      <c r="AC511" s="171">
        <f>业务员提成明细!AC495</f>
        <v>170</v>
      </c>
      <c r="AD511" s="170"/>
      <c r="AE511" s="170"/>
      <c r="AF511" s="170" t="str">
        <f>业务员提成明细!AF495</f>
        <v>XOUT18040276</v>
      </c>
      <c r="AG511" s="176">
        <f>业务员提成明细!AG495</f>
        <v>43207</v>
      </c>
      <c r="AH511" s="177"/>
      <c r="AJ511" s="178">
        <f>业务员提成明细!AJ495</f>
        <v>0.17</v>
      </c>
    </row>
    <row r="512" spans="1:36" outlineLevel="2">
      <c r="A512" s="142" t="str">
        <f>业务员提成明细!A496</f>
        <v>赵忠</v>
      </c>
      <c r="B512" s="143">
        <f>业务员提成明细!B496</f>
        <v>43210</v>
      </c>
      <c r="C512" s="144" t="str">
        <f>业务员提成明细!C496</f>
        <v>a1181</v>
      </c>
      <c r="D512" s="142" t="str">
        <f>业务员提成明细!D496</f>
        <v>昆山日月兴机械科技有限公司</v>
      </c>
      <c r="E512" s="145">
        <f>业务员提成明细!E496</f>
        <v>3100</v>
      </c>
      <c r="F512" s="146" t="str">
        <f>业务员提成明细!F496</f>
        <v>27754149</v>
      </c>
      <c r="G512" s="143">
        <f>业务员提成明细!G496</f>
        <v>43270</v>
      </c>
      <c r="H512" s="144">
        <f>业务员提成明细!H496</f>
        <v>60</v>
      </c>
      <c r="I512" s="150">
        <f>业务员提成明细!I496</f>
        <v>43280</v>
      </c>
      <c r="J512" s="151">
        <f>业务员提成明细!J496</f>
        <v>3100</v>
      </c>
      <c r="K512" s="145">
        <f>业务员提成明细!K496</f>
        <v>2649.57</v>
      </c>
      <c r="L512" s="152">
        <f>业务员提成明细!L496</f>
        <v>70</v>
      </c>
      <c r="M512" s="153">
        <f>业务员提成明细!M496</f>
        <v>0</v>
      </c>
      <c r="N512" s="76" t="e">
        <f>业务员提成明细!N496</f>
        <v>#REF!</v>
      </c>
      <c r="O512" s="126">
        <f>业务员提成明细!O496</f>
        <v>0.04</v>
      </c>
      <c r="P512" s="154">
        <f>业务员提成明细!P496</f>
        <v>105.98</v>
      </c>
      <c r="Q512" s="125">
        <f>业务员提成明细!Q496</f>
        <v>15.083</v>
      </c>
      <c r="R512" s="145">
        <f>业务员提成明细!R496</f>
        <v>2564.11</v>
      </c>
      <c r="S512" s="161">
        <f>业务员提成明细!S496</f>
        <v>85.46</v>
      </c>
      <c r="T512" s="162" t="str">
        <f>业务员提成明细!V496</f>
        <v>CSR24</v>
      </c>
      <c r="U512" s="144" t="str">
        <f>业务员提成明细!W496</f>
        <v>*专项化学用品*铝合金加工液</v>
      </c>
      <c r="V512" s="163" t="str">
        <f>业务员提成明细!V496</f>
        <v>CSR24</v>
      </c>
      <c r="W512" s="164" t="str">
        <f>业务员提成明细!W496</f>
        <v>*专项化学用品*铝合金加工液</v>
      </c>
      <c r="X512" s="163" t="str">
        <f>业务员提成明细!X496</f>
        <v>ZM-3080</v>
      </c>
      <c r="Y512" s="169">
        <f>业务员提成明细!Y496</f>
        <v>1</v>
      </c>
      <c r="Z512" s="170" t="str">
        <f>业务员提成明细!Z496</f>
        <v>桶</v>
      </c>
      <c r="AA512" s="170"/>
      <c r="AB512" s="170"/>
      <c r="AC512" s="171">
        <f>业务员提成明细!AC496</f>
        <v>170</v>
      </c>
      <c r="AD512" s="170"/>
      <c r="AE512" s="170"/>
      <c r="AF512" s="170" t="str">
        <f>业务员提成明细!AF496</f>
        <v>XOUT18040276</v>
      </c>
      <c r="AG512" s="176">
        <f>业务员提成明细!AG496</f>
        <v>43207</v>
      </c>
      <c r="AH512" s="177"/>
      <c r="AJ512" s="178">
        <f>业务员提成明细!AJ496</f>
        <v>0.17</v>
      </c>
    </row>
    <row r="513" spans="1:36" outlineLevel="2">
      <c r="A513" s="142" t="str">
        <f>业务员提成明细!A497</f>
        <v>赵忠</v>
      </c>
      <c r="B513" s="143">
        <f>业务员提成明细!B497</f>
        <v>43199</v>
      </c>
      <c r="C513" s="144" t="str">
        <f>业务员提成明细!C497</f>
        <v>a1191</v>
      </c>
      <c r="D513" s="142" t="str">
        <f>业务员提成明细!D497</f>
        <v>苏州盱之诚精密五金制品有限公司</v>
      </c>
      <c r="E513" s="145">
        <f>业务员提成明细!E497</f>
        <v>4600</v>
      </c>
      <c r="F513" s="146" t="str">
        <f>业务员提成明细!F497</f>
        <v>15222451</v>
      </c>
      <c r="G513" s="143">
        <f>业务员提成明细!G497</f>
        <v>43229</v>
      </c>
      <c r="H513" s="144">
        <f>业务员提成明细!H497</f>
        <v>30</v>
      </c>
      <c r="I513" s="150">
        <f>业务员提成明细!I497</f>
        <v>43256</v>
      </c>
      <c r="J513" s="151">
        <f>业务员提成明细!J497</f>
        <v>4600</v>
      </c>
      <c r="K513" s="145">
        <f>业务员提成明细!K497</f>
        <v>3931.62</v>
      </c>
      <c r="L513" s="152">
        <f>业务员提成明细!L497</f>
        <v>57</v>
      </c>
      <c r="M513" s="153">
        <f>业务员提成明细!M497</f>
        <v>0</v>
      </c>
      <c r="N513" s="76" t="e">
        <f>业务员提成明细!N497</f>
        <v>#REF!</v>
      </c>
      <c r="O513" s="126">
        <f>业务员提成明细!O497</f>
        <v>0.05</v>
      </c>
      <c r="P513" s="154">
        <f>业务员提成明细!P497</f>
        <v>196.58</v>
      </c>
      <c r="Q513" s="125" t="e">
        <f>业务员提成明细!Q497</f>
        <v>#REF!</v>
      </c>
      <c r="R513" s="145" t="e">
        <f>业务员提成明细!R497</f>
        <v>#REF!</v>
      </c>
      <c r="S513" s="161" t="e">
        <f>业务员提成明细!S497</f>
        <v>#REF!</v>
      </c>
      <c r="T513" s="162" t="str">
        <f>业务员提成明细!V497</f>
        <v>CYQ10</v>
      </c>
      <c r="U513" s="144" t="str">
        <f>业务员提成明细!W497</f>
        <v>*化学试剂助剂*钢用极压冷却剂</v>
      </c>
      <c r="V513" s="163" t="str">
        <f>业务员提成明细!V497</f>
        <v>CYQ10</v>
      </c>
      <c r="W513" s="164" t="str">
        <f>业务员提成明细!W497</f>
        <v>*化学试剂助剂*钢用极压冷却剂</v>
      </c>
      <c r="X513" s="163" t="str">
        <f>业务员提成明细!X497</f>
        <v>CH-201</v>
      </c>
      <c r="Y513" s="169">
        <f>业务员提成明细!Y497</f>
        <v>2</v>
      </c>
      <c r="Z513" s="170" t="str">
        <f>业务员提成明细!Z497</f>
        <v>桶</v>
      </c>
      <c r="AA513" s="170"/>
      <c r="AB513" s="170"/>
      <c r="AC513" s="171">
        <f>业务员提成明细!AC497</f>
        <v>340</v>
      </c>
      <c r="AD513" s="170"/>
      <c r="AE513" s="170"/>
      <c r="AF513" s="170" t="str">
        <f>业务员提成明细!AF497</f>
        <v>XOUT18040126</v>
      </c>
      <c r="AG513" s="176">
        <f>业务员提成明细!AG497</f>
        <v>43200</v>
      </c>
      <c r="AH513" s="177"/>
      <c r="AJ513" s="178">
        <f>业务员提成明细!AJ497</f>
        <v>0.17</v>
      </c>
    </row>
    <row r="514" spans="1:36" outlineLevel="2">
      <c r="A514" s="142" t="str">
        <f>业务员提成明细!A498</f>
        <v>赵忠</v>
      </c>
      <c r="B514" s="143">
        <f>业务员提成明细!B498</f>
        <v>43245</v>
      </c>
      <c r="C514" s="144" t="str">
        <f>业务员提成明细!C498</f>
        <v>a1339</v>
      </c>
      <c r="D514" s="142" t="str">
        <f>业务员提成明细!D498</f>
        <v>昆山典顿模具科技有限公司</v>
      </c>
      <c r="E514" s="145">
        <f>业务员提成明细!E498</f>
        <v>560</v>
      </c>
      <c r="F514" s="146" t="str">
        <f>业务员提成明细!F498</f>
        <v>55874649</v>
      </c>
      <c r="G514" s="143">
        <f>业务员提成明细!G498</f>
        <v>43245</v>
      </c>
      <c r="H514" s="144" t="str">
        <f>业务员提成明细!H498</f>
        <v>开票现金</v>
      </c>
      <c r="I514" s="150">
        <f>业务员提成明细!I498</f>
        <v>43262</v>
      </c>
      <c r="J514" s="151">
        <f>业务员提成明细!J498</f>
        <v>560</v>
      </c>
      <c r="K514" s="145">
        <f>业务员提成明细!K498</f>
        <v>482.76</v>
      </c>
      <c r="L514" s="152">
        <f>业务员提成明细!L498</f>
        <v>17</v>
      </c>
      <c r="M514" s="153">
        <f>业务员提成明细!M498</f>
        <v>0</v>
      </c>
      <c r="N514" s="76" t="e">
        <f>业务员提成明细!N498</f>
        <v>#REF!</v>
      </c>
      <c r="O514" s="126">
        <f>业务员提成明细!O498</f>
        <v>0.05</v>
      </c>
      <c r="P514" s="154">
        <f>业务员提成明细!P498</f>
        <v>24.14</v>
      </c>
      <c r="Q514" s="125" t="e">
        <f>业务员提成明细!Q498</f>
        <v>#REF!</v>
      </c>
      <c r="R514" s="145" t="e">
        <f>业务员提成明细!R498</f>
        <v>#REF!</v>
      </c>
      <c r="S514" s="161" t="e">
        <f>业务员提成明细!S498</f>
        <v>#REF!</v>
      </c>
      <c r="T514" s="162" t="str">
        <f>业务员提成明细!V498</f>
        <v>CYT11</v>
      </c>
      <c r="U514" s="144" t="str">
        <f>业务员提成明细!W498</f>
        <v>*润滑油*机床导轨油</v>
      </c>
      <c r="V514" s="163" t="str">
        <f>业务员提成明细!V498</f>
        <v>CYT11</v>
      </c>
      <c r="W514" s="164" t="str">
        <f>业务员提成明细!W498</f>
        <v>*润滑油*机床导轨油</v>
      </c>
      <c r="X514" s="163" t="str">
        <f>业务员提成明细!X498</f>
        <v>68#</v>
      </c>
      <c r="Y514" s="169">
        <f>业务员提成明细!Y498</f>
        <v>3.4000000000000002E-2</v>
      </c>
      <c r="Z514" s="170" t="str">
        <f>业务员提成明细!Z498</f>
        <v>吨</v>
      </c>
      <c r="AA514" s="170"/>
      <c r="AB514" s="170"/>
      <c r="AC514" s="171">
        <f>业务员提成明细!AC498</f>
        <v>34</v>
      </c>
      <c r="AD514" s="170"/>
      <c r="AE514" s="170"/>
      <c r="AF514" s="170" t="str">
        <f>业务员提成明细!AF498</f>
        <v>XOUT18050462</v>
      </c>
      <c r="AG514" s="176">
        <f>业务员提成明细!AG498</f>
        <v>43246</v>
      </c>
      <c r="AH514" s="177"/>
      <c r="AJ514" s="178">
        <f>业务员提成明细!AJ498</f>
        <v>0.159996685723755</v>
      </c>
    </row>
    <row r="515" spans="1:36" outlineLevel="2">
      <c r="A515" s="142" t="str">
        <f>业务员提成明细!A499</f>
        <v>赵忠</v>
      </c>
      <c r="B515" s="143">
        <f>业务员提成明细!B499</f>
        <v>43248</v>
      </c>
      <c r="C515" s="144" t="str">
        <f>业务员提成明细!C499</f>
        <v>a1434</v>
      </c>
      <c r="D515" s="142" t="str">
        <f>业务员提成明细!D499</f>
        <v>昆山润德昌精密模具有限公司</v>
      </c>
      <c r="E515" s="145">
        <f>业务员提成明细!E499</f>
        <v>600</v>
      </c>
      <c r="F515" s="146" t="str">
        <f>业务员提成明细!F499</f>
        <v>55874723</v>
      </c>
      <c r="G515" s="143">
        <f>业务员提成明细!G499</f>
        <v>43248</v>
      </c>
      <c r="H515" s="144" t="str">
        <f>业务员提成明细!H499</f>
        <v>现金开票</v>
      </c>
      <c r="I515" s="150">
        <f>业务员提成明细!I499</f>
        <v>43280</v>
      </c>
      <c r="J515" s="151">
        <f>业务员提成明细!J499</f>
        <v>600</v>
      </c>
      <c r="K515" s="145">
        <f>业务员提成明细!K499</f>
        <v>517.24</v>
      </c>
      <c r="L515" s="152">
        <f>业务员提成明细!L499</f>
        <v>32</v>
      </c>
      <c r="M515" s="153">
        <f>业务员提成明细!M499</f>
        <v>0</v>
      </c>
      <c r="N515" s="76" t="e">
        <f>业务员提成明细!N499</f>
        <v>#REF!</v>
      </c>
      <c r="O515" s="126">
        <f>业务员提成明细!O499</f>
        <v>0.05</v>
      </c>
      <c r="P515" s="154">
        <f>业务员提成明细!P499</f>
        <v>25.86</v>
      </c>
      <c r="Q515" s="125" t="e">
        <f>业务员提成明细!Q499</f>
        <v>#REF!</v>
      </c>
      <c r="R515" s="145" t="e">
        <f>业务员提成明细!R499</f>
        <v>#REF!</v>
      </c>
      <c r="S515" s="161" t="e">
        <f>业务员提成明细!S499</f>
        <v>#REF!</v>
      </c>
      <c r="T515" s="162" t="str">
        <f>业务员提成明细!V499</f>
        <v>CSQ64</v>
      </c>
      <c r="U515" s="144" t="str">
        <f>业务员提成明细!W499</f>
        <v>*化学试剂助剂*全合成切削液</v>
      </c>
      <c r="V515" s="163" t="str">
        <f>业务员提成明细!V499</f>
        <v>CSQ64</v>
      </c>
      <c r="W515" s="164" t="str">
        <f>业务员提成明细!W499</f>
        <v>*化学试剂助剂*全合成切削液</v>
      </c>
      <c r="X515" s="163" t="str">
        <f>业务员提成明细!X499</f>
        <v>JH-803SY</v>
      </c>
      <c r="Y515" s="169">
        <f>业务员提成明细!Y499</f>
        <v>2</v>
      </c>
      <c r="Z515" s="170" t="str">
        <f>业务员提成明细!Z499</f>
        <v>桶</v>
      </c>
      <c r="AA515" s="170"/>
      <c r="AB515" s="170"/>
      <c r="AC515" s="171">
        <f>业务员提成明细!AC499</f>
        <v>36</v>
      </c>
      <c r="AD515" s="170"/>
      <c r="AE515" s="170"/>
      <c r="AF515" s="170" t="str">
        <f>业务员提成明细!AF499</f>
        <v>XOUT18050516</v>
      </c>
      <c r="AG515" s="176">
        <f>业务员提成明细!AG499</f>
        <v>43249</v>
      </c>
      <c r="AH515" s="177"/>
      <c r="AJ515" s="178">
        <f>业务员提成明细!AJ499</f>
        <v>0.160003093341582</v>
      </c>
    </row>
    <row r="516" spans="1:36" outlineLevel="2">
      <c r="A516" s="142" t="str">
        <f>业务员提成明细!A500</f>
        <v>赵忠</v>
      </c>
      <c r="B516" s="143">
        <f>业务员提成明细!B500</f>
        <v>43277</v>
      </c>
      <c r="C516" s="144" t="str">
        <f>业务员提成明细!C500</f>
        <v>a1454</v>
      </c>
      <c r="D516" s="142" t="str">
        <f>业务员提成明细!D500</f>
        <v>昆山明梅精密机械有限公司</v>
      </c>
      <c r="E516" s="145">
        <f>业务员提成明细!E500</f>
        <v>2500</v>
      </c>
      <c r="F516" s="146" t="str">
        <f>业务员提成明细!F500</f>
        <v>16644021</v>
      </c>
      <c r="G516" s="143">
        <f>业务员提成明细!G500</f>
        <v>43277</v>
      </c>
      <c r="H516" s="144" t="str">
        <f>业务员提成明细!H500</f>
        <v>货到付款</v>
      </c>
      <c r="I516" s="150">
        <f>业务员提成明细!I500</f>
        <v>43279</v>
      </c>
      <c r="J516" s="151">
        <f>业务员提成明细!J500</f>
        <v>2500</v>
      </c>
      <c r="K516" s="145">
        <f>业务员提成明细!K500</f>
        <v>2155.17</v>
      </c>
      <c r="L516" s="152">
        <f>业务员提成明细!L500</f>
        <v>2</v>
      </c>
      <c r="M516" s="153">
        <f>业务员提成明细!M500</f>
        <v>0</v>
      </c>
      <c r="N516" s="76" t="e">
        <f>业务员提成明细!N500</f>
        <v>#REF!</v>
      </c>
      <c r="O516" s="126">
        <f>业务员提成明细!O500</f>
        <v>0.05</v>
      </c>
      <c r="P516" s="154">
        <f>业务员提成明细!P500</f>
        <v>107.76</v>
      </c>
      <c r="Q516" s="125" t="e">
        <f>业务员提成明细!Q500</f>
        <v>#REF!</v>
      </c>
      <c r="R516" s="145" t="e">
        <f>业务员提成明细!R500</f>
        <v>#REF!</v>
      </c>
      <c r="S516" s="161" t="e">
        <f>业务员提成明细!S500</f>
        <v>#REF!</v>
      </c>
      <c r="T516" s="162" t="str">
        <f>业务员提成明细!V500</f>
        <v>CYQ19</v>
      </c>
      <c r="U516" s="144" t="str">
        <f>业务员提成明细!W500</f>
        <v>*化学试剂助剂*不锈钢冷却剂</v>
      </c>
      <c r="V516" s="163" t="str">
        <f>业务员提成明细!V500</f>
        <v>CYQ19</v>
      </c>
      <c r="W516" s="164" t="str">
        <f>业务员提成明细!W500</f>
        <v>*化学试剂助剂*不锈钢冷却剂</v>
      </c>
      <c r="X516" s="163" t="str">
        <f>业务员提成明细!X500</f>
        <v>DH-30A</v>
      </c>
      <c r="Y516" s="169">
        <f>业务员提成明细!Y500</f>
        <v>1</v>
      </c>
      <c r="Z516" s="170" t="str">
        <f>业务员提成明细!Z500</f>
        <v>桶</v>
      </c>
      <c r="AA516" s="170"/>
      <c r="AB516" s="170"/>
      <c r="AC516" s="171">
        <f>业务员提成明细!AC500</f>
        <v>170</v>
      </c>
      <c r="AD516" s="170"/>
      <c r="AE516" s="170"/>
      <c r="AF516" s="170" t="str">
        <f>业务员提成明细!AF500</f>
        <v>XOUT18060452</v>
      </c>
      <c r="AG516" s="176">
        <f>业务员提成明细!AG500</f>
        <v>43276</v>
      </c>
      <c r="AH516" s="177"/>
      <c r="AJ516" s="178">
        <f>业务员提成明细!AJ500</f>
        <v>0.16000129920145501</v>
      </c>
    </row>
    <row r="517" spans="1:36" outlineLevel="2">
      <c r="A517" s="142" t="str">
        <f>业务员提成明细!A501</f>
        <v>赵忠</v>
      </c>
      <c r="B517" s="143">
        <f>业务员提成明细!B501</f>
        <v>43277</v>
      </c>
      <c r="C517" s="144" t="str">
        <f>业务员提成明细!C501</f>
        <v>a1454</v>
      </c>
      <c r="D517" s="142" t="str">
        <f>业务员提成明细!D501</f>
        <v>昆山明梅精密机械有限公司</v>
      </c>
      <c r="E517" s="145">
        <f>业务员提成明细!E501</f>
        <v>300</v>
      </c>
      <c r="F517" s="146" t="str">
        <f>业务员提成明细!F501</f>
        <v>16644022</v>
      </c>
      <c r="G517" s="143">
        <f>业务员提成明细!G501</f>
        <v>43277</v>
      </c>
      <c r="H517" s="144" t="str">
        <f>业务员提成明细!H501</f>
        <v>货到付款</v>
      </c>
      <c r="I517" s="150">
        <f>业务员提成明细!I501</f>
        <v>43279</v>
      </c>
      <c r="J517" s="151">
        <f>业务员提成明细!J501</f>
        <v>300</v>
      </c>
      <c r="K517" s="145">
        <f>业务员提成明细!K501</f>
        <v>258.62</v>
      </c>
      <c r="L517" s="152">
        <f>业务员提成明细!L501</f>
        <v>2</v>
      </c>
      <c r="M517" s="153">
        <f>业务员提成明细!M501</f>
        <v>0</v>
      </c>
      <c r="N517" s="76" t="e">
        <f>业务员提成明细!N501</f>
        <v>#REF!</v>
      </c>
      <c r="O517" s="126">
        <f>业务员提成明细!O501</f>
        <v>0.05</v>
      </c>
      <c r="P517" s="154">
        <f>业务员提成明细!P501</f>
        <v>12.93</v>
      </c>
      <c r="Q517" s="125" t="e">
        <f>业务员提成明细!Q501</f>
        <v>#REF!</v>
      </c>
      <c r="R517" s="145" t="e">
        <f>业务员提成明细!R501</f>
        <v>#REF!</v>
      </c>
      <c r="S517" s="161" t="e">
        <f>业务员提成明细!S501</f>
        <v>#REF!</v>
      </c>
      <c r="T517" s="162" t="str">
        <f>业务员提成明细!V501</f>
        <v>CYT11</v>
      </c>
      <c r="U517" s="144" t="str">
        <f>业务员提成明细!W501</f>
        <v>*润滑油*机床导轨油</v>
      </c>
      <c r="V517" s="163" t="str">
        <f>业务员提成明细!V501</f>
        <v>CYT11</v>
      </c>
      <c r="W517" s="164" t="str">
        <f>业务员提成明细!W501</f>
        <v>*润滑油*机床导轨油</v>
      </c>
      <c r="X517" s="163" t="str">
        <f>业务员提成明细!X501</f>
        <v>68#</v>
      </c>
      <c r="Y517" s="169">
        <f>业务员提成明细!Y501</f>
        <v>1.7000000000000001E-2</v>
      </c>
      <c r="Z517" s="170" t="str">
        <f>业务员提成明细!Z501</f>
        <v>吨</v>
      </c>
      <c r="AA517" s="170"/>
      <c r="AB517" s="170"/>
      <c r="AC517" s="171">
        <f>业务员提成明细!AC501</f>
        <v>17</v>
      </c>
      <c r="AD517" s="170"/>
      <c r="AE517" s="170"/>
      <c r="AF517" s="170" t="str">
        <f>业务员提成明细!AF501</f>
        <v>XOUT18060452</v>
      </c>
      <c r="AG517" s="176">
        <f>业务员提成明细!AG501</f>
        <v>43276</v>
      </c>
      <c r="AH517" s="177"/>
      <c r="AJ517" s="178">
        <f>业务员提成明细!AJ501</f>
        <v>0.160003093341582</v>
      </c>
    </row>
    <row r="518" spans="1:36" outlineLevel="2">
      <c r="A518" s="142" t="str">
        <f>业务员提成明细!A502</f>
        <v>赵忠</v>
      </c>
      <c r="B518" s="143">
        <f>业务员提成明细!B502</f>
        <v>43172</v>
      </c>
      <c r="C518" s="144" t="str">
        <f>业务员提成明细!C502</f>
        <v>a1468</v>
      </c>
      <c r="D518" s="142" t="str">
        <f>业务员提成明细!D502</f>
        <v>昆山市勋祥工贸有限公司</v>
      </c>
      <c r="E518" s="145">
        <f>业务员提成明细!E502</f>
        <v>2650</v>
      </c>
      <c r="F518" s="146" t="str">
        <f>业务员提成明细!F502</f>
        <v>02839455</v>
      </c>
      <c r="G518" s="143">
        <f>业务员提成明细!G502</f>
        <v>43232</v>
      </c>
      <c r="H518" s="144">
        <f>业务员提成明细!H502</f>
        <v>60</v>
      </c>
      <c r="I518" s="150" t="str">
        <f>业务员提成明细!I502</f>
        <v>2018-3-8/2018-6-6</v>
      </c>
      <c r="J518" s="151">
        <f>业务员提成明细!J502</f>
        <v>2221</v>
      </c>
      <c r="K518" s="145">
        <f>业务员提成明细!K502</f>
        <v>1898.29</v>
      </c>
      <c r="L518" s="152">
        <f>业务员提成明细!L502</f>
        <v>85</v>
      </c>
      <c r="M518" s="153">
        <f>业务员提成明细!M502</f>
        <v>0</v>
      </c>
      <c r="N518" s="76" t="e">
        <f>业务员提成明细!N502</f>
        <v>#REF!</v>
      </c>
      <c r="O518" s="126">
        <f>业务员提成明细!O502</f>
        <v>0.04</v>
      </c>
      <c r="P518" s="154">
        <f>业务员提成明细!P502</f>
        <v>75.930000000000007</v>
      </c>
      <c r="Q518" s="125" t="e">
        <f>业务员提成明细!Q502</f>
        <v>#REF!</v>
      </c>
      <c r="R518" s="145" t="e">
        <f>业务员提成明细!R502</f>
        <v>#REF!</v>
      </c>
      <c r="S518" s="161" t="e">
        <f>业务员提成明细!S502</f>
        <v>#REF!</v>
      </c>
      <c r="T518" s="162" t="str">
        <f>业务员提成明细!V502</f>
        <v>CSB09</v>
      </c>
      <c r="U518" s="144" t="str">
        <f>业务员提成明细!W502</f>
        <v>*专项化学用品*半合成极压切削液</v>
      </c>
      <c r="V518" s="163" t="str">
        <f>业务员提成明细!V502</f>
        <v>CSB09</v>
      </c>
      <c r="W518" s="164" t="str">
        <f>业务员提成明细!W502</f>
        <v>*专项化学用品*半合成极压切削液</v>
      </c>
      <c r="X518" s="163" t="str">
        <f>业务员提成明细!X502</f>
        <v>LP-3030K</v>
      </c>
      <c r="Y518" s="169">
        <f>业务员提成明细!Y502</f>
        <v>0.84</v>
      </c>
      <c r="Z518" s="170" t="str">
        <f>业务员提成明细!Z502</f>
        <v>桶</v>
      </c>
      <c r="AA518" s="170"/>
      <c r="AB518" s="170"/>
      <c r="AC518" s="171">
        <f>业务员提成明细!AC502</f>
        <v>142.47999999999999</v>
      </c>
      <c r="AD518" s="170"/>
      <c r="AE518" s="170"/>
      <c r="AF518" s="170" t="str">
        <f>业务员提成明细!AF502</f>
        <v>XOUT18030190</v>
      </c>
      <c r="AG518" s="176">
        <f>业务员提成明细!AG502</f>
        <v>43172</v>
      </c>
      <c r="AH518" s="177" t="str">
        <f>业务员提成明细!AH502</f>
        <v>拆分付款</v>
      </c>
      <c r="AJ518" s="178">
        <f>业务员提成明细!AJ502</f>
        <v>0.17</v>
      </c>
    </row>
    <row r="519" spans="1:36" outlineLevel="2">
      <c r="A519" s="142" t="str">
        <f>业务员提成明细!A503</f>
        <v>赵忠</v>
      </c>
      <c r="B519" s="143">
        <f>业务员提成明细!B503</f>
        <v>43188</v>
      </c>
      <c r="C519" s="144" t="str">
        <f>业务员提成明细!C503</f>
        <v>a1468</v>
      </c>
      <c r="D519" s="142" t="str">
        <f>业务员提成明细!D503</f>
        <v>昆山市勋祥工贸有限公司</v>
      </c>
      <c r="E519" s="145">
        <f>业务员提成明细!E503</f>
        <v>2650</v>
      </c>
      <c r="F519" s="146" t="str">
        <f>业务员提成明细!F503</f>
        <v>15222326</v>
      </c>
      <c r="G519" s="143">
        <f>业务员提成明细!G503</f>
        <v>43248</v>
      </c>
      <c r="H519" s="144">
        <f>业务员提成明细!H503</f>
        <v>60</v>
      </c>
      <c r="I519" s="150">
        <f>业务员提成明细!I503</f>
        <v>43257</v>
      </c>
      <c r="J519" s="151">
        <f>业务员提成明细!J503</f>
        <v>2650</v>
      </c>
      <c r="K519" s="145">
        <f>业务员提成明细!K503</f>
        <v>2264.96</v>
      </c>
      <c r="L519" s="152">
        <f>业务员提成明细!L503</f>
        <v>69</v>
      </c>
      <c r="M519" s="153">
        <f>业务员提成明细!M503</f>
        <v>0</v>
      </c>
      <c r="N519" s="76" t="e">
        <f>业务员提成明细!N503</f>
        <v>#REF!</v>
      </c>
      <c r="O519" s="126">
        <f>业务员提成明细!O503</f>
        <v>0.04</v>
      </c>
      <c r="P519" s="154">
        <f>业务员提成明细!P503</f>
        <v>90.6</v>
      </c>
      <c r="Q519" s="125" t="e">
        <f>业务员提成明细!Q503</f>
        <v>#REF!</v>
      </c>
      <c r="R519" s="145" t="e">
        <f>业务员提成明细!R503</f>
        <v>#REF!</v>
      </c>
      <c r="S519" s="161" t="e">
        <f>业务员提成明细!S503</f>
        <v>#REF!</v>
      </c>
      <c r="T519" s="162" t="str">
        <f>业务员提成明细!V503</f>
        <v>CSB09</v>
      </c>
      <c r="U519" s="144" t="str">
        <f>业务员提成明细!W503</f>
        <v>*专项化学用品*半合成极压切削液</v>
      </c>
      <c r="V519" s="163" t="str">
        <f>业务员提成明细!V503</f>
        <v>CSB09</v>
      </c>
      <c r="W519" s="164" t="str">
        <f>业务员提成明细!W503</f>
        <v>*专项化学用品*半合成极压切削液</v>
      </c>
      <c r="X519" s="163" t="str">
        <f>业务员提成明细!X503</f>
        <v>LP-3030K</v>
      </c>
      <c r="Y519" s="169">
        <f>业务员提成明细!Y503</f>
        <v>1</v>
      </c>
      <c r="Z519" s="170" t="str">
        <f>业务员提成明细!Z503</f>
        <v>桶</v>
      </c>
      <c r="AA519" s="170"/>
      <c r="AB519" s="170"/>
      <c r="AC519" s="171">
        <f>业务员提成明细!AC503</f>
        <v>170</v>
      </c>
      <c r="AD519" s="170"/>
      <c r="AE519" s="170"/>
      <c r="AF519" s="170" t="str">
        <f>业务员提成明细!AF503</f>
        <v>XOUT18030484</v>
      </c>
      <c r="AG519" s="176">
        <f>业务员提成明细!AG503</f>
        <v>43189</v>
      </c>
      <c r="AH519" s="177"/>
      <c r="AJ519" s="178">
        <f>业务员提成明细!AJ503</f>
        <v>0.17</v>
      </c>
    </row>
    <row r="520" spans="1:36" outlineLevel="2">
      <c r="A520" s="142" t="str">
        <f>业务员提成明细!A504</f>
        <v>赵忠</v>
      </c>
      <c r="B520" s="143">
        <f>业务员提成明细!B504</f>
        <v>43213</v>
      </c>
      <c r="C520" s="144" t="str">
        <f>业务员提成明细!C504</f>
        <v>a1502</v>
      </c>
      <c r="D520" s="142" t="str">
        <f>业务员提成明细!D504</f>
        <v>昆山正工模具有限公司</v>
      </c>
      <c r="E520" s="145">
        <f>业务员提成明细!E504</f>
        <v>3200</v>
      </c>
      <c r="F520" s="146" t="str">
        <f>业务员提成明细!F504</f>
        <v>27754163</v>
      </c>
      <c r="G520" s="143">
        <f>业务员提成明细!G504</f>
        <v>43243</v>
      </c>
      <c r="H520" s="144">
        <f>业务员提成明细!H504</f>
        <v>30</v>
      </c>
      <c r="I520" s="150">
        <f>业务员提成明细!I504</f>
        <v>43279</v>
      </c>
      <c r="J520" s="151">
        <f>业务员提成明细!J504</f>
        <v>3200</v>
      </c>
      <c r="K520" s="145">
        <f>业务员提成明细!K504</f>
        <v>2735.04</v>
      </c>
      <c r="L520" s="152">
        <f>业务员提成明细!L504</f>
        <v>66</v>
      </c>
      <c r="M520" s="153">
        <f>业务员提成明细!M504</f>
        <v>0</v>
      </c>
      <c r="N520" s="76" t="e">
        <f>业务员提成明细!N504</f>
        <v>#REF!</v>
      </c>
      <c r="O520" s="126">
        <f>业务员提成明细!O504</f>
        <v>0.04</v>
      </c>
      <c r="P520" s="154">
        <f>业务员提成明细!P504</f>
        <v>109.4</v>
      </c>
      <c r="Q520" s="125" t="e">
        <f>业务员提成明细!Q504</f>
        <v>#REF!</v>
      </c>
      <c r="R520" s="145" t="e">
        <f>业务员提成明细!R504</f>
        <v>#REF!</v>
      </c>
      <c r="S520" s="161" t="e">
        <f>业务员提成明细!S504</f>
        <v>#REF!</v>
      </c>
      <c r="T520" s="162" t="str">
        <f>业务员提成明细!V504</f>
        <v>CSR65</v>
      </c>
      <c r="U520" s="144" t="str">
        <f>业务员提成明细!W504</f>
        <v>*化学试剂助剂*乳化冷却剂</v>
      </c>
      <c r="V520" s="163" t="str">
        <f>业务员提成明细!V504</f>
        <v>CSR65</v>
      </c>
      <c r="W520" s="164" t="str">
        <f>业务员提成明细!W504</f>
        <v>*化学试剂助剂*乳化冷却剂</v>
      </c>
      <c r="X520" s="163" t="str">
        <f>业务员提成明细!X504</f>
        <v>JH-600CW</v>
      </c>
      <c r="Y520" s="169">
        <f>业务员提成明细!Y504</f>
        <v>1</v>
      </c>
      <c r="Z520" s="170" t="str">
        <f>业务员提成明细!Z504</f>
        <v>桶</v>
      </c>
      <c r="AA520" s="170"/>
      <c r="AB520" s="170"/>
      <c r="AC520" s="171">
        <f>业务员提成明细!AC504</f>
        <v>170</v>
      </c>
      <c r="AD520" s="170"/>
      <c r="AE520" s="170"/>
      <c r="AF520" s="170" t="str">
        <f>业务员提成明细!AF504</f>
        <v>XOUT18040023</v>
      </c>
      <c r="AG520" s="176">
        <f>业务员提成明细!AG504</f>
        <v>43193</v>
      </c>
      <c r="AH520" s="177"/>
      <c r="AJ520" s="178">
        <f>业务员提成明细!AJ504</f>
        <v>0.17</v>
      </c>
    </row>
    <row r="521" spans="1:36" outlineLevel="2">
      <c r="A521" s="142" t="str">
        <f>业务员提成明细!A505</f>
        <v>赵忠</v>
      </c>
      <c r="B521" s="143">
        <f>业务员提成明细!B505</f>
        <v>43091</v>
      </c>
      <c r="C521" s="144" t="str">
        <f>业务员提成明细!C505</f>
        <v>a1590</v>
      </c>
      <c r="D521" s="142" t="str">
        <f>业务员提成明细!D505</f>
        <v>苏州麦克洛威汽车部件有限公司</v>
      </c>
      <c r="E521" s="145">
        <f>业务员提成明细!E505</f>
        <v>6000</v>
      </c>
      <c r="F521" s="146" t="str">
        <f>业务员提成明细!F505</f>
        <v>09926838</v>
      </c>
      <c r="G521" s="143">
        <f>业务员提成明细!G505</f>
        <v>43151</v>
      </c>
      <c r="H521" s="144">
        <f>业务员提成明细!H505</f>
        <v>60</v>
      </c>
      <c r="I521" s="150">
        <f>业务员提成明细!I505</f>
        <v>43256</v>
      </c>
      <c r="J521" s="151">
        <f>业务员提成明细!J505</f>
        <v>6000</v>
      </c>
      <c r="K521" s="145">
        <f>业务员提成明细!K505</f>
        <v>5128.21</v>
      </c>
      <c r="L521" s="152">
        <f>业务员提成明细!L505</f>
        <v>165</v>
      </c>
      <c r="M521" s="153">
        <f>业务员提成明细!M505</f>
        <v>0</v>
      </c>
      <c r="N521" s="76" t="e">
        <f>业务员提成明细!N505</f>
        <v>#REF!</v>
      </c>
      <c r="O521" s="126">
        <f>业务员提成明细!O505</f>
        <v>0.01</v>
      </c>
      <c r="P521" s="154">
        <f>业务员提成明细!P505</f>
        <v>51.28</v>
      </c>
      <c r="Q521" s="125">
        <f>业务员提成明细!Q505</f>
        <v>15.083</v>
      </c>
      <c r="R521" s="145">
        <f>业务员提成明细!R505</f>
        <v>5128.22</v>
      </c>
      <c r="S521" s="161">
        <f>业务员提成明细!S505</f>
        <v>-0.01</v>
      </c>
      <c r="T521" s="162" t="str">
        <f>业务员提成明细!V505</f>
        <v>CSR24</v>
      </c>
      <c r="U521" s="144" t="str">
        <f>业务员提成明细!W505</f>
        <v>铝合金加工液</v>
      </c>
      <c r="V521" s="163" t="str">
        <f>业务员提成明细!V505</f>
        <v>CSR24</v>
      </c>
      <c r="W521" s="164" t="str">
        <f>业务员提成明细!W505</f>
        <v>铝合金加工液</v>
      </c>
      <c r="X521" s="163" t="str">
        <f>业务员提成明细!X505</f>
        <v>ZM-3080Z</v>
      </c>
      <c r="Y521" s="169">
        <f>业务员提成明细!Y505</f>
        <v>2</v>
      </c>
      <c r="Z521" s="170" t="str">
        <f>业务员提成明细!Z505</f>
        <v>桶</v>
      </c>
      <c r="AA521" s="170"/>
      <c r="AB521" s="170"/>
      <c r="AC521" s="171">
        <f>业务员提成明细!AC505</f>
        <v>340</v>
      </c>
      <c r="AD521" s="170"/>
      <c r="AE521" s="170"/>
      <c r="AF521" s="170" t="str">
        <f>业务员提成明细!AF505</f>
        <v>XOUT17120439</v>
      </c>
      <c r="AG521" s="176">
        <f>业务员提成明细!AG505</f>
        <v>43092</v>
      </c>
      <c r="AH521" s="177"/>
      <c r="AJ521" s="178">
        <f>业务员提成明细!AJ505</f>
        <v>0.17</v>
      </c>
    </row>
    <row r="522" spans="1:36" outlineLevel="2">
      <c r="A522" s="142" t="str">
        <f>业务员提成明细!A506</f>
        <v>赵忠</v>
      </c>
      <c r="B522" s="143">
        <f>业务员提成明细!B506</f>
        <v>43091</v>
      </c>
      <c r="C522" s="144" t="str">
        <f>业务员提成明细!C506</f>
        <v>a1590</v>
      </c>
      <c r="D522" s="142" t="str">
        <f>业务员提成明细!D506</f>
        <v>苏州麦克洛威汽车部件有限公司</v>
      </c>
      <c r="E522" s="145">
        <f>业务员提成明细!E506</f>
        <v>7800</v>
      </c>
      <c r="F522" s="146" t="str">
        <f>业务员提成明细!F506</f>
        <v>09926838</v>
      </c>
      <c r="G522" s="143">
        <f>业务员提成明细!G506</f>
        <v>43151</v>
      </c>
      <c r="H522" s="144">
        <f>业务员提成明细!H506</f>
        <v>60</v>
      </c>
      <c r="I522" s="150">
        <f>业务员提成明细!I506</f>
        <v>43256</v>
      </c>
      <c r="J522" s="151">
        <f>业务员提成明细!J506</f>
        <v>7800</v>
      </c>
      <c r="K522" s="145">
        <f>业务员提成明细!K506</f>
        <v>6666.67</v>
      </c>
      <c r="L522" s="152">
        <f>业务员提成明细!L506</f>
        <v>165</v>
      </c>
      <c r="M522" s="153">
        <f>业务员提成明细!M506</f>
        <v>0</v>
      </c>
      <c r="N522" s="76" t="e">
        <f>业务员提成明细!N506</f>
        <v>#REF!</v>
      </c>
      <c r="O522" s="126">
        <f>业务员提成明细!O506</f>
        <v>0.01</v>
      </c>
      <c r="P522" s="154">
        <f>业务员提成明细!P506</f>
        <v>66.67</v>
      </c>
      <c r="Q522" s="125" t="e">
        <f>业务员提成明细!Q506</f>
        <v>#REF!</v>
      </c>
      <c r="R522" s="145" t="e">
        <f>业务员提成明细!R506</f>
        <v>#REF!</v>
      </c>
      <c r="S522" s="161" t="e">
        <f>业务员提成明细!S506</f>
        <v>#REF!</v>
      </c>
      <c r="T522" s="162" t="str">
        <f>业务员提成明细!V506</f>
        <v>CYT11</v>
      </c>
      <c r="U522" s="144" t="str">
        <f>业务员提成明细!W506</f>
        <v>机床导轨油</v>
      </c>
      <c r="V522" s="163" t="str">
        <f>业务员提成明细!V506</f>
        <v>CYT11</v>
      </c>
      <c r="W522" s="164" t="str">
        <f>业务员提成明细!W506</f>
        <v>机床导轨油</v>
      </c>
      <c r="X522" s="163" t="str">
        <f>业务员提成明细!X506</f>
        <v>68#</v>
      </c>
      <c r="Y522" s="169">
        <f>业务员提成明细!Y506</f>
        <v>3</v>
      </c>
      <c r="Z522" s="170" t="str">
        <f>业务员提成明细!Z506</f>
        <v>桶</v>
      </c>
      <c r="AA522" s="170"/>
      <c r="AB522" s="170"/>
      <c r="AC522" s="171">
        <f>业务员提成明细!AC506</f>
        <v>510</v>
      </c>
      <c r="AD522" s="170"/>
      <c r="AE522" s="170"/>
      <c r="AF522" s="170" t="str">
        <f>业务员提成明细!AF506</f>
        <v>XOUT17120439</v>
      </c>
      <c r="AG522" s="176">
        <f>业务员提成明细!AG506</f>
        <v>43092</v>
      </c>
      <c r="AH522" s="177"/>
      <c r="AJ522" s="178">
        <f>业务员提成明细!AJ506</f>
        <v>0.17</v>
      </c>
    </row>
    <row r="523" spans="1:36" outlineLevel="2">
      <c r="A523" s="142" t="str">
        <f>业务员提成明细!A507</f>
        <v>赵忠</v>
      </c>
      <c r="B523" s="143">
        <f>业务员提成明细!B507</f>
        <v>43241</v>
      </c>
      <c r="C523" s="144" t="str">
        <f>业务员提成明细!C507</f>
        <v>a1600</v>
      </c>
      <c r="D523" s="142" t="str">
        <f>业务员提成明细!D507</f>
        <v>吴江广旭精密机械有限公司</v>
      </c>
      <c r="E523" s="145">
        <f>业务员提成明细!E507</f>
        <v>6200</v>
      </c>
      <c r="F523" s="146" t="str">
        <f>业务员提成明细!F507</f>
        <v>27754538</v>
      </c>
      <c r="G523" s="143">
        <f>业务员提成明细!G507</f>
        <v>43241</v>
      </c>
      <c r="H523" s="144" t="str">
        <f>业务员提成明细!H507</f>
        <v>现金</v>
      </c>
      <c r="I523" s="150">
        <f>业务员提成明细!I507</f>
        <v>43263</v>
      </c>
      <c r="J523" s="151">
        <f>业务员提成明细!J507</f>
        <v>6200</v>
      </c>
      <c r="K523" s="145">
        <f>业务员提成明细!K507</f>
        <v>5344.83</v>
      </c>
      <c r="L523" s="152">
        <f>业务员提成明细!L507</f>
        <v>22</v>
      </c>
      <c r="M523" s="153">
        <f>业务员提成明细!M507</f>
        <v>0</v>
      </c>
      <c r="N523" s="76" t="e">
        <f>业务员提成明细!N507</f>
        <v>#REF!</v>
      </c>
      <c r="O523" s="126">
        <f>业务员提成明细!O507</f>
        <v>0.05</v>
      </c>
      <c r="P523" s="154">
        <f>业务员提成明细!P507</f>
        <v>267.24</v>
      </c>
      <c r="Q523" s="125" t="e">
        <f>业务员提成明细!Q507</f>
        <v>#REF!</v>
      </c>
      <c r="R523" s="145" t="e">
        <f>业务员提成明细!R507</f>
        <v>#REF!</v>
      </c>
      <c r="S523" s="161" t="e">
        <f>业务员提成明细!S507</f>
        <v>#REF!</v>
      </c>
      <c r="T523" s="162" t="str">
        <f>业务员提成明细!V507</f>
        <v>CSB02</v>
      </c>
      <c r="U523" s="144" t="str">
        <f>业务员提成明细!W507</f>
        <v>*化学试剂助剂*半合成切削液</v>
      </c>
      <c r="V523" s="163" t="str">
        <f>业务员提成明细!V507</f>
        <v>CSB02</v>
      </c>
      <c r="W523" s="164" t="str">
        <f>业务员提成明细!W507</f>
        <v>*化学试剂助剂*半合成切削液</v>
      </c>
      <c r="X523" s="163" t="str">
        <f>业务员提成明细!X507</f>
        <v>EP-3020</v>
      </c>
      <c r="Y523" s="169">
        <f>业务员提成明细!Y507</f>
        <v>2</v>
      </c>
      <c r="Z523" s="170" t="str">
        <f>业务员提成明细!Z507</f>
        <v>桶</v>
      </c>
      <c r="AA523" s="170"/>
      <c r="AB523" s="170"/>
      <c r="AC523" s="171">
        <f>业务员提成明细!AC507</f>
        <v>340</v>
      </c>
      <c r="AD523" s="170"/>
      <c r="AE523" s="170"/>
      <c r="AF523" s="170" t="str">
        <f>业务员提成明细!AF507</f>
        <v>XOUT18050327</v>
      </c>
      <c r="AG523" s="176">
        <f>业务员提成明细!AG507</f>
        <v>43241</v>
      </c>
      <c r="AH523" s="177"/>
      <c r="AJ523" s="178">
        <f>业务员提成明细!AJ507</f>
        <v>0.15999947612926901</v>
      </c>
    </row>
    <row r="524" spans="1:36" outlineLevel="2">
      <c r="A524" s="142" t="str">
        <f>业务员提成明细!A508</f>
        <v>赵忠</v>
      </c>
      <c r="B524" s="143">
        <f>业务员提成明细!B508</f>
        <v>43066</v>
      </c>
      <c r="C524" s="144" t="str">
        <f>业务员提成明细!C508</f>
        <v>a1616</v>
      </c>
      <c r="D524" s="142" t="str">
        <f>业务员提成明细!D508</f>
        <v>昆山信辉杰自动化科技有限公司</v>
      </c>
      <c r="E524" s="145">
        <f>业务员提成明细!E508</f>
        <v>2900</v>
      </c>
      <c r="F524" s="146" t="str">
        <f>业务员提成明细!F508</f>
        <v>26629581</v>
      </c>
      <c r="G524" s="143">
        <f>业务员提成明细!G508</f>
        <v>43066</v>
      </c>
      <c r="H524" s="144" t="str">
        <f>业务员提成明细!H508</f>
        <v>现金</v>
      </c>
      <c r="I524" s="150" t="str">
        <f>业务员提成明细!I508</f>
        <v>2018-5-29/2018-6-25</v>
      </c>
      <c r="J524" s="151">
        <f>业务员提成明细!J508</f>
        <v>650</v>
      </c>
      <c r="K524" s="145">
        <f>业务员提成明细!K508</f>
        <v>555.55999999999995</v>
      </c>
      <c r="L524" s="152">
        <f>业务员提成明细!L508</f>
        <v>210</v>
      </c>
      <c r="M524" s="153">
        <f>业务员提成明细!M508</f>
        <v>0</v>
      </c>
      <c r="N524" s="76" t="e">
        <f>业务员提成明细!N508</f>
        <v>#REF!</v>
      </c>
      <c r="O524" s="126">
        <f>业务员提成明细!O508</f>
        <v>0</v>
      </c>
      <c r="P524" s="154">
        <f>业务员提成明细!P508</f>
        <v>0</v>
      </c>
      <c r="Q524" s="125" t="e">
        <f>业务员提成明细!Q508</f>
        <v>#REF!</v>
      </c>
      <c r="R524" s="145">
        <f>业务员提成明细!R508</f>
        <v>0</v>
      </c>
      <c r="S524" s="161">
        <f>业务员提成明细!S508</f>
        <v>0</v>
      </c>
      <c r="T524" s="162" t="str">
        <f>业务员提成明细!V508</f>
        <v>CSB15</v>
      </c>
      <c r="U524" s="144" t="str">
        <f>业务员提成明细!W508</f>
        <v>半合成切削液</v>
      </c>
      <c r="V524" s="163" t="str">
        <f>业务员提成明细!V508</f>
        <v>CSB15</v>
      </c>
      <c r="W524" s="164" t="str">
        <f>业务员提成明细!W508</f>
        <v>半合成切削液</v>
      </c>
      <c r="X524" s="163" t="str">
        <f>业务员提成明细!X508</f>
        <v>LP-3030AL</v>
      </c>
      <c r="Y524" s="169">
        <f>业务员提成明细!Y508</f>
        <v>0.22</v>
      </c>
      <c r="Z524" s="170" t="str">
        <f>业务员提成明细!Z508</f>
        <v>桶</v>
      </c>
      <c r="AA524" s="170"/>
      <c r="AB524" s="170"/>
      <c r="AC524" s="171">
        <f>业务员提成明细!AC508</f>
        <v>38.1</v>
      </c>
      <c r="AD524" s="170"/>
      <c r="AE524" s="170"/>
      <c r="AF524" s="170" t="str">
        <f>业务员提成明细!AF508</f>
        <v>XOUT17110596</v>
      </c>
      <c r="AG524" s="176">
        <f>业务员提成明细!AG508</f>
        <v>43067</v>
      </c>
      <c r="AH524" s="177" t="str">
        <f>业务员提成明细!AH508</f>
        <v>拆分付款</v>
      </c>
      <c r="AJ524" s="178">
        <f>业务员提成明细!AJ508</f>
        <v>0.17</v>
      </c>
    </row>
    <row r="525" spans="1:36" outlineLevel="2">
      <c r="A525" s="142" t="str">
        <f>业务员提成明细!A509</f>
        <v>赵忠</v>
      </c>
      <c r="B525" s="143">
        <f>业务员提成明细!B509</f>
        <v>43111</v>
      </c>
      <c r="C525" s="144" t="str">
        <f>业务员提成明细!C509</f>
        <v>a1616</v>
      </c>
      <c r="D525" s="142" t="str">
        <f>业务员提成明细!D509</f>
        <v>昆山信辉杰自动化科技有限公司</v>
      </c>
      <c r="E525" s="145">
        <f>业务员提成明细!E509</f>
        <v>2250</v>
      </c>
      <c r="F525" s="146" t="str">
        <f>业务员提成明细!F509</f>
        <v>28120233</v>
      </c>
      <c r="G525" s="143">
        <f>业务员提成明细!G509</f>
        <v>43111</v>
      </c>
      <c r="H525" s="144" t="str">
        <f>业务员提成明细!H509</f>
        <v>现金</v>
      </c>
      <c r="I525" s="150">
        <f>业务员提成明细!I509</f>
        <v>43276</v>
      </c>
      <c r="J525" s="151">
        <f>业务员提成明细!J509</f>
        <v>1600</v>
      </c>
      <c r="K525" s="145">
        <f>业务员提成明细!K509</f>
        <v>1367.52</v>
      </c>
      <c r="L525" s="152">
        <f>业务员提成明细!L509</f>
        <v>165</v>
      </c>
      <c r="M525" s="153">
        <f>业务员提成明细!M509</f>
        <v>0</v>
      </c>
      <c r="N525" s="76" t="e">
        <f>业务员提成明细!N509</f>
        <v>#REF!</v>
      </c>
      <c r="O525" s="126">
        <f>业务员提成明细!O509</f>
        <v>0.01</v>
      </c>
      <c r="P525" s="154">
        <f>业务员提成明细!P509</f>
        <v>13.68</v>
      </c>
      <c r="Q525" s="125" t="e">
        <f>业务员提成明细!Q509</f>
        <v>#REF!</v>
      </c>
      <c r="R525" s="145" t="e">
        <f>业务员提成明细!R509</f>
        <v>#REF!</v>
      </c>
      <c r="S525" s="161" t="e">
        <f>业务员提成明细!S509</f>
        <v>#REF!</v>
      </c>
      <c r="T525" s="162" t="str">
        <f>业务员提成明细!V509</f>
        <v>CYQ10</v>
      </c>
      <c r="U525" s="144" t="str">
        <f>业务员提成明细!W509</f>
        <v>*石油制品*极压切削油</v>
      </c>
      <c r="V525" s="163" t="str">
        <f>业务员提成明细!V509</f>
        <v>CYQ10</v>
      </c>
      <c r="W525" s="164" t="str">
        <f>业务员提成明细!W509</f>
        <v>*石油制品*极压切削油</v>
      </c>
      <c r="X525" s="163" t="str">
        <f>业务员提成明细!X509</f>
        <v>CH-201</v>
      </c>
      <c r="Y525" s="169">
        <f>业务员提成明细!Y509</f>
        <v>0.71</v>
      </c>
      <c r="Z525" s="170" t="str">
        <f>业务员提成明细!Z509</f>
        <v>桶</v>
      </c>
      <c r="AA525" s="170"/>
      <c r="AB525" s="170"/>
      <c r="AC525" s="171">
        <f>业务员提成明细!AC509</f>
        <v>120.89</v>
      </c>
      <c r="AD525" s="170"/>
      <c r="AE525" s="170"/>
      <c r="AF525" s="170" t="str">
        <f>业务员提成明细!AF509</f>
        <v>XOUT18010123</v>
      </c>
      <c r="AG525" s="176">
        <f>业务员提成明细!AG509</f>
        <v>43109</v>
      </c>
      <c r="AH525" s="177" t="str">
        <f>业务员提成明细!AH509</f>
        <v>拆分付款</v>
      </c>
      <c r="AJ525" s="178">
        <f>业务员提成明细!AJ509</f>
        <v>0.17</v>
      </c>
    </row>
    <row r="526" spans="1:36" outlineLevel="2">
      <c r="A526" s="142" t="str">
        <f>业务员提成明细!A510</f>
        <v>赵忠</v>
      </c>
      <c r="B526" s="143">
        <f>业务员提成明细!B510</f>
        <v>43066</v>
      </c>
      <c r="C526" s="144" t="str">
        <f>业务员提成明细!C510</f>
        <v>a1616</v>
      </c>
      <c r="D526" s="142" t="str">
        <f>业务员提成明细!D510</f>
        <v>昆山信辉杰自动化科技有限公司</v>
      </c>
      <c r="E526" s="145">
        <f>业务员提成明细!E510</f>
        <v>2250</v>
      </c>
      <c r="F526" s="146" t="str">
        <f>业务员提成明细!F510</f>
        <v>26629581</v>
      </c>
      <c r="G526" s="143">
        <f>业务员提成明细!G510</f>
        <v>43066</v>
      </c>
      <c r="H526" s="144" t="str">
        <f>业务员提成明细!H510</f>
        <v>现金</v>
      </c>
      <c r="I526" s="150">
        <f>业务员提成明细!I510</f>
        <v>43276</v>
      </c>
      <c r="J526" s="151">
        <f>业务员提成明细!J510</f>
        <v>2250</v>
      </c>
      <c r="K526" s="145">
        <f>业务员提成明细!K510</f>
        <v>1923.08</v>
      </c>
      <c r="L526" s="152">
        <f>业务员提成明细!L510</f>
        <v>210</v>
      </c>
      <c r="M526" s="153">
        <f>业务员提成明细!M510</f>
        <v>0</v>
      </c>
      <c r="N526" s="76" t="e">
        <f>业务员提成明细!N510</f>
        <v>#REF!</v>
      </c>
      <c r="O526" s="126">
        <f>业务员提成明细!O510</f>
        <v>0</v>
      </c>
      <c r="P526" s="154">
        <f>业务员提成明细!P510</f>
        <v>0</v>
      </c>
      <c r="Q526" s="125" t="e">
        <f>业务员提成明细!Q510</f>
        <v>#REF!</v>
      </c>
      <c r="R526" s="145">
        <f>业务员提成明细!R510</f>
        <v>0</v>
      </c>
      <c r="S526" s="161">
        <f>业务员提成明细!S510</f>
        <v>0</v>
      </c>
      <c r="T526" s="162" t="str">
        <f>业务员提成明细!V510</f>
        <v>CYQ10</v>
      </c>
      <c r="U526" s="144" t="str">
        <f>业务员提成明细!W510</f>
        <v>极压切削油</v>
      </c>
      <c r="V526" s="163" t="str">
        <f>业务员提成明细!V510</f>
        <v>CYQ10</v>
      </c>
      <c r="W526" s="164" t="str">
        <f>业务员提成明细!W510</f>
        <v>极压切削油</v>
      </c>
      <c r="X526" s="163" t="str">
        <f>业务员提成明细!X510</f>
        <v>CH-201</v>
      </c>
      <c r="Y526" s="169">
        <f>业务员提成明细!Y510</f>
        <v>1</v>
      </c>
      <c r="Z526" s="170" t="str">
        <f>业务员提成明细!Z510</f>
        <v>桶</v>
      </c>
      <c r="AA526" s="170"/>
      <c r="AB526" s="170"/>
      <c r="AC526" s="171">
        <f>业务员提成明细!AC510</f>
        <v>170</v>
      </c>
      <c r="AD526" s="170"/>
      <c r="AE526" s="170"/>
      <c r="AF526" s="170" t="str">
        <f>业务员提成明细!AF510</f>
        <v>XOUT17110596</v>
      </c>
      <c r="AG526" s="176">
        <f>业务员提成明细!AG510</f>
        <v>43067</v>
      </c>
      <c r="AH526" s="177"/>
      <c r="AJ526" s="178">
        <f>业务员提成明细!AJ510</f>
        <v>0.17</v>
      </c>
    </row>
    <row r="527" spans="1:36" outlineLevel="2">
      <c r="A527" s="142" t="str">
        <f>业务员提成明细!A511</f>
        <v>赵忠</v>
      </c>
      <c r="B527" s="143">
        <f>业务员提成明细!B511</f>
        <v>43227</v>
      </c>
      <c r="C527" s="144" t="str">
        <f>业务员提成明细!C511</f>
        <v>a1665</v>
      </c>
      <c r="D527" s="142" t="str">
        <f>业务员提成明细!D511</f>
        <v>昆山市张浦镇勤鑫城五金加工厂</v>
      </c>
      <c r="E527" s="145">
        <f>业务员提成明细!E511</f>
        <v>4800</v>
      </c>
      <c r="F527" s="146" t="str">
        <f>业务员提成明细!F511</f>
        <v>27754390</v>
      </c>
      <c r="G527" s="143">
        <f>业务员提成明细!G511</f>
        <v>43257</v>
      </c>
      <c r="H527" s="144">
        <f>业务员提成明细!H511</f>
        <v>30</v>
      </c>
      <c r="I527" s="150">
        <f>业务员提成明细!I511</f>
        <v>43276</v>
      </c>
      <c r="J527" s="151">
        <f>业务员提成明细!J511</f>
        <v>4800</v>
      </c>
      <c r="K527" s="145">
        <f>业务员提成明细!K511</f>
        <v>4137.93</v>
      </c>
      <c r="L527" s="152">
        <f>业务员提成明细!L511</f>
        <v>49</v>
      </c>
      <c r="M527" s="153">
        <f>业务员提成明细!M511</f>
        <v>0</v>
      </c>
      <c r="N527" s="76" t="e">
        <f>业务员提成明细!N511</f>
        <v>#REF!</v>
      </c>
      <c r="O527" s="126">
        <f>业务员提成明细!O511</f>
        <v>0.05</v>
      </c>
      <c r="P527" s="154">
        <f>业务员提成明细!P511</f>
        <v>206.9</v>
      </c>
      <c r="Q527" s="125" t="e">
        <f>业务员提成明细!Q511</f>
        <v>#REF!</v>
      </c>
      <c r="R527" s="145" t="e">
        <f>业务员提成明细!R511</f>
        <v>#REF!</v>
      </c>
      <c r="S527" s="161" t="e">
        <f>业务员提成明细!S511</f>
        <v>#REF!</v>
      </c>
      <c r="T527" s="162" t="str">
        <f>业务员提成明细!V511</f>
        <v>CYQ74</v>
      </c>
      <c r="U527" s="144" t="str">
        <f>业务员提成明细!W511</f>
        <v>*化学试剂助剂*不锈钢冷却剂</v>
      </c>
      <c r="V527" s="163" t="str">
        <f>业务员提成明细!V511</f>
        <v>CYQ74</v>
      </c>
      <c r="W527" s="164" t="str">
        <f>业务员提成明细!W511</f>
        <v>*化学试剂助剂*不锈钢冷却剂</v>
      </c>
      <c r="X527" s="163" t="str">
        <f>业务员提成明细!X511</f>
        <v>CH-105</v>
      </c>
      <c r="Y527" s="169">
        <f>业务员提成明细!Y511</f>
        <v>2</v>
      </c>
      <c r="Z527" s="170" t="str">
        <f>业务员提成明细!Z511</f>
        <v>桶</v>
      </c>
      <c r="AA527" s="170"/>
      <c r="AB527" s="170"/>
      <c r="AC527" s="171">
        <f>业务员提成明细!AC511</f>
        <v>340</v>
      </c>
      <c r="AD527" s="170"/>
      <c r="AE527" s="170"/>
      <c r="AF527" s="170" t="str">
        <f>业务员提成明细!AF511</f>
        <v>XOUT18050099</v>
      </c>
      <c r="AG527" s="176">
        <f>业务员提成明细!AG511</f>
        <v>43228</v>
      </c>
      <c r="AH527" s="177"/>
      <c r="AJ527" s="178">
        <f>业务员提成明细!AJ511</f>
        <v>0.16000029000007199</v>
      </c>
    </row>
    <row r="528" spans="1:36" outlineLevel="2">
      <c r="A528" s="142" t="str">
        <f>业务员提成明细!A512</f>
        <v>赵忠</v>
      </c>
      <c r="B528" s="143">
        <f>业务员提成明细!B512</f>
        <v>43207</v>
      </c>
      <c r="C528" s="144" t="str">
        <f>业务员提成明细!C512</f>
        <v>a1686</v>
      </c>
      <c r="D528" s="142" t="str">
        <f>业务员提成明细!D512</f>
        <v>昆山麦普恩精密组件有限公司</v>
      </c>
      <c r="E528" s="145">
        <f>业务员提成明细!E512</f>
        <v>2400</v>
      </c>
      <c r="F528" s="146" t="str">
        <f>业务员提成明细!F512</f>
        <v>15222640</v>
      </c>
      <c r="G528" s="143">
        <f>业务员提成明细!G512</f>
        <v>43267</v>
      </c>
      <c r="H528" s="144">
        <f>业务员提成明细!H512</f>
        <v>60</v>
      </c>
      <c r="I528" s="150">
        <f>业务员提成明细!I512</f>
        <v>43277</v>
      </c>
      <c r="J528" s="151">
        <f>业务员提成明细!J512</f>
        <v>2400</v>
      </c>
      <c r="K528" s="145">
        <f>业务员提成明细!K512</f>
        <v>2051.2800000000002</v>
      </c>
      <c r="L528" s="152">
        <f>业务员提成明细!L512</f>
        <v>70</v>
      </c>
      <c r="M528" s="153">
        <f>业务员提成明细!M512</f>
        <v>0</v>
      </c>
      <c r="N528" s="76" t="e">
        <f>业务员提成明细!N512</f>
        <v>#REF!</v>
      </c>
      <c r="O528" s="126">
        <f>业务员提成明细!O512</f>
        <v>0.04</v>
      </c>
      <c r="P528" s="154">
        <f>业务员提成明细!P512</f>
        <v>82.05</v>
      </c>
      <c r="Q528" s="125" t="e">
        <f>业务员提成明细!Q512</f>
        <v>#REF!</v>
      </c>
      <c r="R528" s="145" t="e">
        <f>业务员提成明细!R512</f>
        <v>#REF!</v>
      </c>
      <c r="S528" s="161" t="e">
        <f>业务员提成明细!S512</f>
        <v>#REF!</v>
      </c>
      <c r="T528" s="162" t="str">
        <f>业务员提成明细!V512</f>
        <v>CYT11</v>
      </c>
      <c r="U528" s="144" t="str">
        <f>业务员提成明细!W512</f>
        <v>*润滑油*机床导轨油</v>
      </c>
      <c r="V528" s="163" t="str">
        <f>业务员提成明细!V512</f>
        <v>CYT11</v>
      </c>
      <c r="W528" s="164" t="str">
        <f>业务员提成明细!W512</f>
        <v>*润滑油*机床导轨油</v>
      </c>
      <c r="X528" s="163" t="str">
        <f>业务员提成明细!X512</f>
        <v>68#</v>
      </c>
      <c r="Y528" s="169">
        <f>业务员提成明细!Y512</f>
        <v>0.17</v>
      </c>
      <c r="Z528" s="170" t="str">
        <f>业务员提成明细!Z512</f>
        <v>吨</v>
      </c>
      <c r="AA528" s="170"/>
      <c r="AB528" s="170"/>
      <c r="AC528" s="171">
        <f>业务员提成明细!AC512</f>
        <v>170</v>
      </c>
      <c r="AD528" s="170"/>
      <c r="AE528" s="170"/>
      <c r="AF528" s="170" t="str">
        <f>业务员提成明细!AF512</f>
        <v>XOUT18040286</v>
      </c>
      <c r="AG528" s="176">
        <f>业务员提成明细!AG512</f>
        <v>43208</v>
      </c>
      <c r="AH528" s="177"/>
      <c r="AJ528" s="178">
        <f>业务员提成明细!AJ512</f>
        <v>0.17</v>
      </c>
    </row>
    <row r="529" spans="1:36" outlineLevel="2">
      <c r="A529" s="142" t="str">
        <f>业务员提成明细!A513</f>
        <v>赵忠</v>
      </c>
      <c r="B529" s="143">
        <f>业务员提成明细!B513</f>
        <v>43207</v>
      </c>
      <c r="C529" s="144" t="str">
        <f>业务员提成明细!C513</f>
        <v>a1686</v>
      </c>
      <c r="D529" s="142" t="str">
        <f>业务员提成明细!D513</f>
        <v>昆山麦普恩精密组件有限公司</v>
      </c>
      <c r="E529" s="145">
        <f>业务员提成明细!E513</f>
        <v>270</v>
      </c>
      <c r="F529" s="146" t="str">
        <f>业务员提成明细!F513</f>
        <v>15222640</v>
      </c>
      <c r="G529" s="143">
        <f>业务员提成明细!G513</f>
        <v>43267</v>
      </c>
      <c r="H529" s="144">
        <f>业务员提成明细!H513</f>
        <v>60</v>
      </c>
      <c r="I529" s="150">
        <f>业务员提成明细!I513</f>
        <v>43277</v>
      </c>
      <c r="J529" s="151">
        <f>业务员提成明细!J513</f>
        <v>270</v>
      </c>
      <c r="K529" s="145">
        <f>业务员提成明细!K513</f>
        <v>230.77</v>
      </c>
      <c r="L529" s="152">
        <f>业务员提成明细!L513</f>
        <v>70</v>
      </c>
      <c r="M529" s="153">
        <f>业务员提成明细!M513</f>
        <v>0</v>
      </c>
      <c r="N529" s="76" t="e">
        <f>业务员提成明细!N513</f>
        <v>#REF!</v>
      </c>
      <c r="O529" s="126">
        <f>业务员提成明细!O513</f>
        <v>0.04</v>
      </c>
      <c r="P529" s="154">
        <f>业务员提成明细!P513</f>
        <v>9.23</v>
      </c>
      <c r="Q529" s="125" t="e">
        <f>业务员提成明细!Q513</f>
        <v>#REF!</v>
      </c>
      <c r="R529" s="145" t="e">
        <f>业务员提成明细!R513</f>
        <v>#REF!</v>
      </c>
      <c r="S529" s="161" t="e">
        <f>业务员提成明细!S513</f>
        <v>#REF!</v>
      </c>
      <c r="T529" s="162" t="str">
        <f>业务员提成明细!V513</f>
        <v>CYT11</v>
      </c>
      <c r="U529" s="144" t="str">
        <f>业务员提成明细!W513</f>
        <v>*润滑油*机床导轨油</v>
      </c>
      <c r="V529" s="163" t="str">
        <f>业务员提成明细!V513</f>
        <v>CYT11</v>
      </c>
      <c r="W529" s="164" t="str">
        <f>业务员提成明细!W513</f>
        <v>*润滑油*机床导轨油</v>
      </c>
      <c r="X529" s="163" t="str">
        <f>业务员提成明细!X513</f>
        <v>68#</v>
      </c>
      <c r="Y529" s="169">
        <f>业务员提成明细!Y513</f>
        <v>1.7000000000000001E-2</v>
      </c>
      <c r="Z529" s="170" t="str">
        <f>业务员提成明细!Z513</f>
        <v>吨</v>
      </c>
      <c r="AA529" s="170"/>
      <c r="AB529" s="170"/>
      <c r="AC529" s="171">
        <f>业务员提成明细!AC513</f>
        <v>17</v>
      </c>
      <c r="AD529" s="170"/>
      <c r="AE529" s="170"/>
      <c r="AF529" s="170" t="str">
        <f>业务员提成明细!AF513</f>
        <v>XOUT18040286</v>
      </c>
      <c r="AG529" s="176">
        <f>业务员提成明细!AG513</f>
        <v>43208</v>
      </c>
      <c r="AH529" s="177"/>
      <c r="AJ529" s="178">
        <f>业务员提成明细!AJ513</f>
        <v>0.17</v>
      </c>
    </row>
    <row r="530" spans="1:36" outlineLevel="2">
      <c r="A530" s="142" t="str">
        <f>业务员提成明细!A514</f>
        <v>赵忠</v>
      </c>
      <c r="B530" s="143">
        <f>业务员提成明细!B514</f>
        <v>43207</v>
      </c>
      <c r="C530" s="144" t="str">
        <f>业务员提成明细!C514</f>
        <v>a1686</v>
      </c>
      <c r="D530" s="142" t="str">
        <f>业务员提成明细!D514</f>
        <v>昆山麦普恩精密组件有限公司</v>
      </c>
      <c r="E530" s="145">
        <f>业务员提成明细!E514</f>
        <v>1300</v>
      </c>
      <c r="F530" s="146" t="str">
        <f>业务员提成明细!F514</f>
        <v>15222641</v>
      </c>
      <c r="G530" s="143">
        <f>业务员提成明细!G514</f>
        <v>43267</v>
      </c>
      <c r="H530" s="144">
        <f>业务员提成明细!H514</f>
        <v>60</v>
      </c>
      <c r="I530" s="150">
        <f>业务员提成明细!I514</f>
        <v>43277</v>
      </c>
      <c r="J530" s="151">
        <f>业务员提成明细!J514</f>
        <v>1300</v>
      </c>
      <c r="K530" s="145">
        <f>业务员提成明细!K514</f>
        <v>1111.1099999999999</v>
      </c>
      <c r="L530" s="152">
        <f>业务员提成明细!L514</f>
        <v>70</v>
      </c>
      <c r="M530" s="153">
        <f>业务员提成明细!M514</f>
        <v>0</v>
      </c>
      <c r="N530" s="76" t="e">
        <f>业务员提成明细!N514</f>
        <v>#REF!</v>
      </c>
      <c r="O530" s="126">
        <f>业务员提成明细!O514</f>
        <v>0.04</v>
      </c>
      <c r="P530" s="154">
        <f>业务员提成明细!P514</f>
        <v>44.44</v>
      </c>
      <c r="Q530" s="125" t="e">
        <f>业务员提成明细!Q514</f>
        <v>#REF!</v>
      </c>
      <c r="R530" s="145" t="e">
        <f>业务员提成明细!R514</f>
        <v>#REF!</v>
      </c>
      <c r="S530" s="161" t="e">
        <f>业务员提成明细!S514</f>
        <v>#REF!</v>
      </c>
      <c r="T530" s="162" t="str">
        <f>业务员提成明细!V514</f>
        <v>CYT10</v>
      </c>
      <c r="U530" s="144" t="str">
        <f>业务员提成明细!W514</f>
        <v>*润滑油*抗磨液压油</v>
      </c>
      <c r="V530" s="163" t="str">
        <f>业务员提成明细!V514</f>
        <v>CYT10</v>
      </c>
      <c r="W530" s="164" t="str">
        <f>业务员提成明细!W514</f>
        <v>*润滑油*抗磨液压油</v>
      </c>
      <c r="X530" s="163" t="str">
        <f>业务员提成明细!X514</f>
        <v>46#</v>
      </c>
      <c r="Y530" s="169">
        <f>业务员提成明细!Y514</f>
        <v>8.5000000000000006E-2</v>
      </c>
      <c r="Z530" s="170" t="str">
        <f>业务员提成明细!Z514</f>
        <v>吨</v>
      </c>
      <c r="AA530" s="170"/>
      <c r="AB530" s="170"/>
      <c r="AC530" s="171">
        <f>业务员提成明细!AC514</f>
        <v>85</v>
      </c>
      <c r="AD530" s="170"/>
      <c r="AE530" s="170"/>
      <c r="AF530" s="170" t="str">
        <f>业务员提成明细!AF514</f>
        <v>XOUT18040286</v>
      </c>
      <c r="AG530" s="176">
        <f>业务员提成明细!AG514</f>
        <v>43208</v>
      </c>
      <c r="AH530" s="177"/>
      <c r="AJ530" s="178">
        <f>业务员提成明细!AJ514</f>
        <v>0.17</v>
      </c>
    </row>
    <row r="531" spans="1:36" outlineLevel="2">
      <c r="A531" s="142" t="str">
        <f>业务员提成明细!A515</f>
        <v>赵忠</v>
      </c>
      <c r="B531" s="143">
        <f>业务员提成明细!B515</f>
        <v>43243</v>
      </c>
      <c r="C531" s="144" t="str">
        <f>业务员提成明细!C515</f>
        <v>a1702</v>
      </c>
      <c r="D531" s="142" t="str">
        <f>业务员提成明细!D515</f>
        <v>常州市腾利汽车配件有限公司</v>
      </c>
      <c r="E531" s="145">
        <f>业务员提成明细!E515</f>
        <v>5700</v>
      </c>
      <c r="F531" s="146" t="str">
        <f>业务员提成明细!F515</f>
        <v>55874596</v>
      </c>
      <c r="G531" s="143">
        <f>业务员提成明细!G515</f>
        <v>43303</v>
      </c>
      <c r="H531" s="144">
        <f>业务员提成明细!H515</f>
        <v>60</v>
      </c>
      <c r="I531" s="150">
        <f>业务员提成明细!I515</f>
        <v>43272</v>
      </c>
      <c r="J531" s="151">
        <f>业务员提成明细!J515</f>
        <v>5700</v>
      </c>
      <c r="K531" s="145">
        <f>业务员提成明细!K515</f>
        <v>4913.79</v>
      </c>
      <c r="L531" s="152">
        <f>业务员提成明细!L515</f>
        <v>29</v>
      </c>
      <c r="M531" s="153">
        <f>业务员提成明细!M515</f>
        <v>0</v>
      </c>
      <c r="N531" s="76" t="e">
        <f>业务员提成明细!N515</f>
        <v>#REF!</v>
      </c>
      <c r="O531" s="126">
        <f>业务员提成明细!O515</f>
        <v>0.05</v>
      </c>
      <c r="P531" s="154">
        <f>业务员提成明细!P515</f>
        <v>245.69</v>
      </c>
      <c r="Q531" s="125" t="e">
        <f>业务员提成明细!Q515</f>
        <v>#REF!</v>
      </c>
      <c r="R531" s="145" t="e">
        <f>业务员提成明细!R515</f>
        <v>#REF!</v>
      </c>
      <c r="S531" s="161" t="e">
        <f>业务员提成明细!S515</f>
        <v>#REF!</v>
      </c>
      <c r="T531" s="162" t="str">
        <f>业务员提成明细!V515</f>
        <v>CYT11</v>
      </c>
      <c r="U531" s="144" t="str">
        <f>业务员提成明细!W515</f>
        <v>*润滑油*机床导轨油</v>
      </c>
      <c r="V531" s="163" t="str">
        <f>业务员提成明细!V515</f>
        <v>CYT11</v>
      </c>
      <c r="W531" s="164" t="str">
        <f>业务员提成明细!W515</f>
        <v>*润滑油*机床导轨油</v>
      </c>
      <c r="X531" s="163" t="str">
        <f>业务员提成明细!X515</f>
        <v>68#</v>
      </c>
      <c r="Y531" s="169">
        <f>业务员提成明细!Y515</f>
        <v>0.34</v>
      </c>
      <c r="Z531" s="170" t="str">
        <f>业务员提成明细!Z515</f>
        <v>吨</v>
      </c>
      <c r="AA531" s="170"/>
      <c r="AB531" s="170"/>
      <c r="AC531" s="171">
        <f>业务员提成明细!AC515</f>
        <v>340</v>
      </c>
      <c r="AD531" s="170"/>
      <c r="AE531" s="170"/>
      <c r="AF531" s="170" t="str">
        <f>业务员提成明细!AF515</f>
        <v>XOUT18050343</v>
      </c>
      <c r="AG531" s="176">
        <f>业务员提成明细!AG515</f>
        <v>43242</v>
      </c>
      <c r="AH531" s="177"/>
      <c r="AJ531" s="178">
        <f>业务员提成明细!AJ515</f>
        <v>0.16000073263204201</v>
      </c>
    </row>
    <row r="532" spans="1:36" outlineLevel="2">
      <c r="A532" s="142" t="str">
        <f>业务员提成明细!A516</f>
        <v>赵忠</v>
      </c>
      <c r="B532" s="143">
        <f>业务员提成明细!B516</f>
        <v>43192</v>
      </c>
      <c r="C532" s="144" t="str">
        <f>业务员提成明细!C516</f>
        <v>a1761</v>
      </c>
      <c r="D532" s="142" t="str">
        <f>业务员提成明细!D516</f>
        <v>昆山思佳达金属制品有限公司</v>
      </c>
      <c r="E532" s="145">
        <f>业务员提成明细!E516</f>
        <v>2900</v>
      </c>
      <c r="F532" s="146" t="str">
        <f>业务员提成明细!F516</f>
        <v>15222339</v>
      </c>
      <c r="G532" s="143">
        <f>业务员提成明细!G516</f>
        <v>43222</v>
      </c>
      <c r="H532" s="144">
        <f>业务员提成明细!H516</f>
        <v>30</v>
      </c>
      <c r="I532" s="150">
        <f>业务员提成明细!I516</f>
        <v>43252</v>
      </c>
      <c r="J532" s="151">
        <f>业务员提成明细!J516</f>
        <v>2900</v>
      </c>
      <c r="K532" s="145">
        <f>业务员提成明细!K516</f>
        <v>2478.63</v>
      </c>
      <c r="L532" s="152">
        <f>业务员提成明细!L516</f>
        <v>60</v>
      </c>
      <c r="M532" s="153">
        <f>业务员提成明细!M516</f>
        <v>0</v>
      </c>
      <c r="N532" s="76" t="e">
        <f>业务员提成明细!N516</f>
        <v>#REF!</v>
      </c>
      <c r="O532" s="126">
        <f>业务员提成明细!O516</f>
        <v>0.05</v>
      </c>
      <c r="P532" s="154">
        <f>业务员提成明细!P516</f>
        <v>123.93</v>
      </c>
      <c r="Q532" s="125" t="e">
        <f>业务员提成明细!Q516</f>
        <v>#REF!</v>
      </c>
      <c r="R532" s="145" t="e">
        <f>业务员提成明细!R516</f>
        <v>#REF!</v>
      </c>
      <c r="S532" s="161" t="e">
        <f>业务员提成明细!S516</f>
        <v>#REF!</v>
      </c>
      <c r="T532" s="162" t="str">
        <f>业务员提成明细!V516</f>
        <v>CSB06</v>
      </c>
      <c r="U532" s="144" t="str">
        <f>业务员提成明细!W516</f>
        <v>*化学试剂助剂*半合成切削液</v>
      </c>
      <c r="V532" s="163" t="str">
        <f>业务员提成明细!V516</f>
        <v>CSB06</v>
      </c>
      <c r="W532" s="164" t="str">
        <f>业务员提成明细!W516</f>
        <v>*化学试剂助剂*半合成切削液</v>
      </c>
      <c r="X532" s="163" t="str">
        <f>业务员提成明细!X516</f>
        <v>LP-3030</v>
      </c>
      <c r="Y532" s="169">
        <f>业务员提成明细!Y516</f>
        <v>1</v>
      </c>
      <c r="Z532" s="170" t="str">
        <f>业务员提成明细!Z516</f>
        <v>桶</v>
      </c>
      <c r="AA532" s="170"/>
      <c r="AB532" s="170"/>
      <c r="AC532" s="171">
        <f>业务员提成明细!AC516</f>
        <v>170</v>
      </c>
      <c r="AD532" s="170"/>
      <c r="AE532" s="170"/>
      <c r="AF532" s="170" t="str">
        <f>业务员提成明细!AF516</f>
        <v>XOUT18030517</v>
      </c>
      <c r="AG532" s="176">
        <f>业务员提成明细!AG516</f>
        <v>43192</v>
      </c>
      <c r="AH532" s="177"/>
      <c r="AJ532" s="178">
        <f>业务员提成明细!AJ516</f>
        <v>0.17</v>
      </c>
    </row>
    <row r="533" spans="1:36" outlineLevel="2">
      <c r="A533" s="142" t="str">
        <f>业务员提成明细!A517</f>
        <v>赵忠</v>
      </c>
      <c r="B533" s="143">
        <f>业务员提成明细!B517</f>
        <v>43250</v>
      </c>
      <c r="C533" s="144" t="str">
        <f>业务员提成明细!C517</f>
        <v>a1765</v>
      </c>
      <c r="D533" s="142" t="str">
        <f>业务员提成明细!D517</f>
        <v>罗恩研磨技术（苏州）有限公司</v>
      </c>
      <c r="E533" s="145">
        <f>业务员提成明细!E517</f>
        <v>2200</v>
      </c>
      <c r="F533" s="146" t="str">
        <f>业务员提成明细!F517</f>
        <v>55874759</v>
      </c>
      <c r="G533" s="143">
        <f>业务员提成明细!G517</f>
        <v>43250</v>
      </c>
      <c r="H533" s="144" t="str">
        <f>业务员提成明细!H517</f>
        <v>现金</v>
      </c>
      <c r="I533" s="150">
        <f>业务员提成明细!I517</f>
        <v>43280</v>
      </c>
      <c r="J533" s="151">
        <f>业务员提成明细!J517</f>
        <v>2200</v>
      </c>
      <c r="K533" s="145">
        <f>业务员提成明细!K517</f>
        <v>1896.55</v>
      </c>
      <c r="L533" s="152">
        <f>业务员提成明细!L517</f>
        <v>30</v>
      </c>
      <c r="M533" s="153">
        <f>业务员提成明细!M517</f>
        <v>0</v>
      </c>
      <c r="N533" s="76" t="e">
        <f>业务员提成明细!N517</f>
        <v>#REF!</v>
      </c>
      <c r="O533" s="126">
        <f>业务员提成明细!O517</f>
        <v>0.05</v>
      </c>
      <c r="P533" s="154">
        <f>业务员提成明细!P517</f>
        <v>94.83</v>
      </c>
      <c r="Q533" s="125" t="e">
        <f>业务员提成明细!Q517</f>
        <v>#REF!</v>
      </c>
      <c r="R533" s="145" t="e">
        <f>业务员提成明细!R517</f>
        <v>#REF!</v>
      </c>
      <c r="S533" s="161" t="e">
        <f>业务员提成明细!S517</f>
        <v>#REF!</v>
      </c>
      <c r="T533" s="162" t="str">
        <f>业务员提成明细!V517</f>
        <v>CYT10</v>
      </c>
      <c r="U533" s="144" t="str">
        <f>业务员提成明细!W517</f>
        <v>*润滑油*抗磨液压油</v>
      </c>
      <c r="V533" s="163" t="str">
        <f>业务员提成明细!V517</f>
        <v>CYT10</v>
      </c>
      <c r="W533" s="164" t="str">
        <f>业务员提成明细!W517</f>
        <v>*润滑油*抗磨液压油</v>
      </c>
      <c r="X533" s="163" t="str">
        <f>业务员提成明细!X517</f>
        <v>46#</v>
      </c>
      <c r="Y533" s="169">
        <f>业务员提成明细!Y517</f>
        <v>1</v>
      </c>
      <c r="Z533" s="170" t="str">
        <f>业务员提成明细!Z517</f>
        <v>吨</v>
      </c>
      <c r="AA533" s="170"/>
      <c r="AB533" s="170"/>
      <c r="AC533" s="171">
        <f>业务员提成明细!AC517</f>
        <v>170</v>
      </c>
      <c r="AD533" s="170"/>
      <c r="AE533" s="170"/>
      <c r="AF533" s="170" t="str">
        <f>业务员提成明细!AF517</f>
        <v>XOUT18050567</v>
      </c>
      <c r="AG533" s="176">
        <f>业务员提成明细!AG517</f>
        <v>43250</v>
      </c>
      <c r="AH533" s="177"/>
      <c r="AJ533" s="178">
        <f>业务员提成明细!AJ517</f>
        <v>0.160001054546413</v>
      </c>
    </row>
    <row r="534" spans="1:36" outlineLevel="2">
      <c r="A534" s="142" t="str">
        <f>业务员提成明细!A518</f>
        <v>赵忠</v>
      </c>
      <c r="B534" s="143">
        <f>业务员提成明细!B518</f>
        <v>43253</v>
      </c>
      <c r="C534" s="144" t="str">
        <f>业务员提成明细!C518</f>
        <v>a1776</v>
      </c>
      <c r="D534" s="142" t="str">
        <f>业务员提成明细!D518</f>
        <v>苏州海立达模型科技有限公司</v>
      </c>
      <c r="E534" s="145">
        <f>业务员提成明细!E518</f>
        <v>1200</v>
      </c>
      <c r="F534" s="146" t="str">
        <f>业务员提成明细!F518</f>
        <v>55874805</v>
      </c>
      <c r="G534" s="143">
        <f>业务员提成明细!G518</f>
        <v>43313</v>
      </c>
      <c r="H534" s="144">
        <f>业务员提成明细!H518</f>
        <v>60</v>
      </c>
      <c r="I534" s="150">
        <f>业务员提成明细!I518</f>
        <v>43278</v>
      </c>
      <c r="J534" s="151">
        <f>业务员提成明细!J518</f>
        <v>1200</v>
      </c>
      <c r="K534" s="145">
        <f>业务员提成明细!K518</f>
        <v>1034.48</v>
      </c>
      <c r="L534" s="152">
        <f>业务员提成明细!L518</f>
        <v>25</v>
      </c>
      <c r="M534" s="153">
        <f>业务员提成明细!M518</f>
        <v>0</v>
      </c>
      <c r="N534" s="76" t="e">
        <f>业务员提成明细!N518</f>
        <v>#REF!</v>
      </c>
      <c r="O534" s="126">
        <f>业务员提成明细!O518</f>
        <v>0.05</v>
      </c>
      <c r="P534" s="154">
        <f>业务员提成明细!P518</f>
        <v>51.72</v>
      </c>
      <c r="Q534" s="125" t="e">
        <f>业务员提成明细!Q518</f>
        <v>#REF!</v>
      </c>
      <c r="R534" s="145" t="e">
        <f>业务员提成明细!R518</f>
        <v>#REF!</v>
      </c>
      <c r="S534" s="161" t="e">
        <f>业务员提成明细!S518</f>
        <v>#REF!</v>
      </c>
      <c r="T534" s="162" t="str">
        <f>业务员提成明细!V518</f>
        <v>CYT11</v>
      </c>
      <c r="U534" s="144" t="str">
        <f>业务员提成明细!W518</f>
        <v>*润滑油*机床导轨油</v>
      </c>
      <c r="V534" s="163" t="str">
        <f>业务员提成明细!V518</f>
        <v>CYT11</v>
      </c>
      <c r="W534" s="164" t="str">
        <f>业务员提成明细!W518</f>
        <v>*润滑油*机床导轨油</v>
      </c>
      <c r="X534" s="163" t="str">
        <f>业务员提成明细!X518</f>
        <v>68#</v>
      </c>
      <c r="Y534" s="169">
        <f>业务员提成明细!Y518</f>
        <v>6.8000000000000005E-2</v>
      </c>
      <c r="Z534" s="170" t="str">
        <f>业务员提成明细!Z518</f>
        <v>吨</v>
      </c>
      <c r="AA534" s="170"/>
      <c r="AB534" s="170"/>
      <c r="AC534" s="171">
        <f>业务员提成明细!AC518</f>
        <v>68</v>
      </c>
      <c r="AD534" s="170"/>
      <c r="AE534" s="170"/>
      <c r="AF534" s="170" t="str">
        <f>业务员提成明细!AF518</f>
        <v>XOUT18060043</v>
      </c>
      <c r="AG534" s="176">
        <f>业务员提成明细!AG518</f>
        <v>43255</v>
      </c>
      <c r="AH534" s="177"/>
      <c r="AJ534" s="178">
        <f>业务员提成明细!AJ518</f>
        <v>0.160003093341582</v>
      </c>
    </row>
    <row r="535" spans="1:36" outlineLevel="2">
      <c r="A535" s="142" t="str">
        <f>业务员提成明细!A519</f>
        <v>赵忠</v>
      </c>
      <c r="B535" s="143">
        <f>业务员提成明细!B519</f>
        <v>43277</v>
      </c>
      <c r="C535" s="144" t="str">
        <f>业务员提成明细!C519</f>
        <v>a1877</v>
      </c>
      <c r="D535" s="142" t="str">
        <f>业务员提成明细!D519</f>
        <v>徐州星迈睿智能科技有限公司</v>
      </c>
      <c r="E535" s="145">
        <f>业务员提成明细!E519</f>
        <v>2300</v>
      </c>
      <c r="F535" s="146" t="str">
        <f>业务员提成明细!F519</f>
        <v>16644070</v>
      </c>
      <c r="G535" s="143">
        <f>业务员提成明细!G519</f>
        <v>43277</v>
      </c>
      <c r="H535" s="144" t="str">
        <f>业务员提成明细!H519</f>
        <v>款到发货</v>
      </c>
      <c r="I535" s="150">
        <f>业务员提成明细!I519</f>
        <v>43278</v>
      </c>
      <c r="J535" s="151">
        <f>业务员提成明细!J519</f>
        <v>2300</v>
      </c>
      <c r="K535" s="145">
        <f>业务员提成明细!K519</f>
        <v>1982.76</v>
      </c>
      <c r="L535" s="152">
        <f>业务员提成明细!L519</f>
        <v>1</v>
      </c>
      <c r="M535" s="153">
        <f>业务员提成明细!M519</f>
        <v>0</v>
      </c>
      <c r="N535" s="76" t="e">
        <f>业务员提成明细!N519</f>
        <v>#REF!</v>
      </c>
      <c r="O535" s="126">
        <f>业务员提成明细!O519</f>
        <v>0.05</v>
      </c>
      <c r="P535" s="154">
        <f>业务员提成明细!P519</f>
        <v>99.14</v>
      </c>
      <c r="Q535" s="125" t="e">
        <f>业务员提成明细!Q519</f>
        <v>#REF!</v>
      </c>
      <c r="R535" s="145" t="e">
        <f>业务员提成明细!R519</f>
        <v>#REF!</v>
      </c>
      <c r="S535" s="161" t="e">
        <f>业务员提成明细!S519</f>
        <v>#REF!</v>
      </c>
      <c r="T535" s="162" t="str">
        <f>业务员提成明细!V519</f>
        <v>CSQ64</v>
      </c>
      <c r="U535" s="144" t="str">
        <f>业务员提成明细!W519</f>
        <v>*化学试剂助剂*全合成切削液</v>
      </c>
      <c r="V535" s="163" t="str">
        <f>业务员提成明细!V519</f>
        <v>CSQ64</v>
      </c>
      <c r="W535" s="164" t="str">
        <f>业务员提成明细!W519</f>
        <v>*化学试剂助剂*全合成切削液</v>
      </c>
      <c r="X535" s="163" t="str">
        <f>业务员提成明细!X519</f>
        <v>JH-803SY</v>
      </c>
      <c r="Y535" s="169">
        <f>业务员提成明细!Y519</f>
        <v>1</v>
      </c>
      <c r="Z535" s="170" t="str">
        <f>业务员提成明细!Z519</f>
        <v>桶</v>
      </c>
      <c r="AA535" s="170"/>
      <c r="AB535" s="170"/>
      <c r="AC535" s="171">
        <f>业务员提成明细!AC519</f>
        <v>180</v>
      </c>
      <c r="AD535" s="170"/>
      <c r="AE535" s="170"/>
      <c r="AF535" s="170" t="str">
        <f>业务员提成明细!AF519</f>
        <v>XOUT18060470</v>
      </c>
      <c r="AG535" s="176">
        <f>业务员提成明细!AG519</f>
        <v>43277</v>
      </c>
      <c r="AH535" s="177"/>
      <c r="AJ535" s="178">
        <f>业务员提成明细!AJ519</f>
        <v>0.15999919304404001</v>
      </c>
    </row>
    <row r="536" spans="1:36" outlineLevel="2">
      <c r="A536" s="142" t="str">
        <f>业务员提成明细!A520</f>
        <v>赵忠</v>
      </c>
      <c r="B536" s="143">
        <f>业务员提成明细!B520</f>
        <v>43274</v>
      </c>
      <c r="C536" s="144" t="str">
        <f>业务员提成明细!C520</f>
        <v>a1888</v>
      </c>
      <c r="D536" s="142" t="str">
        <f>业务员提成明细!D520</f>
        <v>张家港保税区迈凯恩贸易有限公司</v>
      </c>
      <c r="E536" s="145">
        <f>业务员提成明细!E520</f>
        <v>4800</v>
      </c>
      <c r="F536" s="146" t="str">
        <f>业务员提成明细!F520</f>
        <v>16643997</v>
      </c>
      <c r="G536" s="143">
        <f>业务员提成明细!G520</f>
        <v>43304</v>
      </c>
      <c r="H536" s="144">
        <f>业务员提成明细!H520</f>
        <v>30</v>
      </c>
      <c r="I536" s="150">
        <f>业务员提成明细!I520</f>
        <v>43281</v>
      </c>
      <c r="J536" s="151">
        <f>业务员提成明细!J520</f>
        <v>2400</v>
      </c>
      <c r="K536" s="145">
        <f>业务员提成明细!K520</f>
        <v>2068.9699999999998</v>
      </c>
      <c r="L536" s="152">
        <f>业务员提成明细!L520</f>
        <v>7</v>
      </c>
      <c r="M536" s="153">
        <f>业务员提成明细!M520</f>
        <v>0</v>
      </c>
      <c r="N536" s="76" t="e">
        <f>业务员提成明细!N520</f>
        <v>#REF!</v>
      </c>
      <c r="O536" s="126">
        <f>业务员提成明细!O520</f>
        <v>0.05</v>
      </c>
      <c r="P536" s="154">
        <f>业务员提成明细!P520</f>
        <v>103.45</v>
      </c>
      <c r="Q536" s="125" t="e">
        <f>业务员提成明细!Q520</f>
        <v>#REF!</v>
      </c>
      <c r="R536" s="145" t="e">
        <f>业务员提成明细!R520</f>
        <v>#REF!</v>
      </c>
      <c r="S536" s="161" t="e">
        <f>业务员提成明细!S520</f>
        <v>#REF!</v>
      </c>
      <c r="T536" s="162" t="str">
        <f>业务员提成明细!V520</f>
        <v>CYT11</v>
      </c>
      <c r="U536" s="144" t="str">
        <f>业务员提成明细!W520</f>
        <v>*润滑油*机床导轨油</v>
      </c>
      <c r="V536" s="163" t="str">
        <f>业务员提成明细!V520</f>
        <v>CYT11</v>
      </c>
      <c r="W536" s="164" t="str">
        <f>业务员提成明细!W520</f>
        <v>*润滑油*机床导轨油</v>
      </c>
      <c r="X536" s="163" t="str">
        <f>业务员提成明细!X520</f>
        <v>68#</v>
      </c>
      <c r="Y536" s="169">
        <f>业务员提成明细!Y520</f>
        <v>0.17</v>
      </c>
      <c r="Z536" s="170" t="str">
        <f>业务员提成明细!Z520</f>
        <v>吨</v>
      </c>
      <c r="AA536" s="170"/>
      <c r="AB536" s="170"/>
      <c r="AC536" s="171">
        <f>业务员提成明细!AC520</f>
        <v>170</v>
      </c>
      <c r="AD536" s="170"/>
      <c r="AE536" s="170"/>
      <c r="AF536" s="170" t="str">
        <f>业务员提成明细!AF520</f>
        <v>XOUT18060027</v>
      </c>
      <c r="AG536" s="176">
        <f>业务员提成明细!AG520</f>
        <v>43253</v>
      </c>
      <c r="AH536" s="177" t="str">
        <f>业务员提成明细!AH520</f>
        <v>拆分付款</v>
      </c>
      <c r="AJ536" s="178">
        <f>业务员提成明细!AJ520</f>
        <v>0.16000029000007199</v>
      </c>
    </row>
    <row r="537" spans="1:36" outlineLevel="2">
      <c r="A537" s="142" t="str">
        <f>业务员提成明细!A521</f>
        <v>赵忠</v>
      </c>
      <c r="B537" s="143">
        <f>业务员提成明细!B521</f>
        <v>43257</v>
      </c>
      <c r="C537" s="144" t="str">
        <f>业务员提成明细!C521</f>
        <v>a1895</v>
      </c>
      <c r="D537" s="142" t="str">
        <f>业务员提成明细!D521</f>
        <v>菏泽市牡丹区美微精密电子有限公司</v>
      </c>
      <c r="E537" s="145">
        <f>业务员提成明细!E521</f>
        <v>2250</v>
      </c>
      <c r="F537" s="146" t="str">
        <f>业务员提成明细!F521</f>
        <v>55874858</v>
      </c>
      <c r="G537" s="143">
        <f>业务员提成明细!G521</f>
        <v>43257</v>
      </c>
      <c r="H537" s="144" t="str">
        <f>业务员提成明细!H521</f>
        <v>货到付款</v>
      </c>
      <c r="I537" s="150">
        <f>业务员提成明细!I521</f>
        <v>43257</v>
      </c>
      <c r="J537" s="151">
        <f>业务员提成明细!J521</f>
        <v>2250</v>
      </c>
      <c r="K537" s="145">
        <f>业务员提成明细!K521</f>
        <v>1939.66</v>
      </c>
      <c r="L537" s="152">
        <f>业务员提成明细!L521</f>
        <v>0</v>
      </c>
      <c r="M537" s="153">
        <f>业务员提成明细!M521</f>
        <v>0</v>
      </c>
      <c r="N537" s="76" t="e">
        <f>业务员提成明细!N521</f>
        <v>#REF!</v>
      </c>
      <c r="O537" s="126">
        <f>业务员提成明细!O521</f>
        <v>0.05</v>
      </c>
      <c r="P537" s="154">
        <f>业务员提成明细!P521</f>
        <v>96.98</v>
      </c>
      <c r="Q537" s="125" t="e">
        <f>业务员提成明细!Q521</f>
        <v>#REF!</v>
      </c>
      <c r="R537" s="145" t="e">
        <f>业务员提成明细!R521</f>
        <v>#REF!</v>
      </c>
      <c r="S537" s="161" t="e">
        <f>业务员提成明细!S521</f>
        <v>#REF!</v>
      </c>
      <c r="T537" s="162" t="str">
        <f>业务员提成明细!V521</f>
        <v>CYQ10</v>
      </c>
      <c r="U537" s="144" t="str">
        <f>业务员提成明细!W521</f>
        <v>*化学试剂助剂*钢冷却剂</v>
      </c>
      <c r="V537" s="163" t="str">
        <f>业务员提成明细!V521</f>
        <v>CYQ10</v>
      </c>
      <c r="W537" s="164" t="str">
        <f>业务员提成明细!W521</f>
        <v>*化学试剂助剂*钢冷却剂</v>
      </c>
      <c r="X537" s="163" t="str">
        <f>业务员提成明细!X521</f>
        <v>CH-201</v>
      </c>
      <c r="Y537" s="169">
        <f>业务员提成明细!Y521</f>
        <v>1</v>
      </c>
      <c r="Z537" s="170" t="str">
        <f>业务员提成明细!Z521</f>
        <v>桶</v>
      </c>
      <c r="AA537" s="170"/>
      <c r="AB537" s="170"/>
      <c r="AC537" s="171">
        <f>业务员提成明细!AC521</f>
        <v>170</v>
      </c>
      <c r="AD537" s="170"/>
      <c r="AE537" s="170"/>
      <c r="AF537" s="170" t="str">
        <f>业务员提成明细!AF521</f>
        <v>XOUT18060107</v>
      </c>
      <c r="AG537" s="176">
        <f>业务员提成明细!AG521</f>
        <v>43257</v>
      </c>
      <c r="AH537" s="177"/>
      <c r="AJ537" s="178">
        <f>业务员提成明细!AJ521</f>
        <v>0.15999711289607499</v>
      </c>
    </row>
    <row r="538" spans="1:36" outlineLevel="2">
      <c r="A538" s="142" t="str">
        <f>业务员提成明细!A522</f>
        <v>赵忠</v>
      </c>
      <c r="B538" s="143">
        <f>业务员提成明细!B522</f>
        <v>43257</v>
      </c>
      <c r="C538" s="144" t="str">
        <f>业务员提成明细!C522</f>
        <v>a1895</v>
      </c>
      <c r="D538" s="142" t="str">
        <f>业务员提成明细!D522</f>
        <v>菏泽市牡丹区美微精密电子有限公司</v>
      </c>
      <c r="E538" s="145">
        <f>业务员提成明细!E522</f>
        <v>780</v>
      </c>
      <c r="F538" s="146" t="str">
        <f>业务员提成明细!F522</f>
        <v>55874859</v>
      </c>
      <c r="G538" s="143">
        <f>业务员提成明细!G522</f>
        <v>43257</v>
      </c>
      <c r="H538" s="144" t="str">
        <f>业务员提成明细!H522</f>
        <v>货到付款</v>
      </c>
      <c r="I538" s="150">
        <f>业务员提成明细!I522</f>
        <v>43257</v>
      </c>
      <c r="J538" s="151">
        <f>业务员提成明细!J522</f>
        <v>780</v>
      </c>
      <c r="K538" s="145">
        <f>业务员提成明细!K522</f>
        <v>672.41</v>
      </c>
      <c r="L538" s="152">
        <f>业务员提成明细!L522</f>
        <v>0</v>
      </c>
      <c r="M538" s="153">
        <f>业务员提成明细!M522</f>
        <v>0</v>
      </c>
      <c r="N538" s="76" t="e">
        <f>业务员提成明细!N522</f>
        <v>#REF!</v>
      </c>
      <c r="O538" s="126">
        <f>业务员提成明细!O522</f>
        <v>0.05</v>
      </c>
      <c r="P538" s="154">
        <f>业务员提成明细!P522</f>
        <v>33.619999999999997</v>
      </c>
      <c r="Q538" s="125" t="e">
        <f>业务员提成明细!Q522</f>
        <v>#REF!</v>
      </c>
      <c r="R538" s="145" t="e">
        <f>业务员提成明细!R522</f>
        <v>#REF!</v>
      </c>
      <c r="S538" s="161" t="e">
        <f>业务员提成明细!S522</f>
        <v>#REF!</v>
      </c>
      <c r="T538" s="162" t="str">
        <f>业务员提成明细!V522</f>
        <v>CYT12</v>
      </c>
      <c r="U538" s="144" t="str">
        <f>业务员提成明细!W522</f>
        <v>*润滑油*抗磨液压油</v>
      </c>
      <c r="V538" s="163" t="str">
        <f>业务员提成明细!V522</f>
        <v>CYT12</v>
      </c>
      <c r="W538" s="164" t="str">
        <f>业务员提成明细!W522</f>
        <v>*润滑油*抗磨液压油</v>
      </c>
      <c r="X538" s="163" t="str">
        <f>业务员提成明细!X522</f>
        <v>68#</v>
      </c>
      <c r="Y538" s="169">
        <f>业务员提成明细!Y522</f>
        <v>5.0999999999999997E-2</v>
      </c>
      <c r="Z538" s="170" t="str">
        <f>业务员提成明细!Z522</f>
        <v>吨</v>
      </c>
      <c r="AA538" s="170"/>
      <c r="AB538" s="170"/>
      <c r="AC538" s="171">
        <f>业务员提成明细!AC522</f>
        <v>51</v>
      </c>
      <c r="AD538" s="170"/>
      <c r="AE538" s="170"/>
      <c r="AF538" s="170" t="str">
        <f>业务员提成明细!AF522</f>
        <v>XOUT18060107</v>
      </c>
      <c r="AG538" s="176">
        <f>业务员提成明细!AG522</f>
        <v>43257</v>
      </c>
      <c r="AH538" s="177"/>
      <c r="AJ538" s="178">
        <f>业务员提成明细!AJ522</f>
        <v>0.16000654362665601</v>
      </c>
    </row>
    <row r="539" spans="1:36" outlineLevel="2">
      <c r="A539" s="142" t="str">
        <f>业务员提成明细!A523</f>
        <v>赵忠</v>
      </c>
      <c r="B539" s="143">
        <f>业务员提成明细!B523</f>
        <v>43258</v>
      </c>
      <c r="C539" s="144" t="str">
        <f>业务员提成明细!C523</f>
        <v>a1899</v>
      </c>
      <c r="D539" s="142" t="str">
        <f>业务员提成明细!D523</f>
        <v>诸暨市翔佳机械有限公司</v>
      </c>
      <c r="E539" s="145">
        <f>业务员提成明细!E523</f>
        <v>350</v>
      </c>
      <c r="F539" s="146" t="str">
        <f>业务员提成明细!F523</f>
        <v>55874872</v>
      </c>
      <c r="G539" s="143">
        <f>业务员提成明细!G523</f>
        <v>43258</v>
      </c>
      <c r="H539" s="144" t="str">
        <f>业务员提成明细!H523</f>
        <v>货到付款</v>
      </c>
      <c r="I539" s="150">
        <f>业务员提成明细!I523</f>
        <v>43260</v>
      </c>
      <c r="J539" s="151">
        <f>业务员提成明细!J523</f>
        <v>350</v>
      </c>
      <c r="K539" s="145">
        <f>业务员提成明细!K523</f>
        <v>301.72000000000003</v>
      </c>
      <c r="L539" s="152">
        <f>业务员提成明细!L523</f>
        <v>2</v>
      </c>
      <c r="M539" s="153">
        <f>业务员提成明细!M523</f>
        <v>0</v>
      </c>
      <c r="N539" s="76" t="e">
        <f>业务员提成明细!N523</f>
        <v>#REF!</v>
      </c>
      <c r="O539" s="126">
        <f>业务员提成明细!O523</f>
        <v>0.05</v>
      </c>
      <c r="P539" s="154">
        <f>业务员提成明细!P523</f>
        <v>15.09</v>
      </c>
      <c r="Q539" s="125" t="e">
        <f>业务员提成明细!Q523</f>
        <v>#REF!</v>
      </c>
      <c r="R539" s="145" t="e">
        <f>业务员提成明细!R523</f>
        <v>#REF!</v>
      </c>
      <c r="S539" s="161" t="e">
        <f>业务员提成明细!S523</f>
        <v>#REF!</v>
      </c>
      <c r="T539" s="162" t="str">
        <f>业务员提成明细!V523</f>
        <v>CYT05</v>
      </c>
      <c r="U539" s="144" t="str">
        <f>业务员提成明细!W523</f>
        <v>*化学试剂助剂*主轴保护剂</v>
      </c>
      <c r="V539" s="163" t="str">
        <f>业务员提成明细!V523</f>
        <v>CYT05</v>
      </c>
      <c r="W539" s="164" t="str">
        <f>业务员提成明细!W523</f>
        <v>*化学试剂助剂*主轴保护剂</v>
      </c>
      <c r="X539" s="163" t="str">
        <f>业务员提成明细!X523</f>
        <v>3#</v>
      </c>
      <c r="Y539" s="169">
        <f>业务员提成明细!Y523</f>
        <v>1</v>
      </c>
      <c r="Z539" s="170" t="str">
        <f>业务员提成明细!Z523</f>
        <v>桶</v>
      </c>
      <c r="AA539" s="170"/>
      <c r="AB539" s="170"/>
      <c r="AC539" s="171">
        <f>业务员提成明细!AC523</f>
        <v>17</v>
      </c>
      <c r="AD539" s="170"/>
      <c r="AE539" s="170"/>
      <c r="AF539" s="170" t="str">
        <f>业务员提成明细!AF523</f>
        <v>XOUT18060127</v>
      </c>
      <c r="AG539" s="176">
        <f>业务员提成明细!AG523</f>
        <v>43258</v>
      </c>
      <c r="AH539" s="177"/>
      <c r="AJ539" s="178">
        <f>业务员提成明细!AJ523</f>
        <v>0.160015908789606</v>
      </c>
    </row>
    <row r="540" spans="1:36" outlineLevel="2">
      <c r="A540" s="142" t="str">
        <f>业务员提成明细!A524</f>
        <v>赵忠</v>
      </c>
      <c r="B540" s="143">
        <f>业务员提成明细!B524</f>
        <v>43243</v>
      </c>
      <c r="C540" s="144" t="str">
        <f>业务员提成明细!C524</f>
        <v>b223</v>
      </c>
      <c r="D540" s="142" t="str">
        <f>业务员提成明细!D524</f>
        <v>吴江胡老板</v>
      </c>
      <c r="E540" s="145">
        <f>业务员提成明细!E524</f>
        <v>5500</v>
      </c>
      <c r="F540" s="146" t="str">
        <f>业务员提成明细!F524</f>
        <v>未税</v>
      </c>
      <c r="G540" s="143"/>
      <c r="H540" s="144"/>
      <c r="I540" s="150" t="str">
        <f>业务员提成明细!I524</f>
        <v>2018-5-25/2018-6-13</v>
      </c>
      <c r="J540" s="151">
        <f>业务员提成明细!J524</f>
        <v>2500</v>
      </c>
      <c r="K540" s="145">
        <f>业务员提成明细!K524</f>
        <v>2500</v>
      </c>
      <c r="L540" s="152">
        <f>业务员提成明细!L524</f>
        <v>21</v>
      </c>
      <c r="M540" s="153">
        <f>业务员提成明细!M524</f>
        <v>0</v>
      </c>
      <c r="N540" s="76" t="e">
        <f>业务员提成明细!N524</f>
        <v>#REF!</v>
      </c>
      <c r="O540" s="126">
        <f>业务员提成明细!O524</f>
        <v>0.05</v>
      </c>
      <c r="P540" s="154">
        <f>业务员提成明细!P524</f>
        <v>125</v>
      </c>
      <c r="Q540" s="125" t="e">
        <f>业务员提成明细!Q524</f>
        <v>#REF!</v>
      </c>
      <c r="R540" s="145" t="e">
        <f>业务员提成明细!R524</f>
        <v>#REF!</v>
      </c>
      <c r="S540" s="161" t="e">
        <f>业务员提成明细!S524</f>
        <v>#REF!</v>
      </c>
      <c r="T540" s="162" t="str">
        <f>业务员提成明细!V524</f>
        <v>CSB02</v>
      </c>
      <c r="U540" s="144" t="str">
        <f>业务员提成明细!W524</f>
        <v>半合成切削液</v>
      </c>
      <c r="V540" s="163" t="str">
        <f>业务员提成明细!V524</f>
        <v>CSB02</v>
      </c>
      <c r="W540" s="164" t="str">
        <f>业务员提成明细!W524</f>
        <v>半合成切削液</v>
      </c>
      <c r="X540" s="163" t="str">
        <f>业务员提成明细!X524</f>
        <v>EP-3020</v>
      </c>
      <c r="Y540" s="169">
        <f>业务员提成明细!Y524</f>
        <v>0.91</v>
      </c>
      <c r="Z540" s="170" t="str">
        <f>业务员提成明细!Z524</f>
        <v>桶</v>
      </c>
      <c r="AA540" s="170"/>
      <c r="AB540" s="170"/>
      <c r="AC540" s="171">
        <f>业务员提成明细!AC524</f>
        <v>154.55000000000001</v>
      </c>
      <c r="AD540" s="170"/>
      <c r="AE540" s="170"/>
      <c r="AF540" s="170" t="str">
        <f>业务员提成明细!AF524</f>
        <v>R18050013</v>
      </c>
      <c r="AG540" s="176">
        <f>业务员提成明细!AG524</f>
        <v>43243</v>
      </c>
      <c r="AH540" s="177" t="str">
        <f>业务员提成明细!AH524</f>
        <v>拆分付款</v>
      </c>
      <c r="AJ540" s="178"/>
    </row>
    <row r="541" spans="1:36" outlineLevel="2">
      <c r="A541" s="142" t="str">
        <f>业务员提成明细!A525</f>
        <v>赵忠</v>
      </c>
      <c r="B541" s="143">
        <f>业务员提成明细!B525</f>
        <v>43263</v>
      </c>
      <c r="C541" s="144" t="str">
        <f>业务员提成明细!C525</f>
        <v>b235</v>
      </c>
      <c r="D541" s="142" t="str">
        <f>业务员提成明细!D525</f>
        <v>千灯天空</v>
      </c>
      <c r="E541" s="145">
        <f>业务员提成明细!E525</f>
        <v>750</v>
      </c>
      <c r="F541" s="146" t="str">
        <f>业务员提成明细!F525</f>
        <v>未税</v>
      </c>
      <c r="G541" s="143"/>
      <c r="H541" s="144"/>
      <c r="I541" s="150">
        <f>业务员提成明细!I525</f>
        <v>43281</v>
      </c>
      <c r="J541" s="151">
        <f>业务员提成明细!J525</f>
        <v>750</v>
      </c>
      <c r="K541" s="145">
        <f>业务员提成明细!K525</f>
        <v>750</v>
      </c>
      <c r="L541" s="152">
        <f>业务员提成明细!L525</f>
        <v>18</v>
      </c>
      <c r="M541" s="153">
        <f>业务员提成明细!M525</f>
        <v>0</v>
      </c>
      <c r="N541" s="76" t="e">
        <f>业务员提成明细!N525</f>
        <v>#REF!</v>
      </c>
      <c r="O541" s="126">
        <f>业务员提成明细!O525</f>
        <v>0.05</v>
      </c>
      <c r="P541" s="154">
        <f>业务员提成明细!P525</f>
        <v>37.5</v>
      </c>
      <c r="Q541" s="125" t="e">
        <f>业务员提成明细!Q525</f>
        <v>#REF!</v>
      </c>
      <c r="R541" s="145" t="e">
        <f>业务员提成明细!R525</f>
        <v>#REF!</v>
      </c>
      <c r="S541" s="161" t="e">
        <f>业务员提成明细!S525</f>
        <v>#REF!</v>
      </c>
      <c r="T541" s="162" t="str">
        <f>业务员提成明细!V525</f>
        <v>CSB06</v>
      </c>
      <c r="U541" s="144" t="str">
        <f>业务员提成明细!W525</f>
        <v>半合成切削液</v>
      </c>
      <c r="V541" s="163" t="str">
        <f>业务员提成明细!V525</f>
        <v>CSB06</v>
      </c>
      <c r="W541" s="164" t="str">
        <f>业务员提成明细!W525</f>
        <v>半合成切削液</v>
      </c>
      <c r="X541" s="163" t="str">
        <f>业务员提成明细!X525</f>
        <v>LP-3030</v>
      </c>
      <c r="Y541" s="169">
        <f>业务员提成明细!Y525</f>
        <v>3</v>
      </c>
      <c r="Z541" s="170" t="str">
        <f>业务员提成明细!Z525</f>
        <v>桶</v>
      </c>
      <c r="AA541" s="170"/>
      <c r="AB541" s="170"/>
      <c r="AC541" s="171">
        <f>业务员提成明细!AC525</f>
        <v>51</v>
      </c>
      <c r="AD541" s="170"/>
      <c r="AE541" s="170"/>
      <c r="AF541" s="170" t="str">
        <f>业务员提成明细!AF525</f>
        <v>R18060009</v>
      </c>
      <c r="AG541" s="176">
        <f>业务员提成明细!AG525</f>
        <v>43263</v>
      </c>
      <c r="AH541" s="177"/>
      <c r="AJ541" s="178"/>
    </row>
    <row r="542" spans="1:36" outlineLevel="1">
      <c r="A542" s="179" t="s">
        <v>6653</v>
      </c>
      <c r="B542" s="143"/>
      <c r="C542" s="144"/>
      <c r="D542" s="142"/>
      <c r="E542" s="145">
        <f>SUBTOTAL(9,E477:E541)</f>
        <v>281072.95</v>
      </c>
      <c r="F542" s="146"/>
      <c r="G542" s="143"/>
      <c r="H542" s="144"/>
      <c r="I542" s="150"/>
      <c r="J542" s="151">
        <f>SUBTOTAL(9,J477:J541)</f>
        <v>272343.95</v>
      </c>
      <c r="K542" s="145">
        <f>SUBTOTAL(9,K477:K541)</f>
        <v>233708.34999999992</v>
      </c>
      <c r="L542" s="152"/>
      <c r="M542" s="153">
        <f>SUBTOTAL(9,M477:M541)</f>
        <v>1025.6410256410256</v>
      </c>
      <c r="N542" s="76"/>
      <c r="O542" s="126"/>
      <c r="P542" s="154">
        <f>SUBTOTAL(9,P477:P541)</f>
        <v>8695.81</v>
      </c>
      <c r="Q542" s="125"/>
      <c r="R542" s="145" t="e">
        <f>SUBTOTAL(9,R477:R541)</f>
        <v>#REF!</v>
      </c>
      <c r="S542" s="161" t="e">
        <f>SUBTOTAL(9,S477:S541)</f>
        <v>#REF!</v>
      </c>
      <c r="T542" s="162"/>
      <c r="U542" s="144"/>
      <c r="V542" s="163"/>
      <c r="W542" s="164"/>
      <c r="X542" s="163"/>
      <c r="Y542" s="169"/>
      <c r="Z542" s="170"/>
      <c r="AA542" s="170"/>
      <c r="AB542" s="170"/>
      <c r="AC542" s="171"/>
      <c r="AD542" s="170"/>
      <c r="AE542" s="170"/>
      <c r="AF542" s="170"/>
      <c r="AG542" s="176"/>
      <c r="AH542" s="177"/>
      <c r="AJ542" s="178"/>
    </row>
    <row r="543" spans="1:36" outlineLevel="2">
      <c r="A543" s="142" t="str">
        <f>业务员提成明细!A527</f>
        <v>周小帅</v>
      </c>
      <c r="B543" s="143">
        <f>业务员提成明细!B527</f>
        <v>43138</v>
      </c>
      <c r="C543" s="144" t="str">
        <f>业务员提成明细!C527</f>
        <v>a0016</v>
      </c>
      <c r="D543" s="142" t="str">
        <f>业务员提成明细!D527</f>
        <v>常州市伟业特种油品有限公司</v>
      </c>
      <c r="E543" s="145">
        <f>业务员提成明细!E527</f>
        <v>14000</v>
      </c>
      <c r="F543" s="146" t="str">
        <f>业务员提成明细!F527</f>
        <v>02839278</v>
      </c>
      <c r="G543" s="143">
        <f>业务员提成明细!G527</f>
        <v>43228</v>
      </c>
      <c r="H543" s="144">
        <f>业务员提成明细!H527</f>
        <v>90</v>
      </c>
      <c r="I543" s="150" t="str">
        <f>业务员提成明细!I527</f>
        <v>2018-2-8/2018-6-30</v>
      </c>
      <c r="J543" s="151">
        <f>业务员提成明细!J527</f>
        <v>9000</v>
      </c>
      <c r="K543" s="145">
        <f>业务员提成明细!K527</f>
        <v>7692.31</v>
      </c>
      <c r="L543" s="152">
        <f>业务员提成明细!L527</f>
        <v>143</v>
      </c>
      <c r="M543" s="153">
        <f>业务员提成明细!M527</f>
        <v>0</v>
      </c>
      <c r="N543" s="76" t="e">
        <f>业务员提成明细!N527</f>
        <v>#REF!</v>
      </c>
      <c r="O543" s="126">
        <f>业务员提成明细!O527</f>
        <v>0.02</v>
      </c>
      <c r="P543" s="154">
        <f>业务员提成明细!P527</f>
        <v>153.85</v>
      </c>
      <c r="Q543" s="125" t="e">
        <f>业务员提成明细!Q527</f>
        <v>#REF!</v>
      </c>
      <c r="R543" s="145" t="e">
        <f>业务员提成明细!R527</f>
        <v>#REF!</v>
      </c>
      <c r="S543" s="161" t="e">
        <f>业务员提成明细!S527</f>
        <v>#REF!</v>
      </c>
      <c r="T543" s="162" t="str">
        <f>业务员提成明细!V527</f>
        <v>CSB06</v>
      </c>
      <c r="U543" s="144" t="str">
        <f>业务员提成明细!W527</f>
        <v>*石油制品*半合成切削液</v>
      </c>
      <c r="V543" s="163" t="str">
        <f>业务员提成明细!V527</f>
        <v>CSB06</v>
      </c>
      <c r="W543" s="164" t="str">
        <f>业务员提成明细!W527</f>
        <v>*石油制品*半合成切削液</v>
      </c>
      <c r="X543" s="163" t="str">
        <f>业务员提成明细!X527</f>
        <v>LP-3030</v>
      </c>
      <c r="Y543" s="169">
        <f>业务员提成明细!Y527</f>
        <v>3.21</v>
      </c>
      <c r="Z543" s="170" t="str">
        <f>业务员提成明细!Z527</f>
        <v>桶</v>
      </c>
      <c r="AA543" s="170"/>
      <c r="AB543" s="170"/>
      <c r="AC543" s="171">
        <f>业务员提成明细!AC527</f>
        <v>546.42999999999995</v>
      </c>
      <c r="AD543" s="170"/>
      <c r="AE543" s="170"/>
      <c r="AF543" s="170" t="str">
        <f>业务员提成明细!AF527</f>
        <v>XOUT18020113</v>
      </c>
      <c r="AG543" s="176">
        <f>业务员提成明细!AG527</f>
        <v>43139</v>
      </c>
      <c r="AH543" s="177" t="str">
        <f>业务员提成明细!AH527</f>
        <v>拆分付款</v>
      </c>
      <c r="AJ543" s="178">
        <f>业务员提成明细!AJ526</f>
        <v>0.160000049714288</v>
      </c>
    </row>
    <row r="544" spans="1:36" outlineLevel="2">
      <c r="A544" s="142" t="str">
        <f>业务员提成明细!A526</f>
        <v>周小帅</v>
      </c>
      <c r="B544" s="143">
        <f>业务员提成明细!B526</f>
        <v>43265</v>
      </c>
      <c r="C544" s="144" t="str">
        <f>业务员提成明细!C526</f>
        <v>a0016</v>
      </c>
      <c r="D544" s="142" t="str">
        <f>业务员提成明细!D526</f>
        <v>常州市伟业特种油品有限公司</v>
      </c>
      <c r="E544" s="145">
        <f>业务员提成明细!E526</f>
        <v>28000</v>
      </c>
      <c r="F544" s="146" t="str">
        <f>业务员提成明细!F526</f>
        <v>16643855</v>
      </c>
      <c r="G544" s="143">
        <f>业务员提成明细!G526</f>
        <v>43355</v>
      </c>
      <c r="H544" s="144">
        <f>业务员提成明细!H526</f>
        <v>90</v>
      </c>
      <c r="I544" s="150">
        <f>业务员提成明细!I526</f>
        <v>43281</v>
      </c>
      <c r="J544" s="151">
        <f>业务员提成明细!J526</f>
        <v>5000</v>
      </c>
      <c r="K544" s="145">
        <f>业务员提成明细!K526</f>
        <v>4310.34</v>
      </c>
      <c r="L544" s="152">
        <f>业务员提成明细!L526</f>
        <v>16</v>
      </c>
      <c r="M544" s="153">
        <f>业务员提成明细!M526</f>
        <v>19770.085470085472</v>
      </c>
      <c r="N544" s="76" t="e">
        <f>业务员提成明细!N526</f>
        <v>#REF!</v>
      </c>
      <c r="O544" s="126">
        <f>业务员提成明细!O526</f>
        <v>0.05</v>
      </c>
      <c r="P544" s="154">
        <f>业务员提成明细!P526</f>
        <v>-772.99</v>
      </c>
      <c r="Q544" s="125" t="e">
        <f>业务员提成明细!Q526</f>
        <v>#REF!</v>
      </c>
      <c r="R544" s="145" t="e">
        <f>业务员提成明细!R526</f>
        <v>#REF!</v>
      </c>
      <c r="S544" s="161" t="e">
        <f>业务员提成明细!S526</f>
        <v>#REF!</v>
      </c>
      <c r="T544" s="162" t="str">
        <f>业务员提成明细!V526</f>
        <v>CSB06</v>
      </c>
      <c r="U544" s="144" t="str">
        <f>业务员提成明细!W526</f>
        <v>*化学试剂助剂*半合成切削液</v>
      </c>
      <c r="V544" s="163" t="str">
        <f>业务员提成明细!V526</f>
        <v>CSB06</v>
      </c>
      <c r="W544" s="164" t="str">
        <f>业务员提成明细!W526</f>
        <v>*化学试剂助剂*半合成切削液</v>
      </c>
      <c r="X544" s="163" t="str">
        <f>业务员提成明细!X526</f>
        <v>LP-3030</v>
      </c>
      <c r="Y544" s="169">
        <f>业务员提成明细!Y526</f>
        <v>1.79</v>
      </c>
      <c r="Z544" s="170" t="str">
        <f>业务员提成明细!Z526</f>
        <v>桶</v>
      </c>
      <c r="AA544" s="170"/>
      <c r="AB544" s="170"/>
      <c r="AC544" s="171">
        <f>业务员提成明细!AC526</f>
        <v>303.57</v>
      </c>
      <c r="AD544" s="170"/>
      <c r="AE544" s="170"/>
      <c r="AF544" s="170" t="str">
        <f>业务员提成明细!AF526</f>
        <v>XOUT18060281</v>
      </c>
      <c r="AG544" s="176">
        <f>业务员提成明细!AG526</f>
        <v>43266</v>
      </c>
      <c r="AH544" s="177" t="str">
        <f>业务员提成明细!AH526</f>
        <v>拆分付款</v>
      </c>
      <c r="AJ544" s="178">
        <f>业务员提成明细!AJ527</f>
        <v>0.17</v>
      </c>
    </row>
    <row r="545" spans="1:36" outlineLevel="2">
      <c r="A545" s="142" t="str">
        <f>业务员提成明细!A528</f>
        <v>周小帅</v>
      </c>
      <c r="B545" s="143">
        <f>业务员提成明细!B528</f>
        <v>43187</v>
      </c>
      <c r="C545" s="144" t="str">
        <f>业务员提成明细!C528</f>
        <v>a0016</v>
      </c>
      <c r="D545" s="142" t="str">
        <f>业务员提成明细!D528</f>
        <v>常州市伟业特种油品有限公司</v>
      </c>
      <c r="E545" s="145">
        <f>业务员提成明细!E528</f>
        <v>28000</v>
      </c>
      <c r="F545" s="146" t="str">
        <f>业务员提成明细!F528</f>
        <v>15222294</v>
      </c>
      <c r="G545" s="143">
        <f>业务员提成明细!G528</f>
        <v>43277</v>
      </c>
      <c r="H545" s="144">
        <f>业务员提成明细!H528</f>
        <v>90</v>
      </c>
      <c r="I545" s="150">
        <f>业务员提成明细!I528</f>
        <v>43281</v>
      </c>
      <c r="J545" s="151">
        <f>业务员提成明细!J528</f>
        <v>28000</v>
      </c>
      <c r="K545" s="145">
        <f>业务员提成明细!K528</f>
        <v>23931.62</v>
      </c>
      <c r="L545" s="152">
        <f>业务员提成明细!L528</f>
        <v>94</v>
      </c>
      <c r="M545" s="153">
        <f>业务员提成明细!M528</f>
        <v>0</v>
      </c>
      <c r="N545" s="76" t="e">
        <f>业务员提成明细!N528</f>
        <v>#REF!</v>
      </c>
      <c r="O545" s="126">
        <f>业务员提成明细!O528</f>
        <v>0.04</v>
      </c>
      <c r="P545" s="154">
        <f>业务员提成明细!P528</f>
        <v>957.26</v>
      </c>
      <c r="Q545" s="125" t="e">
        <f>业务员提成明细!Q528</f>
        <v>#REF!</v>
      </c>
      <c r="R545" s="145" t="e">
        <f>业务员提成明细!R528</f>
        <v>#REF!</v>
      </c>
      <c r="S545" s="161" t="e">
        <f>业务员提成明细!S528</f>
        <v>#REF!</v>
      </c>
      <c r="T545" s="162" t="str">
        <f>业务员提成明细!V528</f>
        <v>CSB06</v>
      </c>
      <c r="U545" s="144" t="str">
        <f>业务员提成明细!W528</f>
        <v>*专项化学用品*半合成切削液</v>
      </c>
      <c r="V545" s="163" t="str">
        <f>业务员提成明细!V528</f>
        <v>CSB06</v>
      </c>
      <c r="W545" s="164" t="str">
        <f>业务员提成明细!W528</f>
        <v>*专项化学用品*半合成切削液</v>
      </c>
      <c r="X545" s="163" t="str">
        <f>业务员提成明细!X528</f>
        <v>LP-3030</v>
      </c>
      <c r="Y545" s="169">
        <f>业务员提成明细!Y528</f>
        <v>10</v>
      </c>
      <c r="Z545" s="170" t="str">
        <f>业务员提成明细!Z528</f>
        <v>桶</v>
      </c>
      <c r="AA545" s="170"/>
      <c r="AB545" s="170"/>
      <c r="AC545" s="171">
        <f>业务员提成明细!AC528</f>
        <v>1700</v>
      </c>
      <c r="AD545" s="170"/>
      <c r="AE545" s="170"/>
      <c r="AF545" s="170" t="str">
        <f>业务员提成明细!AF528</f>
        <v>XOUT18030434</v>
      </c>
      <c r="AG545" s="176">
        <f>业务员提成明细!AG528</f>
        <v>43187</v>
      </c>
      <c r="AH545" s="177"/>
      <c r="AJ545" s="178">
        <f>业务员提成明细!AJ528</f>
        <v>0.17</v>
      </c>
    </row>
    <row r="546" spans="1:36" outlineLevel="2">
      <c r="A546" s="142" t="str">
        <f>业务员提成明细!A529</f>
        <v>周小帅</v>
      </c>
      <c r="B546" s="143">
        <f>业务员提成明细!B529</f>
        <v>43223</v>
      </c>
      <c r="C546" s="144" t="str">
        <f>业务员提成明细!C529</f>
        <v>a0016</v>
      </c>
      <c r="D546" s="142" t="str">
        <f>业务员提成明细!D529</f>
        <v>常州市伟业特种油品有限公司</v>
      </c>
      <c r="E546" s="145">
        <f>业务员提成明细!E529</f>
        <v>28000</v>
      </c>
      <c r="F546" s="146" t="str">
        <f>业务员提成明细!F529</f>
        <v>27754355</v>
      </c>
      <c r="G546" s="143">
        <f>业务员提成明细!G529</f>
        <v>43313</v>
      </c>
      <c r="H546" s="144">
        <f>业务员提成明细!H529</f>
        <v>90</v>
      </c>
      <c r="I546" s="150">
        <f>业务员提成明细!I529</f>
        <v>43281</v>
      </c>
      <c r="J546" s="151">
        <f>业务员提成明细!J529</f>
        <v>28000</v>
      </c>
      <c r="K546" s="145">
        <f>业务员提成明细!K529</f>
        <v>24137.93</v>
      </c>
      <c r="L546" s="152">
        <f>业务员提成明细!L529</f>
        <v>58</v>
      </c>
      <c r="M546" s="153">
        <f>业务员提成明细!M529</f>
        <v>0</v>
      </c>
      <c r="N546" s="76" t="e">
        <f>业务员提成明细!N529</f>
        <v>#REF!</v>
      </c>
      <c r="O546" s="126">
        <f>业务员提成明细!O529</f>
        <v>0.05</v>
      </c>
      <c r="P546" s="154">
        <f>业务员提成明细!P529</f>
        <v>1206.9000000000001</v>
      </c>
      <c r="Q546" s="125" t="e">
        <f>业务员提成明细!Q529</f>
        <v>#REF!</v>
      </c>
      <c r="R546" s="145" t="e">
        <f>业务员提成明细!R529</f>
        <v>#REF!</v>
      </c>
      <c r="S546" s="161" t="e">
        <f>业务员提成明细!S529</f>
        <v>#REF!</v>
      </c>
      <c r="T546" s="162" t="str">
        <f>业务员提成明细!V529</f>
        <v>CSB06</v>
      </c>
      <c r="U546" s="144" t="str">
        <f>业务员提成明细!W529</f>
        <v>*化学试剂助剂*半合成切削液</v>
      </c>
      <c r="V546" s="163" t="str">
        <f>业务员提成明细!V529</f>
        <v>CSB06</v>
      </c>
      <c r="W546" s="164" t="str">
        <f>业务员提成明细!W529</f>
        <v>*化学试剂助剂*半合成切削液</v>
      </c>
      <c r="X546" s="163" t="str">
        <f>业务员提成明细!X529</f>
        <v>LP-3030</v>
      </c>
      <c r="Y546" s="169">
        <f>业务员提成明细!Y529</f>
        <v>1.7</v>
      </c>
      <c r="Z546" s="170" t="str">
        <f>业务员提成明细!Z529</f>
        <v>吨</v>
      </c>
      <c r="AA546" s="170"/>
      <c r="AB546" s="170"/>
      <c r="AC546" s="171">
        <f>业务员提成明细!AC529</f>
        <v>1700</v>
      </c>
      <c r="AD546" s="170"/>
      <c r="AE546" s="170"/>
      <c r="AF546" s="170" t="str">
        <f>业务员提成明细!AF529</f>
        <v>XOUT18050037</v>
      </c>
      <c r="AG546" s="176">
        <f>业务员提成明细!AG529</f>
        <v>43224</v>
      </c>
      <c r="AH546" s="177"/>
      <c r="AJ546" s="178">
        <f>业务员提成明细!AJ529</f>
        <v>0.160000049714288</v>
      </c>
    </row>
    <row r="547" spans="1:36" outlineLevel="2">
      <c r="A547" s="142" t="str">
        <f>业务员提成明细!A530</f>
        <v>周小帅</v>
      </c>
      <c r="B547" s="143">
        <f>业务员提成明细!B530</f>
        <v>43213</v>
      </c>
      <c r="C547" s="144" t="str">
        <f>业务员提成明细!C530</f>
        <v>a0032</v>
      </c>
      <c r="D547" s="142" t="str">
        <f>业务员提成明细!D530</f>
        <v>晃大(无锡)精密机械有限公司</v>
      </c>
      <c r="E547" s="145">
        <f>业务员提成明细!E530</f>
        <v>4800</v>
      </c>
      <c r="F547" s="146" t="str">
        <f>业务员提成明细!F530</f>
        <v>27754189</v>
      </c>
      <c r="G547" s="143">
        <f>业务员提成明细!G530</f>
        <v>43273</v>
      </c>
      <c r="H547" s="144">
        <f>业务员提成明细!H530</f>
        <v>60</v>
      </c>
      <c r="I547" s="150">
        <f>业务员提成明细!I530</f>
        <v>43280</v>
      </c>
      <c r="J547" s="151">
        <f>业务员提成明细!J530</f>
        <v>4800</v>
      </c>
      <c r="K547" s="145">
        <f>业务员提成明细!K530</f>
        <v>4102.5600000000004</v>
      </c>
      <c r="L547" s="152">
        <f>业务员提成明细!L530</f>
        <v>67</v>
      </c>
      <c r="M547" s="153">
        <f>业务员提成明细!M530</f>
        <v>0</v>
      </c>
      <c r="N547" s="76" t="e">
        <f>业务员提成明细!N530</f>
        <v>#REF!</v>
      </c>
      <c r="O547" s="126">
        <f>业务员提成明细!O530</f>
        <v>0.04</v>
      </c>
      <c r="P547" s="154">
        <f>业务员提成明细!P530</f>
        <v>164.1</v>
      </c>
      <c r="Q547" s="125" t="e">
        <f>业务员提成明细!Q530</f>
        <v>#REF!</v>
      </c>
      <c r="R547" s="145" t="e">
        <f>业务员提成明细!R530</f>
        <v>#REF!</v>
      </c>
      <c r="S547" s="161" t="e">
        <f>业务员提成明细!S530</f>
        <v>#REF!</v>
      </c>
      <c r="T547" s="162" t="str">
        <f>业务员提成明细!V530</f>
        <v>CSQ35</v>
      </c>
      <c r="U547" s="144" t="str">
        <f>业务员提成明细!W530</f>
        <v>*化学试剂助剂*全合成切削液</v>
      </c>
      <c r="V547" s="163" t="str">
        <f>业务员提成明细!V530</f>
        <v>CSQ35</v>
      </c>
      <c r="W547" s="164" t="str">
        <f>业务员提成明细!W530</f>
        <v>*化学试剂助剂*全合成切削液</v>
      </c>
      <c r="X547" s="163" t="str">
        <f>业务员提成明细!X530</f>
        <v>JH-805</v>
      </c>
      <c r="Y547" s="169">
        <f>业务员提成明细!Y530</f>
        <v>1</v>
      </c>
      <c r="Z547" s="170" t="str">
        <f>业务员提成明细!Z530</f>
        <v>桶</v>
      </c>
      <c r="AA547" s="170"/>
      <c r="AB547" s="170"/>
      <c r="AC547" s="171">
        <f>业务员提成明细!AC530</f>
        <v>180</v>
      </c>
      <c r="AD547" s="170"/>
      <c r="AE547" s="170"/>
      <c r="AF547" s="170" t="str">
        <f>业务员提成明细!AF530</f>
        <v>XOUT18040410</v>
      </c>
      <c r="AG547" s="176">
        <f>业务员提成明细!AG530</f>
        <v>43214</v>
      </c>
      <c r="AH547" s="177"/>
      <c r="AJ547" s="178">
        <f>业务员提成明细!AJ530</f>
        <v>0.17</v>
      </c>
    </row>
    <row r="548" spans="1:36" outlineLevel="2">
      <c r="A548" s="142" t="str">
        <f>业务员提成明细!A531</f>
        <v>周小帅</v>
      </c>
      <c r="B548" s="143">
        <f>业务员提成明细!B531</f>
        <v>43158</v>
      </c>
      <c r="C548" s="144" t="str">
        <f>业务员提成明细!C531</f>
        <v>a0044</v>
      </c>
      <c r="D548" s="142" t="str">
        <f>业务员提成明细!D531</f>
        <v>江阴市和润精密钢管有限公司</v>
      </c>
      <c r="E548" s="145">
        <f>业务员提成明细!E531</f>
        <v>5500</v>
      </c>
      <c r="F548" s="146" t="str">
        <f>业务员提成明细!F531</f>
        <v>02839348</v>
      </c>
      <c r="G548" s="143">
        <f>业务员提成明细!G531</f>
        <v>43218</v>
      </c>
      <c r="H548" s="144">
        <f>业务员提成明细!H531</f>
        <v>60</v>
      </c>
      <c r="I548" s="150">
        <f>业务员提成明细!I531</f>
        <v>43262</v>
      </c>
      <c r="J548" s="151">
        <f>业务员提成明细!J531</f>
        <v>5500</v>
      </c>
      <c r="K548" s="145">
        <f>业务员提成明细!K531</f>
        <v>4700.8500000000004</v>
      </c>
      <c r="L548" s="152">
        <f>业务员提成明细!L531</f>
        <v>104</v>
      </c>
      <c r="M548" s="153">
        <f>业务员提成明细!M531</f>
        <v>0</v>
      </c>
      <c r="N548" s="76" t="e">
        <f>业务员提成明细!N531</f>
        <v>#REF!</v>
      </c>
      <c r="O548" s="126">
        <f>业务员提成明细!O531</f>
        <v>0.04</v>
      </c>
      <c r="P548" s="154">
        <f>业务员提成明细!P531</f>
        <v>188.03</v>
      </c>
      <c r="Q548" s="125" t="e">
        <f>业务员提成明细!Q531</f>
        <v>#REF!</v>
      </c>
      <c r="R548" s="145" t="e">
        <f>业务员提成明细!R531</f>
        <v>#REF!</v>
      </c>
      <c r="S548" s="161" t="e">
        <f>业务员提成明细!S531</f>
        <v>#REF!</v>
      </c>
      <c r="T548" s="162" t="str">
        <f>业务员提成明细!V531</f>
        <v>CYT33</v>
      </c>
      <c r="U548" s="144" t="str">
        <f>业务员提成明细!W531</f>
        <v>*润滑油*不锈钢拉伸油</v>
      </c>
      <c r="V548" s="163" t="str">
        <f>业务员提成明细!V531</f>
        <v>CYT33</v>
      </c>
      <c r="W548" s="164" t="str">
        <f>业务员提成明细!W531</f>
        <v>*润滑油*不锈钢拉伸油</v>
      </c>
      <c r="X548" s="163" t="str">
        <f>业务员提成明细!X531</f>
        <v>EF-307H</v>
      </c>
      <c r="Y548" s="169">
        <f>业务员提成明细!Y531</f>
        <v>1</v>
      </c>
      <c r="Z548" s="170" t="str">
        <f>业务员提成明细!Z531</f>
        <v>桶</v>
      </c>
      <c r="AA548" s="170"/>
      <c r="AB548" s="170"/>
      <c r="AC548" s="171">
        <f>业务员提成明细!AC531</f>
        <v>170</v>
      </c>
      <c r="AD548" s="170"/>
      <c r="AE548" s="170"/>
      <c r="AF548" s="170" t="str">
        <f>业务员提成明细!AF531</f>
        <v>XOUT18020170</v>
      </c>
      <c r="AG548" s="176">
        <f>业务员提成明细!AG531</f>
        <v>43157</v>
      </c>
      <c r="AH548" s="177"/>
      <c r="AJ548" s="178">
        <f>业务员提成明细!AJ531</f>
        <v>0.17</v>
      </c>
    </row>
    <row r="549" spans="1:36" outlineLevel="2">
      <c r="A549" s="142" t="str">
        <f>业务员提成明细!A532</f>
        <v>周小帅</v>
      </c>
      <c r="B549" s="143">
        <f>业务员提成明细!B532</f>
        <v>43210</v>
      </c>
      <c r="C549" s="144" t="str">
        <f>业务员提成明细!C532</f>
        <v>a0177</v>
      </c>
      <c r="D549" s="142" t="str">
        <f>业务员提成明细!D532</f>
        <v>无锡泰科勒精密机械有限公司</v>
      </c>
      <c r="E549" s="145">
        <f>业务员提成明细!E532</f>
        <v>2800</v>
      </c>
      <c r="F549" s="146" t="str">
        <f>业务员提成明细!F532</f>
        <v>27754144</v>
      </c>
      <c r="G549" s="143">
        <f>业务员提成明细!G532</f>
        <v>43240</v>
      </c>
      <c r="H549" s="144">
        <f>业务员提成明细!H532</f>
        <v>30</v>
      </c>
      <c r="I549" s="150">
        <f>业务员提成明细!I532</f>
        <v>43264</v>
      </c>
      <c r="J549" s="151">
        <f>业务员提成明细!J532</f>
        <v>2800</v>
      </c>
      <c r="K549" s="145">
        <f>业务员提成明细!K532</f>
        <v>2393.16</v>
      </c>
      <c r="L549" s="152">
        <f>业务员提成明细!L532</f>
        <v>54</v>
      </c>
      <c r="M549" s="153">
        <f>业务员提成明细!M532</f>
        <v>0</v>
      </c>
      <c r="N549" s="76" t="e">
        <f>业务员提成明细!N532</f>
        <v>#REF!</v>
      </c>
      <c r="O549" s="126">
        <f>业务员提成明细!O532</f>
        <v>0.05</v>
      </c>
      <c r="P549" s="154">
        <f>业务员提成明细!P532</f>
        <v>119.66</v>
      </c>
      <c r="Q549" s="125" t="e">
        <f>业务员提成明细!Q532</f>
        <v>#REF!</v>
      </c>
      <c r="R549" s="145" t="e">
        <f>业务员提成明细!R532</f>
        <v>#REF!</v>
      </c>
      <c r="S549" s="161" t="e">
        <f>业务员提成明细!S532</f>
        <v>#REF!</v>
      </c>
      <c r="T549" s="162" t="str">
        <f>业务员提成明细!V532</f>
        <v>CYT11</v>
      </c>
      <c r="U549" s="144" t="str">
        <f>业务员提成明细!W532</f>
        <v>*润滑油*机床导轨油</v>
      </c>
      <c r="V549" s="163" t="str">
        <f>业务员提成明细!V532</f>
        <v>CYT11</v>
      </c>
      <c r="W549" s="164" t="str">
        <f>业务员提成明细!W532</f>
        <v>*润滑油*机床导轨油</v>
      </c>
      <c r="X549" s="163" t="str">
        <f>业务员提成明细!X532</f>
        <v>68#</v>
      </c>
      <c r="Y549" s="169">
        <f>业务员提成明细!Y532</f>
        <v>0.17</v>
      </c>
      <c r="Z549" s="170" t="str">
        <f>业务员提成明细!Z532</f>
        <v>吨</v>
      </c>
      <c r="AA549" s="170"/>
      <c r="AB549" s="170"/>
      <c r="AC549" s="171">
        <f>业务员提成明细!AC532</f>
        <v>170</v>
      </c>
      <c r="AD549" s="170"/>
      <c r="AE549" s="170"/>
      <c r="AF549" s="170" t="str">
        <f>业务员提成明细!AF532</f>
        <v>XOUT18040356</v>
      </c>
      <c r="AG549" s="176">
        <f>业务员提成明细!AG532</f>
        <v>43211</v>
      </c>
      <c r="AH549" s="177"/>
      <c r="AJ549" s="178">
        <f>业务员提成明细!AJ532</f>
        <v>0.17</v>
      </c>
    </row>
    <row r="550" spans="1:36" outlineLevel="2">
      <c r="A550" s="142" t="str">
        <f>业务员提成明细!A533</f>
        <v>周小帅</v>
      </c>
      <c r="B550" s="143">
        <f>业务员提成明细!B533</f>
        <v>43179</v>
      </c>
      <c r="C550" s="144" t="str">
        <f>业务员提成明细!C533</f>
        <v>a0186</v>
      </c>
      <c r="D550" s="142" t="str">
        <f>业务员提成明细!D533</f>
        <v>无锡晶心精密机械有限公司</v>
      </c>
      <c r="E550" s="145">
        <f>业务员提成明细!E533</f>
        <v>500</v>
      </c>
      <c r="F550" s="146" t="str">
        <f>业务员提成明细!F533</f>
        <v>02839626</v>
      </c>
      <c r="G550" s="143">
        <f>业务员提成明细!G533</f>
        <v>43239</v>
      </c>
      <c r="H550" s="144">
        <f>业务员提成明细!H533</f>
        <v>60</v>
      </c>
      <c r="I550" s="150">
        <f>业务员提成明细!I533</f>
        <v>43259</v>
      </c>
      <c r="J550" s="151">
        <f>业务员提成明细!J533</f>
        <v>500</v>
      </c>
      <c r="K550" s="145">
        <f>业务员提成明细!K533</f>
        <v>427.35</v>
      </c>
      <c r="L550" s="152">
        <f>业务员提成明细!L533</f>
        <v>80</v>
      </c>
      <c r="M550" s="153">
        <f>业务员提成明细!M533</f>
        <v>0</v>
      </c>
      <c r="N550" s="76" t="e">
        <f>业务员提成明细!N533</f>
        <v>#REF!</v>
      </c>
      <c r="O550" s="126">
        <f>业务员提成明细!O533</f>
        <v>0.04</v>
      </c>
      <c r="P550" s="154">
        <f>业务员提成明细!P533</f>
        <v>17.09</v>
      </c>
      <c r="Q550" s="125" t="e">
        <f>业务员提成明细!Q533</f>
        <v>#REF!</v>
      </c>
      <c r="R550" s="145" t="e">
        <f>业务员提成明细!R533</f>
        <v>#REF!</v>
      </c>
      <c r="S550" s="161" t="e">
        <f>业务员提成明细!S533</f>
        <v>#REF!</v>
      </c>
      <c r="T550" s="162" t="str">
        <f>业务员提成明细!V533</f>
        <v>CSB06</v>
      </c>
      <c r="U550" s="144" t="str">
        <f>业务员提成明细!W533</f>
        <v>*专项化学用品*半合成切削液</v>
      </c>
      <c r="V550" s="163" t="str">
        <f>业务员提成明细!V533</f>
        <v>CSB06</v>
      </c>
      <c r="W550" s="164" t="str">
        <f>业务员提成明细!W533</f>
        <v>*专项化学用品*半合成切削液</v>
      </c>
      <c r="X550" s="163" t="str">
        <f>业务员提成明细!X533</f>
        <v>JH-3010</v>
      </c>
      <c r="Y550" s="169">
        <f>业务员提成明细!Y533</f>
        <v>1</v>
      </c>
      <c r="Z550" s="170" t="str">
        <f>业务员提成明细!Z533</f>
        <v>桶</v>
      </c>
      <c r="AA550" s="170"/>
      <c r="AB550" s="170"/>
      <c r="AC550" s="171">
        <f>业务员提成明细!AC533</f>
        <v>17</v>
      </c>
      <c r="AD550" s="170"/>
      <c r="AE550" s="170"/>
      <c r="AF550" s="170" t="str">
        <f>业务员提成明细!AF533</f>
        <v>XOUT18030197</v>
      </c>
      <c r="AG550" s="176">
        <f>业务员提成明细!AG533</f>
        <v>43172</v>
      </c>
      <c r="AH550" s="177"/>
      <c r="AJ550" s="178">
        <f>业务员提成明细!AJ533</f>
        <v>0.17</v>
      </c>
    </row>
    <row r="551" spans="1:36" outlineLevel="2">
      <c r="A551" s="142" t="str">
        <f>业务员提成明细!A534</f>
        <v>周小帅</v>
      </c>
      <c r="B551" s="143">
        <f>业务员提成明细!B534</f>
        <v>43179</v>
      </c>
      <c r="C551" s="144" t="str">
        <f>业务员提成明细!C534</f>
        <v>a0186</v>
      </c>
      <c r="D551" s="142" t="str">
        <f>业务员提成明细!D534</f>
        <v>无锡晶心精密机械有限公司</v>
      </c>
      <c r="E551" s="145">
        <f>业务员提成明细!E534</f>
        <v>4350</v>
      </c>
      <c r="F551" s="146" t="str">
        <f>业务员提成明细!F534</f>
        <v>02839626</v>
      </c>
      <c r="G551" s="143">
        <f>业务员提成明细!G534</f>
        <v>43239</v>
      </c>
      <c r="H551" s="144">
        <f>业务员提成明细!H534</f>
        <v>60</v>
      </c>
      <c r="I551" s="150">
        <f>业务员提成明细!I534</f>
        <v>43259</v>
      </c>
      <c r="J551" s="151">
        <f>业务员提成明细!J534</f>
        <v>4350</v>
      </c>
      <c r="K551" s="145">
        <f>业务员提成明细!K534</f>
        <v>3717.95</v>
      </c>
      <c r="L551" s="152">
        <f>业务员提成明细!L534</f>
        <v>80</v>
      </c>
      <c r="M551" s="153">
        <f>业务员提成明细!M534</f>
        <v>0</v>
      </c>
      <c r="N551" s="76" t="e">
        <f>业务员提成明细!N534</f>
        <v>#REF!</v>
      </c>
      <c r="O551" s="126">
        <f>业务员提成明细!O534</f>
        <v>0.04</v>
      </c>
      <c r="P551" s="154">
        <f>业务员提成明细!P534</f>
        <v>148.72</v>
      </c>
      <c r="Q551" s="125" t="e">
        <f>业务员提成明细!Q534</f>
        <v>#REF!</v>
      </c>
      <c r="R551" s="145" t="e">
        <f>业务员提成明细!R534</f>
        <v>#REF!</v>
      </c>
      <c r="S551" s="161" t="e">
        <f>业务员提成明细!S534</f>
        <v>#REF!</v>
      </c>
      <c r="T551" s="162" t="str">
        <f>业务员提成明细!V534</f>
        <v>CYQ59</v>
      </c>
      <c r="U551" s="144" t="str">
        <f>业务员提成明细!W534</f>
        <v>*专项化学用品*精冲油</v>
      </c>
      <c r="V551" s="163" t="str">
        <f>业务员提成明细!V534</f>
        <v>CYQ59</v>
      </c>
      <c r="W551" s="164" t="str">
        <f>业务员提成明细!W534</f>
        <v>*专项化学用品*精冲油</v>
      </c>
      <c r="X551" s="163" t="str">
        <f>业务员提成明细!X534</f>
        <v>530C</v>
      </c>
      <c r="Y551" s="169">
        <f>业务员提成明细!Y534</f>
        <v>1</v>
      </c>
      <c r="Z551" s="170" t="str">
        <f>业务员提成明细!Z534</f>
        <v>桶</v>
      </c>
      <c r="AA551" s="170"/>
      <c r="AB551" s="170"/>
      <c r="AC551" s="171">
        <f>业务员提成明细!AC534</f>
        <v>170</v>
      </c>
      <c r="AD551" s="170"/>
      <c r="AE551" s="170"/>
      <c r="AF551" s="170" t="str">
        <f>业务员提成明细!AF534</f>
        <v>XOUT18030197</v>
      </c>
      <c r="AG551" s="176">
        <f>业务员提成明细!AG534</f>
        <v>43172</v>
      </c>
      <c r="AH551" s="177"/>
      <c r="AJ551" s="178">
        <f>业务员提成明细!AJ534</f>
        <v>0.17</v>
      </c>
    </row>
    <row r="552" spans="1:36" outlineLevel="2">
      <c r="A552" s="142" t="str">
        <f>业务员提成明细!A535</f>
        <v>周小帅</v>
      </c>
      <c r="B552" s="143">
        <f>业务员提成明细!B535</f>
        <v>43018</v>
      </c>
      <c r="C552" s="144" t="str">
        <f>业务员提成明细!C535</f>
        <v>a0193</v>
      </c>
      <c r="D552" s="142" t="str">
        <f>业务员提成明细!D535</f>
        <v>无锡明宇机械有限公司</v>
      </c>
      <c r="E552" s="145">
        <f>业务员提成明细!E535</f>
        <v>15500</v>
      </c>
      <c r="F552" s="146" t="str">
        <f>业务员提成明细!F535</f>
        <v>30158525</v>
      </c>
      <c r="G552" s="143">
        <f>业务员提成明细!G535</f>
        <v>43108</v>
      </c>
      <c r="H552" s="144">
        <f>业务员提成明细!H535</f>
        <v>90</v>
      </c>
      <c r="I552" s="150" t="str">
        <f>业务员提成明细!I535</f>
        <v>2018-3-3/2018-6-11</v>
      </c>
      <c r="J552" s="151">
        <f>业务员提成明细!J535</f>
        <v>10000</v>
      </c>
      <c r="K552" s="145">
        <f>业务员提成明细!K535</f>
        <v>8547.01</v>
      </c>
      <c r="L552" s="152">
        <f>业务员提成明细!L535</f>
        <v>244</v>
      </c>
      <c r="M552" s="153">
        <f>业务员提成明细!M535</f>
        <v>0</v>
      </c>
      <c r="N552" s="76" t="e">
        <f>业务员提成明细!N535</f>
        <v>#REF!</v>
      </c>
      <c r="O552" s="126">
        <f>业务员提成明细!O535</f>
        <v>0</v>
      </c>
      <c r="P552" s="154">
        <f>业务员提成明细!P535</f>
        <v>0</v>
      </c>
      <c r="Q552" s="125" t="e">
        <f>业务员提成明细!Q535</f>
        <v>#REF!</v>
      </c>
      <c r="R552" s="145">
        <f>业务员提成明细!R535</f>
        <v>0</v>
      </c>
      <c r="S552" s="161">
        <f>业务员提成明细!S535</f>
        <v>0</v>
      </c>
      <c r="T552" s="162" t="str">
        <f>业务员提成明细!V535</f>
        <v>CSB06</v>
      </c>
      <c r="U552" s="144" t="str">
        <f>业务员提成明细!W535</f>
        <v>半合成切削液</v>
      </c>
      <c r="V552" s="163" t="str">
        <f>业务员提成明细!V535</f>
        <v>CSB06</v>
      </c>
      <c r="W552" s="164" t="str">
        <f>业务员提成明细!W535</f>
        <v>半合成切削液</v>
      </c>
      <c r="X552" s="163" t="str">
        <f>业务员提成明细!X535</f>
        <v>LP-3030</v>
      </c>
      <c r="Y552" s="169">
        <f>业务员提成明细!Y535</f>
        <v>3.23</v>
      </c>
      <c r="Z552" s="170" t="str">
        <f>业务员提成明细!Z535</f>
        <v>桶</v>
      </c>
      <c r="AA552" s="170"/>
      <c r="AB552" s="170"/>
      <c r="AC552" s="171">
        <f>业务员提成明细!AC535</f>
        <v>548.39</v>
      </c>
      <c r="AD552" s="170"/>
      <c r="AE552" s="170"/>
      <c r="AF552" s="170" t="str">
        <f>业务员提成明细!AF535</f>
        <v>XOUT17090679</v>
      </c>
      <c r="AG552" s="176">
        <f>业务员提成明细!AG535</f>
        <v>43008</v>
      </c>
      <c r="AH552" s="177" t="str">
        <f>业务员提成明细!AH535</f>
        <v>拆分付款</v>
      </c>
      <c r="AJ552" s="178">
        <f>业务员提成明细!AJ535</f>
        <v>0.17</v>
      </c>
    </row>
    <row r="553" spans="1:36" outlineLevel="2">
      <c r="A553" s="142" t="str">
        <f>业务员提成明细!A536</f>
        <v>周小帅</v>
      </c>
      <c r="B553" s="143">
        <f>业务员提成明细!B536</f>
        <v>43241</v>
      </c>
      <c r="C553" s="144" t="str">
        <f>业务员提成明细!C536</f>
        <v>a0209</v>
      </c>
      <c r="D553" s="142" t="str">
        <f>业务员提成明细!D536</f>
        <v>无锡市申顺金属制品有限公司</v>
      </c>
      <c r="E553" s="145">
        <f>业务员提成明细!E536</f>
        <v>3200</v>
      </c>
      <c r="F553" s="146" t="str">
        <f>业务员提成明细!F536</f>
        <v>27754555</v>
      </c>
      <c r="G553" s="143">
        <f>业务员提成明细!G536</f>
        <v>43301</v>
      </c>
      <c r="H553" s="144">
        <f>业务员提成明细!H536</f>
        <v>60</v>
      </c>
      <c r="I553" s="150">
        <f>业务员提成明细!I536</f>
        <v>43252</v>
      </c>
      <c r="J553" s="151">
        <f>业务员提成明细!J536</f>
        <v>3200</v>
      </c>
      <c r="K553" s="145">
        <f>业务员提成明细!K536</f>
        <v>2758.62</v>
      </c>
      <c r="L553" s="152">
        <f>业务员提成明细!L536</f>
        <v>11</v>
      </c>
      <c r="M553" s="153">
        <f>业务员提成明细!M536</f>
        <v>0</v>
      </c>
      <c r="N553" s="76" t="e">
        <f>业务员提成明细!N536</f>
        <v>#REF!</v>
      </c>
      <c r="O553" s="126">
        <f>业务员提成明细!O536</f>
        <v>0.05</v>
      </c>
      <c r="P553" s="154">
        <f>业务员提成明细!P536</f>
        <v>137.93</v>
      </c>
      <c r="Q553" s="125" t="e">
        <f>业务员提成明细!Q536</f>
        <v>#REF!</v>
      </c>
      <c r="R553" s="145" t="e">
        <f>业务员提成明细!R536</f>
        <v>#REF!</v>
      </c>
      <c r="S553" s="161" t="e">
        <f>业务员提成明细!S536</f>
        <v>#REF!</v>
      </c>
      <c r="T553" s="162" t="str">
        <f>业务员提成明细!V536</f>
        <v>CSQ13</v>
      </c>
      <c r="U553" s="144" t="str">
        <f>业务员提成明细!W536</f>
        <v>*其他化学制品*高级全合成切削液</v>
      </c>
      <c r="V553" s="163" t="str">
        <f>业务员提成明细!V536</f>
        <v>CSQ13</v>
      </c>
      <c r="W553" s="164" t="str">
        <f>业务员提成明细!W536</f>
        <v>*其他化学制品*高级全合成切削液</v>
      </c>
      <c r="X553" s="163" t="str">
        <f>业务员提成明细!X536</f>
        <v>SC-H801</v>
      </c>
      <c r="Y553" s="169">
        <f>业务员提成明细!Y536</f>
        <v>1</v>
      </c>
      <c r="Z553" s="170" t="str">
        <f>业务员提成明细!Z536</f>
        <v>桶</v>
      </c>
      <c r="AA553" s="170"/>
      <c r="AB553" s="170"/>
      <c r="AC553" s="171">
        <f>业务员提成明细!AC536</f>
        <v>180</v>
      </c>
      <c r="AD553" s="170"/>
      <c r="AE553" s="170"/>
      <c r="AF553" s="170" t="str">
        <f>业务员提成明细!AF536</f>
        <v>XOUT18050308</v>
      </c>
      <c r="AG553" s="176">
        <f>业务员提成明细!AG536</f>
        <v>43236</v>
      </c>
      <c r="AH553" s="177"/>
      <c r="AJ553" s="178">
        <f>业务员提成明细!AJ536</f>
        <v>0.16000029000007299</v>
      </c>
    </row>
    <row r="554" spans="1:36" outlineLevel="2">
      <c r="A554" s="142" t="str">
        <f>业务员提成明细!A537</f>
        <v>周小帅</v>
      </c>
      <c r="B554" s="143">
        <f>业务员提成明细!B537</f>
        <v>43234</v>
      </c>
      <c r="C554" s="144" t="str">
        <f>业务员提成明细!C537</f>
        <v>a0210</v>
      </c>
      <c r="D554" s="142" t="str">
        <f>业务员提成明细!D537</f>
        <v>无锡市圣汉斯气动阀门执行器制造有限公司</v>
      </c>
      <c r="E554" s="145">
        <f>业务员提成明细!E537</f>
        <v>9600</v>
      </c>
      <c r="F554" s="146" t="str">
        <f>业务员提成明细!F537</f>
        <v>27754493</v>
      </c>
      <c r="G554" s="143">
        <f>业务员提成明细!G537</f>
        <v>43264</v>
      </c>
      <c r="H554" s="144">
        <f>业务员提成明细!H537</f>
        <v>30</v>
      </c>
      <c r="I554" s="150">
        <f>业务员提成明细!I537</f>
        <v>43271</v>
      </c>
      <c r="J554" s="151">
        <f>业务员提成明细!J537</f>
        <v>9600</v>
      </c>
      <c r="K554" s="145">
        <f>业务员提成明细!K537</f>
        <v>8275.86</v>
      </c>
      <c r="L554" s="152">
        <f>业务员提成明细!L537</f>
        <v>37</v>
      </c>
      <c r="M554" s="153">
        <f>业务员提成明细!M537</f>
        <v>0</v>
      </c>
      <c r="N554" s="76" t="e">
        <f>业务员提成明细!N537</f>
        <v>#REF!</v>
      </c>
      <c r="O554" s="126">
        <f>业务员提成明细!O537</f>
        <v>0.05</v>
      </c>
      <c r="P554" s="154">
        <f>业务员提成明细!P537</f>
        <v>413.79</v>
      </c>
      <c r="Q554" s="125" t="e">
        <f>业务员提成明细!Q537</f>
        <v>#REF!</v>
      </c>
      <c r="R554" s="145" t="e">
        <f>业务员提成明细!R537</f>
        <v>#REF!</v>
      </c>
      <c r="S554" s="161" t="e">
        <f>业务员提成明细!S537</f>
        <v>#REF!</v>
      </c>
      <c r="T554" s="162" t="str">
        <f>业务员提成明细!V537</f>
        <v>CSB01</v>
      </c>
      <c r="U554" s="144" t="str">
        <f>业务员提成明细!W537</f>
        <v>*化学试剂助剂*半合成切削液</v>
      </c>
      <c r="V554" s="163" t="str">
        <f>业务员提成明细!V537</f>
        <v>CSB01</v>
      </c>
      <c r="W554" s="164" t="str">
        <f>业务员提成明细!W537</f>
        <v>*化学试剂助剂*半合成切削液</v>
      </c>
      <c r="X554" s="163" t="str">
        <f>业务员提成明细!X537</f>
        <v>AP-3040</v>
      </c>
      <c r="Y554" s="169">
        <f>业务员提成明细!Y537</f>
        <v>3</v>
      </c>
      <c r="Z554" s="170" t="str">
        <f>业务员提成明细!Z537</f>
        <v>桶</v>
      </c>
      <c r="AA554" s="170"/>
      <c r="AB554" s="170"/>
      <c r="AC554" s="171">
        <f>业务员提成明细!AC537</f>
        <v>510</v>
      </c>
      <c r="AD554" s="170"/>
      <c r="AE554" s="170"/>
      <c r="AF554" s="170" t="str">
        <f>业务员提成明细!AF537</f>
        <v>XOUT18050228</v>
      </c>
      <c r="AG554" s="176">
        <f>业务员提成明细!AG537</f>
        <v>43235</v>
      </c>
      <c r="AH554" s="177"/>
      <c r="AJ554" s="178">
        <f>业务员提成明细!AJ537</f>
        <v>0.16000029000007199</v>
      </c>
    </row>
    <row r="555" spans="1:36" outlineLevel="2">
      <c r="A555" s="142" t="str">
        <f>业务员提成明细!A538</f>
        <v>周小帅</v>
      </c>
      <c r="B555" s="143">
        <f>业务员提成明细!B538</f>
        <v>43204</v>
      </c>
      <c r="C555" s="144" t="str">
        <f>业务员提成明细!C538</f>
        <v>a0223</v>
      </c>
      <c r="D555" s="142" t="str">
        <f>业务员提成明细!D538</f>
        <v>西安众为科技发展有限公司</v>
      </c>
      <c r="E555" s="145">
        <f>业务员提成明细!E538</f>
        <v>11600</v>
      </c>
      <c r="F555" s="146" t="str">
        <f>业务员提成明细!F538</f>
        <v>15222543</v>
      </c>
      <c r="G555" s="143">
        <f>业务员提成明细!G538</f>
        <v>43264</v>
      </c>
      <c r="H555" s="144">
        <f>业务员提成明细!H538</f>
        <v>60</v>
      </c>
      <c r="I555" s="150">
        <f>业务员提成明细!I538</f>
        <v>43258</v>
      </c>
      <c r="J555" s="151">
        <f>业务员提成明细!J538</f>
        <v>11600</v>
      </c>
      <c r="K555" s="145">
        <f>业务员提成明细!K538</f>
        <v>9914.5300000000007</v>
      </c>
      <c r="L555" s="152">
        <f>业务员提成明细!L538</f>
        <v>54</v>
      </c>
      <c r="M555" s="153">
        <f>业务员提成明细!M538</f>
        <v>0</v>
      </c>
      <c r="N555" s="76" t="e">
        <f>业务员提成明细!N538</f>
        <v>#REF!</v>
      </c>
      <c r="O555" s="126">
        <f>业务员提成明细!O538</f>
        <v>0.05</v>
      </c>
      <c r="P555" s="154">
        <f>业务员提成明细!P538</f>
        <v>495.73</v>
      </c>
      <c r="Q555" s="125" t="e">
        <f>业务员提成明细!Q538</f>
        <v>#REF!</v>
      </c>
      <c r="R555" s="145" t="e">
        <f>业务员提成明细!R538</f>
        <v>#REF!</v>
      </c>
      <c r="S555" s="161" t="e">
        <f>业务员提成明细!S538</f>
        <v>#REF!</v>
      </c>
      <c r="T555" s="162" t="str">
        <f>业务员提成明细!V538</f>
        <v>CYQ29</v>
      </c>
      <c r="U555" s="144" t="str">
        <f>业务员提成明细!W538</f>
        <v>*化学试剂助剂*镁合金冷却剂</v>
      </c>
      <c r="V555" s="163" t="str">
        <f>业务员提成明细!V538</f>
        <v>CYQ29</v>
      </c>
      <c r="W555" s="164" t="str">
        <f>业务员提成明细!W538</f>
        <v>*化学试剂助剂*镁合金冷却剂</v>
      </c>
      <c r="X555" s="163" t="str">
        <f>业务员提成明细!X538</f>
        <v>OH-303</v>
      </c>
      <c r="Y555" s="169">
        <f>业务员提成明细!Y538</f>
        <v>4</v>
      </c>
      <c r="Z555" s="170" t="str">
        <f>业务员提成明细!Z538</f>
        <v>桶</v>
      </c>
      <c r="AA555" s="170"/>
      <c r="AB555" s="170"/>
      <c r="AC555" s="171">
        <f>业务员提成明细!AC538</f>
        <v>680</v>
      </c>
      <c r="AD555" s="170"/>
      <c r="AE555" s="170"/>
      <c r="AF555" s="170" t="str">
        <f>业务员提成明细!AF538</f>
        <v>XOUT18040181</v>
      </c>
      <c r="AG555" s="176">
        <f>业务员提成明细!AG538</f>
        <v>43202</v>
      </c>
      <c r="AH555" s="177"/>
      <c r="AJ555" s="178">
        <f>业务员提成明细!AJ538</f>
        <v>0.17</v>
      </c>
    </row>
    <row r="556" spans="1:36" outlineLevel="2">
      <c r="A556" s="142" t="str">
        <f>业务员提成明细!A539</f>
        <v>周小帅</v>
      </c>
      <c r="B556" s="143">
        <f>业务员提成明细!B539</f>
        <v>43208</v>
      </c>
      <c r="C556" s="144" t="str">
        <f>业务员提成明细!C539</f>
        <v>a0255</v>
      </c>
      <c r="D556" s="142" t="str">
        <f>业务员提成明细!D539</f>
        <v>无锡锐溢机械科技有限公司</v>
      </c>
      <c r="E556" s="145">
        <f>业务员提成明细!E539</f>
        <v>2800</v>
      </c>
      <c r="F556" s="146" t="str">
        <f>业务员提成明细!F539</f>
        <v>15222655</v>
      </c>
      <c r="G556" s="143">
        <f>业务员提成明细!G539</f>
        <v>43208</v>
      </c>
      <c r="H556" s="144" t="str">
        <f>业务员提成明细!H539</f>
        <v>款到发货</v>
      </c>
      <c r="I556" s="150">
        <f>业务员提成明细!I539</f>
        <v>43273</v>
      </c>
      <c r="J556" s="151">
        <f>业务员提成明细!J539</f>
        <v>2800</v>
      </c>
      <c r="K556" s="145">
        <f>业务员提成明细!K539</f>
        <v>2393.16</v>
      </c>
      <c r="L556" s="152">
        <f>业务员提成明细!L539</f>
        <v>65</v>
      </c>
      <c r="M556" s="153">
        <f>业务员提成明细!M539</f>
        <v>0</v>
      </c>
      <c r="N556" s="76" t="e">
        <f>业务员提成明细!N539</f>
        <v>#REF!</v>
      </c>
      <c r="O556" s="126">
        <f>业务员提成明细!O539</f>
        <v>0.04</v>
      </c>
      <c r="P556" s="154">
        <f>业务员提成明细!P539</f>
        <v>95.73</v>
      </c>
      <c r="Q556" s="125" t="e">
        <f>业务员提成明细!Q539</f>
        <v>#REF!</v>
      </c>
      <c r="R556" s="145" t="e">
        <f>业务员提成明细!R539</f>
        <v>#REF!</v>
      </c>
      <c r="S556" s="161" t="e">
        <f>业务员提成明细!S539</f>
        <v>#REF!</v>
      </c>
      <c r="T556" s="162" t="str">
        <f>业务员提成明细!V539</f>
        <v>CYT11</v>
      </c>
      <c r="U556" s="144" t="str">
        <f>业务员提成明细!W539</f>
        <v>*润滑油*机床导轨油</v>
      </c>
      <c r="V556" s="163" t="str">
        <f>业务员提成明细!V539</f>
        <v>CYT11</v>
      </c>
      <c r="W556" s="164" t="str">
        <f>业务员提成明细!W539</f>
        <v>*润滑油*机床导轨油</v>
      </c>
      <c r="X556" s="163" t="str">
        <f>业务员提成明细!X539</f>
        <v>68#</v>
      </c>
      <c r="Y556" s="169">
        <f>业务员提成明细!Y539</f>
        <v>0.17</v>
      </c>
      <c r="Z556" s="170" t="str">
        <f>业务员提成明细!Z539</f>
        <v>吨</v>
      </c>
      <c r="AA556" s="170"/>
      <c r="AB556" s="170"/>
      <c r="AC556" s="171">
        <f>业务员提成明细!AC539</f>
        <v>170</v>
      </c>
      <c r="AD556" s="170"/>
      <c r="AE556" s="170"/>
      <c r="AF556" s="170" t="str">
        <f>业务员提成明细!AF539</f>
        <v>XOUT18040308</v>
      </c>
      <c r="AG556" s="176">
        <f>业务员提成明细!AG539</f>
        <v>43209</v>
      </c>
      <c r="AH556" s="177"/>
      <c r="AJ556" s="178">
        <f>业务员提成明细!AJ539</f>
        <v>0.17</v>
      </c>
    </row>
    <row r="557" spans="1:36" outlineLevel="2">
      <c r="A557" s="142" t="str">
        <f>业务员提成明细!A540</f>
        <v>周小帅</v>
      </c>
      <c r="B557" s="143">
        <f>业务员提成明细!B540</f>
        <v>43208</v>
      </c>
      <c r="C557" s="144" t="str">
        <f>业务员提成明细!C540</f>
        <v>a0255</v>
      </c>
      <c r="D557" s="142" t="str">
        <f>业务员提成明细!D540</f>
        <v>无锡锐溢机械科技有限公司</v>
      </c>
      <c r="E557" s="145">
        <f>业务员提成明细!E540</f>
        <v>2900</v>
      </c>
      <c r="F557" s="146" t="str">
        <f>业务员提成明细!F540</f>
        <v>15222656</v>
      </c>
      <c r="G557" s="143">
        <f>业务员提成明细!G540</f>
        <v>43208</v>
      </c>
      <c r="H557" s="144" t="str">
        <f>业务员提成明细!H540</f>
        <v>款到发货</v>
      </c>
      <c r="I557" s="150">
        <f>业务员提成明细!I540</f>
        <v>43273</v>
      </c>
      <c r="J557" s="151">
        <f>业务员提成明细!J540</f>
        <v>2900</v>
      </c>
      <c r="K557" s="145">
        <f>业务员提成明细!K540</f>
        <v>2478.63</v>
      </c>
      <c r="L557" s="152">
        <f>业务员提成明细!L540</f>
        <v>65</v>
      </c>
      <c r="M557" s="153">
        <f>业务员提成明细!M540</f>
        <v>0</v>
      </c>
      <c r="N557" s="76" t="e">
        <f>业务员提成明细!N540</f>
        <v>#REF!</v>
      </c>
      <c r="O557" s="126">
        <f>业务员提成明细!O540</f>
        <v>0.04</v>
      </c>
      <c r="P557" s="154">
        <f>业务员提成明细!P540</f>
        <v>99.15</v>
      </c>
      <c r="Q557" s="125" t="e">
        <f>业务员提成明细!Q540</f>
        <v>#REF!</v>
      </c>
      <c r="R557" s="145" t="e">
        <f>业务员提成明细!R540</f>
        <v>#REF!</v>
      </c>
      <c r="S557" s="161" t="e">
        <f>业务员提成明细!S540</f>
        <v>#REF!</v>
      </c>
      <c r="T557" s="162" t="str">
        <f>业务员提成明细!V540</f>
        <v>CSB06</v>
      </c>
      <c r="U557" s="144" t="str">
        <f>业务员提成明细!W540</f>
        <v>*化学试剂助剂*半合成切削液</v>
      </c>
      <c r="V557" s="163" t="str">
        <f>业务员提成明细!V540</f>
        <v>CSB06</v>
      </c>
      <c r="W557" s="164" t="str">
        <f>业务员提成明细!W540</f>
        <v>*化学试剂助剂*半合成切削液</v>
      </c>
      <c r="X557" s="163" t="str">
        <f>业务员提成明细!X540</f>
        <v>LP-3030</v>
      </c>
      <c r="Y557" s="169">
        <f>业务员提成明细!Y540</f>
        <v>1</v>
      </c>
      <c r="Z557" s="170" t="str">
        <f>业务员提成明细!Z540</f>
        <v>桶</v>
      </c>
      <c r="AA557" s="170"/>
      <c r="AB557" s="170"/>
      <c r="AC557" s="171">
        <f>业务员提成明细!AC540</f>
        <v>170</v>
      </c>
      <c r="AD557" s="170"/>
      <c r="AE557" s="170"/>
      <c r="AF557" s="170" t="str">
        <f>业务员提成明细!AF540</f>
        <v>XOUT18040308</v>
      </c>
      <c r="AG557" s="176">
        <f>业务员提成明细!AG540</f>
        <v>43209</v>
      </c>
      <c r="AH557" s="177"/>
      <c r="AJ557" s="178">
        <f>业务员提成明细!AJ540</f>
        <v>0.17</v>
      </c>
    </row>
    <row r="558" spans="1:36" outlineLevel="2">
      <c r="A558" s="142" t="str">
        <f>业务员提成明细!A541</f>
        <v>周小帅</v>
      </c>
      <c r="B558" s="143">
        <f>业务员提成明细!B541</f>
        <v>43193</v>
      </c>
      <c r="C558" s="144" t="str">
        <f>业务员提成明细!C541</f>
        <v>a0268</v>
      </c>
      <c r="D558" s="142" t="str">
        <f>业务员提成明细!D541</f>
        <v>江阴全华丰精锻有限公司</v>
      </c>
      <c r="E558" s="145">
        <f>业务员提成明细!E541</f>
        <v>7350</v>
      </c>
      <c r="F558" s="146" t="str">
        <f>业务员提成明细!F541</f>
        <v>15222360</v>
      </c>
      <c r="G558" s="143">
        <f>业务员提成明细!G541</f>
        <v>43223</v>
      </c>
      <c r="H558" s="144">
        <f>业务员提成明细!H541</f>
        <v>30</v>
      </c>
      <c r="I558" s="150">
        <f>业务员提成明细!I541</f>
        <v>43276</v>
      </c>
      <c r="J558" s="151">
        <f>业务员提成明细!J541</f>
        <v>7350</v>
      </c>
      <c r="K558" s="145">
        <f>业务员提成明细!K541</f>
        <v>6282.05</v>
      </c>
      <c r="L558" s="152">
        <f>业务员提成明细!L541</f>
        <v>83</v>
      </c>
      <c r="M558" s="153">
        <f>业务员提成明细!M541</f>
        <v>0</v>
      </c>
      <c r="N558" s="76" t="e">
        <f>业务员提成明细!N541</f>
        <v>#REF!</v>
      </c>
      <c r="O558" s="126">
        <f>业务员提成明细!O541</f>
        <v>0.04</v>
      </c>
      <c r="P558" s="154">
        <f>业务员提成明细!P541</f>
        <v>251.28</v>
      </c>
      <c r="Q558" s="125" t="e">
        <f>业务员提成明细!Q541</f>
        <v>#REF!</v>
      </c>
      <c r="R558" s="145" t="e">
        <f>业务员提成明细!R541</f>
        <v>#REF!</v>
      </c>
      <c r="S558" s="161" t="e">
        <f>业务员提成明细!S541</f>
        <v>#REF!</v>
      </c>
      <c r="T558" s="162" t="str">
        <f>业务员提成明细!V541</f>
        <v>CSX20</v>
      </c>
      <c r="U558" s="144" t="str">
        <f>业务员提成明细!W541</f>
        <v>*其他化学制品*放电加工介质</v>
      </c>
      <c r="V558" s="163" t="str">
        <f>业务员提成明细!V541</f>
        <v>CSX20</v>
      </c>
      <c r="W558" s="164" t="str">
        <f>业务员提成明细!W541</f>
        <v>*其他化学制品*放电加工介质</v>
      </c>
      <c r="X558" s="163" t="str">
        <f>业务员提成明细!X541</f>
        <v>EDM</v>
      </c>
      <c r="Y558" s="169">
        <f>业务员提成明细!Y541</f>
        <v>3</v>
      </c>
      <c r="Z558" s="170" t="str">
        <f>业务员提成明细!Z541</f>
        <v>桶</v>
      </c>
      <c r="AA558" s="170"/>
      <c r="AB558" s="170"/>
      <c r="AC558" s="171">
        <f>业务员提成明细!AC541</f>
        <v>420</v>
      </c>
      <c r="AD558" s="170"/>
      <c r="AE558" s="170"/>
      <c r="AF558" s="170" t="str">
        <f>业务员提成明细!AF541</f>
        <v>XOUT18040003</v>
      </c>
      <c r="AG558" s="176">
        <f>业务员提成明细!AG541</f>
        <v>43192</v>
      </c>
      <c r="AH558" s="177"/>
      <c r="AJ558" s="178">
        <f>业务员提成明细!AJ541</f>
        <v>0.17</v>
      </c>
    </row>
    <row r="559" spans="1:36" outlineLevel="2">
      <c r="A559" s="142" t="str">
        <f>业务员提成明细!A542</f>
        <v>周小帅</v>
      </c>
      <c r="B559" s="143">
        <f>业务员提成明细!B542</f>
        <v>43193</v>
      </c>
      <c r="C559" s="144" t="str">
        <f>业务员提成明细!C542</f>
        <v>a0268</v>
      </c>
      <c r="D559" s="142" t="str">
        <f>业务员提成明细!D542</f>
        <v>江阴全华丰精锻有限公司</v>
      </c>
      <c r="E559" s="145">
        <f>业务员提成明细!E542</f>
        <v>7000</v>
      </c>
      <c r="F559" s="146" t="str">
        <f>业务员提成明细!F542</f>
        <v>15222360</v>
      </c>
      <c r="G559" s="143">
        <f>业务员提成明细!G542</f>
        <v>43223</v>
      </c>
      <c r="H559" s="144">
        <f>业务员提成明细!H542</f>
        <v>30</v>
      </c>
      <c r="I559" s="150">
        <f>业务员提成明细!I542</f>
        <v>43276</v>
      </c>
      <c r="J559" s="151">
        <f>业务员提成明细!J542</f>
        <v>7000</v>
      </c>
      <c r="K559" s="145">
        <f>业务员提成明细!K542</f>
        <v>5982.91</v>
      </c>
      <c r="L559" s="152">
        <f>业务员提成明细!L542</f>
        <v>83</v>
      </c>
      <c r="M559" s="153">
        <f>业务员提成明细!M542</f>
        <v>0</v>
      </c>
      <c r="N559" s="76" t="e">
        <f>业务员提成明细!N542</f>
        <v>#REF!</v>
      </c>
      <c r="O559" s="126">
        <f>业务员提成明细!O542</f>
        <v>0.04</v>
      </c>
      <c r="P559" s="154">
        <f>业务员提成明细!P542</f>
        <v>239.32</v>
      </c>
      <c r="Q559" s="125" t="e">
        <f>业务员提成明细!Q542</f>
        <v>#REF!</v>
      </c>
      <c r="R559" s="145" t="e">
        <f>业务员提成明细!R542</f>
        <v>#REF!</v>
      </c>
      <c r="S559" s="161" t="e">
        <f>业务员提成明细!S542</f>
        <v>#REF!</v>
      </c>
      <c r="T559" s="162" t="str">
        <f>业务员提成明细!V542</f>
        <v>CSB06</v>
      </c>
      <c r="U559" s="144" t="str">
        <f>业务员提成明细!W542</f>
        <v>*化学试剂助剂*半合成切削液</v>
      </c>
      <c r="V559" s="163" t="str">
        <f>业务员提成明细!V542</f>
        <v>CSB06</v>
      </c>
      <c r="W559" s="164" t="str">
        <f>业务员提成明细!W542</f>
        <v>*化学试剂助剂*半合成切削液</v>
      </c>
      <c r="X559" s="163" t="str">
        <f>业务员提成明细!X542</f>
        <v>LP-3030</v>
      </c>
      <c r="Y559" s="169">
        <f>业务员提成明细!Y542</f>
        <v>2</v>
      </c>
      <c r="Z559" s="170" t="str">
        <f>业务员提成明细!Z542</f>
        <v>桶</v>
      </c>
      <c r="AA559" s="170"/>
      <c r="AB559" s="170"/>
      <c r="AC559" s="171">
        <f>业务员提成明细!AC542</f>
        <v>340</v>
      </c>
      <c r="AD559" s="170"/>
      <c r="AE559" s="170"/>
      <c r="AF559" s="170" t="str">
        <f>业务员提成明细!AF542</f>
        <v>XOUT18040003</v>
      </c>
      <c r="AG559" s="176">
        <f>业务员提成明细!AG542</f>
        <v>43192</v>
      </c>
      <c r="AH559" s="177"/>
      <c r="AJ559" s="178">
        <f>业务员提成明细!AJ542</f>
        <v>0.17</v>
      </c>
    </row>
    <row r="560" spans="1:36" outlineLevel="2">
      <c r="A560" s="142" t="str">
        <f>业务员提成明细!A543</f>
        <v>周小帅</v>
      </c>
      <c r="B560" s="143">
        <f>业务员提成明细!B543</f>
        <v>43234</v>
      </c>
      <c r="C560" s="144" t="str">
        <f>业务员提成明细!C543</f>
        <v>a0304</v>
      </c>
      <c r="D560" s="142" t="str">
        <f>业务员提成明细!D543</f>
        <v>无锡宝昌金属制品有限公司</v>
      </c>
      <c r="E560" s="145">
        <f>业务员提成明细!E543</f>
        <v>6600</v>
      </c>
      <c r="F560" s="146" t="str">
        <f>业务员提成明细!F543</f>
        <v>27754490</v>
      </c>
      <c r="G560" s="143">
        <f>业务员提成明细!G543</f>
        <v>43264</v>
      </c>
      <c r="H560" s="144">
        <f>业务员提成明细!H543</f>
        <v>30</v>
      </c>
      <c r="I560" s="150">
        <f>业务员提成明细!I543</f>
        <v>43273</v>
      </c>
      <c r="J560" s="151">
        <f>业务员提成明细!J543</f>
        <v>6600</v>
      </c>
      <c r="K560" s="145">
        <f>业务员提成明细!K543</f>
        <v>5689.66</v>
      </c>
      <c r="L560" s="152">
        <f>业务员提成明细!L543</f>
        <v>39</v>
      </c>
      <c r="M560" s="153">
        <f>业务员提成明细!M543</f>
        <v>0</v>
      </c>
      <c r="N560" s="76" t="e">
        <f>业务员提成明细!N543</f>
        <v>#REF!</v>
      </c>
      <c r="O560" s="126">
        <f>业务员提成明细!O543</f>
        <v>0.05</v>
      </c>
      <c r="P560" s="154">
        <f>业务员提成明细!P543</f>
        <v>284.48</v>
      </c>
      <c r="Q560" s="125" t="e">
        <f>业务员提成明细!Q543</f>
        <v>#REF!</v>
      </c>
      <c r="R560" s="145" t="e">
        <f>业务员提成明细!R543</f>
        <v>#REF!</v>
      </c>
      <c r="S560" s="161" t="e">
        <f>业务员提成明细!S543</f>
        <v>#REF!</v>
      </c>
      <c r="T560" s="162" t="str">
        <f>业务员提成明细!V543</f>
        <v>CSQ07</v>
      </c>
      <c r="U560" s="144" t="str">
        <f>业务员提成明细!W543</f>
        <v>*专项化学用品*不锈钢研磨液</v>
      </c>
      <c r="V560" s="163" t="str">
        <f>业务员提成明细!V543</f>
        <v>CSQ07</v>
      </c>
      <c r="W560" s="164" t="str">
        <f>业务员提成明细!W543</f>
        <v>*专项化学用品*不锈钢研磨液</v>
      </c>
      <c r="X560" s="163" t="str">
        <f>业务员提成明细!X543</f>
        <v>SH-801AX</v>
      </c>
      <c r="Y560" s="169">
        <f>业务员提成明细!Y543</f>
        <v>2</v>
      </c>
      <c r="Z560" s="170" t="str">
        <f>业务员提成明细!Z543</f>
        <v>桶</v>
      </c>
      <c r="AA560" s="170"/>
      <c r="AB560" s="170"/>
      <c r="AC560" s="171">
        <f>业务员提成明细!AC543</f>
        <v>360</v>
      </c>
      <c r="AD560" s="170"/>
      <c r="AE560" s="170"/>
      <c r="AF560" s="170" t="str">
        <f>业务员提成明细!AF543</f>
        <v>XOUT18050234</v>
      </c>
      <c r="AG560" s="176">
        <f>业务员提成明细!AG543</f>
        <v>43234</v>
      </c>
      <c r="AH560" s="177"/>
      <c r="AJ560" s="178">
        <f>业务员提成明细!AJ543</f>
        <v>0.159999015758411</v>
      </c>
    </row>
    <row r="561" spans="1:36" outlineLevel="2">
      <c r="A561" s="142" t="str">
        <f>业务员提成明细!A544</f>
        <v>周小帅</v>
      </c>
      <c r="B561" s="143">
        <f>业务员提成明细!B544</f>
        <v>43234</v>
      </c>
      <c r="C561" s="144" t="str">
        <f>业务员提成明细!C544</f>
        <v>a0304</v>
      </c>
      <c r="D561" s="142" t="str">
        <f>业务员提成明细!D544</f>
        <v>无锡宝昌金属制品有限公司</v>
      </c>
      <c r="E561" s="145">
        <f>业务员提成明细!E544</f>
        <v>2100</v>
      </c>
      <c r="F561" s="146" t="str">
        <f>业务员提成明细!F544</f>
        <v>27754491</v>
      </c>
      <c r="G561" s="143">
        <f>业务员提成明细!G544</f>
        <v>43264</v>
      </c>
      <c r="H561" s="144">
        <f>业务员提成明细!H544</f>
        <v>30</v>
      </c>
      <c r="I561" s="150">
        <f>业务员提成明细!I544</f>
        <v>43273</v>
      </c>
      <c r="J561" s="151">
        <f>业务员提成明细!J544</f>
        <v>2100</v>
      </c>
      <c r="K561" s="145">
        <f>业务员提成明细!K544</f>
        <v>1810.34</v>
      </c>
      <c r="L561" s="152">
        <f>业务员提成明细!L544</f>
        <v>39</v>
      </c>
      <c r="M561" s="153">
        <f>业务员提成明细!M544</f>
        <v>0</v>
      </c>
      <c r="N561" s="76" t="e">
        <f>业务员提成明细!N544</f>
        <v>#REF!</v>
      </c>
      <c r="O561" s="126">
        <f>业务员提成明细!O544</f>
        <v>0.05</v>
      </c>
      <c r="P561" s="154">
        <f>业务员提成明细!P544</f>
        <v>90.52</v>
      </c>
      <c r="Q561" s="125" t="e">
        <f>业务员提成明细!Q544</f>
        <v>#REF!</v>
      </c>
      <c r="R561" s="145" t="e">
        <f>业务员提成明细!R544</f>
        <v>#REF!</v>
      </c>
      <c r="S561" s="161" t="e">
        <f>业务员提成明细!S544</f>
        <v>#REF!</v>
      </c>
      <c r="T561" s="162" t="str">
        <f>业务员提成明细!V544</f>
        <v>CYT10</v>
      </c>
      <c r="U561" s="144" t="str">
        <f>业务员提成明细!W544</f>
        <v>*润滑油*高级抗磨液压油</v>
      </c>
      <c r="V561" s="163" t="str">
        <f>业务员提成明细!V544</f>
        <v>CYT10</v>
      </c>
      <c r="W561" s="164" t="str">
        <f>业务员提成明细!W544</f>
        <v>*润滑油*高级抗磨液压油</v>
      </c>
      <c r="X561" s="163" t="str">
        <f>业务员提成明细!X544</f>
        <v>46#</v>
      </c>
      <c r="Y561" s="169">
        <f>业务员提成明细!Y544</f>
        <v>0.17</v>
      </c>
      <c r="Z561" s="170" t="str">
        <f>业务员提成明细!Z544</f>
        <v>吨</v>
      </c>
      <c r="AA561" s="170"/>
      <c r="AB561" s="170"/>
      <c r="AC561" s="171">
        <f>业务员提成明细!AC544</f>
        <v>170</v>
      </c>
      <c r="AD561" s="170"/>
      <c r="AE561" s="170"/>
      <c r="AF561" s="170" t="str">
        <f>业务员提成明细!AF544</f>
        <v>XOUT18050234</v>
      </c>
      <c r="AG561" s="176">
        <f>业务员提成明细!AG544</f>
        <v>43234</v>
      </c>
      <c r="AH561" s="177"/>
      <c r="AJ561" s="178">
        <f>业务员提成明细!AJ544</f>
        <v>0.160003093341582</v>
      </c>
    </row>
    <row r="562" spans="1:36" outlineLevel="2">
      <c r="A562" s="142" t="str">
        <f>业务员提成明细!A545</f>
        <v>周小帅</v>
      </c>
      <c r="B562" s="143">
        <f>业务员提成明细!B545</f>
        <v>43201</v>
      </c>
      <c r="C562" s="144" t="str">
        <f>业务员提成明细!C545</f>
        <v>a0347</v>
      </c>
      <c r="D562" s="142" t="str">
        <f>业务员提成明细!D545</f>
        <v>无锡市科博机械电器有限公司</v>
      </c>
      <c r="E562" s="145">
        <f>业务员提成明细!E545</f>
        <v>11200</v>
      </c>
      <c r="F562" s="146" t="str">
        <f>业务员提成明细!F545</f>
        <v>15222474</v>
      </c>
      <c r="G562" s="143">
        <f>业务员提成明细!G545</f>
        <v>43231</v>
      </c>
      <c r="H562" s="144">
        <f>业务员提成明细!H545</f>
        <v>30</v>
      </c>
      <c r="I562" s="150" t="str">
        <f>业务员提成明细!I545</f>
        <v>2018-5-21/2018-6-27</v>
      </c>
      <c r="J562" s="151">
        <f>业务员提成明细!J545</f>
        <v>3400</v>
      </c>
      <c r="K562" s="145">
        <f>业务员提成明细!K545</f>
        <v>2905.98</v>
      </c>
      <c r="L562" s="152">
        <f>业务员提成明细!L545</f>
        <v>77</v>
      </c>
      <c r="M562" s="153">
        <f>业务员提成明细!M545</f>
        <v>0</v>
      </c>
      <c r="N562" s="76" t="e">
        <f>业务员提成明细!N545</f>
        <v>#REF!</v>
      </c>
      <c r="O562" s="126">
        <f>业务员提成明细!O545</f>
        <v>0.04</v>
      </c>
      <c r="P562" s="154">
        <f>业务员提成明细!P545</f>
        <v>116.24</v>
      </c>
      <c r="Q562" s="125" t="e">
        <f>业务员提成明细!Q545</f>
        <v>#REF!</v>
      </c>
      <c r="R562" s="145" t="e">
        <f>业务员提成明细!R545</f>
        <v>#REF!</v>
      </c>
      <c r="S562" s="161" t="e">
        <f>业务员提成明细!S545</f>
        <v>#REF!</v>
      </c>
      <c r="T562" s="162" t="str">
        <f>业务员提成明细!V545</f>
        <v>CSQ13</v>
      </c>
      <c r="U562" s="144" t="str">
        <f>业务员提成明细!W545</f>
        <v>*其他化学制品*高级全合成切削液</v>
      </c>
      <c r="V562" s="163" t="str">
        <f>业务员提成明细!V545</f>
        <v>CSQ13</v>
      </c>
      <c r="W562" s="164" t="str">
        <f>业务员提成明细!W545</f>
        <v>*其他化学制品*高级全合成切削液</v>
      </c>
      <c r="X562" s="163" t="str">
        <f>业务员提成明细!X545</f>
        <v>SC-H801</v>
      </c>
      <c r="Y562" s="169">
        <f>业务员提成明细!Y545</f>
        <v>1.21</v>
      </c>
      <c r="Z562" s="170" t="str">
        <f>业务员提成明细!Z545</f>
        <v>桶</v>
      </c>
      <c r="AA562" s="170"/>
      <c r="AB562" s="170"/>
      <c r="AC562" s="171">
        <f>业务员提成明细!AC545</f>
        <v>218.57</v>
      </c>
      <c r="AD562" s="170"/>
      <c r="AE562" s="170"/>
      <c r="AF562" s="170" t="str">
        <f>业务员提成明细!AF545</f>
        <v>XOUT18040154</v>
      </c>
      <c r="AG562" s="176">
        <f>业务员提成明细!AG545</f>
        <v>43202</v>
      </c>
      <c r="AH562" s="177" t="str">
        <f>业务员提成明细!AH545</f>
        <v>拆分付款</v>
      </c>
      <c r="AJ562" s="178">
        <f>业务员提成明细!AJ545</f>
        <v>0.17</v>
      </c>
    </row>
    <row r="563" spans="1:36" outlineLevel="2">
      <c r="A563" s="142" t="str">
        <f>业务员提成明细!A546</f>
        <v>周小帅</v>
      </c>
      <c r="B563" s="143">
        <f>业务员提成明细!B546</f>
        <v>43260</v>
      </c>
      <c r="C563" s="144" t="str">
        <f>业务员提成明细!C546</f>
        <v>a0347</v>
      </c>
      <c r="D563" s="142" t="str">
        <f>业务员提成明细!D546</f>
        <v>无锡市科博机械电器有限公司</v>
      </c>
      <c r="E563" s="145">
        <f>业务员提成明细!E546</f>
        <v>8400</v>
      </c>
      <c r="F563" s="146" t="str">
        <f>业务员提成明细!F546</f>
        <v>55874896</v>
      </c>
      <c r="G563" s="143">
        <f>业务员提成明细!G546</f>
        <v>43290</v>
      </c>
      <c r="H563" s="144">
        <f>业务员提成明细!H546</f>
        <v>30</v>
      </c>
      <c r="I563" s="150">
        <f>业务员提成明细!I546</f>
        <v>43278</v>
      </c>
      <c r="J563" s="151">
        <f>业务员提成明细!J546</f>
        <v>5000</v>
      </c>
      <c r="K563" s="145">
        <f>业务员提成明细!K546</f>
        <v>4310.34</v>
      </c>
      <c r="L563" s="152">
        <f>业务员提成明细!L546</f>
        <v>18</v>
      </c>
      <c r="M563" s="153">
        <f>业务员提成明细!M546</f>
        <v>0</v>
      </c>
      <c r="N563" s="76" t="e">
        <f>业务员提成明细!N546</f>
        <v>#REF!</v>
      </c>
      <c r="O563" s="126">
        <f>业务员提成明细!O546</f>
        <v>0.05</v>
      </c>
      <c r="P563" s="154">
        <f>业务员提成明细!P546</f>
        <v>215.52</v>
      </c>
      <c r="Q563" s="125" t="e">
        <f>业务员提成明细!Q546</f>
        <v>#REF!</v>
      </c>
      <c r="R563" s="145" t="e">
        <f>业务员提成明细!R546</f>
        <v>#REF!</v>
      </c>
      <c r="S563" s="161" t="e">
        <f>业务员提成明细!S546</f>
        <v>#REF!</v>
      </c>
      <c r="T563" s="162" t="str">
        <f>业务员提成明细!V546</f>
        <v>CSQ13</v>
      </c>
      <c r="U563" s="144" t="str">
        <f>业务员提成明细!W546</f>
        <v>*其他化学制品*高级全合成切削液</v>
      </c>
      <c r="V563" s="163" t="str">
        <f>业务员提成明细!V546</f>
        <v>CSQ13</v>
      </c>
      <c r="W563" s="164" t="str">
        <f>业务员提成明细!W546</f>
        <v>*其他化学制品*高级全合成切削液</v>
      </c>
      <c r="X563" s="163" t="str">
        <f>业务员提成明细!X546</f>
        <v>SC-H801</v>
      </c>
      <c r="Y563" s="169">
        <f>业务员提成明细!Y546</f>
        <v>1.79</v>
      </c>
      <c r="Z563" s="170" t="str">
        <f>业务员提成明细!Z546</f>
        <v>桶</v>
      </c>
      <c r="AA563" s="170"/>
      <c r="AB563" s="170"/>
      <c r="AC563" s="171">
        <f>业务员提成明细!AC546</f>
        <v>321.43</v>
      </c>
      <c r="AD563" s="170"/>
      <c r="AE563" s="170"/>
      <c r="AF563" s="170" t="str">
        <f>业务员提成明细!AF546</f>
        <v>XOUT18060170</v>
      </c>
      <c r="AG563" s="176">
        <f>业务员提成明细!AG546</f>
        <v>43262</v>
      </c>
      <c r="AH563" s="177" t="str">
        <f>业务员提成明细!AH546</f>
        <v>拆分付款</v>
      </c>
      <c r="AJ563" s="178">
        <f>业务员提成明细!AJ546</f>
        <v>0.160001491430489</v>
      </c>
    </row>
    <row r="564" spans="1:36" outlineLevel="2">
      <c r="A564" s="142" t="str">
        <f>业务员提成明细!A547</f>
        <v>周小帅</v>
      </c>
      <c r="B564" s="143">
        <f>业务员提成明细!B547</f>
        <v>43260</v>
      </c>
      <c r="C564" s="144" t="str">
        <f>业务员提成明细!C547</f>
        <v>a0347</v>
      </c>
      <c r="D564" s="142" t="str">
        <f>业务员提成明细!D547</f>
        <v>无锡市科博机械电器有限公司</v>
      </c>
      <c r="E564" s="145">
        <f>业务员提成明细!E547</f>
        <v>2800</v>
      </c>
      <c r="F564" s="146" t="str">
        <f>业务员提成明细!F547</f>
        <v>55874896</v>
      </c>
      <c r="G564" s="143">
        <f>业务员提成明细!G547</f>
        <v>43290</v>
      </c>
      <c r="H564" s="144">
        <f>业务员提成明细!H547</f>
        <v>30</v>
      </c>
      <c r="I564" s="150">
        <f>业务员提成明细!I547</f>
        <v>43278</v>
      </c>
      <c r="J564" s="151">
        <f>业务员提成明细!J547</f>
        <v>2800</v>
      </c>
      <c r="K564" s="145">
        <f>业务员提成明细!K547</f>
        <v>2413.79</v>
      </c>
      <c r="L564" s="152">
        <f>业务员提成明细!L547</f>
        <v>18</v>
      </c>
      <c r="M564" s="153">
        <f>业务员提成明细!M547</f>
        <v>0</v>
      </c>
      <c r="N564" s="76" t="e">
        <f>业务员提成明细!N547</f>
        <v>#REF!</v>
      </c>
      <c r="O564" s="126">
        <f>业务员提成明细!O547</f>
        <v>0.05</v>
      </c>
      <c r="P564" s="154">
        <f>业务员提成明细!P547</f>
        <v>120.69</v>
      </c>
      <c r="Q564" s="125" t="e">
        <f>业务员提成明细!Q547</f>
        <v>#REF!</v>
      </c>
      <c r="R564" s="145" t="e">
        <f>业务员提成明细!R547</f>
        <v>#REF!</v>
      </c>
      <c r="S564" s="161" t="e">
        <f>业务员提成明细!S547</f>
        <v>#REF!</v>
      </c>
      <c r="T564" s="162" t="str">
        <f>业务员提成明细!V547</f>
        <v>CSQ13</v>
      </c>
      <c r="U564" s="144" t="str">
        <f>业务员提成明细!W547</f>
        <v>*其他化学制品*高级全合成切削液</v>
      </c>
      <c r="V564" s="163" t="str">
        <f>业务员提成明细!V547</f>
        <v>CSQ13</v>
      </c>
      <c r="W564" s="164" t="str">
        <f>业务员提成明细!W547</f>
        <v>*其他化学制品*高级全合成切削液</v>
      </c>
      <c r="X564" s="163" t="str">
        <f>业务员提成明细!X547</f>
        <v>SC-H801</v>
      </c>
      <c r="Y564" s="169">
        <f>业务员提成明细!Y547</f>
        <v>1</v>
      </c>
      <c r="Z564" s="170" t="str">
        <f>业务员提成明细!Z547</f>
        <v>桶</v>
      </c>
      <c r="AA564" s="170"/>
      <c r="AB564" s="170"/>
      <c r="AC564" s="171">
        <f>业务员提成明细!AC547</f>
        <v>180</v>
      </c>
      <c r="AD564" s="170"/>
      <c r="AE564" s="170"/>
      <c r="AF564" s="170" t="str">
        <f>业务员提成明细!AF547</f>
        <v>XOUT18060159</v>
      </c>
      <c r="AG564" s="176">
        <f>业务员提成明细!AG547</f>
        <v>43260</v>
      </c>
      <c r="AH564" s="177"/>
      <c r="AJ564" s="178">
        <f>业务员提成明细!AJ547</f>
        <v>0.160001491430489</v>
      </c>
    </row>
    <row r="565" spans="1:36" outlineLevel="2">
      <c r="A565" s="142" t="str">
        <f>业务员提成明细!A548</f>
        <v>周小帅</v>
      </c>
      <c r="B565" s="143">
        <f>业务员提成明细!B548</f>
        <v>43137</v>
      </c>
      <c r="C565" s="144" t="str">
        <f>业务员提成明细!C548</f>
        <v>a0349</v>
      </c>
      <c r="D565" s="142" t="str">
        <f>业务员提成明细!D548</f>
        <v>无锡铠骏机械制造有限公司</v>
      </c>
      <c r="E565" s="145">
        <f>业务员提成明细!E548</f>
        <v>1320</v>
      </c>
      <c r="F565" s="146" t="str">
        <f>业务员提成明细!F548</f>
        <v>02839220</v>
      </c>
      <c r="G565" s="143">
        <f>业务员提成明细!G548</f>
        <v>43227</v>
      </c>
      <c r="H565" s="144">
        <f>业务员提成明细!H548</f>
        <v>90</v>
      </c>
      <c r="I565" s="150" t="str">
        <f>业务员提成明细!I548</f>
        <v>2018-3-24/2018-6-30</v>
      </c>
      <c r="J565" s="151">
        <f>业务员提成明细!J548</f>
        <v>1000</v>
      </c>
      <c r="K565" s="145">
        <f>业务员提成明细!K548</f>
        <v>854.7</v>
      </c>
      <c r="L565" s="152">
        <f>业务员提成明细!L548</f>
        <v>144</v>
      </c>
      <c r="M565" s="153">
        <f>业务员提成明细!M548</f>
        <v>0</v>
      </c>
      <c r="N565" s="76" t="e">
        <f>业务员提成明细!N548</f>
        <v>#REF!</v>
      </c>
      <c r="O565" s="126">
        <f>业务员提成明细!O548</f>
        <v>0.02</v>
      </c>
      <c r="P565" s="154">
        <f>业务员提成明细!P548</f>
        <v>17.09</v>
      </c>
      <c r="Q565" s="125" t="e">
        <f>业务员提成明细!Q548</f>
        <v>#REF!</v>
      </c>
      <c r="R565" s="145" t="e">
        <f>业务员提成明细!R548</f>
        <v>#REF!</v>
      </c>
      <c r="S565" s="161" t="e">
        <f>业务员提成明细!S548</f>
        <v>#REF!</v>
      </c>
      <c r="T565" s="162" t="str">
        <f>业务员提成明细!V548</f>
        <v>CYF05</v>
      </c>
      <c r="U565" s="144" t="str">
        <f>业务员提成明细!W548</f>
        <v>*石油制品*矿物油型防锈油</v>
      </c>
      <c r="V565" s="163" t="str">
        <f>业务员提成明细!V548</f>
        <v>CYF05</v>
      </c>
      <c r="W565" s="164" t="str">
        <f>业务员提成明细!W548</f>
        <v>*石油制品*矿物油型防锈油</v>
      </c>
      <c r="X565" s="163" t="str">
        <f>业务员提成明细!X548</f>
        <v>X-36</v>
      </c>
      <c r="Y565" s="169">
        <f>业务员提成明细!Y548</f>
        <v>2.27</v>
      </c>
      <c r="Z565" s="170" t="str">
        <f>业务员提成明细!Z548</f>
        <v>桶</v>
      </c>
      <c r="AA565" s="170"/>
      <c r="AB565" s="170"/>
      <c r="AC565" s="171">
        <f>业务员提成明细!AC548</f>
        <v>38.64</v>
      </c>
      <c r="AD565" s="170"/>
      <c r="AE565" s="170"/>
      <c r="AF565" s="170" t="str">
        <f>业务员提成明细!AF548</f>
        <v>XOUT18020083</v>
      </c>
      <c r="AG565" s="176">
        <f>业务员提成明细!AG548</f>
        <v>43137</v>
      </c>
      <c r="AH565" s="177" t="str">
        <f>业务员提成明细!AH548</f>
        <v>拆分付款</v>
      </c>
      <c r="AJ565" s="178">
        <f>业务员提成明细!AJ548</f>
        <v>0.17</v>
      </c>
    </row>
    <row r="566" spans="1:36" outlineLevel="2">
      <c r="A566" s="142" t="str">
        <f>业务员提成明细!A549</f>
        <v>周小帅</v>
      </c>
      <c r="B566" s="143">
        <f>业务员提成明细!B549</f>
        <v>43206</v>
      </c>
      <c r="C566" s="144" t="str">
        <f>业务员提成明细!C549</f>
        <v>a0349</v>
      </c>
      <c r="D566" s="142" t="str">
        <f>业务员提成明细!D549</f>
        <v>无锡铠骏机械制造有限公司</v>
      </c>
      <c r="E566" s="145">
        <f>业务员提成明细!E549</f>
        <v>6400</v>
      </c>
      <c r="F566" s="146" t="str">
        <f>业务员提成明细!F549</f>
        <v>15222604</v>
      </c>
      <c r="G566" s="143">
        <f>业务员提成明细!G549</f>
        <v>43296</v>
      </c>
      <c r="H566" s="144">
        <f>业务员提成明细!H549</f>
        <v>90</v>
      </c>
      <c r="I566" s="150">
        <f>业务员提成明细!I549</f>
        <v>43281</v>
      </c>
      <c r="J566" s="151">
        <f>业务员提成明细!J549</f>
        <v>6040</v>
      </c>
      <c r="K566" s="145">
        <f>业务员提成明细!K549</f>
        <v>5162.3900000000003</v>
      </c>
      <c r="L566" s="152">
        <f>业务员提成明细!L549</f>
        <v>75</v>
      </c>
      <c r="M566" s="153">
        <f>业务员提成明细!M549</f>
        <v>0</v>
      </c>
      <c r="N566" s="76" t="e">
        <f>业务员提成明细!N549</f>
        <v>#REF!</v>
      </c>
      <c r="O566" s="126">
        <f>业务员提成明细!O549</f>
        <v>0.04</v>
      </c>
      <c r="P566" s="154">
        <f>业务员提成明细!P549</f>
        <v>206.5</v>
      </c>
      <c r="Q566" s="125" t="e">
        <f>业务员提成明细!Q549</f>
        <v>#REF!</v>
      </c>
      <c r="R566" s="145" t="e">
        <f>业务员提成明细!R549</f>
        <v>#REF!</v>
      </c>
      <c r="S566" s="161" t="e">
        <f>业务员提成明细!S549</f>
        <v>#REF!</v>
      </c>
      <c r="T566" s="162" t="str">
        <f>业务员提成明细!V549</f>
        <v>CSB03</v>
      </c>
      <c r="U566" s="144" t="str">
        <f>业务员提成明细!W549</f>
        <v>*化学试剂助剂*半合成切削液</v>
      </c>
      <c r="V566" s="163" t="str">
        <f>业务员提成明细!V549</f>
        <v>CSB03</v>
      </c>
      <c r="W566" s="164" t="str">
        <f>业务员提成明细!W549</f>
        <v>*化学试剂助剂*半合成切削液</v>
      </c>
      <c r="X566" s="163" t="str">
        <f>业务员提成明细!X549</f>
        <v>JH-3010</v>
      </c>
      <c r="Y566" s="169">
        <f>业务员提成明细!Y549</f>
        <v>1.89</v>
      </c>
      <c r="Z566" s="170" t="str">
        <f>业务员提成明细!Z549</f>
        <v>桶</v>
      </c>
      <c r="AA566" s="170"/>
      <c r="AB566" s="170"/>
      <c r="AC566" s="171">
        <f>业务员提成明细!AC549</f>
        <v>320.88</v>
      </c>
      <c r="AD566" s="170"/>
      <c r="AE566" s="170"/>
      <c r="AF566" s="170" t="str">
        <f>业务员提成明细!AF549</f>
        <v>XOUT18040260</v>
      </c>
      <c r="AG566" s="176">
        <f>业务员提成明细!AG549</f>
        <v>43207</v>
      </c>
      <c r="AH566" s="177" t="str">
        <f>业务员提成明细!AH549</f>
        <v>拆分付款</v>
      </c>
      <c r="AJ566" s="178">
        <f>业务员提成明细!AJ549</f>
        <v>0.17</v>
      </c>
    </row>
    <row r="567" spans="1:36" outlineLevel="2">
      <c r="A567" s="142" t="str">
        <f>业务员提成明细!A550</f>
        <v>周小帅</v>
      </c>
      <c r="B567" s="143">
        <f>业务员提成明细!B550</f>
        <v>43182</v>
      </c>
      <c r="C567" s="144" t="str">
        <f>业务员提成明细!C550</f>
        <v>a0349</v>
      </c>
      <c r="D567" s="142" t="str">
        <f>业务员提成明细!D550</f>
        <v>无锡铠骏机械制造有限公司</v>
      </c>
      <c r="E567" s="145">
        <f>业务员提成明细!E550</f>
        <v>2500</v>
      </c>
      <c r="F567" s="146" t="str">
        <f>业务员提成明细!F550</f>
        <v>15222214</v>
      </c>
      <c r="G567" s="143">
        <f>业务员提成明细!G550</f>
        <v>43272</v>
      </c>
      <c r="H567" s="144">
        <f>业务员提成明细!H550</f>
        <v>90</v>
      </c>
      <c r="I567" s="150">
        <f>业务员提成明细!I550</f>
        <v>43281</v>
      </c>
      <c r="J567" s="151">
        <f>业务员提成明细!J550</f>
        <v>2500</v>
      </c>
      <c r="K567" s="145">
        <f>业务员提成明细!K550</f>
        <v>2136.75</v>
      </c>
      <c r="L567" s="152">
        <f>业务员提成明细!L550</f>
        <v>99</v>
      </c>
      <c r="M567" s="153">
        <f>业务员提成明细!M550</f>
        <v>0</v>
      </c>
      <c r="N567" s="76" t="e">
        <f>业务员提成明细!N550</f>
        <v>#REF!</v>
      </c>
      <c r="O567" s="126">
        <f>业务员提成明细!O550</f>
        <v>0.04</v>
      </c>
      <c r="P567" s="154">
        <f>业务员提成明细!P550</f>
        <v>85.47</v>
      </c>
      <c r="Q567" s="125" t="e">
        <f>业务员提成明细!Q550</f>
        <v>#REF!</v>
      </c>
      <c r="R567" s="145" t="e">
        <f>业务员提成明细!R550</f>
        <v>#REF!</v>
      </c>
      <c r="S567" s="161" t="e">
        <f>业务员提成明细!S550</f>
        <v>#REF!</v>
      </c>
      <c r="T567" s="162" t="str">
        <f>业务员提成明细!V550</f>
        <v>CYT10</v>
      </c>
      <c r="U567" s="144" t="str">
        <f>业务员提成明细!W550</f>
        <v>*专项化学用品*抗磨液压油</v>
      </c>
      <c r="V567" s="163" t="str">
        <f>业务员提成明细!V550</f>
        <v>CYT10</v>
      </c>
      <c r="W567" s="164" t="str">
        <f>业务员提成明细!W550</f>
        <v>*专项化学用品*抗磨液压油</v>
      </c>
      <c r="X567" s="163" t="str">
        <f>业务员提成明细!X550</f>
        <v>46#</v>
      </c>
      <c r="Y567" s="169">
        <f>业务员提成明细!Y550</f>
        <v>1</v>
      </c>
      <c r="Z567" s="170" t="str">
        <f>业务员提成明细!Z550</f>
        <v>桶</v>
      </c>
      <c r="AA567" s="170"/>
      <c r="AB567" s="170"/>
      <c r="AC567" s="171">
        <f>业务员提成明细!AC550</f>
        <v>170</v>
      </c>
      <c r="AD567" s="170"/>
      <c r="AE567" s="170"/>
      <c r="AF567" s="170" t="str">
        <f>业务员提成明细!AF550</f>
        <v>XOUT18030380</v>
      </c>
      <c r="AG567" s="176">
        <f>业务员提成明细!AG550</f>
        <v>43183</v>
      </c>
      <c r="AH567" s="177"/>
      <c r="AJ567" s="178">
        <f>业务员提成明细!AJ550</f>
        <v>0.17</v>
      </c>
    </row>
    <row r="568" spans="1:36" outlineLevel="2">
      <c r="A568" s="142" t="str">
        <f>业务员提成明细!A551</f>
        <v>周小帅</v>
      </c>
      <c r="B568" s="143">
        <f>业务员提成明细!B551</f>
        <v>43182</v>
      </c>
      <c r="C568" s="144" t="str">
        <f>业务员提成明细!C551</f>
        <v>a0349</v>
      </c>
      <c r="D568" s="142" t="str">
        <f>业务员提成明细!D551</f>
        <v>无锡铠骏机械制造有限公司</v>
      </c>
      <c r="E568" s="145">
        <f>业务员提成明细!E551</f>
        <v>2500</v>
      </c>
      <c r="F568" s="146" t="str">
        <f>业务员提成明细!F551</f>
        <v>15222214</v>
      </c>
      <c r="G568" s="143">
        <f>业务员提成明细!G551</f>
        <v>43272</v>
      </c>
      <c r="H568" s="144">
        <f>业务员提成明细!H551</f>
        <v>90</v>
      </c>
      <c r="I568" s="150">
        <f>业务员提成明细!I551</f>
        <v>43281</v>
      </c>
      <c r="J568" s="151">
        <f>业务员提成明细!J551</f>
        <v>2500</v>
      </c>
      <c r="K568" s="145">
        <f>业务员提成明细!K551</f>
        <v>2136.75</v>
      </c>
      <c r="L568" s="152">
        <f>业务员提成明细!L551</f>
        <v>99</v>
      </c>
      <c r="M568" s="153">
        <f>业务员提成明细!M551</f>
        <v>0</v>
      </c>
      <c r="N568" s="76" t="e">
        <f>业务员提成明细!N551</f>
        <v>#REF!</v>
      </c>
      <c r="O568" s="126">
        <f>业务员提成明细!O551</f>
        <v>0.04</v>
      </c>
      <c r="P568" s="154">
        <f>业务员提成明细!P551</f>
        <v>85.47</v>
      </c>
      <c r="Q568" s="125" t="e">
        <f>业务员提成明细!Q551</f>
        <v>#REF!</v>
      </c>
      <c r="R568" s="145" t="e">
        <f>业务员提成明细!R551</f>
        <v>#REF!</v>
      </c>
      <c r="S568" s="161" t="e">
        <f>业务员提成明细!S551</f>
        <v>#REF!</v>
      </c>
      <c r="T568" s="162" t="str">
        <f>业务员提成明细!V551</f>
        <v>CYT11</v>
      </c>
      <c r="U568" s="144" t="str">
        <f>业务员提成明细!W551</f>
        <v>*专项化学用品*机床导轨油</v>
      </c>
      <c r="V568" s="163" t="str">
        <f>业务员提成明细!V551</f>
        <v>CYT11</v>
      </c>
      <c r="W568" s="164" t="str">
        <f>业务员提成明细!W551</f>
        <v>*专项化学用品*机床导轨油</v>
      </c>
      <c r="X568" s="163" t="str">
        <f>业务员提成明细!X551</f>
        <v>68#</v>
      </c>
      <c r="Y568" s="169">
        <f>业务员提成明细!Y551</f>
        <v>1</v>
      </c>
      <c r="Z568" s="170" t="str">
        <f>业务员提成明细!Z551</f>
        <v>桶</v>
      </c>
      <c r="AA568" s="170"/>
      <c r="AB568" s="170"/>
      <c r="AC568" s="171">
        <f>业务员提成明细!AC551</f>
        <v>170</v>
      </c>
      <c r="AD568" s="170"/>
      <c r="AE568" s="170"/>
      <c r="AF568" s="170" t="str">
        <f>业务员提成明细!AF551</f>
        <v>XOUT18030380</v>
      </c>
      <c r="AG568" s="176">
        <f>业务员提成明细!AG551</f>
        <v>43183</v>
      </c>
      <c r="AH568" s="177"/>
      <c r="AJ568" s="178">
        <f>业务员提成明细!AJ551</f>
        <v>0.17</v>
      </c>
    </row>
    <row r="569" spans="1:36" outlineLevel="2">
      <c r="A569" s="142" t="str">
        <f>业务员提成明细!A552</f>
        <v>周小帅</v>
      </c>
      <c r="B569" s="143">
        <f>业务员提成明细!B552</f>
        <v>43182</v>
      </c>
      <c r="C569" s="144" t="str">
        <f>业务员提成明细!C552</f>
        <v>a0349</v>
      </c>
      <c r="D569" s="142" t="str">
        <f>业务员提成明细!D552</f>
        <v>无锡铠骏机械制造有限公司</v>
      </c>
      <c r="E569" s="145">
        <f>业务员提成明细!E552</f>
        <v>3700</v>
      </c>
      <c r="F569" s="146" t="str">
        <f>业务员提成明细!F552</f>
        <v>15222214</v>
      </c>
      <c r="G569" s="143">
        <f>业务员提成明细!G552</f>
        <v>43272</v>
      </c>
      <c r="H569" s="144">
        <f>业务员提成明细!H552</f>
        <v>90</v>
      </c>
      <c r="I569" s="150">
        <f>业务员提成明细!I552</f>
        <v>43281</v>
      </c>
      <c r="J569" s="151">
        <f>业务员提成明细!J552</f>
        <v>3700</v>
      </c>
      <c r="K569" s="145">
        <f>业务员提成明细!K552</f>
        <v>3162.39</v>
      </c>
      <c r="L569" s="152">
        <f>业务员提成明细!L552</f>
        <v>99</v>
      </c>
      <c r="M569" s="153">
        <f>业务员提成明细!M552</f>
        <v>0</v>
      </c>
      <c r="N569" s="76" t="e">
        <f>业务员提成明细!N552</f>
        <v>#REF!</v>
      </c>
      <c r="O569" s="126">
        <f>业务员提成明细!O552</f>
        <v>0.04</v>
      </c>
      <c r="P569" s="154">
        <f>业务员提成明细!P552</f>
        <v>126.5</v>
      </c>
      <c r="Q569" s="125" t="e">
        <f>业务员提成明细!Q552</f>
        <v>#REF!</v>
      </c>
      <c r="R569" s="145" t="e">
        <f>业务员提成明细!R552</f>
        <v>#REF!</v>
      </c>
      <c r="S569" s="161" t="e">
        <f>业务员提成明细!S552</f>
        <v>#REF!</v>
      </c>
      <c r="T569" s="162" t="str">
        <f>业务员提成明细!V552</f>
        <v>CSB01</v>
      </c>
      <c r="U569" s="144" t="str">
        <f>业务员提成明细!W552</f>
        <v>*专项化学用品*半合成切削液</v>
      </c>
      <c r="V569" s="163" t="str">
        <f>业务员提成明细!V552</f>
        <v>CSB01</v>
      </c>
      <c r="W569" s="164" t="str">
        <f>业务员提成明细!W552</f>
        <v>*专项化学用品*半合成切削液</v>
      </c>
      <c r="X569" s="163" t="str">
        <f>业务员提成明细!X552</f>
        <v>AP-3040</v>
      </c>
      <c r="Y569" s="169">
        <f>业务员提成明细!Y552</f>
        <v>1</v>
      </c>
      <c r="Z569" s="170" t="str">
        <f>业务员提成明细!Z552</f>
        <v>桶</v>
      </c>
      <c r="AA569" s="170"/>
      <c r="AB569" s="170"/>
      <c r="AC569" s="171">
        <f>业务员提成明细!AC552</f>
        <v>170</v>
      </c>
      <c r="AD569" s="170"/>
      <c r="AE569" s="170"/>
      <c r="AF569" s="170" t="str">
        <f>业务员提成明细!AF552</f>
        <v>XOUT18030380</v>
      </c>
      <c r="AG569" s="176">
        <f>业务员提成明细!AG552</f>
        <v>43183</v>
      </c>
      <c r="AH569" s="177"/>
      <c r="AJ569" s="178">
        <f>业务员提成明细!AJ552</f>
        <v>0.17</v>
      </c>
    </row>
    <row r="570" spans="1:36" outlineLevel="2">
      <c r="A570" s="142" t="str">
        <f>业务员提成明细!A553</f>
        <v>周小帅</v>
      </c>
      <c r="B570" s="143">
        <f>业务员提成明细!B553</f>
        <v>43182</v>
      </c>
      <c r="C570" s="144" t="str">
        <f>业务员提成明细!C553</f>
        <v>a0349</v>
      </c>
      <c r="D570" s="142" t="str">
        <f>业务员提成明细!D553</f>
        <v>无锡铠骏机械制造有限公司</v>
      </c>
      <c r="E570" s="145">
        <f>业务员提成明细!E553</f>
        <v>3200</v>
      </c>
      <c r="F570" s="146" t="str">
        <f>业务员提成明细!F553</f>
        <v>15222214</v>
      </c>
      <c r="G570" s="143">
        <f>业务员提成明细!G553</f>
        <v>43272</v>
      </c>
      <c r="H570" s="144">
        <f>业务员提成明细!H553</f>
        <v>90</v>
      </c>
      <c r="I570" s="150">
        <f>业务员提成明细!I553</f>
        <v>43281</v>
      </c>
      <c r="J570" s="151">
        <f>业务员提成明细!J553</f>
        <v>3200</v>
      </c>
      <c r="K570" s="145">
        <f>业务员提成明细!K553</f>
        <v>2735.04</v>
      </c>
      <c r="L570" s="152">
        <f>业务员提成明细!L553</f>
        <v>99</v>
      </c>
      <c r="M570" s="153">
        <f>业务员提成明细!M553</f>
        <v>0</v>
      </c>
      <c r="N570" s="76" t="e">
        <f>业务员提成明细!N553</f>
        <v>#REF!</v>
      </c>
      <c r="O570" s="126">
        <f>业务员提成明细!O553</f>
        <v>0.04</v>
      </c>
      <c r="P570" s="154">
        <f>业务员提成明细!P553</f>
        <v>109.4</v>
      </c>
      <c r="Q570" s="125" t="e">
        <f>业务员提成明细!Q553</f>
        <v>#REF!</v>
      </c>
      <c r="R570" s="145" t="e">
        <f>业务员提成明细!R553</f>
        <v>#REF!</v>
      </c>
      <c r="S570" s="161" t="e">
        <f>业务员提成明细!S553</f>
        <v>#REF!</v>
      </c>
      <c r="T570" s="162" t="str">
        <f>业务员提成明细!V553</f>
        <v>CSB03</v>
      </c>
      <c r="U570" s="144" t="str">
        <f>业务员提成明细!W553</f>
        <v>*专项化学用品*半合成切削液</v>
      </c>
      <c r="V570" s="163" t="str">
        <f>业务员提成明细!V553</f>
        <v>CSB03</v>
      </c>
      <c r="W570" s="164" t="str">
        <f>业务员提成明细!W553</f>
        <v>*专项化学用品*半合成切削液</v>
      </c>
      <c r="X570" s="163" t="str">
        <f>业务员提成明细!X553</f>
        <v>JH-3010</v>
      </c>
      <c r="Y570" s="169">
        <f>业务员提成明细!Y553</f>
        <v>1</v>
      </c>
      <c r="Z570" s="170" t="str">
        <f>业务员提成明细!Z553</f>
        <v>桶</v>
      </c>
      <c r="AA570" s="170"/>
      <c r="AB570" s="170"/>
      <c r="AC570" s="171">
        <f>业务员提成明细!AC553</f>
        <v>170</v>
      </c>
      <c r="AD570" s="170"/>
      <c r="AE570" s="170"/>
      <c r="AF570" s="170" t="str">
        <f>业务员提成明细!AF553</f>
        <v>XOUT18030380</v>
      </c>
      <c r="AG570" s="176">
        <f>业务员提成明细!AG553</f>
        <v>43183</v>
      </c>
      <c r="AH570" s="177"/>
      <c r="AJ570" s="178">
        <f>业务员提成明细!AJ553</f>
        <v>0.17</v>
      </c>
    </row>
    <row r="571" spans="1:36" outlineLevel="2">
      <c r="A571" s="142" t="str">
        <f>业务员提成明细!A554</f>
        <v>周小帅</v>
      </c>
      <c r="B571" s="143">
        <f>业务员提成明细!B554</f>
        <v>43182</v>
      </c>
      <c r="C571" s="144" t="str">
        <f>业务员提成明细!C554</f>
        <v>a0349</v>
      </c>
      <c r="D571" s="142" t="str">
        <f>业务员提成明细!D554</f>
        <v>无锡铠骏机械制造有限公司</v>
      </c>
      <c r="E571" s="145">
        <f>业务员提成明细!E554</f>
        <v>3660</v>
      </c>
      <c r="F571" s="146" t="str">
        <f>业务员提成明细!F554</f>
        <v>15222214</v>
      </c>
      <c r="G571" s="143">
        <f>业务员提成明细!G554</f>
        <v>43272</v>
      </c>
      <c r="H571" s="144">
        <f>业务员提成明细!H554</f>
        <v>90</v>
      </c>
      <c r="I571" s="150">
        <f>业务员提成明细!I554</f>
        <v>43281</v>
      </c>
      <c r="J571" s="151">
        <f>业务员提成明细!J554</f>
        <v>3660</v>
      </c>
      <c r="K571" s="145">
        <f>业务员提成明细!K554</f>
        <v>3128.21</v>
      </c>
      <c r="L571" s="152">
        <f>业务员提成明细!L554</f>
        <v>99</v>
      </c>
      <c r="M571" s="153">
        <f>业务员提成明细!M554</f>
        <v>0</v>
      </c>
      <c r="N571" s="76" t="e">
        <f>业务员提成明细!N554</f>
        <v>#REF!</v>
      </c>
      <c r="O571" s="126">
        <f>业务员提成明细!O554</f>
        <v>0.04</v>
      </c>
      <c r="P571" s="154">
        <f>业务员提成明细!P554</f>
        <v>125.13</v>
      </c>
      <c r="Q571" s="125">
        <f>业务员提成明细!Q554</f>
        <v>15.669600000000001</v>
      </c>
      <c r="R571" s="145">
        <f>业务员提成明细!R554</f>
        <v>2820.53</v>
      </c>
      <c r="S571" s="161">
        <f>业务员提成明细!S554</f>
        <v>307.68</v>
      </c>
      <c r="T571" s="162" t="str">
        <f>业务员提成明细!V554</f>
        <v>CSR34</v>
      </c>
      <c r="U571" s="144" t="str">
        <f>业务员提成明细!W554</f>
        <v>*其他化学制品*植物切削液</v>
      </c>
      <c r="V571" s="163" t="str">
        <f>业务员提成明细!V554</f>
        <v>CSR34</v>
      </c>
      <c r="W571" s="164" t="str">
        <f>业务员提成明细!W554</f>
        <v>*其他化学制品*植物切削液</v>
      </c>
      <c r="X571" s="163" t="str">
        <f>业务员提成明细!X554</f>
        <v>JH-200RP</v>
      </c>
      <c r="Y571" s="169">
        <f>业务员提成明细!Y554</f>
        <v>1</v>
      </c>
      <c r="Z571" s="170" t="str">
        <f>业务员提成明细!Z554</f>
        <v>桶</v>
      </c>
      <c r="AA571" s="170"/>
      <c r="AB571" s="170"/>
      <c r="AC571" s="171">
        <f>业务员提成明细!AC554</f>
        <v>180</v>
      </c>
      <c r="AD571" s="170"/>
      <c r="AE571" s="170"/>
      <c r="AF571" s="170" t="str">
        <f>业务员提成明细!AF554</f>
        <v>XOUT18030380</v>
      </c>
      <c r="AG571" s="176">
        <f>业务员提成明细!AG554</f>
        <v>43183</v>
      </c>
      <c r="AH571" s="177"/>
      <c r="AJ571" s="178">
        <f>业务员提成明细!AJ554</f>
        <v>0.17</v>
      </c>
    </row>
    <row r="572" spans="1:36" outlineLevel="2">
      <c r="A572" s="142" t="str">
        <f>业务员提成明细!A555</f>
        <v>周小帅</v>
      </c>
      <c r="B572" s="143">
        <f>业务员提成明细!B555</f>
        <v>43206</v>
      </c>
      <c r="C572" s="144" t="str">
        <f>业务员提成明细!C555</f>
        <v>a0349</v>
      </c>
      <c r="D572" s="142" t="str">
        <f>业务员提成明细!D555</f>
        <v>无锡铠骏机械制造有限公司</v>
      </c>
      <c r="E572" s="145">
        <f>业务员提成明细!E555</f>
        <v>7400</v>
      </c>
      <c r="F572" s="146" t="str">
        <f>业务员提成明细!F555</f>
        <v>15222604</v>
      </c>
      <c r="G572" s="143">
        <f>业务员提成明细!G555</f>
        <v>43296</v>
      </c>
      <c r="H572" s="144">
        <f>业务员提成明细!H555</f>
        <v>90</v>
      </c>
      <c r="I572" s="150">
        <f>业务员提成明细!I555</f>
        <v>43281</v>
      </c>
      <c r="J572" s="151">
        <f>业务员提成明细!J555</f>
        <v>7400</v>
      </c>
      <c r="K572" s="145">
        <f>业务员提成明细!K555</f>
        <v>6324.79</v>
      </c>
      <c r="L572" s="152">
        <f>业务员提成明细!L555</f>
        <v>75</v>
      </c>
      <c r="M572" s="153">
        <f>业务员提成明细!M555</f>
        <v>0</v>
      </c>
      <c r="N572" s="76" t="e">
        <f>业务员提成明细!N555</f>
        <v>#REF!</v>
      </c>
      <c r="O572" s="126">
        <f>业务员提成明细!O555</f>
        <v>0.04</v>
      </c>
      <c r="P572" s="154">
        <f>业务员提成明细!P555</f>
        <v>252.99</v>
      </c>
      <c r="Q572" s="125" t="e">
        <f>业务员提成明细!Q555</f>
        <v>#REF!</v>
      </c>
      <c r="R572" s="145" t="e">
        <f>业务员提成明细!R555</f>
        <v>#REF!</v>
      </c>
      <c r="S572" s="161" t="e">
        <f>业务员提成明细!S555</f>
        <v>#REF!</v>
      </c>
      <c r="T572" s="162" t="str">
        <f>业务员提成明细!V555</f>
        <v>CSB01</v>
      </c>
      <c r="U572" s="144" t="str">
        <f>业务员提成明细!W555</f>
        <v>*化学试剂助剂*半合成切削液</v>
      </c>
      <c r="V572" s="163" t="str">
        <f>业务员提成明细!V555</f>
        <v>CSB01</v>
      </c>
      <c r="W572" s="164" t="str">
        <f>业务员提成明细!W555</f>
        <v>*化学试剂助剂*半合成切削液</v>
      </c>
      <c r="X572" s="163" t="str">
        <f>业务员提成明细!X555</f>
        <v>AP-3040</v>
      </c>
      <c r="Y572" s="169">
        <f>业务员提成明细!Y555</f>
        <v>2</v>
      </c>
      <c r="Z572" s="170" t="str">
        <f>业务员提成明细!Z555</f>
        <v>桶</v>
      </c>
      <c r="AA572" s="170"/>
      <c r="AB572" s="170"/>
      <c r="AC572" s="171">
        <f>业务员提成明细!AC555</f>
        <v>340</v>
      </c>
      <c r="AD572" s="170"/>
      <c r="AE572" s="170"/>
      <c r="AF572" s="170" t="str">
        <f>业务员提成明细!AF555</f>
        <v>XOUT18040260</v>
      </c>
      <c r="AG572" s="176">
        <f>业务员提成明细!AG555</f>
        <v>43207</v>
      </c>
      <c r="AH572" s="177"/>
      <c r="AJ572" s="178">
        <f>业务员提成明细!AJ555</f>
        <v>0.17</v>
      </c>
    </row>
    <row r="573" spans="1:36" outlineLevel="2">
      <c r="A573" s="142" t="str">
        <f>业务员提成明细!A556</f>
        <v>周小帅</v>
      </c>
      <c r="B573" s="143">
        <f>业务员提成明细!B556</f>
        <v>43189</v>
      </c>
      <c r="C573" s="144" t="str">
        <f>业务员提成明细!C556</f>
        <v>a0424</v>
      </c>
      <c r="D573" s="142" t="str">
        <f>业务员提成明细!D556</f>
        <v>滨湖区金刻莱机械厂</v>
      </c>
      <c r="E573" s="145">
        <f>业务员提成明细!E556</f>
        <v>5800</v>
      </c>
      <c r="F573" s="146" t="str">
        <f>业务员提成明细!F556</f>
        <v>15222333</v>
      </c>
      <c r="G573" s="143">
        <f>业务员提成明细!G556</f>
        <v>43189</v>
      </c>
      <c r="H573" s="144" t="str">
        <f>业务员提成明细!H556</f>
        <v>货到付款</v>
      </c>
      <c r="I573" s="150">
        <f>业务员提成明细!I556</f>
        <v>43252</v>
      </c>
      <c r="J573" s="151">
        <f>业务员提成明细!J556</f>
        <v>5800</v>
      </c>
      <c r="K573" s="145">
        <f>业务员提成明细!K556</f>
        <v>4957.26</v>
      </c>
      <c r="L573" s="152">
        <f>业务员提成明细!L556</f>
        <v>63</v>
      </c>
      <c r="M573" s="153">
        <f>业务员提成明细!M556</f>
        <v>0</v>
      </c>
      <c r="N573" s="76" t="e">
        <f>业务员提成明细!N556</f>
        <v>#REF!</v>
      </c>
      <c r="O573" s="126">
        <f>业务员提成明细!O556</f>
        <v>0.04</v>
      </c>
      <c r="P573" s="154">
        <f>业务员提成明细!P556</f>
        <v>198.29</v>
      </c>
      <c r="Q573" s="125" t="e">
        <f>业务员提成明细!Q556</f>
        <v>#REF!</v>
      </c>
      <c r="R573" s="145" t="e">
        <f>业务员提成明细!R556</f>
        <v>#REF!</v>
      </c>
      <c r="S573" s="161" t="e">
        <f>业务员提成明细!S556</f>
        <v>#REF!</v>
      </c>
      <c r="T573" s="162" t="str">
        <f>业务员提成明细!V556</f>
        <v>CSB06</v>
      </c>
      <c r="U573" s="144" t="str">
        <f>业务员提成明细!W556</f>
        <v>*专项化学用品*半合成切削液</v>
      </c>
      <c r="V573" s="163" t="str">
        <f>业务员提成明细!V556</f>
        <v>CSB06</v>
      </c>
      <c r="W573" s="164" t="str">
        <f>业务员提成明细!W556</f>
        <v>*专项化学用品*半合成切削液</v>
      </c>
      <c r="X573" s="163" t="str">
        <f>业务员提成明细!X556</f>
        <v>LP-3030</v>
      </c>
      <c r="Y573" s="169">
        <f>业务员提成明细!Y556</f>
        <v>2</v>
      </c>
      <c r="Z573" s="170" t="str">
        <f>业务员提成明细!Z556</f>
        <v>桶</v>
      </c>
      <c r="AA573" s="170"/>
      <c r="AB573" s="170"/>
      <c r="AC573" s="171">
        <f>业务员提成明细!AC556</f>
        <v>340</v>
      </c>
      <c r="AD573" s="170"/>
      <c r="AE573" s="170"/>
      <c r="AF573" s="170" t="str">
        <f>业务员提成明细!AF556</f>
        <v>XOUT18030498</v>
      </c>
      <c r="AG573" s="176">
        <f>业务员提成明细!AG556</f>
        <v>43190</v>
      </c>
      <c r="AH573" s="177"/>
      <c r="AJ573" s="178">
        <f>业务员提成明细!AJ556</f>
        <v>0.17</v>
      </c>
    </row>
    <row r="574" spans="1:36" outlineLevel="2">
      <c r="A574" s="142" t="str">
        <f>业务员提成明细!A557</f>
        <v>周小帅</v>
      </c>
      <c r="B574" s="143">
        <f>业务员提成明细!B557</f>
        <v>43258</v>
      </c>
      <c r="C574" s="144" t="str">
        <f>业务员提成明细!C557</f>
        <v>a0459</v>
      </c>
      <c r="D574" s="142" t="str">
        <f>业务员提成明细!D557</f>
        <v>常州市琦松塑机配件有限公司</v>
      </c>
      <c r="E574" s="145">
        <f>业务员提成明细!E557</f>
        <v>3700</v>
      </c>
      <c r="F574" s="146" t="str">
        <f>业务员提成明细!F557</f>
        <v>55874884</v>
      </c>
      <c r="G574" s="143">
        <f>业务员提成明细!G557</f>
        <v>43258</v>
      </c>
      <c r="H574" s="144" t="str">
        <f>业务员提成明细!H557</f>
        <v>票到付款</v>
      </c>
      <c r="I574" s="150">
        <f>业务员提成明细!I557</f>
        <v>43260</v>
      </c>
      <c r="J574" s="151">
        <f>业务员提成明细!J557</f>
        <v>3700</v>
      </c>
      <c r="K574" s="145">
        <f>业务员提成明细!K557</f>
        <v>3189.66</v>
      </c>
      <c r="L574" s="152">
        <f>业务员提成明细!L557</f>
        <v>2</v>
      </c>
      <c r="M574" s="153">
        <f>业务员提成明细!M557</f>
        <v>0</v>
      </c>
      <c r="N574" s="76" t="e">
        <f>业务员提成明细!N557</f>
        <v>#REF!</v>
      </c>
      <c r="O574" s="126">
        <f>业务员提成明细!O557</f>
        <v>0.05</v>
      </c>
      <c r="P574" s="154">
        <f>业务员提成明细!P557</f>
        <v>159.47999999999999</v>
      </c>
      <c r="Q574" s="125" t="e">
        <f>业务员提成明细!Q557</f>
        <v>#REF!</v>
      </c>
      <c r="R574" s="145" t="e">
        <f>业务员提成明细!R557</f>
        <v>#REF!</v>
      </c>
      <c r="S574" s="161" t="e">
        <f>业务员提成明细!S557</f>
        <v>#REF!</v>
      </c>
      <c r="T574" s="162" t="str">
        <f>业务员提成明细!V557</f>
        <v>CSB06</v>
      </c>
      <c r="U574" s="144" t="str">
        <f>业务员提成明细!W557</f>
        <v>*化学试剂助剂*半合成切削液</v>
      </c>
      <c r="V574" s="163" t="str">
        <f>业务员提成明细!V557</f>
        <v>CSB06</v>
      </c>
      <c r="W574" s="164" t="str">
        <f>业务员提成明细!W557</f>
        <v>*化学试剂助剂*半合成切削液</v>
      </c>
      <c r="X574" s="163" t="str">
        <f>业务员提成明细!X557</f>
        <v>LP-3030</v>
      </c>
      <c r="Y574" s="169">
        <f>业务员提成明细!Y557</f>
        <v>1</v>
      </c>
      <c r="Z574" s="170" t="str">
        <f>业务员提成明细!Z557</f>
        <v>桶</v>
      </c>
      <c r="AA574" s="170"/>
      <c r="AB574" s="170"/>
      <c r="AC574" s="171">
        <f>业务员提成明细!AC557</f>
        <v>170</v>
      </c>
      <c r="AD574" s="170"/>
      <c r="AE574" s="170"/>
      <c r="AF574" s="170" t="str">
        <f>业务员提成明细!AF557</f>
        <v>XOUT18060141</v>
      </c>
      <c r="AG574" s="176">
        <f>业务员提成明细!AG557</f>
        <v>43259</v>
      </c>
      <c r="AH574" s="177"/>
      <c r="AJ574" s="178">
        <f>业务员提成明细!AJ557</f>
        <v>0.15999824432698201</v>
      </c>
    </row>
    <row r="575" spans="1:36" outlineLevel="2">
      <c r="A575" s="142" t="str">
        <f>业务员提成明细!A558</f>
        <v>周小帅</v>
      </c>
      <c r="B575" s="143">
        <f>业务员提成明细!B558</f>
        <v>43266</v>
      </c>
      <c r="C575" s="144" t="str">
        <f>业务员提成明细!C558</f>
        <v>a0580</v>
      </c>
      <c r="D575" s="142" t="str">
        <f>业务员提成明细!D558</f>
        <v>张家港速腾机电设备有限公司</v>
      </c>
      <c r="E575" s="145">
        <f>业务员提成明细!E558</f>
        <v>2600</v>
      </c>
      <c r="F575" s="146" t="str">
        <f>业务员提成明细!F558</f>
        <v>16643875</v>
      </c>
      <c r="G575" s="143">
        <f>业务员提成明细!G558</f>
        <v>43266</v>
      </c>
      <c r="H575" s="144" t="str">
        <f>业务员提成明细!H558</f>
        <v>款到发货</v>
      </c>
      <c r="I575" s="150">
        <f>业务员提成明细!I558</f>
        <v>43270</v>
      </c>
      <c r="J575" s="151">
        <f>业务员提成明细!J558</f>
        <v>2600</v>
      </c>
      <c r="K575" s="145">
        <f>业务员提成明细!K558</f>
        <v>2241.38</v>
      </c>
      <c r="L575" s="152">
        <f>业务员提成明细!L558</f>
        <v>4</v>
      </c>
      <c r="M575" s="153">
        <f>业务员提成明细!M558</f>
        <v>0</v>
      </c>
      <c r="N575" s="76" t="e">
        <f>业务员提成明细!N558</f>
        <v>#REF!</v>
      </c>
      <c r="O575" s="126">
        <f>业务员提成明细!O558</f>
        <v>0.05</v>
      </c>
      <c r="P575" s="154">
        <f>业务员提成明细!P558</f>
        <v>112.07</v>
      </c>
      <c r="Q575" s="125" t="e">
        <f>业务员提成明细!Q558</f>
        <v>#REF!</v>
      </c>
      <c r="R575" s="145" t="e">
        <f>业务员提成明细!R558</f>
        <v>#REF!</v>
      </c>
      <c r="S575" s="161" t="e">
        <f>业务员提成明细!S558</f>
        <v>#REF!</v>
      </c>
      <c r="T575" s="162" t="str">
        <f>业务员提成明细!V558</f>
        <v>CYT11</v>
      </c>
      <c r="U575" s="144" t="str">
        <f>业务员提成明细!W558</f>
        <v>*润滑油*机床导轨油</v>
      </c>
      <c r="V575" s="163" t="str">
        <f>业务员提成明细!V558</f>
        <v>CYT11</v>
      </c>
      <c r="W575" s="164" t="str">
        <f>业务员提成明细!W558</f>
        <v>*润滑油*机床导轨油</v>
      </c>
      <c r="X575" s="163" t="str">
        <f>业务员提成明细!X558</f>
        <v>68#</v>
      </c>
      <c r="Y575" s="169">
        <f>业务员提成明细!Y558</f>
        <v>0.17</v>
      </c>
      <c r="Z575" s="170" t="str">
        <f>业务员提成明细!Z558</f>
        <v>吨</v>
      </c>
      <c r="AA575" s="170"/>
      <c r="AB575" s="170"/>
      <c r="AC575" s="171">
        <f>业务员提成明细!AC558</f>
        <v>170</v>
      </c>
      <c r="AD575" s="170"/>
      <c r="AE575" s="170"/>
      <c r="AF575" s="170" t="str">
        <f>业务员提成明细!AF558</f>
        <v>XOUT18060292</v>
      </c>
      <c r="AG575" s="176">
        <f>业务员提成明细!AG558</f>
        <v>43265</v>
      </c>
      <c r="AH575" s="177"/>
      <c r="AJ575" s="178">
        <f>业务员提成明细!AJ558</f>
        <v>0.15999964307703299</v>
      </c>
    </row>
    <row r="576" spans="1:36" outlineLevel="2">
      <c r="A576" s="142" t="str">
        <f>业务员提成明细!A559</f>
        <v>周小帅</v>
      </c>
      <c r="B576" s="143">
        <f>业务员提成明细!B559</f>
        <v>43210</v>
      </c>
      <c r="C576" s="144" t="str">
        <f>业务员提成明细!C559</f>
        <v>a0611</v>
      </c>
      <c r="D576" s="142" t="str">
        <f>业务员提成明细!D559</f>
        <v>无锡市运道不锈钢有限公司</v>
      </c>
      <c r="E576" s="145">
        <f>业务员提成明细!E559</f>
        <v>3800</v>
      </c>
      <c r="F576" s="146" t="str">
        <f>业务员提成明细!F559</f>
        <v>15222688</v>
      </c>
      <c r="G576" s="143">
        <f>业务员提成明细!G559</f>
        <v>43210</v>
      </c>
      <c r="H576" s="144" t="str">
        <f>业务员提成明细!H559</f>
        <v>货到付款</v>
      </c>
      <c r="I576" s="150">
        <f>业务员提成明细!I559</f>
        <v>43272</v>
      </c>
      <c r="J576" s="151">
        <f>业务员提成明细!J559</f>
        <v>3800</v>
      </c>
      <c r="K576" s="145">
        <f>业务员提成明细!K559</f>
        <v>3247.86</v>
      </c>
      <c r="L576" s="152">
        <f>业务员提成明细!L559</f>
        <v>62</v>
      </c>
      <c r="M576" s="153">
        <f>业务员提成明细!M559</f>
        <v>0</v>
      </c>
      <c r="N576" s="76" t="e">
        <f>业务员提成明细!N559</f>
        <v>#REF!</v>
      </c>
      <c r="O576" s="126">
        <f>业务员提成明细!O559</f>
        <v>0.04</v>
      </c>
      <c r="P576" s="154">
        <f>业务员提成明细!P559</f>
        <v>129.91</v>
      </c>
      <c r="Q576" s="125" t="e">
        <f>业务员提成明细!Q559</f>
        <v>#REF!</v>
      </c>
      <c r="R576" s="145" t="e">
        <f>业务员提成明细!R559</f>
        <v>#REF!</v>
      </c>
      <c r="S576" s="161" t="e">
        <f>业务员提成明细!S559</f>
        <v>#REF!</v>
      </c>
      <c r="T576" s="162" t="str">
        <f>业务员提成明细!V559</f>
        <v>CSQ07</v>
      </c>
      <c r="U576" s="144" t="str">
        <f>业务员提成明细!W559</f>
        <v>*专项化学用品*不锈钢研磨液</v>
      </c>
      <c r="V576" s="163" t="str">
        <f>业务员提成明细!V559</f>
        <v>CSQ07</v>
      </c>
      <c r="W576" s="164" t="str">
        <f>业务员提成明细!W559</f>
        <v>*专项化学用品*不锈钢研磨液</v>
      </c>
      <c r="X576" s="163" t="str">
        <f>业务员提成明细!X559</f>
        <v>SH-803</v>
      </c>
      <c r="Y576" s="169">
        <f>业务员提成明细!Y559</f>
        <v>1</v>
      </c>
      <c r="Z576" s="170" t="str">
        <f>业务员提成明细!Z559</f>
        <v>桶</v>
      </c>
      <c r="AA576" s="170"/>
      <c r="AB576" s="170"/>
      <c r="AC576" s="171">
        <f>业务员提成明细!AC559</f>
        <v>180</v>
      </c>
      <c r="AD576" s="170"/>
      <c r="AE576" s="170"/>
      <c r="AF576" s="170" t="str">
        <f>业务员提成明细!AF559</f>
        <v>XOUT18040307</v>
      </c>
      <c r="AG576" s="176">
        <f>业务员提成明细!AG559</f>
        <v>43209</v>
      </c>
      <c r="AH576" s="177"/>
      <c r="AJ576" s="178">
        <f>业务员提成明细!AJ559</f>
        <v>0.17</v>
      </c>
    </row>
    <row r="577" spans="1:36" outlineLevel="2">
      <c r="A577" s="142" t="str">
        <f>业务员提成明细!A560</f>
        <v>周小帅</v>
      </c>
      <c r="B577" s="143">
        <f>业务员提成明细!B560</f>
        <v>43173</v>
      </c>
      <c r="C577" s="144" t="str">
        <f>业务员提成明细!C560</f>
        <v>a0629</v>
      </c>
      <c r="D577" s="142" t="str">
        <f>业务员提成明细!D560</f>
        <v>西安出口加工区投资建设有限公司</v>
      </c>
      <c r="E577" s="145">
        <f>业务员提成明细!E560</f>
        <v>13535</v>
      </c>
      <c r="F577" s="146" t="str">
        <f>业务员提成明细!F560</f>
        <v>02839505</v>
      </c>
      <c r="G577" s="143">
        <f>业务员提成明细!G560</f>
        <v>43233</v>
      </c>
      <c r="H577" s="144">
        <f>业务员提成明细!H560</f>
        <v>60</v>
      </c>
      <c r="I577" s="150">
        <f>业务员提成明细!I560</f>
        <v>43280</v>
      </c>
      <c r="J577" s="151">
        <f>业务员提成明细!J560</f>
        <v>13535</v>
      </c>
      <c r="K577" s="145">
        <f>业务员提成明细!K560</f>
        <v>11568.38</v>
      </c>
      <c r="L577" s="152">
        <f>业务员提成明细!L560</f>
        <v>107</v>
      </c>
      <c r="M577" s="153">
        <f>业务员提成明细!M560</f>
        <v>0</v>
      </c>
      <c r="N577" s="76" t="e">
        <f>业务员提成明细!N560</f>
        <v>#REF!</v>
      </c>
      <c r="O577" s="126">
        <f>业务员提成明细!O560</f>
        <v>0.04</v>
      </c>
      <c r="P577" s="154">
        <f>业务员提成明细!P560</f>
        <v>462.74</v>
      </c>
      <c r="Q577" s="125" t="e">
        <f>业务员提成明细!Q560</f>
        <v>#REF!</v>
      </c>
      <c r="R577" s="145" t="e">
        <f>业务员提成明细!R560</f>
        <v>#REF!</v>
      </c>
      <c r="S577" s="161" t="e">
        <f>业务员提成明细!S560</f>
        <v>#REF!</v>
      </c>
      <c r="T577" s="162" t="str">
        <f>业务员提成明细!V560</f>
        <v>CYQ19</v>
      </c>
      <c r="U577" s="144" t="str">
        <f>业务员提成明细!W560</f>
        <v>*专项化学用品*切削油</v>
      </c>
      <c r="V577" s="163" t="str">
        <f>业务员提成明细!V560</f>
        <v>CYQ19</v>
      </c>
      <c r="W577" s="164" t="str">
        <f>业务员提成明细!W560</f>
        <v>*专项化学用品*切削油</v>
      </c>
      <c r="X577" s="163">
        <f>业务员提成明细!X560</f>
        <v>0</v>
      </c>
      <c r="Y577" s="169">
        <f>业务员提成明细!Y560</f>
        <v>850</v>
      </c>
      <c r="Z577" s="170" t="str">
        <f>业务员提成明细!Z560</f>
        <v>千克</v>
      </c>
      <c r="AA577" s="170"/>
      <c r="AB577" s="170"/>
      <c r="AC577" s="171">
        <f>业务员提成明细!AC560</f>
        <v>850</v>
      </c>
      <c r="AD577" s="170"/>
      <c r="AE577" s="170"/>
      <c r="AF577" s="170" t="str">
        <f>业务员提成明细!AF560</f>
        <v>XOUT18030005</v>
      </c>
      <c r="AG577" s="176">
        <f>业务员提成明细!AG560</f>
        <v>43160</v>
      </c>
      <c r="AH577" s="177"/>
      <c r="AJ577" s="178">
        <f>业务员提成明细!AJ560</f>
        <v>0.17</v>
      </c>
    </row>
    <row r="578" spans="1:36" outlineLevel="2">
      <c r="A578" s="142" t="str">
        <f>业务员提成明细!A561</f>
        <v>周小帅</v>
      </c>
      <c r="B578" s="143">
        <f>业务员提成明细!B561</f>
        <v>43252</v>
      </c>
      <c r="C578" s="144" t="str">
        <f>业务员提成明细!C561</f>
        <v>a0855</v>
      </c>
      <c r="D578" s="142" t="str">
        <f>业务员提成明细!D561</f>
        <v>无锡晶正电子科技有限公司</v>
      </c>
      <c r="E578" s="145">
        <f>业务员提成明细!E561</f>
        <v>3000</v>
      </c>
      <c r="F578" s="146" t="str">
        <f>业务员提成明细!F561</f>
        <v>55874785</v>
      </c>
      <c r="G578" s="143">
        <f>业务员提成明细!G561</f>
        <v>43252</v>
      </c>
      <c r="H578" s="144" t="str">
        <f>业务员提成明细!H561</f>
        <v>开票现金</v>
      </c>
      <c r="I578" s="150">
        <f>业务员提成明细!I561</f>
        <v>43271</v>
      </c>
      <c r="J578" s="151">
        <f>业务员提成明细!J561</f>
        <v>3000</v>
      </c>
      <c r="K578" s="145">
        <f>业务员提成明细!K561</f>
        <v>2586.21</v>
      </c>
      <c r="L578" s="152">
        <f>业务员提成明细!L561</f>
        <v>19</v>
      </c>
      <c r="M578" s="153">
        <f>业务员提成明细!M561</f>
        <v>0</v>
      </c>
      <c r="N578" s="76" t="e">
        <f>业务员提成明细!N561</f>
        <v>#REF!</v>
      </c>
      <c r="O578" s="126">
        <f>业务员提成明细!O561</f>
        <v>0.05</v>
      </c>
      <c r="P578" s="154">
        <f>业务员提成明细!P561</f>
        <v>129.31</v>
      </c>
      <c r="Q578" s="125">
        <f>业务员提成明细!Q561</f>
        <v>15.083</v>
      </c>
      <c r="R578" s="145">
        <f>业务员提成明细!R561</f>
        <v>2564.11</v>
      </c>
      <c r="S578" s="161">
        <f>业务员提成明细!S561</f>
        <v>22.1</v>
      </c>
      <c r="T578" s="162" t="str">
        <f>业务员提成明细!V561</f>
        <v>CSR24</v>
      </c>
      <c r="U578" s="144" t="str">
        <f>业务员提成明细!W561</f>
        <v>*专项化学用品*铝合金加工液</v>
      </c>
      <c r="V578" s="163" t="str">
        <f>业务员提成明细!V561</f>
        <v>CSR24</v>
      </c>
      <c r="W578" s="164" t="str">
        <f>业务员提成明细!W561</f>
        <v>*专项化学用品*铝合金加工液</v>
      </c>
      <c r="X578" s="163" t="str">
        <f>业务员提成明细!X561</f>
        <v>ZM-3080</v>
      </c>
      <c r="Y578" s="169">
        <f>业务员提成明细!Y561</f>
        <v>1</v>
      </c>
      <c r="Z578" s="170" t="str">
        <f>业务员提成明细!Z561</f>
        <v>桶</v>
      </c>
      <c r="AA578" s="170"/>
      <c r="AB578" s="170"/>
      <c r="AC578" s="171">
        <f>业务员提成明细!AC561</f>
        <v>170</v>
      </c>
      <c r="AD578" s="170"/>
      <c r="AE578" s="170"/>
      <c r="AF578" s="170" t="str">
        <f>业务员提成明细!AF561</f>
        <v>XOUT18060009</v>
      </c>
      <c r="AG578" s="176">
        <f>业务员提成明细!AG561</f>
        <v>43253</v>
      </c>
      <c r="AH578" s="177"/>
      <c r="AJ578" s="178">
        <f>业务员提成明细!AJ561</f>
        <v>0.15999860800167001</v>
      </c>
    </row>
    <row r="579" spans="1:36" outlineLevel="2">
      <c r="A579" s="142" t="str">
        <f>业务员提成明细!A562</f>
        <v>周小帅</v>
      </c>
      <c r="B579" s="143">
        <f>业务员提成明细!B562</f>
        <v>42980</v>
      </c>
      <c r="C579" s="144" t="str">
        <f>业务员提成明细!C562</f>
        <v>a0878</v>
      </c>
      <c r="D579" s="142" t="str">
        <f>业务员提成明细!D562</f>
        <v>无锡辉格锐贸易有限公司</v>
      </c>
      <c r="E579" s="145">
        <f>业务员提成明细!E562</f>
        <v>4400</v>
      </c>
      <c r="F579" s="146" t="str">
        <f>业务员提成明细!F562</f>
        <v>29184993</v>
      </c>
      <c r="G579" s="143">
        <f>业务员提成明细!G562</f>
        <v>43010</v>
      </c>
      <c r="H579" s="144">
        <f>业务员提成明细!H562</f>
        <v>30</v>
      </c>
      <c r="I579" s="150" t="str">
        <f>业务员提成明细!I562</f>
        <v>2018-4-19/2018-6-2</v>
      </c>
      <c r="J579" s="151">
        <f>业务员提成明细!J562</f>
        <v>2691.1</v>
      </c>
      <c r="K579" s="145">
        <f>业务员提成明细!K562</f>
        <v>2300.09</v>
      </c>
      <c r="L579" s="152">
        <f>业务员提成明细!L562</f>
        <v>273</v>
      </c>
      <c r="M579" s="153">
        <f>业务员提成明细!M562</f>
        <v>0</v>
      </c>
      <c r="N579" s="76" t="e">
        <f>业务员提成明细!N562</f>
        <v>#REF!</v>
      </c>
      <c r="O579" s="126">
        <f>业务员提成明细!O562</f>
        <v>0</v>
      </c>
      <c r="P579" s="154">
        <f>业务员提成明细!P562</f>
        <v>0</v>
      </c>
      <c r="Q579" s="125" t="e">
        <f>业务员提成明细!Q562</f>
        <v>#REF!</v>
      </c>
      <c r="R579" s="145">
        <f>业务员提成明细!R562</f>
        <v>0</v>
      </c>
      <c r="S579" s="161">
        <f>业务员提成明细!S562</f>
        <v>0</v>
      </c>
      <c r="T579" s="162" t="str">
        <f>业务员提成明细!V562</f>
        <v>CSB03</v>
      </c>
      <c r="U579" s="144" t="str">
        <f>业务员提成明细!W562</f>
        <v>半合成切削液</v>
      </c>
      <c r="V579" s="163" t="str">
        <f>业务员提成明细!V562</f>
        <v>CSB03</v>
      </c>
      <c r="W579" s="164" t="str">
        <f>业务员提成明细!W562</f>
        <v>半合成切削液</v>
      </c>
      <c r="X579" s="163" t="str">
        <f>业务员提成明细!X562</f>
        <v>JH-3010</v>
      </c>
      <c r="Y579" s="169">
        <f>业务员提成明细!Y562</f>
        <v>1.22</v>
      </c>
      <c r="Z579" s="170" t="str">
        <f>业务员提成明细!Z562</f>
        <v>桶</v>
      </c>
      <c r="AA579" s="170"/>
      <c r="AB579" s="170"/>
      <c r="AC579" s="171">
        <f>业务员提成明细!AC562</f>
        <v>207.95</v>
      </c>
      <c r="AD579" s="170"/>
      <c r="AE579" s="170"/>
      <c r="AF579" s="170" t="str">
        <f>业务员提成明细!AF562</f>
        <v>XOUT17080599</v>
      </c>
      <c r="AG579" s="176">
        <f>业务员提成明细!AG562</f>
        <v>42977</v>
      </c>
      <c r="AH579" s="177" t="str">
        <f>业务员提成明细!AH562</f>
        <v>拆分付款</v>
      </c>
      <c r="AJ579" s="178">
        <f>业务员提成明细!AJ562</f>
        <v>0.17</v>
      </c>
    </row>
    <row r="580" spans="1:36" outlineLevel="2">
      <c r="A580" s="142" t="str">
        <f>业务员提成明细!A563</f>
        <v>周小帅</v>
      </c>
      <c r="B580" s="143">
        <f>业务员提成明细!B563</f>
        <v>43018</v>
      </c>
      <c r="C580" s="144" t="str">
        <f>业务员提成明细!C563</f>
        <v>a0878</v>
      </c>
      <c r="D580" s="142" t="str">
        <f>业务员提成明细!D563</f>
        <v>无锡辉格锐贸易有限公司</v>
      </c>
      <c r="E580" s="145">
        <f>业务员提成明细!E563</f>
        <v>9200</v>
      </c>
      <c r="F580" s="146" t="str">
        <f>业务员提成明细!F563</f>
        <v>30158530</v>
      </c>
      <c r="G580" s="143">
        <f>业务员提成明细!G563</f>
        <v>43048</v>
      </c>
      <c r="H580" s="144">
        <f>业务员提成明细!H563</f>
        <v>30</v>
      </c>
      <c r="I580" s="150">
        <f>业务员提成明细!I563</f>
        <v>43253</v>
      </c>
      <c r="J580" s="151">
        <f>业务员提成明细!J563</f>
        <v>8188.9</v>
      </c>
      <c r="K580" s="145">
        <f>业务员提成明细!K563</f>
        <v>6999.06</v>
      </c>
      <c r="L580" s="152">
        <f>业务员提成明细!L563</f>
        <v>235</v>
      </c>
      <c r="M580" s="153">
        <f>业务员提成明细!M563</f>
        <v>0</v>
      </c>
      <c r="N580" s="76" t="e">
        <f>业务员提成明细!N563</f>
        <v>#REF!</v>
      </c>
      <c r="O580" s="126">
        <f>业务员提成明细!O563</f>
        <v>0</v>
      </c>
      <c r="P580" s="154">
        <f>业务员提成明细!P563</f>
        <v>0</v>
      </c>
      <c r="Q580" s="125" t="e">
        <f>业务员提成明细!Q563</f>
        <v>#REF!</v>
      </c>
      <c r="R580" s="145">
        <f>业务员提成明细!R563</f>
        <v>0</v>
      </c>
      <c r="S580" s="161">
        <f>业务员提成明细!S563</f>
        <v>0</v>
      </c>
      <c r="T580" s="162" t="str">
        <f>业务员提成明细!V563</f>
        <v>CSB15</v>
      </c>
      <c r="U580" s="144" t="str">
        <f>业务员提成明细!W563</f>
        <v>半合成切削液</v>
      </c>
      <c r="V580" s="163" t="str">
        <f>业务员提成明细!V563</f>
        <v>CSB15</v>
      </c>
      <c r="W580" s="164" t="str">
        <f>业务员提成明细!W563</f>
        <v>半合成切削液</v>
      </c>
      <c r="X580" s="163" t="str">
        <f>业务员提成明细!X563</f>
        <v>LP-3030AL</v>
      </c>
      <c r="Y580" s="169">
        <f>业务员提成明细!Y563</f>
        <v>3.56</v>
      </c>
      <c r="Z580" s="170" t="str">
        <f>业务员提成明细!Z563</f>
        <v>桶</v>
      </c>
      <c r="AA580" s="170"/>
      <c r="AB580" s="170"/>
      <c r="AC580" s="171">
        <f>业务员提成明细!AC563</f>
        <v>605.27</v>
      </c>
      <c r="AD580" s="170"/>
      <c r="AE580" s="170"/>
      <c r="AF580" s="170" t="str">
        <f>业务员提成明细!AF563</f>
        <v>XOUT17090600</v>
      </c>
      <c r="AG580" s="176">
        <f>业务员提成明细!AG563</f>
        <v>43006</v>
      </c>
      <c r="AH580" s="177" t="str">
        <f>业务员提成明细!AH563</f>
        <v>拆分付款</v>
      </c>
      <c r="AJ580" s="178">
        <f>业务员提成明细!AJ563</f>
        <v>0.17</v>
      </c>
    </row>
    <row r="581" spans="1:36" outlineLevel="2">
      <c r="A581" s="142" t="str">
        <f>业务员提成明细!A564</f>
        <v>周小帅</v>
      </c>
      <c r="B581" s="143">
        <f>业务员提成明细!B564</f>
        <v>42982</v>
      </c>
      <c r="C581" s="144" t="str">
        <f>业务员提成明细!C564</f>
        <v>a0878</v>
      </c>
      <c r="D581" s="142" t="str">
        <f>业务员提成明细!D564</f>
        <v>无锡辉格锐贸易有限公司</v>
      </c>
      <c r="E581" s="145">
        <f>业务员提成明细!E564</f>
        <v>1800</v>
      </c>
      <c r="F581" s="146" t="str">
        <f>业务员提成明细!F564</f>
        <v>29185007</v>
      </c>
      <c r="G581" s="143">
        <f>业务员提成明细!G564</f>
        <v>43012</v>
      </c>
      <c r="H581" s="144">
        <f>业务员提成明细!H564</f>
        <v>30</v>
      </c>
      <c r="I581" s="150">
        <f>业务员提成明细!I564</f>
        <v>43253</v>
      </c>
      <c r="J581" s="151">
        <f>业务员提成明细!J564</f>
        <v>1800</v>
      </c>
      <c r="K581" s="145">
        <f>业务员提成明细!K564</f>
        <v>1538.46</v>
      </c>
      <c r="L581" s="152">
        <f>业务员提成明细!L564</f>
        <v>271</v>
      </c>
      <c r="M581" s="153">
        <f>业务员提成明细!M564</f>
        <v>0</v>
      </c>
      <c r="N581" s="76" t="e">
        <f>业务员提成明细!N564</f>
        <v>#REF!</v>
      </c>
      <c r="O581" s="126">
        <f>业务员提成明细!O564</f>
        <v>0</v>
      </c>
      <c r="P581" s="154">
        <f>业务员提成明细!P564</f>
        <v>0</v>
      </c>
      <c r="Q581" s="125" t="e">
        <f>业务员提成明细!Q564</f>
        <v>#REF!</v>
      </c>
      <c r="R581" s="145">
        <f>业务员提成明细!R564</f>
        <v>0</v>
      </c>
      <c r="S581" s="161">
        <f>业务员提成明细!S564</f>
        <v>0</v>
      </c>
      <c r="T581" s="162" t="str">
        <f>业务员提成明细!V564</f>
        <v>CSQ13</v>
      </c>
      <c r="U581" s="144" t="str">
        <f>业务员提成明细!W564</f>
        <v>高级全合成切削液</v>
      </c>
      <c r="V581" s="163" t="str">
        <f>业务员提成明细!V564</f>
        <v>CSQ13</v>
      </c>
      <c r="W581" s="164" t="str">
        <f>业务员提成明细!W564</f>
        <v>高级全合成切削液</v>
      </c>
      <c r="X581" s="163" t="str">
        <f>业务员提成明细!X564</f>
        <v>SC-H801</v>
      </c>
      <c r="Y581" s="169">
        <f>业务员提成明细!Y564</f>
        <v>1</v>
      </c>
      <c r="Z581" s="170" t="str">
        <f>业务员提成明细!Z564</f>
        <v>桶</v>
      </c>
      <c r="AA581" s="170"/>
      <c r="AB581" s="170"/>
      <c r="AC581" s="171">
        <f>业务员提成明细!AC564</f>
        <v>180</v>
      </c>
      <c r="AD581" s="170"/>
      <c r="AE581" s="170"/>
      <c r="AF581" s="170" t="str">
        <f>业务员提成明细!AF564</f>
        <v>XOUT17090094</v>
      </c>
      <c r="AG581" s="176">
        <f>业务员提成明细!AG564</f>
        <v>42983</v>
      </c>
      <c r="AH581" s="177"/>
      <c r="AJ581" s="178">
        <f>业务员提成明细!AJ564</f>
        <v>0.17</v>
      </c>
    </row>
    <row r="582" spans="1:36" outlineLevel="2">
      <c r="A582" s="142" t="str">
        <f>业务员提成明细!A565</f>
        <v>周小帅</v>
      </c>
      <c r="B582" s="143">
        <f>业务员提成明细!B565</f>
        <v>42984</v>
      </c>
      <c r="C582" s="144" t="str">
        <f>业务员提成明细!C565</f>
        <v>a0878</v>
      </c>
      <c r="D582" s="142" t="str">
        <f>业务员提成明细!D565</f>
        <v>无锡辉格锐贸易有限公司</v>
      </c>
      <c r="E582" s="145">
        <f>业务员提成明细!E565</f>
        <v>420</v>
      </c>
      <c r="F582" s="146" t="str">
        <f>业务员提成明细!F565</f>
        <v>29185056</v>
      </c>
      <c r="G582" s="143">
        <f>业务员提成明细!G565</f>
        <v>43014</v>
      </c>
      <c r="H582" s="144">
        <f>业务员提成明细!H565</f>
        <v>30</v>
      </c>
      <c r="I582" s="150">
        <f>业务员提成明细!I565</f>
        <v>43253</v>
      </c>
      <c r="J582" s="151">
        <f>业务员提成明细!J565</f>
        <v>420</v>
      </c>
      <c r="K582" s="145">
        <f>业务员提成明细!K565</f>
        <v>358.97</v>
      </c>
      <c r="L582" s="152">
        <f>业务员提成明细!L565</f>
        <v>269</v>
      </c>
      <c r="M582" s="153">
        <f>业务员提成明细!M565</f>
        <v>0</v>
      </c>
      <c r="N582" s="76" t="e">
        <f>业务员提成明细!N565</f>
        <v>#REF!</v>
      </c>
      <c r="O582" s="126">
        <f>业务员提成明细!O565</f>
        <v>0</v>
      </c>
      <c r="P582" s="154">
        <f>业务员提成明细!P565</f>
        <v>0</v>
      </c>
      <c r="Q582" s="125" t="e">
        <f>业务员提成明细!Q565</f>
        <v>#REF!</v>
      </c>
      <c r="R582" s="145">
        <f>业务员提成明细!R565</f>
        <v>0</v>
      </c>
      <c r="S582" s="161">
        <f>业务员提成明细!S565</f>
        <v>0</v>
      </c>
      <c r="T582" s="162" t="str">
        <f>业务员提成明细!V565</f>
        <v>CSQ13</v>
      </c>
      <c r="U582" s="144" t="str">
        <f>业务员提成明细!W565</f>
        <v>高级全合成切削液</v>
      </c>
      <c r="V582" s="163" t="str">
        <f>业务员提成明细!V565</f>
        <v>CSQ13</v>
      </c>
      <c r="W582" s="164" t="str">
        <f>业务员提成明细!W565</f>
        <v>高级全合成切削液</v>
      </c>
      <c r="X582" s="163" t="str">
        <f>业务员提成明细!X565</f>
        <v>SC-H801</v>
      </c>
      <c r="Y582" s="169">
        <f>业务员提成明细!Y565</f>
        <v>2</v>
      </c>
      <c r="Z582" s="170" t="str">
        <f>业务员提成明细!Z565</f>
        <v>桶</v>
      </c>
      <c r="AA582" s="170"/>
      <c r="AB582" s="170"/>
      <c r="AC582" s="171">
        <f>业务员提成明细!AC565</f>
        <v>36</v>
      </c>
      <c r="AD582" s="170"/>
      <c r="AE582" s="170"/>
      <c r="AF582" s="170" t="str">
        <f>业务员提成明细!AF565</f>
        <v>XOUT17090141</v>
      </c>
      <c r="AG582" s="176">
        <f>业务员提成明细!AG565</f>
        <v>42984</v>
      </c>
      <c r="AH582" s="177"/>
      <c r="AJ582" s="178">
        <f>业务员提成明细!AJ565</f>
        <v>0.17</v>
      </c>
    </row>
    <row r="583" spans="1:36" outlineLevel="2">
      <c r="A583" s="142" t="str">
        <f>业务员提成明细!A566</f>
        <v>周小帅</v>
      </c>
      <c r="B583" s="143">
        <f>业务员提成明细!B566</f>
        <v>42993</v>
      </c>
      <c r="C583" s="144" t="str">
        <f>业务员提成明细!C566</f>
        <v>a0878</v>
      </c>
      <c r="D583" s="142" t="str">
        <f>业务员提成明细!D566</f>
        <v>无锡辉格锐贸易有限公司</v>
      </c>
      <c r="E583" s="145">
        <f>业务员提成明细!E566</f>
        <v>6900</v>
      </c>
      <c r="F583" s="146" t="str">
        <f>业务员提成明细!F566</f>
        <v>29822017</v>
      </c>
      <c r="G583" s="143">
        <f>业务员提成明细!G566</f>
        <v>43023</v>
      </c>
      <c r="H583" s="144">
        <f>业务员提成明细!H566</f>
        <v>30</v>
      </c>
      <c r="I583" s="150">
        <f>业务员提成明细!I566</f>
        <v>43253</v>
      </c>
      <c r="J583" s="151">
        <f>业务员提成明细!J566</f>
        <v>6900</v>
      </c>
      <c r="K583" s="145">
        <f>业务员提成明细!K566</f>
        <v>5897.44</v>
      </c>
      <c r="L583" s="152">
        <f>业务员提成明细!L566</f>
        <v>260</v>
      </c>
      <c r="M583" s="153">
        <f>业务员提成明细!M566</f>
        <v>0</v>
      </c>
      <c r="N583" s="76" t="e">
        <f>业务员提成明细!N566</f>
        <v>#REF!</v>
      </c>
      <c r="O583" s="126">
        <f>业务员提成明细!O566</f>
        <v>0</v>
      </c>
      <c r="P583" s="154">
        <f>业务员提成明细!P566</f>
        <v>0</v>
      </c>
      <c r="Q583" s="125" t="e">
        <f>业务员提成明细!Q566</f>
        <v>#REF!</v>
      </c>
      <c r="R583" s="145">
        <f>业务员提成明细!R566</f>
        <v>0</v>
      </c>
      <c r="S583" s="161">
        <f>业务员提成明细!S566</f>
        <v>0</v>
      </c>
      <c r="T583" s="162" t="str">
        <f>业务员提成明细!V566</f>
        <v>CSB15</v>
      </c>
      <c r="U583" s="144" t="str">
        <f>业务员提成明细!W566</f>
        <v>半合成切削液</v>
      </c>
      <c r="V583" s="163" t="str">
        <f>业务员提成明细!V566</f>
        <v>CSB15</v>
      </c>
      <c r="W583" s="164" t="str">
        <f>业务员提成明细!W566</f>
        <v>半合成切削液</v>
      </c>
      <c r="X583" s="163" t="str">
        <f>业务员提成明细!X566</f>
        <v>LP-3030AL</v>
      </c>
      <c r="Y583" s="169">
        <f>业务员提成明细!Y566</f>
        <v>3</v>
      </c>
      <c r="Z583" s="170" t="str">
        <f>业务员提成明细!Z566</f>
        <v>桶</v>
      </c>
      <c r="AA583" s="170"/>
      <c r="AB583" s="170"/>
      <c r="AC583" s="171">
        <f>业务员提成明细!AC566</f>
        <v>510</v>
      </c>
      <c r="AD583" s="170"/>
      <c r="AE583" s="170"/>
      <c r="AF583" s="170" t="str">
        <f>业务员提成明细!AF566</f>
        <v>XOUT17090348</v>
      </c>
      <c r="AG583" s="176">
        <f>业务员提成明细!AG566</f>
        <v>42994</v>
      </c>
      <c r="AH583" s="177"/>
      <c r="AJ583" s="178">
        <f>业务员提成明细!AJ566</f>
        <v>0.17</v>
      </c>
    </row>
    <row r="584" spans="1:36" outlineLevel="2">
      <c r="A584" s="142" t="str">
        <f>业务员提成明细!A567</f>
        <v>周小帅</v>
      </c>
      <c r="B584" s="143">
        <f>业务员提成明细!B567</f>
        <v>43253</v>
      </c>
      <c r="C584" s="144" t="str">
        <f>业务员提成明细!C567</f>
        <v>a0935</v>
      </c>
      <c r="D584" s="142" t="str">
        <f>业务员提成明细!D567</f>
        <v>无锡大权金属制品有限公司</v>
      </c>
      <c r="E584" s="145">
        <f>业务员提成明细!E567</f>
        <v>7000</v>
      </c>
      <c r="F584" s="146" t="str">
        <f>业务员提成明细!F567</f>
        <v>55874803</v>
      </c>
      <c r="G584" s="143">
        <f>业务员提成明细!G567</f>
        <v>43283</v>
      </c>
      <c r="H584" s="144">
        <f>业务员提成明细!H567</f>
        <v>30</v>
      </c>
      <c r="I584" s="150">
        <f>业务员提成明细!I567</f>
        <v>43278</v>
      </c>
      <c r="J584" s="151">
        <f>业务员提成明细!J567</f>
        <v>7000</v>
      </c>
      <c r="K584" s="145">
        <f>业务员提成明细!K567</f>
        <v>6034.48</v>
      </c>
      <c r="L584" s="152">
        <f>业务员提成明细!L567</f>
        <v>25</v>
      </c>
      <c r="M584" s="153">
        <f>业务员提成明细!M567</f>
        <v>0</v>
      </c>
      <c r="N584" s="76" t="e">
        <f>业务员提成明细!N567</f>
        <v>#REF!</v>
      </c>
      <c r="O584" s="126">
        <f>业务员提成明细!O567</f>
        <v>0.05</v>
      </c>
      <c r="P584" s="154">
        <f>业务员提成明细!P567</f>
        <v>301.72000000000003</v>
      </c>
      <c r="Q584" s="125" t="e">
        <f>业务员提成明细!Q567</f>
        <v>#REF!</v>
      </c>
      <c r="R584" s="145" t="e">
        <f>业务员提成明细!R567</f>
        <v>#REF!</v>
      </c>
      <c r="S584" s="161" t="e">
        <f>业务员提成明细!S567</f>
        <v>#REF!</v>
      </c>
      <c r="T584" s="162" t="str">
        <f>业务员提成明细!V567</f>
        <v>CSQ07</v>
      </c>
      <c r="U584" s="144" t="str">
        <f>业务员提成明细!W567</f>
        <v>*专项化学用品*不锈钢研磨液</v>
      </c>
      <c r="V584" s="163" t="str">
        <f>业务员提成明细!V567</f>
        <v>CSQ07</v>
      </c>
      <c r="W584" s="164" t="str">
        <f>业务员提成明细!W567</f>
        <v>*专项化学用品*不锈钢研磨液</v>
      </c>
      <c r="X584" s="163" t="str">
        <f>业务员提成明细!X567</f>
        <v>SH-803</v>
      </c>
      <c r="Y584" s="169">
        <f>业务员提成明细!Y567</f>
        <v>2</v>
      </c>
      <c r="Z584" s="170" t="str">
        <f>业务员提成明细!Z567</f>
        <v>桶</v>
      </c>
      <c r="AA584" s="170"/>
      <c r="AB584" s="170"/>
      <c r="AC584" s="171">
        <f>业务员提成明细!AC567</f>
        <v>360</v>
      </c>
      <c r="AD584" s="170"/>
      <c r="AE584" s="170"/>
      <c r="AF584" s="170" t="str">
        <f>业务员提成明细!AF567</f>
        <v>XOUT18060032</v>
      </c>
      <c r="AG584" s="176">
        <f>业务员提成明细!AG567</f>
        <v>43255</v>
      </c>
      <c r="AH584" s="177"/>
      <c r="AJ584" s="178">
        <f>业务员提成明细!AJ567</f>
        <v>0.16000053028595701</v>
      </c>
    </row>
    <row r="585" spans="1:36" outlineLevel="2">
      <c r="A585" s="142" t="str">
        <f>业务员提成明细!A568</f>
        <v>周小帅</v>
      </c>
      <c r="B585" s="143">
        <f>业务员提成明细!B568</f>
        <v>43175</v>
      </c>
      <c r="C585" s="144" t="str">
        <f>业务员提成明细!C568</f>
        <v>a0953</v>
      </c>
      <c r="D585" s="142" t="str">
        <f>业务员提成明细!D568</f>
        <v>无锡市浩途机械有限公司</v>
      </c>
      <c r="E585" s="145">
        <f>业务员提成明细!E568</f>
        <v>3000</v>
      </c>
      <c r="F585" s="146" t="str">
        <f>业务员提成明细!F568</f>
        <v>02839601</v>
      </c>
      <c r="G585" s="143">
        <f>业务员提成明细!G568</f>
        <v>43205</v>
      </c>
      <c r="H585" s="144">
        <f>业务员提成明细!H568</f>
        <v>30</v>
      </c>
      <c r="I585" s="150">
        <f>业务员提成明细!I568</f>
        <v>43262</v>
      </c>
      <c r="J585" s="151">
        <f>业务员提成明细!J568</f>
        <v>3000</v>
      </c>
      <c r="K585" s="145">
        <f>业务员提成明细!K568</f>
        <v>2564.1</v>
      </c>
      <c r="L585" s="152">
        <f>业务员提成明细!L568</f>
        <v>87</v>
      </c>
      <c r="M585" s="153">
        <f>业务员提成明细!M568</f>
        <v>0</v>
      </c>
      <c r="N585" s="76" t="e">
        <f>业务员提成明细!N568</f>
        <v>#REF!</v>
      </c>
      <c r="O585" s="126">
        <f>业务员提成明细!O568</f>
        <v>0.04</v>
      </c>
      <c r="P585" s="154">
        <f>业务员提成明细!P568</f>
        <v>102.56</v>
      </c>
      <c r="Q585" s="125">
        <f>业务员提成明细!Q568</f>
        <v>15.083</v>
      </c>
      <c r="R585" s="145">
        <f>业务员提成明细!R568</f>
        <v>2564.11</v>
      </c>
      <c r="S585" s="161">
        <f>业务员提成明细!S568</f>
        <v>-0.01</v>
      </c>
      <c r="T585" s="162" t="str">
        <f>业务员提成明细!V568</f>
        <v>CSR24</v>
      </c>
      <c r="U585" s="144" t="str">
        <f>业务员提成明细!W568</f>
        <v>*专项化学用品*铝合金加工液</v>
      </c>
      <c r="V585" s="163" t="str">
        <f>业务员提成明细!V568</f>
        <v>CSR24</v>
      </c>
      <c r="W585" s="164" t="str">
        <f>业务员提成明细!W568</f>
        <v>*专项化学用品*铝合金加工液</v>
      </c>
      <c r="X585" s="163" t="str">
        <f>业务员提成明细!X568</f>
        <v>ZM-3080</v>
      </c>
      <c r="Y585" s="169">
        <f>业务员提成明细!Y568</f>
        <v>1</v>
      </c>
      <c r="Z585" s="170" t="str">
        <f>业务员提成明细!Z568</f>
        <v>桶</v>
      </c>
      <c r="AA585" s="170"/>
      <c r="AB585" s="170"/>
      <c r="AC585" s="171">
        <f>业务员提成明细!AC568</f>
        <v>170</v>
      </c>
      <c r="AD585" s="170"/>
      <c r="AE585" s="170"/>
      <c r="AF585" s="170" t="str">
        <f>业务员提成明细!AF568</f>
        <v>XOUT18030265</v>
      </c>
      <c r="AG585" s="176">
        <f>业务员提成明细!AG568</f>
        <v>43176</v>
      </c>
      <c r="AH585" s="177"/>
      <c r="AJ585" s="178">
        <f>业务员提成明细!AJ568</f>
        <v>0.17</v>
      </c>
    </row>
    <row r="586" spans="1:36" outlineLevel="2">
      <c r="A586" s="142" t="str">
        <f>业务员提成明细!A569</f>
        <v>周小帅</v>
      </c>
      <c r="B586" s="143">
        <f>业务员提成明细!B569</f>
        <v>43234</v>
      </c>
      <c r="C586" s="144" t="str">
        <f>业务员提成明细!C569</f>
        <v>a0986</v>
      </c>
      <c r="D586" s="142" t="str">
        <f>业务员提成明细!D569</f>
        <v>无锡市五十五度科技有限公司</v>
      </c>
      <c r="E586" s="145">
        <f>业务员提成明细!E569</f>
        <v>3350</v>
      </c>
      <c r="F586" s="146" t="str">
        <f>业务员提成明细!F569</f>
        <v>27754495</v>
      </c>
      <c r="G586" s="143">
        <f>业务员提成明细!G569</f>
        <v>43234</v>
      </c>
      <c r="H586" s="144" t="str">
        <f>业务员提成明细!H569</f>
        <v>款到发货</v>
      </c>
      <c r="I586" s="150">
        <f>业务员提成明细!I569</f>
        <v>43276</v>
      </c>
      <c r="J586" s="151">
        <f>业务员提成明细!J569</f>
        <v>3350</v>
      </c>
      <c r="K586" s="145">
        <f>业务员提成明细!K569</f>
        <v>2887.93</v>
      </c>
      <c r="L586" s="152">
        <f>业务员提成明细!L569</f>
        <v>42</v>
      </c>
      <c r="M586" s="153">
        <f>业务员提成明细!M569</f>
        <v>0</v>
      </c>
      <c r="N586" s="76" t="e">
        <f>业务员提成明细!N569</f>
        <v>#REF!</v>
      </c>
      <c r="O586" s="126">
        <f>业务员提成明细!O569</f>
        <v>0.05</v>
      </c>
      <c r="P586" s="154">
        <f>业务员提成明细!P569</f>
        <v>144.4</v>
      </c>
      <c r="Q586" s="125">
        <f>业务员提成明细!Q569</f>
        <v>15.083</v>
      </c>
      <c r="R586" s="145">
        <f>业务员提成明细!R569</f>
        <v>2564.11</v>
      </c>
      <c r="S586" s="161">
        <f>业务员提成明细!S569</f>
        <v>323.82</v>
      </c>
      <c r="T586" s="162" t="str">
        <f>业务员提成明细!V569</f>
        <v>CSR24</v>
      </c>
      <c r="U586" s="144" t="str">
        <f>业务员提成明细!W569</f>
        <v>*专项化学用品*铝合金加工液</v>
      </c>
      <c r="V586" s="163" t="str">
        <f>业务员提成明细!V569</f>
        <v>CSR24</v>
      </c>
      <c r="W586" s="164" t="str">
        <f>业务员提成明细!W569</f>
        <v>*专项化学用品*铝合金加工液</v>
      </c>
      <c r="X586" s="163" t="str">
        <f>业务员提成明细!X569</f>
        <v>ZM-3080</v>
      </c>
      <c r="Y586" s="169">
        <f>业务员提成明细!Y569</f>
        <v>1</v>
      </c>
      <c r="Z586" s="170" t="str">
        <f>业务员提成明细!Z569</f>
        <v>桶</v>
      </c>
      <c r="AA586" s="170"/>
      <c r="AB586" s="170"/>
      <c r="AC586" s="171">
        <f>业务员提成明细!AC569</f>
        <v>170</v>
      </c>
      <c r="AD586" s="170"/>
      <c r="AE586" s="170"/>
      <c r="AF586" s="170" t="str">
        <f>业务员提成明细!AF569</f>
        <v>XOUT18050229</v>
      </c>
      <c r="AG586" s="176">
        <f>业务员提成明细!AG569</f>
        <v>43235</v>
      </c>
      <c r="AH586" s="177"/>
      <c r="AJ586" s="178">
        <f>业务员提成明细!AJ569</f>
        <v>0.16000041552253699</v>
      </c>
    </row>
    <row r="587" spans="1:36" outlineLevel="2">
      <c r="A587" s="142" t="str">
        <f>业务员提成明细!A570</f>
        <v>周小帅</v>
      </c>
      <c r="B587" s="143">
        <f>业务员提成明细!B570</f>
        <v>43248</v>
      </c>
      <c r="C587" s="144" t="str">
        <f>业务员提成明细!C570</f>
        <v>a0988</v>
      </c>
      <c r="D587" s="142" t="str">
        <f>业务员提成明细!D570</f>
        <v>江阴市申博机电科技有限公司</v>
      </c>
      <c r="E587" s="145">
        <f>业务员提成明细!E570</f>
        <v>3500</v>
      </c>
      <c r="F587" s="146" t="str">
        <f>业务员提成明细!F570</f>
        <v>55874676</v>
      </c>
      <c r="G587" s="143">
        <f>业务员提成明细!G570</f>
        <v>43338</v>
      </c>
      <c r="H587" s="144">
        <f>业务员提成明细!H570</f>
        <v>90</v>
      </c>
      <c r="I587" s="150">
        <f>业务员提成明细!I570</f>
        <v>43266</v>
      </c>
      <c r="J587" s="151">
        <f>业务员提成明细!J570</f>
        <v>3500</v>
      </c>
      <c r="K587" s="145">
        <f>业务员提成明细!K570</f>
        <v>3017.24</v>
      </c>
      <c r="L587" s="152">
        <f>业务员提成明细!L570</f>
        <v>18</v>
      </c>
      <c r="M587" s="153">
        <f>业务员提成明细!M570</f>
        <v>0</v>
      </c>
      <c r="N587" s="76" t="e">
        <f>业务员提成明细!N570</f>
        <v>#REF!</v>
      </c>
      <c r="O587" s="126">
        <f>业务员提成明细!O570</f>
        <v>0.05</v>
      </c>
      <c r="P587" s="154">
        <f>业务员提成明细!P570</f>
        <v>150.86000000000001</v>
      </c>
      <c r="Q587" s="125" t="e">
        <f>业务员提成明细!Q570</f>
        <v>#REF!</v>
      </c>
      <c r="R587" s="145" t="e">
        <f>业务员提成明细!R570</f>
        <v>#REF!</v>
      </c>
      <c r="S587" s="161" t="e">
        <f>业务员提成明细!S570</f>
        <v>#REF!</v>
      </c>
      <c r="T587" s="162" t="str">
        <f>业务员提成明细!V570</f>
        <v>CSQ12</v>
      </c>
      <c r="U587" s="144" t="str">
        <f>业务员提成明细!W570</f>
        <v>*其他化学制品*高级全合成切削液</v>
      </c>
      <c r="V587" s="163" t="str">
        <f>业务员提成明细!V570</f>
        <v>CSQ12</v>
      </c>
      <c r="W587" s="164" t="str">
        <f>业务员提成明细!W570</f>
        <v>*其他化学制品*高级全合成切削液</v>
      </c>
      <c r="X587" s="163" t="str">
        <f>业务员提成明细!X570</f>
        <v>SC-601</v>
      </c>
      <c r="Y587" s="169">
        <f>业务员提成明细!Y570</f>
        <v>1</v>
      </c>
      <c r="Z587" s="170" t="str">
        <f>业务员提成明细!Z570</f>
        <v>桶</v>
      </c>
      <c r="AA587" s="170"/>
      <c r="AB587" s="170"/>
      <c r="AC587" s="171">
        <f>业务员提成明细!AC570</f>
        <v>180</v>
      </c>
      <c r="AD587" s="170"/>
      <c r="AE587" s="170"/>
      <c r="AF587" s="170" t="str">
        <f>业务员提成明细!AF570</f>
        <v>XOUT18050461</v>
      </c>
      <c r="AG587" s="176">
        <f>业务员提成明细!AG570</f>
        <v>43245</v>
      </c>
      <c r="AH587" s="177"/>
      <c r="AJ587" s="178">
        <f>业务员提成明细!AJ570</f>
        <v>0.16000053028595701</v>
      </c>
    </row>
    <row r="588" spans="1:36" outlineLevel="2">
      <c r="A588" s="142" t="str">
        <f>业务员提成明细!A571</f>
        <v>周小帅</v>
      </c>
      <c r="B588" s="143">
        <f>业务员提成明细!B571</f>
        <v>43193</v>
      </c>
      <c r="C588" s="144" t="str">
        <f>业务员提成明细!C571</f>
        <v>a0993</v>
      </c>
      <c r="D588" s="142" t="str">
        <f>业务员提成明细!D571</f>
        <v>常州利源电子设备有限公司</v>
      </c>
      <c r="E588" s="145">
        <f>业务员提成明细!E571</f>
        <v>2500</v>
      </c>
      <c r="F588" s="146" t="str">
        <f>业务员提成明细!F571</f>
        <v>15222365</v>
      </c>
      <c r="G588" s="143">
        <f>业务员提成明细!G571</f>
        <v>43193</v>
      </c>
      <c r="H588" s="144" t="str">
        <f>业务员提成明细!H571</f>
        <v>货到付款</v>
      </c>
      <c r="I588" s="150">
        <f>业务员提成明细!I571</f>
        <v>43276</v>
      </c>
      <c r="J588" s="151">
        <f>业务员提成明细!J571</f>
        <v>2500</v>
      </c>
      <c r="K588" s="145">
        <f>业务员提成明细!K571</f>
        <v>2136.75</v>
      </c>
      <c r="L588" s="152">
        <f>业务员提成明细!L571</f>
        <v>83</v>
      </c>
      <c r="M588" s="153">
        <f>业务员提成明细!M571</f>
        <v>0</v>
      </c>
      <c r="N588" s="76" t="e">
        <f>业务员提成明细!N571</f>
        <v>#REF!</v>
      </c>
      <c r="O588" s="126">
        <f>业务员提成明细!O571</f>
        <v>0.04</v>
      </c>
      <c r="P588" s="154">
        <f>业务员提成明细!P571</f>
        <v>85.47</v>
      </c>
      <c r="Q588" s="125" t="e">
        <f>业务员提成明细!Q571</f>
        <v>#REF!</v>
      </c>
      <c r="R588" s="145" t="e">
        <f>业务员提成明细!R571</f>
        <v>#REF!</v>
      </c>
      <c r="S588" s="161" t="e">
        <f>业务员提成明细!S571</f>
        <v>#REF!</v>
      </c>
      <c r="T588" s="162" t="str">
        <f>业务员提成明细!V571</f>
        <v>CSB06</v>
      </c>
      <c r="U588" s="144" t="str">
        <f>业务员提成明细!W571</f>
        <v>*化学试剂助剂*半合成切削液</v>
      </c>
      <c r="V588" s="163" t="str">
        <f>业务员提成明细!V571</f>
        <v>CSB06</v>
      </c>
      <c r="W588" s="164" t="str">
        <f>业务员提成明细!W571</f>
        <v>*化学试剂助剂*半合成切削液</v>
      </c>
      <c r="X588" s="163" t="str">
        <f>业务员提成明细!X571</f>
        <v>LP-3030</v>
      </c>
      <c r="Y588" s="169">
        <f>业务员提成明细!Y571</f>
        <v>1</v>
      </c>
      <c r="Z588" s="170" t="str">
        <f>业务员提成明细!Z571</f>
        <v>桶</v>
      </c>
      <c r="AA588" s="170"/>
      <c r="AB588" s="170"/>
      <c r="AC588" s="171">
        <f>业务员提成明细!AC571</f>
        <v>170</v>
      </c>
      <c r="AD588" s="170"/>
      <c r="AE588" s="170"/>
      <c r="AF588" s="170" t="str">
        <f>业务员提成明细!AF571</f>
        <v>XOUT18040016</v>
      </c>
      <c r="AG588" s="176">
        <f>业务员提成明细!AG571</f>
        <v>43193</v>
      </c>
      <c r="AH588" s="177"/>
      <c r="AJ588" s="178">
        <f>业务员提成明细!AJ571</f>
        <v>0.17</v>
      </c>
    </row>
    <row r="589" spans="1:36" outlineLevel="2">
      <c r="A589" s="142" t="str">
        <f>业务员提成明细!A572</f>
        <v>周小帅</v>
      </c>
      <c r="B589" s="143">
        <f>业务员提成明细!B572</f>
        <v>43244</v>
      </c>
      <c r="C589" s="144" t="str">
        <f>业务员提成明细!C572</f>
        <v>a0993</v>
      </c>
      <c r="D589" s="142" t="str">
        <f>业务员提成明细!D572</f>
        <v>常州利源电子设备有限公司</v>
      </c>
      <c r="E589" s="145">
        <f>业务员提成明细!E572</f>
        <v>2500</v>
      </c>
      <c r="F589" s="146" t="str">
        <f>业务员提成明细!F572</f>
        <v>55874629</v>
      </c>
      <c r="G589" s="143">
        <f>业务员提成明细!G572</f>
        <v>43244</v>
      </c>
      <c r="H589" s="144" t="str">
        <f>业务员提成明细!H572</f>
        <v>货到付款</v>
      </c>
      <c r="I589" s="150">
        <f>业务员提成明细!I572</f>
        <v>43276</v>
      </c>
      <c r="J589" s="151">
        <f>业务员提成明细!J572</f>
        <v>2500</v>
      </c>
      <c r="K589" s="145">
        <f>业务员提成明细!K572</f>
        <v>2155.17</v>
      </c>
      <c r="L589" s="152">
        <f>业务员提成明细!L572</f>
        <v>32</v>
      </c>
      <c r="M589" s="153">
        <f>业务员提成明细!M572</f>
        <v>0</v>
      </c>
      <c r="N589" s="76" t="e">
        <f>业务员提成明细!N572</f>
        <v>#REF!</v>
      </c>
      <c r="O589" s="126">
        <f>业务员提成明细!O572</f>
        <v>0.05</v>
      </c>
      <c r="P589" s="154">
        <f>业务员提成明细!P572</f>
        <v>107.76</v>
      </c>
      <c r="Q589" s="125" t="e">
        <f>业务员提成明细!Q572</f>
        <v>#REF!</v>
      </c>
      <c r="R589" s="145" t="e">
        <f>业务员提成明细!R572</f>
        <v>#REF!</v>
      </c>
      <c r="S589" s="161" t="e">
        <f>业务员提成明细!S572</f>
        <v>#REF!</v>
      </c>
      <c r="T589" s="162" t="str">
        <f>业务员提成明细!V572</f>
        <v>CSB06</v>
      </c>
      <c r="U589" s="144" t="str">
        <f>业务员提成明细!W572</f>
        <v>*化学试剂助剂*半合成切削液</v>
      </c>
      <c r="V589" s="163" t="str">
        <f>业务员提成明细!V572</f>
        <v>CSB06</v>
      </c>
      <c r="W589" s="164" t="str">
        <f>业务员提成明细!W572</f>
        <v>*化学试剂助剂*半合成切削液</v>
      </c>
      <c r="X589" s="163" t="str">
        <f>业务员提成明细!X572</f>
        <v>LP-3030</v>
      </c>
      <c r="Y589" s="169">
        <f>业务员提成明细!Y572</f>
        <v>1</v>
      </c>
      <c r="Z589" s="170" t="str">
        <f>业务员提成明细!Z572</f>
        <v>桶</v>
      </c>
      <c r="AA589" s="170"/>
      <c r="AB589" s="170"/>
      <c r="AC589" s="171">
        <f>业务员提成明细!AC572</f>
        <v>170</v>
      </c>
      <c r="AD589" s="170"/>
      <c r="AE589" s="170"/>
      <c r="AF589" s="170" t="str">
        <f>业务员提成明细!AF572</f>
        <v>XOUT18050446</v>
      </c>
      <c r="AG589" s="176">
        <f>业务员提成明细!AG572</f>
        <v>43244</v>
      </c>
      <c r="AH589" s="177"/>
      <c r="AJ589" s="178">
        <f>业务员提成明细!AJ572</f>
        <v>0.16000129920145501</v>
      </c>
    </row>
    <row r="590" spans="1:36" outlineLevel="2">
      <c r="A590" s="142" t="str">
        <f>业务员提成明细!A573</f>
        <v>周小帅</v>
      </c>
      <c r="B590" s="143">
        <f>业务员提成明细!B573</f>
        <v>43280</v>
      </c>
      <c r="C590" s="144" t="str">
        <f>业务员提成明细!C573</f>
        <v>a0999</v>
      </c>
      <c r="D590" s="142" t="str">
        <f>业务员提成明细!D573</f>
        <v>大连黄海铝业有限公司</v>
      </c>
      <c r="E590" s="145">
        <f>业务员提成明细!E573</f>
        <v>11200</v>
      </c>
      <c r="F590" s="146" t="str">
        <f>业务员提成明细!F573</f>
        <v>16644166</v>
      </c>
      <c r="G590" s="143">
        <f>业务员提成明细!G573</f>
        <v>43280</v>
      </c>
      <c r="H590" s="144" t="str">
        <f>业务员提成明细!H573</f>
        <v>款到发货</v>
      </c>
      <c r="I590" s="150">
        <f>业务员提成明细!I573</f>
        <v>43279</v>
      </c>
      <c r="J590" s="151">
        <f>业务员提成明细!J573</f>
        <v>11200</v>
      </c>
      <c r="K590" s="145">
        <f>业务员提成明细!K573</f>
        <v>9655.17</v>
      </c>
      <c r="L590" s="152">
        <f>业务员提成明细!L573</f>
        <v>-1</v>
      </c>
      <c r="M590" s="153">
        <f>业务员提成明细!M573</f>
        <v>0</v>
      </c>
      <c r="N590" s="76" t="e">
        <f>业务员提成明细!N573</f>
        <v>#REF!</v>
      </c>
      <c r="O590" s="126">
        <f>业务员提成明细!O573</f>
        <v>0.05</v>
      </c>
      <c r="P590" s="154">
        <f>业务员提成明细!P573</f>
        <v>482.76</v>
      </c>
      <c r="Q590" s="125" t="e">
        <f>业务员提成明细!Q573</f>
        <v>#REF!</v>
      </c>
      <c r="R590" s="145" t="e">
        <f>业务员提成明细!R573</f>
        <v>#REF!</v>
      </c>
      <c r="S590" s="161" t="e">
        <f>业务员提成明细!S573</f>
        <v>#REF!</v>
      </c>
      <c r="T590" s="162" t="str">
        <f>业务员提成明细!V573</f>
        <v>CYT38</v>
      </c>
      <c r="U590" s="144" t="str">
        <f>业务员提成明细!W573</f>
        <v>*专项化学用品*拉伸剂</v>
      </c>
      <c r="V590" s="163" t="str">
        <f>业务员提成明细!V573</f>
        <v>CYT38</v>
      </c>
      <c r="W590" s="164" t="str">
        <f>业务员提成明细!W573</f>
        <v>*专项化学用品*拉伸剂</v>
      </c>
      <c r="X590" s="163" t="str">
        <f>业务员提成明细!X573</f>
        <v>EF-420P-47</v>
      </c>
      <c r="Y590" s="169">
        <f>业务员提成明细!Y573</f>
        <v>2</v>
      </c>
      <c r="Z590" s="170" t="str">
        <f>业务员提成明细!Z573</f>
        <v>桶</v>
      </c>
      <c r="AA590" s="170"/>
      <c r="AB590" s="170"/>
      <c r="AC590" s="171">
        <f>业务员提成明细!AC573</f>
        <v>340</v>
      </c>
      <c r="AD590" s="170"/>
      <c r="AE590" s="170"/>
      <c r="AF590" s="170" t="str">
        <f>业务员提成明细!AF573</f>
        <v>XOUT18060493</v>
      </c>
      <c r="AG590" s="176">
        <f>业务员提成明细!AG573</f>
        <v>43279</v>
      </c>
      <c r="AH590" s="177"/>
      <c r="AJ590" s="178">
        <f>业务员提成明细!AJ573</f>
        <v>0.16000029000007199</v>
      </c>
    </row>
    <row r="591" spans="1:36" outlineLevel="2">
      <c r="A591" s="142" t="str">
        <f>业务员提成明细!A574</f>
        <v>周小帅</v>
      </c>
      <c r="B591" s="143">
        <f>业务员提成明细!B574</f>
        <v>43258</v>
      </c>
      <c r="C591" s="144" t="str">
        <f>业务员提成明细!C574</f>
        <v>a1010</v>
      </c>
      <c r="D591" s="142" t="str">
        <f>业务员提成明细!D574</f>
        <v>浙江恩华新材料科技有限公司</v>
      </c>
      <c r="E591" s="145">
        <f>业务员提成明细!E574</f>
        <v>5600</v>
      </c>
      <c r="F591" s="146" t="str">
        <f>业务员提成明细!F574</f>
        <v>55874878</v>
      </c>
      <c r="G591" s="143">
        <f>业务员提成明细!G574</f>
        <v>43258</v>
      </c>
      <c r="H591" s="144" t="str">
        <f>业务员提成明细!H574</f>
        <v>款到发货</v>
      </c>
      <c r="I591" s="150">
        <f>业务员提成明细!I574</f>
        <v>43256</v>
      </c>
      <c r="J591" s="151">
        <f>业务员提成明细!J574</f>
        <v>5600</v>
      </c>
      <c r="K591" s="145">
        <f>业务员提成明细!K574</f>
        <v>4827.59</v>
      </c>
      <c r="L591" s="152">
        <f>业务员提成明细!L574</f>
        <v>-2</v>
      </c>
      <c r="M591" s="153">
        <f>业务员提成明细!M574</f>
        <v>0</v>
      </c>
      <c r="N591" s="76" t="e">
        <f>业务员提成明细!N574</f>
        <v>#REF!</v>
      </c>
      <c r="O591" s="126">
        <f>业务员提成明细!O574</f>
        <v>0.05</v>
      </c>
      <c r="P591" s="154">
        <f>业务员提成明细!P574</f>
        <v>241.38</v>
      </c>
      <c r="Q591" s="125" t="e">
        <f>业务员提成明细!Q574</f>
        <v>#REF!</v>
      </c>
      <c r="R591" s="145" t="e">
        <f>业务员提成明细!R574</f>
        <v>#REF!</v>
      </c>
      <c r="S591" s="161" t="e">
        <f>业务员提成明细!S574</f>
        <v>#REF!</v>
      </c>
      <c r="T591" s="162" t="str">
        <f>业务员提成明细!V574</f>
        <v>CYT39</v>
      </c>
      <c r="U591" s="144" t="str">
        <f>业务员提成明细!W574</f>
        <v>*专项化学用品*拉伸剂</v>
      </c>
      <c r="V591" s="163" t="str">
        <f>业务员提成明细!V574</f>
        <v>CYT39</v>
      </c>
      <c r="W591" s="164" t="str">
        <f>业务员提成明细!W574</f>
        <v>*专项化学用品*拉伸剂</v>
      </c>
      <c r="X591" s="163" t="str">
        <f>业务员提成明细!X574</f>
        <v>EF-420P-67</v>
      </c>
      <c r="Y591" s="169">
        <f>业务员提成明细!Y574</f>
        <v>1</v>
      </c>
      <c r="Z591" s="170" t="str">
        <f>业务员提成明细!Z574</f>
        <v>桶</v>
      </c>
      <c r="AA591" s="170"/>
      <c r="AB591" s="170"/>
      <c r="AC591" s="171">
        <f>业务员提成明细!AC574</f>
        <v>170</v>
      </c>
      <c r="AD591" s="170"/>
      <c r="AE591" s="170"/>
      <c r="AF591" s="170" t="str">
        <f>业务员提成明细!AF574</f>
        <v>XOUT18060089</v>
      </c>
      <c r="AG591" s="176">
        <f>业务员提成明细!AG574</f>
        <v>43256</v>
      </c>
      <c r="AH591" s="177"/>
      <c r="AJ591" s="178">
        <f>业务员提成明细!AJ574</f>
        <v>0.15999908857214501</v>
      </c>
    </row>
    <row r="592" spans="1:36" outlineLevel="2">
      <c r="A592" s="142" t="str">
        <f>业务员提成明细!A575</f>
        <v>周小帅</v>
      </c>
      <c r="B592" s="143">
        <f>业务员提成明细!B575</f>
        <v>43173</v>
      </c>
      <c r="C592" s="144" t="str">
        <f>业务员提成明细!C575</f>
        <v>a1054</v>
      </c>
      <c r="D592" s="142" t="str">
        <f>业务员提成明细!D575</f>
        <v>无锡市振科制笔五金厂</v>
      </c>
      <c r="E592" s="145">
        <f>业务员提成明细!E575</f>
        <v>6500</v>
      </c>
      <c r="F592" s="146" t="str">
        <f>业务员提成明细!F575</f>
        <v>02839550</v>
      </c>
      <c r="G592" s="143">
        <f>业务员提成明细!G575</f>
        <v>43173</v>
      </c>
      <c r="H592" s="144" t="str">
        <f>业务员提成明细!H575</f>
        <v>货到付款</v>
      </c>
      <c r="I592" s="150">
        <f>业务员提成明细!I575</f>
        <v>43258</v>
      </c>
      <c r="J592" s="151">
        <f>业务员提成明细!J575</f>
        <v>6500</v>
      </c>
      <c r="K592" s="145">
        <f>业务员提成明细!K575</f>
        <v>5555.56</v>
      </c>
      <c r="L592" s="152">
        <f>业务员提成明细!L575</f>
        <v>85</v>
      </c>
      <c r="M592" s="153">
        <f>业务员提成明细!M575</f>
        <v>0</v>
      </c>
      <c r="N592" s="76" t="e">
        <f>业务员提成明细!N575</f>
        <v>#REF!</v>
      </c>
      <c r="O592" s="126">
        <f>业务员提成明细!O575</f>
        <v>0.04</v>
      </c>
      <c r="P592" s="154">
        <f>业务员提成明细!P575</f>
        <v>222.22</v>
      </c>
      <c r="Q592" s="125">
        <f>业务员提成明细!Q575</f>
        <v>15.083</v>
      </c>
      <c r="R592" s="145">
        <f>业务员提成明细!R575</f>
        <v>5128.22</v>
      </c>
      <c r="S592" s="161">
        <f>业务员提成明细!S575</f>
        <v>427.34</v>
      </c>
      <c r="T592" s="162" t="str">
        <f>业务员提成明细!V575</f>
        <v>CSR24</v>
      </c>
      <c r="U592" s="144" t="str">
        <f>业务员提成明细!W575</f>
        <v>*专项化学用品*铝合金加工液</v>
      </c>
      <c r="V592" s="163" t="str">
        <f>业务员提成明细!V575</f>
        <v>CSR24</v>
      </c>
      <c r="W592" s="164" t="str">
        <f>业务员提成明细!W575</f>
        <v>*专项化学用品*铝合金加工液</v>
      </c>
      <c r="X592" s="163" t="str">
        <f>业务员提成明细!X575</f>
        <v>ZM-3080</v>
      </c>
      <c r="Y592" s="169">
        <f>业务员提成明细!Y575</f>
        <v>2</v>
      </c>
      <c r="Z592" s="170" t="str">
        <f>业务员提成明细!Z575</f>
        <v>桶</v>
      </c>
      <c r="AA592" s="170"/>
      <c r="AB592" s="170"/>
      <c r="AC592" s="171">
        <f>业务员提成明细!AC575</f>
        <v>340</v>
      </c>
      <c r="AD592" s="170"/>
      <c r="AE592" s="170"/>
      <c r="AF592" s="170" t="str">
        <f>业务员提成明细!AF575</f>
        <v>XOUT18030122</v>
      </c>
      <c r="AG592" s="176">
        <f>业务员提成明细!AG575</f>
        <v>43167</v>
      </c>
      <c r="AH592" s="177"/>
      <c r="AJ592" s="178">
        <f>业务员提成明细!AJ575</f>
        <v>0.17</v>
      </c>
    </row>
    <row r="593" spans="1:36" outlineLevel="2">
      <c r="A593" s="142" t="str">
        <f>业务员提成明细!A576</f>
        <v>周小帅</v>
      </c>
      <c r="B593" s="143">
        <f>业务员提成明细!B576</f>
        <v>43173</v>
      </c>
      <c r="C593" s="144" t="str">
        <f>业务员提成明细!C576</f>
        <v>a1054</v>
      </c>
      <c r="D593" s="142" t="str">
        <f>业务员提成明细!D576</f>
        <v>无锡市振科制笔五金厂</v>
      </c>
      <c r="E593" s="145">
        <f>业务员提成明细!E576</f>
        <v>3050</v>
      </c>
      <c r="F593" s="146" t="str">
        <f>业务员提成明细!F576</f>
        <v>02839550</v>
      </c>
      <c r="G593" s="143">
        <f>业务员提成明细!G576</f>
        <v>43173</v>
      </c>
      <c r="H593" s="144" t="str">
        <f>业务员提成明细!H576</f>
        <v>货到付款</v>
      </c>
      <c r="I593" s="150">
        <f>业务员提成明细!I576</f>
        <v>43258</v>
      </c>
      <c r="J593" s="151">
        <f>业务员提成明细!J576</f>
        <v>3050</v>
      </c>
      <c r="K593" s="145">
        <f>业务员提成明细!K576</f>
        <v>2606.84</v>
      </c>
      <c r="L593" s="152">
        <f>业务员提成明细!L576</f>
        <v>85</v>
      </c>
      <c r="M593" s="153">
        <f>业务员提成明细!M576</f>
        <v>0</v>
      </c>
      <c r="N593" s="76" t="e">
        <f>业务员提成明细!N576</f>
        <v>#REF!</v>
      </c>
      <c r="O593" s="126">
        <f>业务员提成明细!O576</f>
        <v>0.04</v>
      </c>
      <c r="P593" s="154">
        <f>业务员提成明细!P576</f>
        <v>104.27</v>
      </c>
      <c r="Q593" s="125" t="e">
        <f>业务员提成明细!Q576</f>
        <v>#REF!</v>
      </c>
      <c r="R593" s="145" t="e">
        <f>业务员提成明细!R576</f>
        <v>#REF!</v>
      </c>
      <c r="S593" s="161" t="e">
        <f>业务员提成明细!S576</f>
        <v>#REF!</v>
      </c>
      <c r="T593" s="162" t="str">
        <f>业务员提成明细!V576</f>
        <v>CYT11</v>
      </c>
      <c r="U593" s="144" t="str">
        <f>业务员提成明细!W576</f>
        <v>*专项化学用品*特级合成导轨油</v>
      </c>
      <c r="V593" s="163" t="str">
        <f>业务员提成明细!V576</f>
        <v>CYT11</v>
      </c>
      <c r="W593" s="164" t="str">
        <f>业务员提成明细!W576</f>
        <v>*专项化学用品*特级合成导轨油</v>
      </c>
      <c r="X593" s="163" t="str">
        <f>业务员提成明细!X576</f>
        <v>T68</v>
      </c>
      <c r="Y593" s="169">
        <f>业务员提成明细!Y576</f>
        <v>1</v>
      </c>
      <c r="Z593" s="170" t="str">
        <f>业务员提成明细!Z576</f>
        <v>桶</v>
      </c>
      <c r="AA593" s="170"/>
      <c r="AB593" s="170"/>
      <c r="AC593" s="171">
        <f>业务员提成明细!AC576</f>
        <v>170</v>
      </c>
      <c r="AD593" s="170"/>
      <c r="AE593" s="170"/>
      <c r="AF593" s="170" t="str">
        <f>业务员提成明细!AF576</f>
        <v>XOUT18030229</v>
      </c>
      <c r="AG593" s="176">
        <f>业务员提成明细!AG576</f>
        <v>43174</v>
      </c>
      <c r="AH593" s="177"/>
      <c r="AJ593" s="178">
        <f>业务员提成明细!AJ576</f>
        <v>0.17</v>
      </c>
    </row>
    <row r="594" spans="1:36" outlineLevel="2">
      <c r="A594" s="142" t="str">
        <f>业务员提成明细!A577</f>
        <v>周小帅</v>
      </c>
      <c r="B594" s="143">
        <f>业务员提成明细!B577</f>
        <v>43266</v>
      </c>
      <c r="C594" s="144" t="str">
        <f>业务员提成明细!C577</f>
        <v>a1100</v>
      </c>
      <c r="D594" s="142" t="str">
        <f>业务员提成明细!D577</f>
        <v>无锡佰汇利金属制品有限公司</v>
      </c>
      <c r="E594" s="145">
        <f>业务员提成明细!E577</f>
        <v>4000</v>
      </c>
      <c r="F594" s="146" t="str">
        <f>业务员提成明细!F577</f>
        <v>16643878</v>
      </c>
      <c r="G594" s="143">
        <f>业务员提成明细!G577</f>
        <v>43266</v>
      </c>
      <c r="H594" s="144" t="str">
        <f>业务员提成明细!H577</f>
        <v>货到付款</v>
      </c>
      <c r="I594" s="150">
        <f>业务员提成明细!I577</f>
        <v>43253</v>
      </c>
      <c r="J594" s="151">
        <f>业务员提成明细!J577</f>
        <v>4000</v>
      </c>
      <c r="K594" s="145">
        <f>业务员提成明细!K577</f>
        <v>3448.28</v>
      </c>
      <c r="L594" s="152">
        <f>业务员提成明细!L577</f>
        <v>-13</v>
      </c>
      <c r="M594" s="153">
        <f>业务员提成明细!M577</f>
        <v>0</v>
      </c>
      <c r="N594" s="76" t="e">
        <f>业务员提成明细!N577</f>
        <v>#REF!</v>
      </c>
      <c r="O594" s="126">
        <f>业务员提成明细!O577</f>
        <v>0.05</v>
      </c>
      <c r="P594" s="154">
        <f>业务员提成明细!P577</f>
        <v>172.41</v>
      </c>
      <c r="Q594" s="125" t="e">
        <f>业务员提成明细!Q577</f>
        <v>#REF!</v>
      </c>
      <c r="R594" s="145" t="e">
        <f>业务员提成明细!R577</f>
        <v>#REF!</v>
      </c>
      <c r="S594" s="161" t="e">
        <f>业务员提成明细!S577</f>
        <v>#REF!</v>
      </c>
      <c r="T594" s="162" t="str">
        <f>业务员提成明细!V577</f>
        <v>CSQ07</v>
      </c>
      <c r="U594" s="144" t="str">
        <f>业务员提成明细!W577</f>
        <v>*专项化学用品*不锈钢研磨液</v>
      </c>
      <c r="V594" s="163" t="str">
        <f>业务员提成明细!V577</f>
        <v>CSQ07</v>
      </c>
      <c r="W594" s="164" t="str">
        <f>业务员提成明细!W577</f>
        <v>*专项化学用品*不锈钢研磨液</v>
      </c>
      <c r="X594" s="163" t="str">
        <f>业务员提成明细!X577</f>
        <v>SH-801AX</v>
      </c>
      <c r="Y594" s="169">
        <f>业务员提成明细!Y577</f>
        <v>1</v>
      </c>
      <c r="Z594" s="170" t="str">
        <f>业务员提成明细!Z577</f>
        <v>桶</v>
      </c>
      <c r="AA594" s="170"/>
      <c r="AB594" s="170"/>
      <c r="AC594" s="171">
        <f>业务员提成明细!AC577</f>
        <v>180</v>
      </c>
      <c r="AD594" s="170"/>
      <c r="AE594" s="170"/>
      <c r="AF594" s="170" t="str">
        <f>业务员提成明细!AF577</f>
        <v>XOUT18060033</v>
      </c>
      <c r="AG594" s="176">
        <f>业务员提成明细!AG577</f>
        <v>43253</v>
      </c>
      <c r="AH594" s="177"/>
      <c r="AJ594" s="178">
        <f>业务员提成明细!AJ577</f>
        <v>0.15999860800167001</v>
      </c>
    </row>
    <row r="595" spans="1:36" outlineLevel="2">
      <c r="A595" s="142" t="str">
        <f>业务员提成明细!A578</f>
        <v>周小帅</v>
      </c>
      <c r="B595" s="143">
        <f>业务员提成明细!B578</f>
        <v>43192</v>
      </c>
      <c r="C595" s="144" t="str">
        <f>业务员提成明细!C578</f>
        <v>a1219</v>
      </c>
      <c r="D595" s="142" t="str">
        <f>业务员提成明细!D578</f>
        <v>苏州博锐齐精密机械有限公司</v>
      </c>
      <c r="E595" s="145">
        <f>业务员提成明细!E578</f>
        <v>3000</v>
      </c>
      <c r="F595" s="146" t="str">
        <f>业务员提成明细!F578</f>
        <v>15222348</v>
      </c>
      <c r="G595" s="143">
        <f>业务员提成明细!G578</f>
        <v>43192</v>
      </c>
      <c r="H595" s="144" t="str">
        <f>业务员提成明细!H578</f>
        <v>货到收现金</v>
      </c>
      <c r="I595" s="150">
        <f>业务员提成明细!I578</f>
        <v>43263</v>
      </c>
      <c r="J595" s="151">
        <f>业务员提成明细!J578</f>
        <v>3000</v>
      </c>
      <c r="K595" s="145">
        <f>业务员提成明细!K578</f>
        <v>2564.1</v>
      </c>
      <c r="L595" s="152">
        <f>业务员提成明细!L578</f>
        <v>71</v>
      </c>
      <c r="M595" s="153">
        <f>业务员提成明细!M578</f>
        <v>0</v>
      </c>
      <c r="N595" s="76" t="e">
        <f>业务员提成明细!N578</f>
        <v>#REF!</v>
      </c>
      <c r="O595" s="126">
        <f>业务员提成明细!O578</f>
        <v>0.04</v>
      </c>
      <c r="P595" s="154">
        <f>业务员提成明细!P578</f>
        <v>102.56</v>
      </c>
      <c r="Q595" s="125">
        <f>业务员提成明细!Q578</f>
        <v>15.083</v>
      </c>
      <c r="R595" s="145">
        <f>业务员提成明细!R578</f>
        <v>2564.11</v>
      </c>
      <c r="S595" s="161">
        <f>业务员提成明细!S578</f>
        <v>-0.01</v>
      </c>
      <c r="T595" s="162" t="str">
        <f>业务员提成明细!V578</f>
        <v>CSR24</v>
      </c>
      <c r="U595" s="144" t="str">
        <f>业务员提成明细!W578</f>
        <v>*专项化学用品*铝合金加工液</v>
      </c>
      <c r="V595" s="163" t="str">
        <f>业务员提成明细!V578</f>
        <v>CSR24</v>
      </c>
      <c r="W595" s="164" t="str">
        <f>业务员提成明细!W578</f>
        <v>*专项化学用品*铝合金加工液</v>
      </c>
      <c r="X595" s="163" t="str">
        <f>业务员提成明细!X578</f>
        <v>ZM-3080</v>
      </c>
      <c r="Y595" s="169">
        <f>业务员提成明细!Y578</f>
        <v>1</v>
      </c>
      <c r="Z595" s="170" t="str">
        <f>业务员提成明细!Z578</f>
        <v>桶</v>
      </c>
      <c r="AA595" s="170"/>
      <c r="AB595" s="170"/>
      <c r="AC595" s="171">
        <f>业务员提成明细!AC578</f>
        <v>170</v>
      </c>
      <c r="AD595" s="170"/>
      <c r="AE595" s="170"/>
      <c r="AF595" s="170" t="str">
        <f>业务员提成明细!AF578</f>
        <v>XOUT18040008</v>
      </c>
      <c r="AG595" s="176">
        <f>业务员提成明细!AG578</f>
        <v>43193</v>
      </c>
      <c r="AH595" s="177"/>
      <c r="AJ595" s="178">
        <f>业务员提成明细!AJ578</f>
        <v>0.17</v>
      </c>
    </row>
    <row r="596" spans="1:36" outlineLevel="2">
      <c r="A596" s="142" t="str">
        <f>业务员提成明细!A579</f>
        <v>周小帅</v>
      </c>
      <c r="B596" s="143">
        <f>业务员提成明细!B579</f>
        <v>43279</v>
      </c>
      <c r="C596" s="144" t="str">
        <f>业务员提成明细!C579</f>
        <v>a1221</v>
      </c>
      <c r="D596" s="142" t="str">
        <f>业务员提成明细!D579</f>
        <v>无锡市宇玉阳光金属制品有限公司</v>
      </c>
      <c r="E596" s="145">
        <f>业务员提成明细!E579</f>
        <v>2300</v>
      </c>
      <c r="F596" s="146" t="str">
        <f>业务员提成明细!F579</f>
        <v>16644154</v>
      </c>
      <c r="G596" s="143">
        <f>业务员提成明细!G579</f>
        <v>43309</v>
      </c>
      <c r="H596" s="144">
        <f>业务员提成明细!H579</f>
        <v>30</v>
      </c>
      <c r="I596" s="150">
        <f>业务员提成明细!I579</f>
        <v>43276</v>
      </c>
      <c r="J596" s="151">
        <f>业务员提成明细!J579</f>
        <v>2300</v>
      </c>
      <c r="K596" s="145">
        <f>业务员提成明细!K579</f>
        <v>1982.76</v>
      </c>
      <c r="L596" s="152">
        <f>业务员提成明细!L579</f>
        <v>-3</v>
      </c>
      <c r="M596" s="153">
        <f>业务员提成明细!M579</f>
        <v>0</v>
      </c>
      <c r="N596" s="76" t="e">
        <f>业务员提成明细!N579</f>
        <v>#REF!</v>
      </c>
      <c r="O596" s="126">
        <f>业务员提成明细!O579</f>
        <v>0.05</v>
      </c>
      <c r="P596" s="154">
        <f>业务员提成明细!P579</f>
        <v>99.14</v>
      </c>
      <c r="Q596" s="125" t="e">
        <f>业务员提成明细!Q579</f>
        <v>#REF!</v>
      </c>
      <c r="R596" s="145" t="e">
        <f>业务员提成明细!R579</f>
        <v>#REF!</v>
      </c>
      <c r="S596" s="161" t="e">
        <f>业务员提成明细!S579</f>
        <v>#REF!</v>
      </c>
      <c r="T596" s="162" t="str">
        <f>业务员提成明细!V579</f>
        <v>CYT12</v>
      </c>
      <c r="U596" s="144" t="str">
        <f>业务员提成明细!W579</f>
        <v>*润滑油*抗磨液压油</v>
      </c>
      <c r="V596" s="163" t="str">
        <f>业务员提成明细!V579</f>
        <v>CYT12</v>
      </c>
      <c r="W596" s="164" t="str">
        <f>业务员提成明细!W579</f>
        <v>*润滑油*抗磨液压油</v>
      </c>
      <c r="X596" s="163" t="str">
        <f>业务员提成明细!X579</f>
        <v>68#</v>
      </c>
      <c r="Y596" s="169">
        <f>业务员提成明细!Y579</f>
        <v>0.17</v>
      </c>
      <c r="Z596" s="170" t="str">
        <f>业务员提成明细!Z579</f>
        <v>吨</v>
      </c>
      <c r="AA596" s="170"/>
      <c r="AB596" s="170"/>
      <c r="AC596" s="171">
        <f>业务员提成明细!AC579</f>
        <v>170</v>
      </c>
      <c r="AD596" s="170"/>
      <c r="AE596" s="170"/>
      <c r="AF596" s="170" t="str">
        <f>业务员提成明细!AF579</f>
        <v>XOUT18060222</v>
      </c>
      <c r="AG596" s="176">
        <f>业务员提成明细!AG579</f>
        <v>43264</v>
      </c>
      <c r="AH596" s="177"/>
      <c r="AJ596" s="178">
        <f>业务员提成明细!AJ579</f>
        <v>0.15999919304404001</v>
      </c>
    </row>
    <row r="597" spans="1:36" outlineLevel="2">
      <c r="A597" s="142" t="str">
        <f>业务员提成明细!A580</f>
        <v>周小帅</v>
      </c>
      <c r="B597" s="143">
        <f>业务员提成明细!B580</f>
        <v>43264</v>
      </c>
      <c r="C597" s="144" t="str">
        <f>业务员提成明细!C580</f>
        <v>a1243</v>
      </c>
      <c r="D597" s="142" t="str">
        <f>业务员提成明细!D580</f>
        <v>宜兴市南沃机械有限公司</v>
      </c>
      <c r="E597" s="145">
        <f>业务员提成明细!E580</f>
        <v>740</v>
      </c>
      <c r="F597" s="146" t="str">
        <f>业务员提成明细!F580</f>
        <v>55874964</v>
      </c>
      <c r="G597" s="143">
        <f>业务员提成明细!G580</f>
        <v>43264</v>
      </c>
      <c r="H597" s="144" t="str">
        <f>业务员提成明细!H580</f>
        <v>款到发货</v>
      </c>
      <c r="I597" s="150">
        <f>业务员提成明细!I580</f>
        <v>43263</v>
      </c>
      <c r="J597" s="151">
        <f>业务员提成明细!J580</f>
        <v>740</v>
      </c>
      <c r="K597" s="145">
        <f>业务员提成明细!K580</f>
        <v>637.92999999999995</v>
      </c>
      <c r="L597" s="152">
        <f>业务员提成明细!L580</f>
        <v>-1</v>
      </c>
      <c r="M597" s="153">
        <f>业务员提成明细!M580</f>
        <v>0</v>
      </c>
      <c r="N597" s="76" t="e">
        <f>业务员提成明细!N580</f>
        <v>#REF!</v>
      </c>
      <c r="O597" s="126">
        <f>业务员提成明细!O580</f>
        <v>0.05</v>
      </c>
      <c r="P597" s="154">
        <f>业务员提成明细!P580</f>
        <v>31.9</v>
      </c>
      <c r="Q597" s="125" t="e">
        <f>业务员提成明细!Q580</f>
        <v>#REF!</v>
      </c>
      <c r="R597" s="145" t="e">
        <f>业务员提成明细!R580</f>
        <v>#REF!</v>
      </c>
      <c r="S597" s="161" t="e">
        <f>业务员提成明细!S580</f>
        <v>#REF!</v>
      </c>
      <c r="T597" s="162" t="str">
        <f>业务员提成明细!V580</f>
        <v>CSQ13</v>
      </c>
      <c r="U597" s="144" t="str">
        <f>业务员提成明细!W580</f>
        <v>*其他化学制品*高级全合成切削液</v>
      </c>
      <c r="V597" s="163" t="str">
        <f>业务员提成明细!V580</f>
        <v>CSQ13</v>
      </c>
      <c r="W597" s="164" t="str">
        <f>业务员提成明细!W580</f>
        <v>*其他化学制品*高级全合成切削液</v>
      </c>
      <c r="X597" s="163" t="str">
        <f>业务员提成明细!X580</f>
        <v>SC-H801</v>
      </c>
      <c r="Y597" s="169">
        <f>业务员提成明细!Y580</f>
        <v>2</v>
      </c>
      <c r="Z597" s="170" t="str">
        <f>业务员提成明细!Z580</f>
        <v>桶</v>
      </c>
      <c r="AA597" s="170"/>
      <c r="AB597" s="170"/>
      <c r="AC597" s="171">
        <f>业务员提成明细!AC580</f>
        <v>36</v>
      </c>
      <c r="AD597" s="170"/>
      <c r="AE597" s="170"/>
      <c r="AF597" s="170" t="str">
        <f>业务员提成明细!AF580</f>
        <v>XOUT18060193</v>
      </c>
      <c r="AG597" s="176">
        <f>业务员提成明细!AG580</f>
        <v>43262</v>
      </c>
      <c r="AH597" s="177"/>
      <c r="AJ597" s="178">
        <f>业务员提成明细!AJ580</f>
        <v>0.16000188108413099</v>
      </c>
    </row>
    <row r="598" spans="1:36" outlineLevel="2">
      <c r="A598" s="142" t="str">
        <f>业务员提成明细!A581</f>
        <v>周小帅</v>
      </c>
      <c r="B598" s="143">
        <f>业务员提成明细!B581</f>
        <v>43231</v>
      </c>
      <c r="C598" s="144" t="str">
        <f>业务员提成明细!C581</f>
        <v>a1298</v>
      </c>
      <c r="D598" s="142" t="str">
        <f>业务员提成明细!D581</f>
        <v>常州市金坛区兴和机械有限公司</v>
      </c>
      <c r="E598" s="145">
        <f>业务员提成明细!E581</f>
        <v>30740</v>
      </c>
      <c r="F598" s="146" t="str">
        <f>业务员提成明细!F581</f>
        <v>27754454</v>
      </c>
      <c r="G598" s="143">
        <f>业务员提成明细!G581</f>
        <v>43261</v>
      </c>
      <c r="H598" s="144">
        <f>业务员提成明细!H581</f>
        <v>30</v>
      </c>
      <c r="I598" s="150">
        <f>业务员提成明细!I581</f>
        <v>43278</v>
      </c>
      <c r="J598" s="151">
        <f>业务员提成明细!J581</f>
        <v>30740</v>
      </c>
      <c r="K598" s="145">
        <f>业务员提成明细!K581</f>
        <v>26500</v>
      </c>
      <c r="L598" s="152">
        <f>业务员提成明细!L581</f>
        <v>47</v>
      </c>
      <c r="M598" s="153">
        <f>业务员提成明细!M581</f>
        <v>0</v>
      </c>
      <c r="N598" s="76" t="e">
        <f>业务员提成明细!N581</f>
        <v>#REF!</v>
      </c>
      <c r="O598" s="126">
        <f>业务员提成明细!O581</f>
        <v>0.05</v>
      </c>
      <c r="P598" s="154">
        <f>业务员提成明细!P581</f>
        <v>1325</v>
      </c>
      <c r="Q598" s="125" t="e">
        <f>业务员提成明细!Q581</f>
        <v>#REF!</v>
      </c>
      <c r="R598" s="145" t="e">
        <f>业务员提成明细!R581</f>
        <v>#REF!</v>
      </c>
      <c r="S598" s="161" t="e">
        <f>业务员提成明细!S581</f>
        <v>#REF!</v>
      </c>
      <c r="T598" s="162" t="str">
        <f>业务员提成明细!V581</f>
        <v>CSQ13</v>
      </c>
      <c r="U598" s="144" t="str">
        <f>业务员提成明细!W581</f>
        <v>*其他化学制品*高级全合成切削液</v>
      </c>
      <c r="V598" s="163" t="str">
        <f>业务员提成明细!V581</f>
        <v>CSQ13</v>
      </c>
      <c r="W598" s="164" t="str">
        <f>业务员提成明细!W581</f>
        <v>*其他化学制品*高级全合成切削液</v>
      </c>
      <c r="X598" s="163" t="str">
        <f>业务员提成明细!X581</f>
        <v>SC-H801</v>
      </c>
      <c r="Y598" s="169">
        <f>业务员提成明细!Y581</f>
        <v>10</v>
      </c>
      <c r="Z598" s="170" t="str">
        <f>业务员提成明细!Z581</f>
        <v>桶</v>
      </c>
      <c r="AA598" s="170"/>
      <c r="AB598" s="170"/>
      <c r="AC598" s="171">
        <f>业务员提成明细!AC581</f>
        <v>1800</v>
      </c>
      <c r="AD598" s="170"/>
      <c r="AE598" s="170"/>
      <c r="AF598" s="170" t="str">
        <f>业务员提成明细!AF581</f>
        <v>XOUT18050138</v>
      </c>
      <c r="AG598" s="176">
        <f>业务员提成明细!AG581</f>
        <v>43229</v>
      </c>
      <c r="AH598" s="177"/>
      <c r="AJ598" s="178">
        <f>业务员提成明细!AJ581</f>
        <v>0.16</v>
      </c>
    </row>
    <row r="599" spans="1:36" outlineLevel="2">
      <c r="A599" s="142" t="str">
        <f>业务员提成明细!A582</f>
        <v>周小帅</v>
      </c>
      <c r="B599" s="143">
        <f>业务员提成明细!B582</f>
        <v>43241</v>
      </c>
      <c r="C599" s="144" t="str">
        <f>业务员提成明细!C582</f>
        <v>a1337</v>
      </c>
      <c r="D599" s="142" t="str">
        <f>业务员提成明细!D582</f>
        <v>芜湖锐进医疗设备有限公司</v>
      </c>
      <c r="E599" s="145">
        <f>业务员提成明细!E582</f>
        <v>3400</v>
      </c>
      <c r="F599" s="146" t="str">
        <f>业务员提成明细!F582</f>
        <v>27754553</v>
      </c>
      <c r="G599" s="143">
        <f>业务员提成明细!G582</f>
        <v>43241</v>
      </c>
      <c r="H599" s="144" t="str">
        <f>业务员提成明细!H582</f>
        <v>款到发货</v>
      </c>
      <c r="I599" s="150">
        <f>业务员提成明细!I582</f>
        <v>43279</v>
      </c>
      <c r="J599" s="151">
        <f>业务员提成明细!J582</f>
        <v>3400</v>
      </c>
      <c r="K599" s="145">
        <f>业务员提成明细!K582</f>
        <v>2931.03</v>
      </c>
      <c r="L599" s="152">
        <f>业务员提成明细!L582</f>
        <v>38</v>
      </c>
      <c r="M599" s="153">
        <f>业务员提成明细!M582</f>
        <v>0</v>
      </c>
      <c r="N599" s="76" t="e">
        <f>业务员提成明细!N582</f>
        <v>#REF!</v>
      </c>
      <c r="O599" s="126">
        <f>业务员提成明细!O582</f>
        <v>0.05</v>
      </c>
      <c r="P599" s="154">
        <f>业务员提成明细!P582</f>
        <v>146.55000000000001</v>
      </c>
      <c r="Q599" s="125">
        <f>业务员提成明细!Q582</f>
        <v>15.083</v>
      </c>
      <c r="R599" s="145">
        <f>业务员提成明细!R582</f>
        <v>2564.11</v>
      </c>
      <c r="S599" s="161">
        <f>业务员提成明细!S582</f>
        <v>366.92</v>
      </c>
      <c r="T599" s="162" t="str">
        <f>业务员提成明细!V582</f>
        <v>CSR24</v>
      </c>
      <c r="U599" s="144" t="str">
        <f>业务员提成明细!W582</f>
        <v>*专项化学用品*铝合金加工液</v>
      </c>
      <c r="V599" s="163" t="str">
        <f>业务员提成明细!V582</f>
        <v>CSR24</v>
      </c>
      <c r="W599" s="164" t="str">
        <f>业务员提成明细!W582</f>
        <v>*专项化学用品*铝合金加工液</v>
      </c>
      <c r="X599" s="163" t="str">
        <f>业务员提成明细!X582</f>
        <v>ZM-3080</v>
      </c>
      <c r="Y599" s="169">
        <f>业务员提成明细!Y582</f>
        <v>1</v>
      </c>
      <c r="Z599" s="170" t="str">
        <f>业务员提成明细!Z582</f>
        <v>桶</v>
      </c>
      <c r="AA599" s="170"/>
      <c r="AB599" s="170"/>
      <c r="AC599" s="171">
        <f>业务员提成明细!AC582</f>
        <v>170</v>
      </c>
      <c r="AD599" s="170"/>
      <c r="AE599" s="170"/>
      <c r="AF599" s="170" t="str">
        <f>业务员提成明细!AF582</f>
        <v>XOUT18050306</v>
      </c>
      <c r="AG599" s="176">
        <f>业务员提成明细!AG582</f>
        <v>43236</v>
      </c>
      <c r="AH599" s="177"/>
      <c r="AJ599" s="178">
        <f>业务员提成明细!AJ582</f>
        <v>0.16000177412036001</v>
      </c>
    </row>
    <row r="600" spans="1:36" outlineLevel="2">
      <c r="A600" s="142" t="str">
        <f>业务员提成明细!A583</f>
        <v>周小帅</v>
      </c>
      <c r="B600" s="143">
        <f>业务员提成明细!B583</f>
        <v>43088</v>
      </c>
      <c r="C600" s="144" t="str">
        <f>业务员提成明细!C583</f>
        <v>a1366</v>
      </c>
      <c r="D600" s="142" t="str">
        <f>业务员提成明细!D583</f>
        <v>江阴法尔胜精密机械有限公司</v>
      </c>
      <c r="E600" s="145">
        <f>业务员提成明细!E583</f>
        <v>8400</v>
      </c>
      <c r="F600" s="146" t="str">
        <f>业务员提成明细!F583</f>
        <v>09926716</v>
      </c>
      <c r="G600" s="143">
        <f>业务员提成明细!G583</f>
        <v>43178</v>
      </c>
      <c r="H600" s="144">
        <f>业务员提成明细!H583</f>
        <v>90</v>
      </c>
      <c r="I600" s="150" t="str">
        <f>业务员提成明细!I583</f>
        <v>2018-5-9/2018-6-12</v>
      </c>
      <c r="J600" s="151">
        <f>业务员提成明细!J583</f>
        <v>5800</v>
      </c>
      <c r="K600" s="145">
        <f>业务员提成明细!K583</f>
        <v>4957.26</v>
      </c>
      <c r="L600" s="152">
        <f>业务员提成明细!L583</f>
        <v>175</v>
      </c>
      <c r="M600" s="153">
        <f>业务员提成明细!M583</f>
        <v>0</v>
      </c>
      <c r="N600" s="76" t="e">
        <f>业务员提成明细!N583</f>
        <v>#REF!</v>
      </c>
      <c r="O600" s="126">
        <f>业务员提成明细!O583</f>
        <v>0.01</v>
      </c>
      <c r="P600" s="154">
        <f>业务员提成明细!P583</f>
        <v>49.57</v>
      </c>
      <c r="Q600" s="125" t="e">
        <f>业务员提成明细!Q583</f>
        <v>#REF!</v>
      </c>
      <c r="R600" s="145" t="e">
        <f>业务员提成明细!R583</f>
        <v>#REF!</v>
      </c>
      <c r="S600" s="161" t="e">
        <f>业务员提成明细!S583</f>
        <v>#REF!</v>
      </c>
      <c r="T600" s="162" t="str">
        <f>业务员提成明细!V583</f>
        <v>CSB14</v>
      </c>
      <c r="U600" s="144" t="str">
        <f>业务员提成明细!W583</f>
        <v>不锈钢磨削液</v>
      </c>
      <c r="V600" s="163" t="str">
        <f>业务员提成明细!V583</f>
        <v>CSB14</v>
      </c>
      <c r="W600" s="164" t="str">
        <f>业务员提成明细!W583</f>
        <v>不锈钢磨削液</v>
      </c>
      <c r="X600" s="163" t="str">
        <f>业务员提成明细!X583</f>
        <v>JH-101LME</v>
      </c>
      <c r="Y600" s="169">
        <f>业务员提成明细!Y583</f>
        <v>1.38</v>
      </c>
      <c r="Z600" s="170" t="str">
        <f>业务员提成明细!Z583</f>
        <v>桶</v>
      </c>
      <c r="AA600" s="170"/>
      <c r="AB600" s="170"/>
      <c r="AC600" s="171">
        <f>业务员提成明细!AC583</f>
        <v>234.76</v>
      </c>
      <c r="AD600" s="170"/>
      <c r="AE600" s="170"/>
      <c r="AF600" s="170" t="str">
        <f>业务员提成明细!AF583</f>
        <v>XOUT17120341</v>
      </c>
      <c r="AG600" s="176">
        <f>业务员提成明细!AG583</f>
        <v>43085</v>
      </c>
      <c r="AH600" s="177" t="str">
        <f>业务员提成明细!AH583</f>
        <v>拆分付款</v>
      </c>
      <c r="AJ600" s="178">
        <f>业务员提成明细!AJ583</f>
        <v>0.17</v>
      </c>
    </row>
    <row r="601" spans="1:36" outlineLevel="2">
      <c r="A601" s="142" t="str">
        <f>业务员提成明细!A584</f>
        <v>周小帅</v>
      </c>
      <c r="B601" s="143">
        <f>业务员提成明细!B584</f>
        <v>43103</v>
      </c>
      <c r="C601" s="144" t="str">
        <f>业务员提成明细!C584</f>
        <v>a1366</v>
      </c>
      <c r="D601" s="142" t="str">
        <f>业务员提成明细!D584</f>
        <v>江阴法尔胜精密机械有限公司</v>
      </c>
      <c r="E601" s="145">
        <f>业务员提成明细!E584</f>
        <v>21040</v>
      </c>
      <c r="F601" s="146" t="str">
        <f>业务员提成明细!F584</f>
        <v>09926961</v>
      </c>
      <c r="G601" s="143">
        <f>业务员提成明细!G584</f>
        <v>43193</v>
      </c>
      <c r="H601" s="144">
        <f>业务员提成明细!H584</f>
        <v>90</v>
      </c>
      <c r="I601" s="150">
        <f>业务员提成明细!I584</f>
        <v>43263</v>
      </c>
      <c r="J601" s="151">
        <f>业务员提成明细!J584</f>
        <v>14200</v>
      </c>
      <c r="K601" s="145">
        <f>业务员提成明细!K584</f>
        <v>12136.75</v>
      </c>
      <c r="L601" s="152">
        <f>业务员提成明细!L584</f>
        <v>160</v>
      </c>
      <c r="M601" s="153">
        <f>业务员提成明细!M584</f>
        <v>0</v>
      </c>
      <c r="N601" s="76" t="e">
        <f>业务员提成明细!N584</f>
        <v>#REF!</v>
      </c>
      <c r="O601" s="126">
        <f>业务员提成明细!O584</f>
        <v>0.01</v>
      </c>
      <c r="P601" s="154">
        <f>业务员提成明细!P584</f>
        <v>121.37</v>
      </c>
      <c r="Q601" s="125" t="e">
        <f>业务员提成明细!Q584</f>
        <v>#REF!</v>
      </c>
      <c r="R601" s="145" t="e">
        <f>业务员提成明细!R584</f>
        <v>#REF!</v>
      </c>
      <c r="S601" s="161" t="e">
        <f>业务员提成明细!S584</f>
        <v>#REF!</v>
      </c>
      <c r="T601" s="162" t="str">
        <f>业务员提成明细!V584</f>
        <v>CYQ19</v>
      </c>
      <c r="U601" s="144" t="str">
        <f>业务员提成明细!W584</f>
        <v>*石油制品*不锈钢切削油</v>
      </c>
      <c r="V601" s="163" t="str">
        <f>业务员提成明细!V584</f>
        <v>CYQ19</v>
      </c>
      <c r="W601" s="164" t="str">
        <f>业务员提成明细!W584</f>
        <v>*石油制品*不锈钢切削油</v>
      </c>
      <c r="X601" s="163" t="str">
        <f>业务员提成明细!X584</f>
        <v>DH-30A</v>
      </c>
      <c r="Y601" s="169">
        <f>业务员提成明细!Y584</f>
        <v>5.4</v>
      </c>
      <c r="Z601" s="170" t="str">
        <f>业务员提成明细!Z584</f>
        <v>桶</v>
      </c>
      <c r="AA601" s="170"/>
      <c r="AB601" s="170"/>
      <c r="AC601" s="171">
        <f>业务员提成明细!AC584</f>
        <v>917.87</v>
      </c>
      <c r="AD601" s="170"/>
      <c r="AE601" s="170"/>
      <c r="AF601" s="170" t="str">
        <f>业务员提成明细!AF584</f>
        <v>XOUT18010012</v>
      </c>
      <c r="AG601" s="176">
        <f>业务员提成明细!AG584</f>
        <v>43102</v>
      </c>
      <c r="AH601" s="177" t="str">
        <f>业务员提成明细!AH584</f>
        <v>拆分付款</v>
      </c>
      <c r="AJ601" s="178">
        <f>业务员提成明细!AJ584</f>
        <v>0.17</v>
      </c>
    </row>
    <row r="602" spans="1:36" outlineLevel="2">
      <c r="A602" s="142" t="str">
        <f>业务员提成明细!A585</f>
        <v>周小帅</v>
      </c>
      <c r="B602" s="143">
        <f>业务员提成明细!B585</f>
        <v>43228</v>
      </c>
      <c r="C602" s="144" t="str">
        <f>业务员提成明细!C585</f>
        <v>a1382</v>
      </c>
      <c r="D602" s="142" t="str">
        <f>业务员提成明细!D585</f>
        <v>无锡市畅悦莱科技有限公司</v>
      </c>
      <c r="E602" s="145">
        <f>业务员提成明细!E585</f>
        <v>4800</v>
      </c>
      <c r="F602" s="146" t="str">
        <f>业务员提成明细!F585</f>
        <v>27754410</v>
      </c>
      <c r="G602" s="143">
        <f>业务员提成明细!G585</f>
        <v>43228</v>
      </c>
      <c r="H602" s="144" t="str">
        <f>业务员提成明细!H585</f>
        <v>货到付款</v>
      </c>
      <c r="I602" s="150">
        <f>业务员提成明细!I585</f>
        <v>43272</v>
      </c>
      <c r="J602" s="151">
        <f>业务员提成明细!J585</f>
        <v>4800</v>
      </c>
      <c r="K602" s="145">
        <f>业务员提成明细!K585</f>
        <v>4137.93</v>
      </c>
      <c r="L602" s="152">
        <f>业务员提成明细!L585</f>
        <v>44</v>
      </c>
      <c r="M602" s="153">
        <f>业务员提成明细!M585</f>
        <v>0</v>
      </c>
      <c r="N602" s="76" t="e">
        <f>业务员提成明细!N585</f>
        <v>#REF!</v>
      </c>
      <c r="O602" s="126">
        <f>业务员提成明细!O585</f>
        <v>0.05</v>
      </c>
      <c r="P602" s="154">
        <f>业务员提成明细!P585</f>
        <v>206.9</v>
      </c>
      <c r="Q602" s="125" t="e">
        <f>业务员提成明细!Q585</f>
        <v>#REF!</v>
      </c>
      <c r="R602" s="145" t="e">
        <f>业务员提成明细!R585</f>
        <v>#REF!</v>
      </c>
      <c r="S602" s="161" t="e">
        <f>业务员提成明细!S585</f>
        <v>#REF!</v>
      </c>
      <c r="T602" s="162" t="str">
        <f>业务员提成明细!V585</f>
        <v>CYT39</v>
      </c>
      <c r="U602" s="144" t="str">
        <f>业务员提成明细!W585</f>
        <v>*专项化学用品*拉伸剂</v>
      </c>
      <c r="V602" s="163" t="str">
        <f>业务员提成明细!V585</f>
        <v>CYT39</v>
      </c>
      <c r="W602" s="164" t="str">
        <f>业务员提成明细!W585</f>
        <v>*专项化学用品*拉伸剂</v>
      </c>
      <c r="X602" s="163" t="str">
        <f>业务员提成明细!X585</f>
        <v>EF-420P-67</v>
      </c>
      <c r="Y602" s="169">
        <f>业务员提成明细!Y585</f>
        <v>1</v>
      </c>
      <c r="Z602" s="170" t="str">
        <f>业务员提成明细!Z585</f>
        <v>桶</v>
      </c>
      <c r="AA602" s="170"/>
      <c r="AB602" s="170"/>
      <c r="AC602" s="171">
        <f>业务员提成明细!AC585</f>
        <v>170</v>
      </c>
      <c r="AD602" s="170"/>
      <c r="AE602" s="170"/>
      <c r="AF602" s="170" t="str">
        <f>业务员提成明细!AF585</f>
        <v>XOUT18050124</v>
      </c>
      <c r="AG602" s="176">
        <f>业务员提成明细!AG585</f>
        <v>43229</v>
      </c>
      <c r="AH602" s="177"/>
      <c r="AJ602" s="178">
        <f>业务员提成明细!AJ585</f>
        <v>0.16000029000007199</v>
      </c>
    </row>
    <row r="603" spans="1:36" outlineLevel="2">
      <c r="A603" s="142" t="str">
        <f>业务员提成明细!A586</f>
        <v>周小帅</v>
      </c>
      <c r="B603" s="143">
        <f>业务员提成明细!B586</f>
        <v>43123</v>
      </c>
      <c r="C603" s="144" t="str">
        <f>业务员提成明细!C586</f>
        <v>a1396</v>
      </c>
      <c r="D603" s="142" t="str">
        <f>业务员提成明细!D586</f>
        <v>江苏新誉航空精密机械制造有限公司</v>
      </c>
      <c r="E603" s="145">
        <f>业务员提成明细!E586</f>
        <v>4960</v>
      </c>
      <c r="F603" s="146" t="str">
        <f>业务员提成明细!F586</f>
        <v>28120532</v>
      </c>
      <c r="G603" s="143">
        <f>业务员提成明细!G586</f>
        <v>43213</v>
      </c>
      <c r="H603" s="144">
        <f>业务员提成明细!H586</f>
        <v>90</v>
      </c>
      <c r="I603" s="150">
        <f>业务员提成明细!I586</f>
        <v>43271</v>
      </c>
      <c r="J603" s="151">
        <f>业务员提成明细!J586</f>
        <v>80</v>
      </c>
      <c r="K603" s="145">
        <f>业务员提成明细!K586</f>
        <v>68.38</v>
      </c>
      <c r="L603" s="152">
        <f>业务员提成明细!L586</f>
        <v>148</v>
      </c>
      <c r="M603" s="153">
        <f>业务员提成明细!M586</f>
        <v>0</v>
      </c>
      <c r="N603" s="76" t="e">
        <f>业务员提成明细!N586</f>
        <v>#REF!</v>
      </c>
      <c r="O603" s="126">
        <f>业务员提成明细!O586</f>
        <v>0.02</v>
      </c>
      <c r="P603" s="154">
        <f>业务员提成明细!P586</f>
        <v>1.37</v>
      </c>
      <c r="Q603" s="125" t="e">
        <f>业务员提成明细!Q586</f>
        <v>#REF!</v>
      </c>
      <c r="R603" s="145" t="e">
        <f>业务员提成明细!R586</f>
        <v>#REF!</v>
      </c>
      <c r="S603" s="161" t="e">
        <f>业务员提成明细!S586</f>
        <v>#REF!</v>
      </c>
      <c r="T603" s="162" t="str">
        <f>业务员提成明细!V586</f>
        <v>CYT11</v>
      </c>
      <c r="U603" s="144" t="str">
        <f>业务员提成明细!W586</f>
        <v>*石油制品*机床导轨油</v>
      </c>
      <c r="V603" s="163" t="str">
        <f>业务员提成明细!V586</f>
        <v>CYT11</v>
      </c>
      <c r="W603" s="164" t="str">
        <f>业务员提成明细!W586</f>
        <v>*石油制品*机床导轨油</v>
      </c>
      <c r="X603" s="163" t="str">
        <f>业务员提成明细!X586</f>
        <v>68#</v>
      </c>
      <c r="Y603" s="169">
        <f>业务员提成明细!Y586</f>
        <v>0.03</v>
      </c>
      <c r="Z603" s="170" t="str">
        <f>业务员提成明细!Z586</f>
        <v>桶</v>
      </c>
      <c r="AA603" s="170"/>
      <c r="AB603" s="170"/>
      <c r="AC603" s="171">
        <f>业务员提成明细!AC586</f>
        <v>5.48</v>
      </c>
      <c r="AD603" s="170"/>
      <c r="AE603" s="170"/>
      <c r="AF603" s="170" t="str">
        <f>业务员提成明细!AF586</f>
        <v>XOUT18010403</v>
      </c>
      <c r="AG603" s="176">
        <f>业务员提成明细!AG586</f>
        <v>43123</v>
      </c>
      <c r="AH603" s="177" t="str">
        <f>业务员提成明细!AH586</f>
        <v>拆分付款</v>
      </c>
      <c r="AJ603" s="178">
        <f>业务员提成明细!AJ586</f>
        <v>0.17</v>
      </c>
    </row>
    <row r="604" spans="1:36" outlineLevel="2">
      <c r="A604" s="142" t="str">
        <f>业务员提成明细!A587</f>
        <v>周小帅</v>
      </c>
      <c r="B604" s="143">
        <f>业务员提成明细!B587</f>
        <v>42937</v>
      </c>
      <c r="C604" s="144" t="str">
        <f>业务员提成明细!C587</f>
        <v>a1396</v>
      </c>
      <c r="D604" s="142" t="str">
        <f>业务员提成明细!D587</f>
        <v>江苏新誉航空精密机械制造有限公司</v>
      </c>
      <c r="E604" s="145">
        <f>业务员提成明细!E587</f>
        <v>4960</v>
      </c>
      <c r="F604" s="146" t="str">
        <f>业务员提成明细!F587</f>
        <v>24365727</v>
      </c>
      <c r="G604" s="143">
        <f>业务员提成明细!G587</f>
        <v>43027</v>
      </c>
      <c r="H604" s="144">
        <f>业务员提成明细!H587</f>
        <v>90</v>
      </c>
      <c r="I604" s="150">
        <f>业务员提成明细!I587</f>
        <v>43271</v>
      </c>
      <c r="J604" s="151">
        <f>业务员提成明细!J587</f>
        <v>4960</v>
      </c>
      <c r="K604" s="145">
        <f>业务员提成明细!K587</f>
        <v>4239.32</v>
      </c>
      <c r="L604" s="152">
        <f>业务员提成明细!L587</f>
        <v>334</v>
      </c>
      <c r="M604" s="153">
        <f>业务员提成明细!M587</f>
        <v>0</v>
      </c>
      <c r="N604" s="76" t="e">
        <f>业务员提成明细!N587</f>
        <v>#REF!</v>
      </c>
      <c r="O604" s="126">
        <f>业务员提成明细!O587</f>
        <v>0</v>
      </c>
      <c r="P604" s="154">
        <f>业务员提成明细!P587</f>
        <v>0</v>
      </c>
      <c r="Q604" s="125" t="e">
        <f>业务员提成明细!Q587</f>
        <v>#REF!</v>
      </c>
      <c r="R604" s="145">
        <f>业务员提成明细!R587</f>
        <v>0</v>
      </c>
      <c r="S604" s="161">
        <f>业务员提成明细!S587</f>
        <v>0</v>
      </c>
      <c r="T604" s="162" t="str">
        <f>业务员提成明细!V587</f>
        <v>CYT11</v>
      </c>
      <c r="U604" s="144" t="str">
        <f>业务员提成明细!W587</f>
        <v>机床导轨油</v>
      </c>
      <c r="V604" s="163" t="str">
        <f>业务员提成明细!V587</f>
        <v>CYT11</v>
      </c>
      <c r="W604" s="164" t="str">
        <f>业务员提成明细!W587</f>
        <v>机床导轨油</v>
      </c>
      <c r="X604" s="163" t="str">
        <f>业务员提成明细!X587</f>
        <v>68#</v>
      </c>
      <c r="Y604" s="169">
        <f>业务员提成明细!Y587</f>
        <v>2</v>
      </c>
      <c r="Z604" s="170" t="str">
        <f>业务员提成明细!Z587</f>
        <v>桶</v>
      </c>
      <c r="AA604" s="170"/>
      <c r="AB604" s="170"/>
      <c r="AC604" s="171">
        <f>业务员提成明细!AC587</f>
        <v>340</v>
      </c>
      <c r="AD604" s="170"/>
      <c r="AE604" s="170"/>
      <c r="AF604" s="170" t="str">
        <f>业务员提成明细!AF587</f>
        <v>XOUT17070090</v>
      </c>
      <c r="AG604" s="176">
        <f>业务员提成明细!AG587</f>
        <v>42921</v>
      </c>
      <c r="AH604" s="177"/>
      <c r="AJ604" s="178">
        <f>业务员提成明细!AJ587</f>
        <v>0.17</v>
      </c>
    </row>
    <row r="605" spans="1:36" outlineLevel="2">
      <c r="A605" s="142" t="str">
        <f>业务员提成明细!A588</f>
        <v>周小帅</v>
      </c>
      <c r="B605" s="143">
        <f>业务员提成明细!B588</f>
        <v>43066</v>
      </c>
      <c r="C605" s="144" t="str">
        <f>业务员提成明细!C588</f>
        <v>a1396</v>
      </c>
      <c r="D605" s="142" t="str">
        <f>业务员提成明细!D588</f>
        <v>江苏新誉航空精密机械制造有限公司</v>
      </c>
      <c r="E605" s="145">
        <f>业务员提成明细!E588</f>
        <v>4960</v>
      </c>
      <c r="F605" s="146" t="str">
        <f>业务员提成明细!F588</f>
        <v>26629574</v>
      </c>
      <c r="G605" s="143">
        <f>业务员提成明细!G588</f>
        <v>43156</v>
      </c>
      <c r="H605" s="144">
        <f>业务员提成明细!H588</f>
        <v>90</v>
      </c>
      <c r="I605" s="150">
        <f>业务员提成明细!I588</f>
        <v>43271</v>
      </c>
      <c r="J605" s="151">
        <f>业务员提成明细!J588</f>
        <v>4960</v>
      </c>
      <c r="K605" s="145">
        <f>业务员提成明细!K588</f>
        <v>4239.32</v>
      </c>
      <c r="L605" s="152">
        <f>业务员提成明细!L588</f>
        <v>205</v>
      </c>
      <c r="M605" s="153">
        <f>业务员提成明细!M588</f>
        <v>0</v>
      </c>
      <c r="N605" s="76" t="e">
        <f>业务员提成明细!N588</f>
        <v>#REF!</v>
      </c>
      <c r="O605" s="126">
        <f>业务员提成明细!O588</f>
        <v>0</v>
      </c>
      <c r="P605" s="154">
        <f>业务员提成明细!P588</f>
        <v>0</v>
      </c>
      <c r="Q605" s="125" t="e">
        <f>业务员提成明细!Q588</f>
        <v>#REF!</v>
      </c>
      <c r="R605" s="145">
        <f>业务员提成明细!R588</f>
        <v>0</v>
      </c>
      <c r="S605" s="161">
        <f>业务员提成明细!S588</f>
        <v>0</v>
      </c>
      <c r="T605" s="162" t="str">
        <f>业务员提成明细!V588</f>
        <v>CYT11</v>
      </c>
      <c r="U605" s="144" t="str">
        <f>业务员提成明细!W588</f>
        <v>机床导轨油</v>
      </c>
      <c r="V605" s="163" t="str">
        <f>业务员提成明细!V588</f>
        <v>CYT11</v>
      </c>
      <c r="W605" s="164" t="str">
        <f>业务员提成明细!W588</f>
        <v>机床导轨油</v>
      </c>
      <c r="X605" s="163" t="str">
        <f>业务员提成明细!X588</f>
        <v>68#</v>
      </c>
      <c r="Y605" s="169">
        <f>业务员提成明细!Y588</f>
        <v>2</v>
      </c>
      <c r="Z605" s="170" t="str">
        <f>业务员提成明细!Z588</f>
        <v>桶</v>
      </c>
      <c r="AA605" s="170"/>
      <c r="AB605" s="170"/>
      <c r="AC605" s="171">
        <f>业务员提成明细!AC588</f>
        <v>340</v>
      </c>
      <c r="AD605" s="170"/>
      <c r="AE605" s="170"/>
      <c r="AF605" s="170" t="str">
        <f>业务员提成明细!AF588</f>
        <v>XOUT17110588</v>
      </c>
      <c r="AG605" s="176">
        <f>业务员提成明细!AG588</f>
        <v>43067</v>
      </c>
      <c r="AH605" s="177"/>
      <c r="AJ605" s="178">
        <f>业务员提成明细!AJ588</f>
        <v>0.17</v>
      </c>
    </row>
    <row r="606" spans="1:36" outlineLevel="2">
      <c r="A606" s="142" t="str">
        <f>业务员提成明细!A589</f>
        <v>周小帅</v>
      </c>
      <c r="B606" s="143">
        <f>业务员提成明细!B589</f>
        <v>43194</v>
      </c>
      <c r="C606" s="144" t="str">
        <f>业务员提成明细!C589</f>
        <v>a1437</v>
      </c>
      <c r="D606" s="142" t="str">
        <f>业务员提成明细!D589</f>
        <v>无锡新天弘金属制品有限公司</v>
      </c>
      <c r="E606" s="145">
        <f>业务员提成明细!E589</f>
        <v>16000</v>
      </c>
      <c r="F606" s="146" t="str">
        <f>业务员提成明细!F589</f>
        <v>15222409</v>
      </c>
      <c r="G606" s="143">
        <f>业务员提成明细!G589</f>
        <v>43254</v>
      </c>
      <c r="H606" s="144">
        <f>业务员提成明细!H589</f>
        <v>60</v>
      </c>
      <c r="I606" s="150">
        <f>业务员提成明细!I589</f>
        <v>43266</v>
      </c>
      <c r="J606" s="151">
        <f>业务员提成明细!J589</f>
        <v>16000</v>
      </c>
      <c r="K606" s="145">
        <f>业务员提成明细!K589</f>
        <v>13675.21</v>
      </c>
      <c r="L606" s="152">
        <f>业务员提成明细!L589</f>
        <v>72</v>
      </c>
      <c r="M606" s="153">
        <f>业务员提成明细!M589</f>
        <v>0</v>
      </c>
      <c r="N606" s="76" t="e">
        <f>业务员提成明细!N589</f>
        <v>#REF!</v>
      </c>
      <c r="O606" s="126">
        <f>业务员提成明细!O589</f>
        <v>0.04</v>
      </c>
      <c r="P606" s="154">
        <f>业务员提成明细!P589</f>
        <v>547.01</v>
      </c>
      <c r="Q606" s="125" t="e">
        <f>业务员提成明细!Q589</f>
        <v>#REF!</v>
      </c>
      <c r="R606" s="145" t="e">
        <f>业务员提成明细!R589</f>
        <v>#REF!</v>
      </c>
      <c r="S606" s="161" t="e">
        <f>业务员提成明细!S589</f>
        <v>#REF!</v>
      </c>
      <c r="T606" s="162" t="str">
        <f>业务员提成明细!V589</f>
        <v>CSQ07</v>
      </c>
      <c r="U606" s="144" t="str">
        <f>业务员提成明细!W589</f>
        <v>*专项化学用品*不锈钢研磨液</v>
      </c>
      <c r="V606" s="163" t="str">
        <f>业务员提成明细!V589</f>
        <v>CSQ07</v>
      </c>
      <c r="W606" s="164" t="str">
        <f>业务员提成明细!W589</f>
        <v>*专项化学用品*不锈钢研磨液</v>
      </c>
      <c r="X606" s="163" t="str">
        <f>业务员提成明细!X589</f>
        <v>SH-801AX</v>
      </c>
      <c r="Y606" s="169">
        <f>业务员提成明细!Y589</f>
        <v>4</v>
      </c>
      <c r="Z606" s="170" t="str">
        <f>业务员提成明细!Z589</f>
        <v>桶</v>
      </c>
      <c r="AA606" s="170"/>
      <c r="AB606" s="170"/>
      <c r="AC606" s="171">
        <f>业务员提成明细!AC589</f>
        <v>720</v>
      </c>
      <c r="AD606" s="170"/>
      <c r="AE606" s="170"/>
      <c r="AF606" s="170" t="str">
        <f>业务员提成明细!AF589</f>
        <v>XOUT18040078</v>
      </c>
      <c r="AG606" s="176">
        <f>业务员提成明细!AG589</f>
        <v>43198</v>
      </c>
      <c r="AH606" s="177"/>
      <c r="AJ606" s="178">
        <f>业务员提成明细!AJ589</f>
        <v>0.17</v>
      </c>
    </row>
    <row r="607" spans="1:36" outlineLevel="2">
      <c r="A607" s="142" t="str">
        <f>业务员提成明细!A590</f>
        <v>周小帅</v>
      </c>
      <c r="B607" s="143">
        <f>业务员提成明细!B590</f>
        <v>43193</v>
      </c>
      <c r="C607" s="144" t="str">
        <f>业务员提成明细!C590</f>
        <v>a1484</v>
      </c>
      <c r="D607" s="142" t="str">
        <f>业务员提成明细!D590</f>
        <v>无锡市龙腾钢结构有限公司</v>
      </c>
      <c r="E607" s="145">
        <f>业务员提成明细!E590</f>
        <v>3000</v>
      </c>
      <c r="F607" s="146" t="str">
        <f>业务员提成明细!F590</f>
        <v>15222382</v>
      </c>
      <c r="G607" s="143">
        <f>业务员提成明细!G590</f>
        <v>43223</v>
      </c>
      <c r="H607" s="144">
        <f>业务员提成明细!H590</f>
        <v>30</v>
      </c>
      <c r="I607" s="150">
        <f>业务员提成明细!I590</f>
        <v>43278</v>
      </c>
      <c r="J607" s="151">
        <f>业务员提成明细!J590</f>
        <v>3000</v>
      </c>
      <c r="K607" s="145">
        <f>业务员提成明细!K590</f>
        <v>2564.1</v>
      </c>
      <c r="L607" s="152">
        <f>业务员提成明细!L590</f>
        <v>85</v>
      </c>
      <c r="M607" s="153">
        <f>业务员提成明细!M590</f>
        <v>0</v>
      </c>
      <c r="N607" s="76" t="e">
        <f>业务员提成明细!N590</f>
        <v>#REF!</v>
      </c>
      <c r="O607" s="126">
        <f>业务员提成明细!O590</f>
        <v>0.04</v>
      </c>
      <c r="P607" s="154">
        <f>业务员提成明细!P590</f>
        <v>102.56</v>
      </c>
      <c r="Q607" s="125">
        <f>业务员提成明细!Q590</f>
        <v>15.083</v>
      </c>
      <c r="R607" s="145">
        <f>业务员提成明细!R590</f>
        <v>2564.11</v>
      </c>
      <c r="S607" s="161">
        <f>业务员提成明细!S590</f>
        <v>-0.01</v>
      </c>
      <c r="T607" s="162" t="str">
        <f>业务员提成明细!V590</f>
        <v>CSR24</v>
      </c>
      <c r="U607" s="144" t="str">
        <f>业务员提成明细!W590</f>
        <v>*专项化学用品*铝合金加工液</v>
      </c>
      <c r="V607" s="163" t="str">
        <f>业务员提成明细!V590</f>
        <v>CSR24</v>
      </c>
      <c r="W607" s="164" t="str">
        <f>业务员提成明细!W590</f>
        <v>*专项化学用品*铝合金加工液</v>
      </c>
      <c r="X607" s="163" t="str">
        <f>业务员提成明细!X590</f>
        <v>ZM-3080</v>
      </c>
      <c r="Y607" s="169">
        <f>业务员提成明细!Y590</f>
        <v>1</v>
      </c>
      <c r="Z607" s="170" t="str">
        <f>业务员提成明细!Z590</f>
        <v>桶</v>
      </c>
      <c r="AA607" s="170"/>
      <c r="AB607" s="170"/>
      <c r="AC607" s="171">
        <f>业务员提成明细!AC590</f>
        <v>170</v>
      </c>
      <c r="AD607" s="170"/>
      <c r="AE607" s="170"/>
      <c r="AF607" s="170" t="str">
        <f>业务员提成明细!AF590</f>
        <v>XOUT18040064</v>
      </c>
      <c r="AG607" s="176">
        <f>业务员提成明细!AG590</f>
        <v>43194</v>
      </c>
      <c r="AH607" s="177"/>
      <c r="AJ607" s="178">
        <f>业务员提成明细!AJ590</f>
        <v>0.17</v>
      </c>
    </row>
    <row r="608" spans="1:36" outlineLevel="2">
      <c r="A608" s="142" t="str">
        <f>业务员提成明细!A591</f>
        <v>周小帅</v>
      </c>
      <c r="B608" s="143">
        <f>业务员提成明细!B591</f>
        <v>43193</v>
      </c>
      <c r="C608" s="144" t="str">
        <f>业务员提成明细!C591</f>
        <v>a1484</v>
      </c>
      <c r="D608" s="142" t="str">
        <f>业务员提成明细!D591</f>
        <v>无锡市龙腾钢结构有限公司</v>
      </c>
      <c r="E608" s="145">
        <f>业务员提成明细!E591</f>
        <v>700</v>
      </c>
      <c r="F608" s="146" t="str">
        <f>业务员提成明细!F591</f>
        <v>15222383</v>
      </c>
      <c r="G608" s="143">
        <f>业务员提成明细!G591</f>
        <v>43223</v>
      </c>
      <c r="H608" s="144">
        <f>业务员提成明细!H591</f>
        <v>30</v>
      </c>
      <c r="I608" s="150">
        <f>业务员提成明细!I591</f>
        <v>43278</v>
      </c>
      <c r="J608" s="151">
        <f>业务员提成明细!J591</f>
        <v>700</v>
      </c>
      <c r="K608" s="145">
        <f>业务员提成明细!K591</f>
        <v>598.29</v>
      </c>
      <c r="L608" s="152">
        <f>业务员提成明细!L591</f>
        <v>85</v>
      </c>
      <c r="M608" s="153">
        <f>业务员提成明细!M591</f>
        <v>0</v>
      </c>
      <c r="N608" s="76" t="e">
        <f>业务员提成明细!N591</f>
        <v>#REF!</v>
      </c>
      <c r="O608" s="126">
        <f>业务员提成明细!O591</f>
        <v>0.04</v>
      </c>
      <c r="P608" s="154">
        <f>业务员提成明细!P591</f>
        <v>23.93</v>
      </c>
      <c r="Q608" s="125" t="e">
        <f>业务员提成明细!Q591</f>
        <v>#REF!</v>
      </c>
      <c r="R608" s="145" t="e">
        <f>业务员提成明细!R591</f>
        <v>#REF!</v>
      </c>
      <c r="S608" s="161" t="e">
        <f>业务员提成明细!S591</f>
        <v>#REF!</v>
      </c>
      <c r="T608" s="162" t="str">
        <f>业务员提成明细!V591</f>
        <v>CYT11</v>
      </c>
      <c r="U608" s="144" t="str">
        <f>业务员提成明细!W591</f>
        <v>*润滑油*特级合成导轨油</v>
      </c>
      <c r="V608" s="163" t="str">
        <f>业务员提成明细!V591</f>
        <v>CYT11</v>
      </c>
      <c r="W608" s="164" t="str">
        <f>业务员提成明细!W591</f>
        <v>*润滑油*特级合成导轨油</v>
      </c>
      <c r="X608" s="163" t="str">
        <f>业务员提成明细!X591</f>
        <v>T68</v>
      </c>
      <c r="Y608" s="169">
        <f>业务员提成明细!Y591</f>
        <v>3.4000000000000002E-2</v>
      </c>
      <c r="Z608" s="170" t="str">
        <f>业务员提成明细!Z591</f>
        <v>吨</v>
      </c>
      <c r="AA608" s="170"/>
      <c r="AB608" s="170"/>
      <c r="AC608" s="171">
        <f>业务员提成明细!AC591</f>
        <v>34</v>
      </c>
      <c r="AD608" s="170"/>
      <c r="AE608" s="170"/>
      <c r="AF608" s="170" t="str">
        <f>业务员提成明细!AF591</f>
        <v>XOUT18040064</v>
      </c>
      <c r="AG608" s="176">
        <f>业务员提成明细!AG591</f>
        <v>43194</v>
      </c>
      <c r="AH608" s="177"/>
      <c r="AJ608" s="178">
        <f>业务员提成明细!AJ591</f>
        <v>0.17</v>
      </c>
    </row>
    <row r="609" spans="1:36" outlineLevel="2">
      <c r="A609" s="142" t="str">
        <f>业务员提成明细!A592</f>
        <v>周小帅</v>
      </c>
      <c r="B609" s="143">
        <f>业务员提成明细!B592</f>
        <v>43278</v>
      </c>
      <c r="C609" s="144" t="str">
        <f>业务员提成明细!C592</f>
        <v>a1484</v>
      </c>
      <c r="D609" s="142" t="str">
        <f>业务员提成明细!D592</f>
        <v>无锡市龙腾钢结构有限公司</v>
      </c>
      <c r="E609" s="145">
        <f>业务员提成明细!E592</f>
        <v>3000</v>
      </c>
      <c r="F609" s="146" t="str">
        <f>业务员提成明细!F592</f>
        <v>16644133</v>
      </c>
      <c r="G609" s="143">
        <f>业务员提成明细!G592</f>
        <v>43308</v>
      </c>
      <c r="H609" s="144">
        <f>业务员提成明细!H592</f>
        <v>30</v>
      </c>
      <c r="I609" s="150">
        <f>业务员提成明细!I592</f>
        <v>43278</v>
      </c>
      <c r="J609" s="151">
        <f>业务员提成明细!J592</f>
        <v>3000</v>
      </c>
      <c r="K609" s="145">
        <f>业务员提成明细!K592</f>
        <v>2586.21</v>
      </c>
      <c r="L609" s="152">
        <f>业务员提成明细!L592</f>
        <v>0</v>
      </c>
      <c r="M609" s="153">
        <f>业务员提成明细!M592</f>
        <v>0</v>
      </c>
      <c r="N609" s="76" t="e">
        <f>业务员提成明细!N592</f>
        <v>#REF!</v>
      </c>
      <c r="O609" s="126">
        <f>业务员提成明细!O592</f>
        <v>0.05</v>
      </c>
      <c r="P609" s="154">
        <f>业务员提成明细!P592</f>
        <v>129.31</v>
      </c>
      <c r="Q609" s="125" t="e">
        <f>业务员提成明细!Q592</f>
        <v>#REF!</v>
      </c>
      <c r="R609" s="145" t="e">
        <f>业务员提成明细!R592</f>
        <v>#REF!</v>
      </c>
      <c r="S609" s="161" t="e">
        <f>业务员提成明细!S592</f>
        <v>#REF!</v>
      </c>
      <c r="T609" s="162" t="str">
        <f>业务员提成明细!V592</f>
        <v>CSR24</v>
      </c>
      <c r="U609" s="144" t="str">
        <f>业务员提成明细!W592</f>
        <v>*专项化学用品*铝合金加工液</v>
      </c>
      <c r="V609" s="163" t="str">
        <f>业务员提成明细!V592</f>
        <v>CSR24</v>
      </c>
      <c r="W609" s="164" t="str">
        <f>业务员提成明细!W592</f>
        <v>*专项化学用品*铝合金加工液</v>
      </c>
      <c r="X609" s="163" t="str">
        <f>业务员提成明细!X592</f>
        <v>ZM-3080</v>
      </c>
      <c r="Y609" s="169">
        <f>业务员提成明细!Y592</f>
        <v>1</v>
      </c>
      <c r="Z609" s="170" t="str">
        <f>业务员提成明细!Z592</f>
        <v>桶</v>
      </c>
      <c r="AA609" s="170"/>
      <c r="AB609" s="170"/>
      <c r="AC609" s="171">
        <f>业务员提成明细!AC592</f>
        <v>170</v>
      </c>
      <c r="AD609" s="170"/>
      <c r="AE609" s="170"/>
      <c r="AF609" s="170" t="str">
        <f>业务员提成明细!AF592</f>
        <v>XOUT18060517</v>
      </c>
      <c r="AG609" s="176">
        <f>业务员提成明细!AG592</f>
        <v>43279</v>
      </c>
      <c r="AH609" s="177"/>
      <c r="AJ609" s="178">
        <f>业务员提成明细!AJ592</f>
        <v>0.15999860800167001</v>
      </c>
    </row>
    <row r="610" spans="1:36" outlineLevel="2">
      <c r="A610" s="142" t="str">
        <f>业务员提成明细!A593</f>
        <v>周小帅</v>
      </c>
      <c r="B610" s="143">
        <f>业务员提成明细!B593</f>
        <v>43210</v>
      </c>
      <c r="C610" s="144" t="str">
        <f>业务员提成明细!C593</f>
        <v>a1491</v>
      </c>
      <c r="D610" s="142" t="str">
        <f>业务员提成明细!D593</f>
        <v>橡技工业（苏州）有限公司</v>
      </c>
      <c r="E610" s="145">
        <f>业务员提成明细!E593</f>
        <v>6560</v>
      </c>
      <c r="F610" s="146" t="str">
        <f>业务员提成明细!F593</f>
        <v>27754154</v>
      </c>
      <c r="G610" s="143">
        <f>业务员提成明细!G593</f>
        <v>43300</v>
      </c>
      <c r="H610" s="144">
        <f>业务员提成明细!H593</f>
        <v>90</v>
      </c>
      <c r="I610" s="150">
        <f>业务员提成明细!I593</f>
        <v>43272</v>
      </c>
      <c r="J610" s="151">
        <f>业务员提成明细!J593</f>
        <v>6560</v>
      </c>
      <c r="K610" s="145">
        <f>业务员提成明细!K593</f>
        <v>5606.84</v>
      </c>
      <c r="L610" s="152">
        <f>业务员提成明细!L593</f>
        <v>62</v>
      </c>
      <c r="M610" s="153">
        <f>业务员提成明细!M593</f>
        <v>0</v>
      </c>
      <c r="N610" s="76" t="e">
        <f>业务员提成明细!N593</f>
        <v>#REF!</v>
      </c>
      <c r="O610" s="126">
        <f>业务员提成明细!O593</f>
        <v>0.04</v>
      </c>
      <c r="P610" s="154">
        <f>业务员提成明细!P593</f>
        <v>224.27</v>
      </c>
      <c r="Q610" s="125" t="e">
        <f>业务员提成明细!Q593</f>
        <v>#REF!</v>
      </c>
      <c r="R610" s="145" t="e">
        <f>业务员提成明细!R593</f>
        <v>#REF!</v>
      </c>
      <c r="S610" s="161" t="e">
        <f>业务员提成明细!S593</f>
        <v>#REF!</v>
      </c>
      <c r="T610" s="162" t="str">
        <f>业务员提成明细!V593</f>
        <v>CSR62</v>
      </c>
      <c r="U610" s="144" t="str">
        <f>业务员提成明细!W593</f>
        <v>*化学试剂助剂*半合成切削液</v>
      </c>
      <c r="V610" s="163" t="str">
        <f>业务员提成明细!V593</f>
        <v>CSR62</v>
      </c>
      <c r="W610" s="164" t="str">
        <f>业务员提成明细!W593</f>
        <v>*化学试剂助剂*半合成切削液</v>
      </c>
      <c r="X610" s="163" t="str">
        <f>业务员提成明细!X593</f>
        <v>JH-105</v>
      </c>
      <c r="Y610" s="169">
        <f>业务员提成明细!Y593</f>
        <v>2</v>
      </c>
      <c r="Z610" s="170" t="str">
        <f>业务员提成明细!Z593</f>
        <v>桶</v>
      </c>
      <c r="AA610" s="170"/>
      <c r="AB610" s="170"/>
      <c r="AC610" s="171">
        <f>业务员提成明细!AC593</f>
        <v>340</v>
      </c>
      <c r="AD610" s="170"/>
      <c r="AE610" s="170"/>
      <c r="AF610" s="170" t="str">
        <f>业务员提成明细!AF593</f>
        <v>XOUT18040373</v>
      </c>
      <c r="AG610" s="176">
        <f>业务员提成明细!AG593</f>
        <v>43211</v>
      </c>
      <c r="AH610" s="177"/>
      <c r="AJ610" s="178">
        <f>业务员提成明细!AJ593</f>
        <v>0.17</v>
      </c>
    </row>
    <row r="611" spans="1:36" outlineLevel="2">
      <c r="A611" s="142" t="str">
        <f>业务员提成明细!A594</f>
        <v>周小帅</v>
      </c>
      <c r="B611" s="143">
        <f>业务员提成明细!B594</f>
        <v>43229</v>
      </c>
      <c r="C611" s="144" t="str">
        <f>业务员提成明细!C594</f>
        <v>a1491</v>
      </c>
      <c r="D611" s="142" t="str">
        <f>业务员提成明细!D594</f>
        <v>橡技工业（苏州）有限公司</v>
      </c>
      <c r="E611" s="145">
        <f>业务员提成明细!E594</f>
        <v>9756</v>
      </c>
      <c r="F611" s="146" t="str">
        <f>业务员提成明细!F594</f>
        <v>27754432</v>
      </c>
      <c r="G611" s="143">
        <f>业务员提成明细!G594</f>
        <v>43319</v>
      </c>
      <c r="H611" s="144">
        <f>业务员提成明细!H594</f>
        <v>90</v>
      </c>
      <c r="I611" s="150">
        <f>业务员提成明细!I594</f>
        <v>43272</v>
      </c>
      <c r="J611" s="151">
        <f>业务员提成明细!J594</f>
        <v>9756</v>
      </c>
      <c r="K611" s="145">
        <f>业务员提成明细!K594</f>
        <v>8410.34</v>
      </c>
      <c r="L611" s="152">
        <f>业务员提成明细!L594</f>
        <v>43</v>
      </c>
      <c r="M611" s="153">
        <f>业务员提成明细!M594</f>
        <v>0</v>
      </c>
      <c r="N611" s="76" t="e">
        <f>业务员提成明细!N594</f>
        <v>#REF!</v>
      </c>
      <c r="O611" s="126">
        <f>业务员提成明细!O594</f>
        <v>0.05</v>
      </c>
      <c r="P611" s="154">
        <f>业务员提成明细!P594</f>
        <v>420.52</v>
      </c>
      <c r="Q611" s="125" t="e">
        <f>业务员提成明细!Q594</f>
        <v>#REF!</v>
      </c>
      <c r="R611" s="145" t="e">
        <f>业务员提成明细!R594</f>
        <v>#REF!</v>
      </c>
      <c r="S611" s="161" t="e">
        <f>业务员提成明细!S594</f>
        <v>#REF!</v>
      </c>
      <c r="T611" s="162" t="str">
        <f>业务员提成明细!V594</f>
        <v>CSR62</v>
      </c>
      <c r="U611" s="144" t="str">
        <f>业务员提成明细!W594</f>
        <v>*化学试剂助剂*半合成切削液</v>
      </c>
      <c r="V611" s="163" t="str">
        <f>业务员提成明细!V594</f>
        <v>CSR62</v>
      </c>
      <c r="W611" s="164" t="str">
        <f>业务员提成明细!W594</f>
        <v>*化学试剂助剂*半合成切削液</v>
      </c>
      <c r="X611" s="163" t="str">
        <f>业务员提成明细!X594</f>
        <v>JH-105</v>
      </c>
      <c r="Y611" s="169">
        <f>业务员提成明细!Y594</f>
        <v>3</v>
      </c>
      <c r="Z611" s="170" t="str">
        <f>业务员提成明细!Z594</f>
        <v>桶</v>
      </c>
      <c r="AA611" s="170"/>
      <c r="AB611" s="170"/>
      <c r="AC611" s="171">
        <f>业务员提成明细!AC594</f>
        <v>510</v>
      </c>
      <c r="AD611" s="170"/>
      <c r="AE611" s="170"/>
      <c r="AF611" s="170" t="str">
        <f>业务员提成明细!AF594</f>
        <v>XOUT18050160</v>
      </c>
      <c r="AG611" s="176">
        <f>业务员提成明细!AG594</f>
        <v>43230</v>
      </c>
      <c r="AH611" s="177"/>
      <c r="AJ611" s="178">
        <f>业务员提成明细!AJ594</f>
        <v>0.16000066584704101</v>
      </c>
    </row>
    <row r="612" spans="1:36" outlineLevel="2">
      <c r="A612" s="142" t="str">
        <f>业务员提成明细!A595</f>
        <v>周小帅</v>
      </c>
      <c r="B612" s="143">
        <f>业务员提成明细!B595</f>
        <v>43253</v>
      </c>
      <c r="C612" s="144" t="str">
        <f>业务员提成明细!C595</f>
        <v>a1646</v>
      </c>
      <c r="D612" s="142" t="str">
        <f>业务员提成明细!D595</f>
        <v>无锡塞姆高科金属陶瓷有限公司</v>
      </c>
      <c r="E612" s="145">
        <f>业务员提成明细!E595</f>
        <v>500</v>
      </c>
      <c r="F612" s="146" t="str">
        <f>业务员提成明细!F595</f>
        <v>55874798</v>
      </c>
      <c r="G612" s="143">
        <f>业务员提成明细!G595</f>
        <v>43283</v>
      </c>
      <c r="H612" s="144">
        <f>业务员提成明细!H595</f>
        <v>30</v>
      </c>
      <c r="I612" s="150">
        <f>业务员提成明细!I595</f>
        <v>43251</v>
      </c>
      <c r="J612" s="151">
        <f>业务员提成明细!J595</f>
        <v>500</v>
      </c>
      <c r="K612" s="145">
        <f>业务员提成明细!K595</f>
        <v>431.03</v>
      </c>
      <c r="L612" s="152">
        <f>业务员提成明细!L595</f>
        <v>-2</v>
      </c>
      <c r="M612" s="153">
        <f>业务员提成明细!M595</f>
        <v>0</v>
      </c>
      <c r="N612" s="76" t="e">
        <f>业务员提成明细!N595</f>
        <v>#REF!</v>
      </c>
      <c r="O612" s="126">
        <f>业务员提成明细!O595</f>
        <v>0.05</v>
      </c>
      <c r="P612" s="154">
        <f>业务员提成明细!P595</f>
        <v>21.55</v>
      </c>
      <c r="Q612" s="125" t="e">
        <f>业务员提成明细!Q595</f>
        <v>#REF!</v>
      </c>
      <c r="R612" s="145" t="e">
        <f>业务员提成明细!R595</f>
        <v>#REF!</v>
      </c>
      <c r="S612" s="161" t="e">
        <f>业务员提成明细!S595</f>
        <v>#REF!</v>
      </c>
      <c r="T612" s="162" t="str">
        <f>业务员提成明细!V595</f>
        <v>CSQ13</v>
      </c>
      <c r="U612" s="144" t="str">
        <f>业务员提成明细!W595</f>
        <v>*其他化学制品*高级全合成切削液</v>
      </c>
      <c r="V612" s="163" t="str">
        <f>业务员提成明细!V595</f>
        <v>CSQ13</v>
      </c>
      <c r="W612" s="164" t="str">
        <f>业务员提成明细!W595</f>
        <v>*其他化学制品*高级全合成切削液</v>
      </c>
      <c r="X612" s="163" t="str">
        <f>业务员提成明细!X595</f>
        <v>SC-H801</v>
      </c>
      <c r="Y612" s="169">
        <f>业务员提成明细!Y595</f>
        <v>1</v>
      </c>
      <c r="Z612" s="170" t="str">
        <f>业务员提成明细!Z595</f>
        <v>桶</v>
      </c>
      <c r="AA612" s="170"/>
      <c r="AB612" s="170"/>
      <c r="AC612" s="171">
        <f>业务员提成明细!AC595</f>
        <v>18</v>
      </c>
      <c r="AD612" s="170"/>
      <c r="AE612" s="170"/>
      <c r="AF612" s="170" t="str">
        <f>业务员提成明细!AF595</f>
        <v>XOUT18050588</v>
      </c>
      <c r="AG612" s="176">
        <f>业务员提成明细!AG595</f>
        <v>43251</v>
      </c>
      <c r="AH612" s="177"/>
      <c r="AJ612" s="178">
        <f>业务员提成明细!AJ595</f>
        <v>0.16001206412546701</v>
      </c>
    </row>
    <row r="613" spans="1:36" outlineLevel="2">
      <c r="A613" s="142" t="str">
        <f>业务员提成明细!A596</f>
        <v>周小帅</v>
      </c>
      <c r="B613" s="143">
        <f>业务员提成明细!B596</f>
        <v>43208</v>
      </c>
      <c r="C613" s="144" t="str">
        <f>业务员提成明细!C596</f>
        <v>a1655</v>
      </c>
      <c r="D613" s="142" t="str">
        <f>业务员提成明细!D596</f>
        <v>烟台森荣国际贸易有限公司</v>
      </c>
      <c r="E613" s="145">
        <f>业务员提成明细!E596</f>
        <v>2700</v>
      </c>
      <c r="F613" s="146" t="str">
        <f>业务员提成明细!F596</f>
        <v>15222657</v>
      </c>
      <c r="G613" s="143">
        <f>业务员提成明细!G596</f>
        <v>43208</v>
      </c>
      <c r="H613" s="144" t="str">
        <f>业务员提成明细!H596</f>
        <v>款到发货</v>
      </c>
      <c r="I613" s="150">
        <f>业务员提成明细!I596</f>
        <v>43256</v>
      </c>
      <c r="J613" s="151">
        <f>业务员提成明细!J596</f>
        <v>2700</v>
      </c>
      <c r="K613" s="145">
        <f>业务员提成明细!K596</f>
        <v>2307.69</v>
      </c>
      <c r="L613" s="152">
        <f>业务员提成明细!L596</f>
        <v>48</v>
      </c>
      <c r="M613" s="153">
        <f>业务员提成明细!M596</f>
        <v>0</v>
      </c>
      <c r="N613" s="76" t="e">
        <f>业务员提成明细!N596</f>
        <v>#REF!</v>
      </c>
      <c r="O613" s="126">
        <f>业务员提成明细!O596</f>
        <v>0.01</v>
      </c>
      <c r="P613" s="154">
        <f>业务员提成明细!P596</f>
        <v>23.08</v>
      </c>
      <c r="Q613" s="125" t="e">
        <f>业务员提成明细!Q596</f>
        <v>#REF!</v>
      </c>
      <c r="R613" s="145">
        <f>业务员提成明细!R596</f>
        <v>0</v>
      </c>
      <c r="S613" s="161">
        <f>业务员提成明细!S596</f>
        <v>0</v>
      </c>
      <c r="T613" s="162" t="str">
        <f>业务员提成明细!V596</f>
        <v>CSR65</v>
      </c>
      <c r="U613" s="144" t="str">
        <f>业务员提成明细!W596</f>
        <v>*化学试剂助剂*乳化冷却剂</v>
      </c>
      <c r="V613" s="163" t="str">
        <f>业务员提成明细!V596</f>
        <v>CSR65</v>
      </c>
      <c r="W613" s="164" t="str">
        <f>业务员提成明细!W596</f>
        <v>*化学试剂助剂*乳化冷却剂</v>
      </c>
      <c r="X613" s="163" t="str">
        <f>业务员提成明细!X596</f>
        <v>JH-600CW</v>
      </c>
      <c r="Y613" s="169">
        <f>业务员提成明细!Y596</f>
        <v>1</v>
      </c>
      <c r="Z613" s="170" t="str">
        <f>业务员提成明细!Z596</f>
        <v>桶</v>
      </c>
      <c r="AA613" s="170"/>
      <c r="AB613" s="170"/>
      <c r="AC613" s="171">
        <f>业务员提成明细!AC596</f>
        <v>170</v>
      </c>
      <c r="AD613" s="170"/>
      <c r="AE613" s="170"/>
      <c r="AF613" s="170" t="str">
        <f>业务员提成明细!AF596</f>
        <v>XOUT18040267</v>
      </c>
      <c r="AG613" s="176">
        <f>业务员提成明细!AG596</f>
        <v>43206</v>
      </c>
      <c r="AH613" s="177"/>
      <c r="AJ613" s="178">
        <f>业务员提成明细!AJ596</f>
        <v>0.17</v>
      </c>
    </row>
    <row r="614" spans="1:36" outlineLevel="2">
      <c r="A614" s="142" t="str">
        <f>业务员提成明细!A597</f>
        <v>周小帅</v>
      </c>
      <c r="B614" s="143">
        <f>业务员提成明细!B597</f>
        <v>43258</v>
      </c>
      <c r="C614" s="144" t="str">
        <f>业务员提成明细!C597</f>
        <v>a1658</v>
      </c>
      <c r="D614" s="142" t="str">
        <f>业务员提成明细!D597</f>
        <v>无锡尚瑞泽磨具有限公司</v>
      </c>
      <c r="E614" s="145">
        <f>业务员提成明细!E597</f>
        <v>6400</v>
      </c>
      <c r="F614" s="146" t="str">
        <f>业务员提成明细!F597</f>
        <v>55874883</v>
      </c>
      <c r="G614" s="143">
        <f>业务员提成明细!G597</f>
        <v>43288</v>
      </c>
      <c r="H614" s="144">
        <f>业务员提成明细!H597</f>
        <v>30</v>
      </c>
      <c r="I614" s="150">
        <f>业务员提成明细!I597</f>
        <v>43279</v>
      </c>
      <c r="J614" s="151">
        <f>业务员提成明细!J597</f>
        <v>6400</v>
      </c>
      <c r="K614" s="145">
        <f>业务员提成明细!K597</f>
        <v>5517.24</v>
      </c>
      <c r="L614" s="152">
        <f>业务员提成明细!L597</f>
        <v>21</v>
      </c>
      <c r="M614" s="153">
        <f>业务员提成明细!M597</f>
        <v>0</v>
      </c>
      <c r="N614" s="76" t="e">
        <f>业务员提成明细!N597</f>
        <v>#REF!</v>
      </c>
      <c r="O614" s="126">
        <f>业务员提成明细!O597</f>
        <v>0.05</v>
      </c>
      <c r="P614" s="154">
        <f>业务员提成明细!P597</f>
        <v>275.86</v>
      </c>
      <c r="Q614" s="125" t="e">
        <f>业务员提成明细!Q597</f>
        <v>#REF!</v>
      </c>
      <c r="R614" s="145" t="e">
        <f>业务员提成明细!R597</f>
        <v>#REF!</v>
      </c>
      <c r="S614" s="161" t="e">
        <f>业务员提成明细!S597</f>
        <v>#REF!</v>
      </c>
      <c r="T614" s="162" t="str">
        <f>业务员提成明细!V597</f>
        <v>CSQ07</v>
      </c>
      <c r="U614" s="144" t="str">
        <f>业务员提成明细!W597</f>
        <v>*专项化学用品*不锈钢研磨液</v>
      </c>
      <c r="V614" s="163" t="str">
        <f>业务员提成明细!V597</f>
        <v>CSQ07</v>
      </c>
      <c r="W614" s="164" t="str">
        <f>业务员提成明细!W597</f>
        <v>*专项化学用品*不锈钢研磨液</v>
      </c>
      <c r="X614" s="163" t="str">
        <f>业务员提成明细!X597</f>
        <v>SH-801AX</v>
      </c>
      <c r="Y614" s="169">
        <f>业务员提成明细!Y597</f>
        <v>2</v>
      </c>
      <c r="Z614" s="170" t="str">
        <f>业务员提成明细!Z597</f>
        <v>桶</v>
      </c>
      <c r="AA614" s="170"/>
      <c r="AB614" s="170"/>
      <c r="AC614" s="171">
        <f>业务员提成明细!AC597</f>
        <v>360</v>
      </c>
      <c r="AD614" s="170"/>
      <c r="AE614" s="170"/>
      <c r="AF614" s="170" t="str">
        <f>业务员提成明细!AF597</f>
        <v>XOUT18060142</v>
      </c>
      <c r="AG614" s="176">
        <f>业务员提成明细!AG597</f>
        <v>43259</v>
      </c>
      <c r="AH614" s="177"/>
      <c r="AJ614" s="178">
        <f>业务员提成明细!AJ597</f>
        <v>0.16000029000007299</v>
      </c>
    </row>
    <row r="615" spans="1:36" outlineLevel="2">
      <c r="A615" s="142" t="str">
        <f>业务员提成明细!A598</f>
        <v>周小帅</v>
      </c>
      <c r="B615" s="143">
        <f>业务员提成明细!B598</f>
        <v>43173</v>
      </c>
      <c r="C615" s="144" t="str">
        <f>业务员提成明细!C598</f>
        <v>a1727</v>
      </c>
      <c r="D615" s="142" t="str">
        <f>业务员提成明细!D598</f>
        <v>丹阳市开发区方兴塑料厂</v>
      </c>
      <c r="E615" s="145">
        <f>业务员提成明细!E598</f>
        <v>6100</v>
      </c>
      <c r="F615" s="146" t="str">
        <f>业务员提成明细!F598</f>
        <v>02839527</v>
      </c>
      <c r="G615" s="143">
        <f>业务员提成明细!G598</f>
        <v>43203</v>
      </c>
      <c r="H615" s="144">
        <f>业务员提成明细!H598</f>
        <v>30</v>
      </c>
      <c r="I615" s="150">
        <f>业务员提成明细!I598</f>
        <v>43277</v>
      </c>
      <c r="J615" s="151">
        <f>业务员提成明细!J598</f>
        <v>6100</v>
      </c>
      <c r="K615" s="145">
        <f>业务员提成明细!K598</f>
        <v>5213.68</v>
      </c>
      <c r="L615" s="152">
        <f>业务员提成明细!L598</f>
        <v>104</v>
      </c>
      <c r="M615" s="153">
        <f>业务员提成明细!M598</f>
        <v>0</v>
      </c>
      <c r="N615" s="76" t="e">
        <f>业务员提成明细!N598</f>
        <v>#REF!</v>
      </c>
      <c r="O615" s="126">
        <f>业务员提成明细!O598</f>
        <v>0.04</v>
      </c>
      <c r="P615" s="154">
        <f>业务员提成明细!P598</f>
        <v>208.55</v>
      </c>
      <c r="Q615" s="125" t="e">
        <f>业务员提成明细!Q598</f>
        <v>#REF!</v>
      </c>
      <c r="R615" s="145" t="e">
        <f>业务员提成明细!R598</f>
        <v>#REF!</v>
      </c>
      <c r="S615" s="161" t="e">
        <f>业务员提成明细!S598</f>
        <v>#REF!</v>
      </c>
      <c r="T615" s="162" t="str">
        <f>业务员提成明细!V598</f>
        <v>CYT12</v>
      </c>
      <c r="U615" s="144" t="str">
        <f>业务员提成明细!W598</f>
        <v>*专项化学用品*抗磨液压油</v>
      </c>
      <c r="V615" s="163" t="str">
        <f>业务员提成明细!V598</f>
        <v>CYT12</v>
      </c>
      <c r="W615" s="164" t="str">
        <f>业务员提成明细!W598</f>
        <v>*专项化学用品*抗磨液压油</v>
      </c>
      <c r="X615" s="163" t="str">
        <f>业务员提成明细!X598</f>
        <v>68#</v>
      </c>
      <c r="Y615" s="169">
        <f>业务员提成明细!Y598</f>
        <v>2</v>
      </c>
      <c r="Z615" s="170" t="str">
        <f>业务员提成明细!Z598</f>
        <v>桶</v>
      </c>
      <c r="AA615" s="170"/>
      <c r="AB615" s="170"/>
      <c r="AC615" s="171">
        <f>业务员提成明细!AC598</f>
        <v>340</v>
      </c>
      <c r="AD615" s="170"/>
      <c r="AE615" s="170"/>
      <c r="AF615" s="170" t="str">
        <f>业务员提成明细!AF598</f>
        <v>XOUT18030136</v>
      </c>
      <c r="AG615" s="176">
        <f>业务员提成明细!AG598</f>
        <v>43168</v>
      </c>
      <c r="AH615" s="177"/>
      <c r="AJ615" s="178">
        <f>业务员提成明细!AJ598</f>
        <v>0.17</v>
      </c>
    </row>
    <row r="616" spans="1:36" outlineLevel="2">
      <c r="A616" s="142" t="str">
        <f>业务员提成明细!A599</f>
        <v>周小帅</v>
      </c>
      <c r="B616" s="143">
        <f>业务员提成明细!B599</f>
        <v>43210</v>
      </c>
      <c r="C616" s="144" t="str">
        <f>业务员提成明细!C599</f>
        <v>a1727</v>
      </c>
      <c r="D616" s="142" t="str">
        <f>业务员提成明细!D599</f>
        <v>丹阳市开发区方兴塑料厂</v>
      </c>
      <c r="E616" s="145">
        <f>业务员提成明细!E599</f>
        <v>3050</v>
      </c>
      <c r="F616" s="146" t="str">
        <f>业务员提成明细!F599</f>
        <v>27754127</v>
      </c>
      <c r="G616" s="143">
        <f>业务员提成明细!G599</f>
        <v>43240</v>
      </c>
      <c r="H616" s="144">
        <f>业务员提成明细!H599</f>
        <v>30</v>
      </c>
      <c r="I616" s="150">
        <f>业务员提成明细!I599</f>
        <v>43277</v>
      </c>
      <c r="J616" s="151">
        <f>业务员提成明细!J599</f>
        <v>3050</v>
      </c>
      <c r="K616" s="145">
        <f>业务员提成明细!K599</f>
        <v>2606.84</v>
      </c>
      <c r="L616" s="152">
        <f>业务员提成明细!L599</f>
        <v>67</v>
      </c>
      <c r="M616" s="153">
        <f>业务员提成明细!M599</f>
        <v>0</v>
      </c>
      <c r="N616" s="76" t="e">
        <f>业务员提成明细!N599</f>
        <v>#REF!</v>
      </c>
      <c r="O616" s="126">
        <f>业务员提成明细!O599</f>
        <v>0.04</v>
      </c>
      <c r="P616" s="154">
        <f>业务员提成明细!P599</f>
        <v>104.27</v>
      </c>
      <c r="Q616" s="125" t="e">
        <f>业务员提成明细!Q599</f>
        <v>#REF!</v>
      </c>
      <c r="R616" s="145" t="e">
        <f>业务员提成明细!R599</f>
        <v>#REF!</v>
      </c>
      <c r="S616" s="161" t="e">
        <f>业务员提成明细!S599</f>
        <v>#REF!</v>
      </c>
      <c r="T616" s="162" t="str">
        <f>业务员提成明细!V599</f>
        <v>CYT11</v>
      </c>
      <c r="U616" s="144" t="str">
        <f>业务员提成明细!W599</f>
        <v>*润滑油*机床导轨油</v>
      </c>
      <c r="V616" s="163" t="str">
        <f>业务员提成明细!V599</f>
        <v>CYT11</v>
      </c>
      <c r="W616" s="164" t="str">
        <f>业务员提成明细!W599</f>
        <v>*润滑油*机床导轨油</v>
      </c>
      <c r="X616" s="163" t="str">
        <f>业务员提成明细!X599</f>
        <v>68#</v>
      </c>
      <c r="Y616" s="169">
        <f>业务员提成明细!Y599</f>
        <v>0.17</v>
      </c>
      <c r="Z616" s="170" t="str">
        <f>业务员提成明细!Z599</f>
        <v>吨</v>
      </c>
      <c r="AA616" s="170"/>
      <c r="AB616" s="170"/>
      <c r="AC616" s="171">
        <f>业务员提成明细!AC599</f>
        <v>170</v>
      </c>
      <c r="AD616" s="170"/>
      <c r="AE616" s="170"/>
      <c r="AF616" s="170" t="str">
        <f>业务员提成明细!AF599</f>
        <v>XOUT18040329</v>
      </c>
      <c r="AG616" s="176">
        <f>业务员提成明细!AG599</f>
        <v>43209</v>
      </c>
      <c r="AH616" s="177"/>
      <c r="AJ616" s="178">
        <f>业务员提成明细!AJ599</f>
        <v>0.17</v>
      </c>
    </row>
    <row r="617" spans="1:36" outlineLevel="2">
      <c r="A617" s="142" t="str">
        <f>业务员提成明细!A600</f>
        <v>周小帅</v>
      </c>
      <c r="B617" s="143">
        <f>业务员提成明细!B600</f>
        <v>43210</v>
      </c>
      <c r="C617" s="144" t="str">
        <f>业务员提成明细!C600</f>
        <v>a1727</v>
      </c>
      <c r="D617" s="142" t="str">
        <f>业务员提成明细!D600</f>
        <v>丹阳市开发区方兴塑料厂</v>
      </c>
      <c r="E617" s="145">
        <f>业务员提成明细!E600</f>
        <v>3050</v>
      </c>
      <c r="F617" s="146" t="str">
        <f>业务员提成明细!F600</f>
        <v>27754127</v>
      </c>
      <c r="G617" s="143">
        <f>业务员提成明细!G600</f>
        <v>43240</v>
      </c>
      <c r="H617" s="144">
        <f>业务员提成明细!H600</f>
        <v>30</v>
      </c>
      <c r="I617" s="150">
        <f>业务员提成明细!I600</f>
        <v>43277</v>
      </c>
      <c r="J617" s="151">
        <f>业务员提成明细!J600</f>
        <v>3050</v>
      </c>
      <c r="K617" s="145">
        <f>业务员提成明细!K600</f>
        <v>2606.84</v>
      </c>
      <c r="L617" s="152">
        <f>业务员提成明细!L600</f>
        <v>67</v>
      </c>
      <c r="M617" s="153">
        <f>业务员提成明细!M600</f>
        <v>0</v>
      </c>
      <c r="N617" s="76" t="e">
        <f>业务员提成明细!N600</f>
        <v>#REF!</v>
      </c>
      <c r="O617" s="126">
        <f>业务员提成明细!O600</f>
        <v>0.04</v>
      </c>
      <c r="P617" s="154">
        <f>业务员提成明细!P600</f>
        <v>104.27</v>
      </c>
      <c r="Q617" s="125" t="e">
        <f>业务员提成明细!Q600</f>
        <v>#REF!</v>
      </c>
      <c r="R617" s="145" t="e">
        <f>业务员提成明细!R600</f>
        <v>#REF!</v>
      </c>
      <c r="S617" s="161" t="e">
        <f>业务员提成明细!S600</f>
        <v>#REF!</v>
      </c>
      <c r="T617" s="162" t="str">
        <f>业务员提成明细!V600</f>
        <v>CYT12</v>
      </c>
      <c r="U617" s="144" t="str">
        <f>业务员提成明细!W600</f>
        <v>*润滑油*抗磨液压油</v>
      </c>
      <c r="V617" s="163" t="str">
        <f>业务员提成明细!V600</f>
        <v>CYT12</v>
      </c>
      <c r="W617" s="164" t="str">
        <f>业务员提成明细!W600</f>
        <v>*润滑油*抗磨液压油</v>
      </c>
      <c r="X617" s="163" t="str">
        <f>业务员提成明细!X600</f>
        <v>68#</v>
      </c>
      <c r="Y617" s="169">
        <f>业务员提成明细!Y600</f>
        <v>0.17</v>
      </c>
      <c r="Z617" s="170" t="str">
        <f>业务员提成明细!Z600</f>
        <v>吨</v>
      </c>
      <c r="AA617" s="170"/>
      <c r="AB617" s="170"/>
      <c r="AC617" s="171">
        <f>业务员提成明细!AC600</f>
        <v>170</v>
      </c>
      <c r="AD617" s="170"/>
      <c r="AE617" s="170"/>
      <c r="AF617" s="170" t="str">
        <f>业务员提成明细!AF600</f>
        <v>XOUT18040329</v>
      </c>
      <c r="AG617" s="176">
        <f>业务员提成明细!AG600</f>
        <v>43209</v>
      </c>
      <c r="AH617" s="177"/>
      <c r="AJ617" s="178">
        <f>业务员提成明细!AJ600</f>
        <v>0.17</v>
      </c>
    </row>
    <row r="618" spans="1:36" outlineLevel="2">
      <c r="A618" s="142" t="str">
        <f>业务员提成明细!A601</f>
        <v>周小帅</v>
      </c>
      <c r="B618" s="143">
        <f>业务员提成明细!B601</f>
        <v>43223</v>
      </c>
      <c r="C618" s="144" t="str">
        <f>业务员提成明细!C601</f>
        <v>a1757</v>
      </c>
      <c r="D618" s="142" t="str">
        <f>业务员提成明细!D601</f>
        <v>上海科穴特种钢管有限公司</v>
      </c>
      <c r="E618" s="145">
        <f>业务员提成明细!E601</f>
        <v>10880</v>
      </c>
      <c r="F618" s="146" t="str">
        <f>业务员提成明细!F601</f>
        <v>27754338</v>
      </c>
      <c r="G618" s="143">
        <f>业务员提成明细!G601</f>
        <v>43223</v>
      </c>
      <c r="H618" s="144" t="str">
        <f>业务员提成明细!H601</f>
        <v>款到发货</v>
      </c>
      <c r="I618" s="150" t="str">
        <f>业务员提成明细!I601</f>
        <v>2018-5-13/2018-6-13</v>
      </c>
      <c r="J618" s="151">
        <f>业务员提成明细!J601</f>
        <v>10860</v>
      </c>
      <c r="K618" s="145">
        <f>业务员提成明细!K601</f>
        <v>9362.07</v>
      </c>
      <c r="L618" s="152">
        <f>业务员提成明细!L601</f>
        <v>41</v>
      </c>
      <c r="M618" s="153">
        <f>业务员提成明细!M601</f>
        <v>0</v>
      </c>
      <c r="N618" s="76" t="e">
        <f>业务员提成明细!N601</f>
        <v>#REF!</v>
      </c>
      <c r="O618" s="126">
        <f>业务员提成明细!O601</f>
        <v>0.05</v>
      </c>
      <c r="P618" s="154">
        <f>业务员提成明细!P601</f>
        <v>468.1</v>
      </c>
      <c r="Q618" s="125" t="e">
        <f>业务员提成明细!Q601</f>
        <v>#REF!</v>
      </c>
      <c r="R618" s="145" t="e">
        <f>业务员提成明细!R601</f>
        <v>#REF!</v>
      </c>
      <c r="S618" s="161" t="e">
        <f>业务员提成明细!S601</f>
        <v>#REF!</v>
      </c>
      <c r="T618" s="162" t="str">
        <f>业务员提成明细!V601</f>
        <v>CYZ07</v>
      </c>
      <c r="U618" s="144" t="str">
        <f>业务员提成明细!W601</f>
        <v>*专项化学用品*不锈钢专用冷轧油</v>
      </c>
      <c r="V618" s="163" t="str">
        <f>业务员提成明细!V601</f>
        <v>CYZ07</v>
      </c>
      <c r="W618" s="164" t="str">
        <f>业务员提成明细!W601</f>
        <v>*专项化学用品*不锈钢专用冷轧油</v>
      </c>
      <c r="X618" s="163" t="str">
        <f>业务员提成明细!X601</f>
        <v>EF-108C</v>
      </c>
      <c r="Y618" s="169">
        <f>业务员提成明细!Y601</f>
        <v>3.99</v>
      </c>
      <c r="Z618" s="170" t="str">
        <f>业务员提成明细!Z601</f>
        <v>桶</v>
      </c>
      <c r="AA618" s="170"/>
      <c r="AB618" s="170"/>
      <c r="AC618" s="171">
        <f>业务员提成明细!AC601</f>
        <v>798.53</v>
      </c>
      <c r="AD618" s="170"/>
      <c r="AE618" s="170"/>
      <c r="AF618" s="170" t="str">
        <f>业务员提成明细!AF601</f>
        <v>XOUT18050003</v>
      </c>
      <c r="AG618" s="176">
        <f>业务员提成明细!AG601</f>
        <v>43222</v>
      </c>
      <c r="AH618" s="177" t="str">
        <f>业务员提成明细!AH601</f>
        <v>拆分付款</v>
      </c>
      <c r="AJ618" s="178">
        <f>业务员提成明细!AJ601</f>
        <v>0.16000004264706</v>
      </c>
    </row>
    <row r="619" spans="1:36" outlineLevel="2">
      <c r="A619" s="142" t="str">
        <f>业务员提成明细!A602</f>
        <v>周小帅</v>
      </c>
      <c r="B619" s="143">
        <f>业务员提成明细!B602</f>
        <v>43201</v>
      </c>
      <c r="C619" s="144" t="str">
        <f>业务员提成明细!C602</f>
        <v>a1771</v>
      </c>
      <c r="D619" s="142" t="str">
        <f>业务员提成明细!D602</f>
        <v>无锡市泰恩增压器有限公司</v>
      </c>
      <c r="E619" s="145">
        <f>业务员提成明细!E602</f>
        <v>3800</v>
      </c>
      <c r="F619" s="146" t="str">
        <f>业务员提成明细!F602</f>
        <v>15222475</v>
      </c>
      <c r="G619" s="143">
        <f>业务员提成明细!G602</f>
        <v>43231</v>
      </c>
      <c r="H619" s="144">
        <f>业务员提成明细!H602</f>
        <v>30</v>
      </c>
      <c r="I619" s="150">
        <f>业务员提成明细!I602</f>
        <v>43273</v>
      </c>
      <c r="J619" s="151">
        <f>业务员提成明细!J602</f>
        <v>3800</v>
      </c>
      <c r="K619" s="145">
        <f>业务员提成明细!K602</f>
        <v>3247.86</v>
      </c>
      <c r="L619" s="152">
        <f>业务员提成明细!L602</f>
        <v>72</v>
      </c>
      <c r="M619" s="153">
        <f>业务员提成明细!M602</f>
        <v>0</v>
      </c>
      <c r="N619" s="76" t="e">
        <f>业务员提成明细!N602</f>
        <v>#REF!</v>
      </c>
      <c r="O619" s="126">
        <f>业务员提成明细!O602</f>
        <v>0.04</v>
      </c>
      <c r="P619" s="154">
        <f>业务员提成明细!P602</f>
        <v>129.91</v>
      </c>
      <c r="Q619" s="125">
        <f>业务员提成明细!Q602</f>
        <v>15.669600000000001</v>
      </c>
      <c r="R619" s="145">
        <f>业务员提成明细!R602</f>
        <v>2820.53</v>
      </c>
      <c r="S619" s="161">
        <f>业务员提成明细!S602</f>
        <v>427.33</v>
      </c>
      <c r="T619" s="162" t="str">
        <f>业务员提成明细!V602</f>
        <v>CSR34</v>
      </c>
      <c r="U619" s="144" t="str">
        <f>业务员提成明细!W602</f>
        <v>*其他化学制品*植物切削液</v>
      </c>
      <c r="V619" s="163" t="str">
        <f>业务员提成明细!V602</f>
        <v>CSR34</v>
      </c>
      <c r="W619" s="164" t="str">
        <f>业务员提成明细!W602</f>
        <v>*其他化学制品*植物切削液</v>
      </c>
      <c r="X619" s="163" t="str">
        <f>业务员提成明细!X602</f>
        <v>JH-200RP</v>
      </c>
      <c r="Y619" s="169">
        <f>业务员提成明细!Y602</f>
        <v>1</v>
      </c>
      <c r="Z619" s="170" t="str">
        <f>业务员提成明细!Z602</f>
        <v>桶</v>
      </c>
      <c r="AA619" s="170"/>
      <c r="AB619" s="170"/>
      <c r="AC619" s="171">
        <f>业务员提成明细!AC602</f>
        <v>180</v>
      </c>
      <c r="AD619" s="170"/>
      <c r="AE619" s="170"/>
      <c r="AF619" s="170" t="str">
        <f>业务员提成明细!AF602</f>
        <v>XOUT18040156</v>
      </c>
      <c r="AG619" s="176">
        <f>业务员提成明细!AG602</f>
        <v>43202</v>
      </c>
      <c r="AH619" s="177"/>
      <c r="AJ619" s="178">
        <f>业务员提成明细!AJ602</f>
        <v>0.17</v>
      </c>
    </row>
    <row r="620" spans="1:36" outlineLevel="2">
      <c r="A620" s="142" t="str">
        <f>业务员提成明细!A603</f>
        <v>周小帅</v>
      </c>
      <c r="B620" s="143">
        <f>业务员提成明细!B603</f>
        <v>43188</v>
      </c>
      <c r="C620" s="144" t="str">
        <f>业务员提成明细!C603</f>
        <v>a1803</v>
      </c>
      <c r="D620" s="142" t="str">
        <f>业务员提成明细!D603</f>
        <v>丽水市英特轴承有限公司</v>
      </c>
      <c r="E620" s="145">
        <f>业务员提成明细!E603</f>
        <v>5000</v>
      </c>
      <c r="F620" s="146" t="str">
        <f>业务员提成明细!F603</f>
        <v>15222317</v>
      </c>
      <c r="G620" s="143">
        <f>业务员提成明细!G603</f>
        <v>43218</v>
      </c>
      <c r="H620" s="144">
        <f>业务员提成明细!H603</f>
        <v>30</v>
      </c>
      <c r="I620" s="150">
        <f>业务员提成明细!I603</f>
        <v>43270</v>
      </c>
      <c r="J620" s="151">
        <f>业务员提成明细!J603</f>
        <v>5000</v>
      </c>
      <c r="K620" s="145">
        <f>业务员提成明细!K603</f>
        <v>4273.5</v>
      </c>
      <c r="L620" s="152">
        <f>业务员提成明细!L603</f>
        <v>82</v>
      </c>
      <c r="M620" s="153">
        <f>业务员提成明细!M603</f>
        <v>0</v>
      </c>
      <c r="N620" s="76" t="e">
        <f>业务员提成明细!N603</f>
        <v>#REF!</v>
      </c>
      <c r="O620" s="126">
        <f>业务员提成明细!O603</f>
        <v>0.04</v>
      </c>
      <c r="P620" s="154">
        <f>业务员提成明细!P603</f>
        <v>170.94</v>
      </c>
      <c r="Q620" s="125" t="e">
        <f>业务员提成明细!Q603</f>
        <v>#REF!</v>
      </c>
      <c r="R620" s="145" t="e">
        <f>业务员提成明细!R603</f>
        <v>#REF!</v>
      </c>
      <c r="S620" s="161" t="e">
        <f>业务员提成明细!S603</f>
        <v>#REF!</v>
      </c>
      <c r="T620" s="162" t="str">
        <f>业务员提成明细!V603</f>
        <v>CSQ88</v>
      </c>
      <c r="U620" s="144" t="str">
        <f>业务员提成明细!W603</f>
        <v>*专项化学用品*全合成切削液</v>
      </c>
      <c r="V620" s="163" t="str">
        <f>业务员提成明细!V603</f>
        <v>CSQ88</v>
      </c>
      <c r="W620" s="164" t="str">
        <f>业务员提成明细!W603</f>
        <v>*专项化学用品*全合成切削液</v>
      </c>
      <c r="X620" s="163" t="str">
        <f>业务员提成明细!X603</f>
        <v>SH-801HL-JX</v>
      </c>
      <c r="Y620" s="169">
        <f>业务员提成明细!Y603</f>
        <v>2</v>
      </c>
      <c r="Z620" s="170" t="str">
        <f>业务员提成明细!Z603</f>
        <v>桶</v>
      </c>
      <c r="AA620" s="170"/>
      <c r="AB620" s="170"/>
      <c r="AC620" s="171">
        <f>业务员提成明细!AC603</f>
        <v>360</v>
      </c>
      <c r="AD620" s="170"/>
      <c r="AE620" s="170"/>
      <c r="AF620" s="170" t="str">
        <f>业务员提成明细!AF603</f>
        <v>XOUT18030479</v>
      </c>
      <c r="AG620" s="176">
        <f>业务员提成明细!AG603</f>
        <v>43188</v>
      </c>
      <c r="AH620" s="177"/>
      <c r="AJ620" s="178">
        <f>业务员提成明细!AJ603</f>
        <v>0.17</v>
      </c>
    </row>
    <row r="621" spans="1:36" outlineLevel="2">
      <c r="A621" s="142" t="str">
        <f>业务员提成明细!A604</f>
        <v>周小帅</v>
      </c>
      <c r="B621" s="143">
        <f>业务员提成明细!B604</f>
        <v>43253</v>
      </c>
      <c r="C621" s="144" t="str">
        <f>业务员提成明细!C604</f>
        <v>a1826</v>
      </c>
      <c r="D621" s="142" t="str">
        <f>业务员提成明细!D604</f>
        <v>烟台永正数控刀具有限公司</v>
      </c>
      <c r="E621" s="145">
        <f>业务员提成明细!E604</f>
        <v>2300</v>
      </c>
      <c r="F621" s="146" t="str">
        <f>业务员提成明细!F604</f>
        <v>55874796</v>
      </c>
      <c r="G621" s="143">
        <f>业务员提成明细!G604</f>
        <v>43253</v>
      </c>
      <c r="H621" s="144" t="str">
        <f>业务员提成明细!H604</f>
        <v>货到付款</v>
      </c>
      <c r="I621" s="150">
        <f>业务员提成明细!I604</f>
        <v>43280</v>
      </c>
      <c r="J621" s="151">
        <f>业务员提成明细!J604</f>
        <v>2300</v>
      </c>
      <c r="K621" s="145">
        <f>业务员提成明细!K604</f>
        <v>1982.76</v>
      </c>
      <c r="L621" s="152">
        <f>业务员提成明细!L604</f>
        <v>27</v>
      </c>
      <c r="M621" s="153">
        <f>业务员提成明细!M604</f>
        <v>0</v>
      </c>
      <c r="N621" s="76" t="e">
        <f>业务员提成明细!N604</f>
        <v>#REF!</v>
      </c>
      <c r="O621" s="126">
        <f>业务员提成明细!O604</f>
        <v>0.05</v>
      </c>
      <c r="P621" s="154">
        <f>业务员提成明细!P604</f>
        <v>99.14</v>
      </c>
      <c r="Q621" s="125" t="e">
        <f>业务员提成明细!Q604</f>
        <v>#REF!</v>
      </c>
      <c r="R621" s="145" t="e">
        <f>业务员提成明细!R604</f>
        <v>#REF!</v>
      </c>
      <c r="S621" s="161" t="e">
        <f>业务员提成明细!S604</f>
        <v>#REF!</v>
      </c>
      <c r="T621" s="162" t="str">
        <f>业务员提成明细!V604</f>
        <v>CSB06</v>
      </c>
      <c r="U621" s="144" t="str">
        <f>业务员提成明细!W604</f>
        <v>*化学试剂助剂*半合成切削液</v>
      </c>
      <c r="V621" s="163" t="str">
        <f>业务员提成明细!V604</f>
        <v>CSB06</v>
      </c>
      <c r="W621" s="164" t="str">
        <f>业务员提成明细!W604</f>
        <v>*化学试剂助剂*半合成切削液</v>
      </c>
      <c r="X621" s="163" t="str">
        <f>业务员提成明细!X604</f>
        <v>LP-3030</v>
      </c>
      <c r="Y621" s="169">
        <f>业务员提成明细!Y604</f>
        <v>1</v>
      </c>
      <c r="Z621" s="170" t="str">
        <f>业务员提成明细!Z604</f>
        <v>桶</v>
      </c>
      <c r="AA621" s="170"/>
      <c r="AB621" s="170"/>
      <c r="AC621" s="171">
        <f>业务员提成明细!AC604</f>
        <v>170</v>
      </c>
      <c r="AD621" s="170"/>
      <c r="AE621" s="170"/>
      <c r="AF621" s="170" t="str">
        <f>业务员提成明细!AF604</f>
        <v>XOUT18060019</v>
      </c>
      <c r="AG621" s="176">
        <f>业务员提成明细!AG604</f>
        <v>43252</v>
      </c>
      <c r="AH621" s="177"/>
      <c r="AJ621" s="178">
        <f>业务员提成明细!AJ604</f>
        <v>0.15999919304404001</v>
      </c>
    </row>
    <row r="622" spans="1:36" outlineLevel="2">
      <c r="A622" s="142" t="str">
        <f>业务员提成明细!A605</f>
        <v>周小帅</v>
      </c>
      <c r="B622" s="143">
        <f>业务员提成明细!B605</f>
        <v>43253</v>
      </c>
      <c r="C622" s="144" t="str">
        <f>业务员提成明细!C605</f>
        <v>a1826</v>
      </c>
      <c r="D622" s="142" t="str">
        <f>业务员提成明细!D605</f>
        <v>烟台永正数控刀具有限公司</v>
      </c>
      <c r="E622" s="145">
        <f>业务员提成明细!E605</f>
        <v>2200</v>
      </c>
      <c r="F622" s="146" t="str">
        <f>业务员提成明细!F605</f>
        <v>55874797</v>
      </c>
      <c r="G622" s="143">
        <f>业务员提成明细!G605</f>
        <v>43253</v>
      </c>
      <c r="H622" s="144" t="str">
        <f>业务员提成明细!H605</f>
        <v>货到付款</v>
      </c>
      <c r="I622" s="150">
        <f>业务员提成明细!I605</f>
        <v>43280</v>
      </c>
      <c r="J622" s="151">
        <f>业务员提成明细!J605</f>
        <v>2200</v>
      </c>
      <c r="K622" s="145">
        <f>业务员提成明细!K605</f>
        <v>1896.55</v>
      </c>
      <c r="L622" s="152">
        <f>业务员提成明细!L605</f>
        <v>27</v>
      </c>
      <c r="M622" s="153">
        <f>业务员提成明细!M605</f>
        <v>0</v>
      </c>
      <c r="N622" s="76" t="e">
        <f>业务员提成明细!N605</f>
        <v>#REF!</v>
      </c>
      <c r="O622" s="126">
        <f>业务员提成明细!O605</f>
        <v>0.05</v>
      </c>
      <c r="P622" s="154">
        <f>业务员提成明细!P605</f>
        <v>94.83</v>
      </c>
      <c r="Q622" s="125" t="e">
        <f>业务员提成明细!Q605</f>
        <v>#REF!</v>
      </c>
      <c r="R622" s="145" t="e">
        <f>业务员提成明细!R605</f>
        <v>#REF!</v>
      </c>
      <c r="S622" s="161" t="e">
        <f>业务员提成明细!S605</f>
        <v>#REF!</v>
      </c>
      <c r="T622" s="162" t="str">
        <f>业务员提成明细!V605</f>
        <v>CYT11</v>
      </c>
      <c r="U622" s="144" t="str">
        <f>业务员提成明细!W605</f>
        <v>*润滑油*机床导轨油</v>
      </c>
      <c r="V622" s="163" t="str">
        <f>业务员提成明细!V605</f>
        <v>CYT11</v>
      </c>
      <c r="W622" s="164" t="str">
        <f>业务员提成明细!W605</f>
        <v>*润滑油*机床导轨油</v>
      </c>
      <c r="X622" s="163" t="str">
        <f>业务员提成明细!X605</f>
        <v>68#</v>
      </c>
      <c r="Y622" s="169">
        <f>业务员提成明细!Y605</f>
        <v>0.17</v>
      </c>
      <c r="Z622" s="170" t="str">
        <f>业务员提成明细!Z605</f>
        <v>吨</v>
      </c>
      <c r="AA622" s="170"/>
      <c r="AB622" s="170"/>
      <c r="AC622" s="171">
        <f>业务员提成明细!AC605</f>
        <v>170</v>
      </c>
      <c r="AD622" s="170"/>
      <c r="AE622" s="170"/>
      <c r="AF622" s="170" t="str">
        <f>业务员提成明细!AF605</f>
        <v>XOUT18060019</v>
      </c>
      <c r="AG622" s="176">
        <f>业务员提成明细!AG605</f>
        <v>43252</v>
      </c>
      <c r="AH622" s="177"/>
      <c r="AJ622" s="178">
        <f>业务员提成明细!AJ605</f>
        <v>0.160001054546413</v>
      </c>
    </row>
    <row r="623" spans="1:36" outlineLevel="2">
      <c r="A623" s="142" t="str">
        <f>业务员提成明细!A606</f>
        <v>周小帅</v>
      </c>
      <c r="B623" s="143">
        <f>业务员提成明细!B606</f>
        <v>43208</v>
      </c>
      <c r="C623" s="144" t="str">
        <f>业务员提成明细!C606</f>
        <v>a1830</v>
      </c>
      <c r="D623" s="142" t="str">
        <f>业务员提成明细!D606</f>
        <v>无锡智晟达精密制造有限公司</v>
      </c>
      <c r="E623" s="145">
        <f>业务员提成明细!E606</f>
        <v>3000</v>
      </c>
      <c r="F623" s="146" t="str">
        <f>业务员提成明细!F606</f>
        <v>15222652</v>
      </c>
      <c r="G623" s="143">
        <f>业务员提成明细!G606</f>
        <v>43208</v>
      </c>
      <c r="H623" s="144" t="str">
        <f>业务员提成明细!H606</f>
        <v>货到付款</v>
      </c>
      <c r="I623" s="150">
        <f>业务员提成明细!I606</f>
        <v>43272</v>
      </c>
      <c r="J623" s="151">
        <f>业务员提成明细!J606</f>
        <v>3000</v>
      </c>
      <c r="K623" s="145">
        <f>业务员提成明细!K606</f>
        <v>2564.1</v>
      </c>
      <c r="L623" s="152">
        <f>业务员提成明细!L606</f>
        <v>64</v>
      </c>
      <c r="M623" s="153">
        <f>业务员提成明细!M606</f>
        <v>0</v>
      </c>
      <c r="N623" s="76" t="e">
        <f>业务员提成明细!N606</f>
        <v>#REF!</v>
      </c>
      <c r="O623" s="126">
        <f>业务员提成明细!O606</f>
        <v>0.04</v>
      </c>
      <c r="P623" s="154">
        <f>业务员提成明细!P606</f>
        <v>102.56</v>
      </c>
      <c r="Q623" s="125">
        <f>业务员提成明细!Q606</f>
        <v>15.083</v>
      </c>
      <c r="R623" s="145">
        <f>业务员提成明细!R606</f>
        <v>2564.11</v>
      </c>
      <c r="S623" s="161">
        <f>业务员提成明细!S606</f>
        <v>-0.01</v>
      </c>
      <c r="T623" s="162" t="str">
        <f>业务员提成明细!V606</f>
        <v>CSR24</v>
      </c>
      <c r="U623" s="144" t="str">
        <f>业务员提成明细!W606</f>
        <v>*专项化学用品*铝合金加工液</v>
      </c>
      <c r="V623" s="163" t="str">
        <f>业务员提成明细!V606</f>
        <v>CSR24</v>
      </c>
      <c r="W623" s="164" t="str">
        <f>业务员提成明细!W606</f>
        <v>*专项化学用品*铝合金加工液</v>
      </c>
      <c r="X623" s="163" t="str">
        <f>业务员提成明细!X606</f>
        <v>ZM-3080</v>
      </c>
      <c r="Y623" s="169">
        <f>业务员提成明细!Y606</f>
        <v>1</v>
      </c>
      <c r="Z623" s="170" t="str">
        <f>业务员提成明细!Z606</f>
        <v>桶</v>
      </c>
      <c r="AA623" s="170"/>
      <c r="AB623" s="170"/>
      <c r="AC623" s="171">
        <f>业务员提成明细!AC606</f>
        <v>170</v>
      </c>
      <c r="AD623" s="170"/>
      <c r="AE623" s="170"/>
      <c r="AF623" s="170" t="str">
        <f>业务员提成明细!AF606</f>
        <v>XOUT18040313</v>
      </c>
      <c r="AG623" s="176">
        <f>业务员提成明细!AG606</f>
        <v>43209</v>
      </c>
      <c r="AH623" s="177"/>
      <c r="AJ623" s="178">
        <f>业务员提成明细!AJ606</f>
        <v>0.17</v>
      </c>
    </row>
    <row r="624" spans="1:36" outlineLevel="2">
      <c r="A624" s="142" t="str">
        <f>业务员提成明细!A607</f>
        <v>周小帅</v>
      </c>
      <c r="B624" s="143">
        <f>业务员提成明细!B607</f>
        <v>43273</v>
      </c>
      <c r="C624" s="144" t="str">
        <f>业务员提成明细!C607</f>
        <v>a1882</v>
      </c>
      <c r="D624" s="142" t="str">
        <f>业务员提成明细!D607</f>
        <v>无锡鑫华石油化工有限公司</v>
      </c>
      <c r="E624" s="145">
        <f>业务员提成明细!E607</f>
        <v>5600</v>
      </c>
      <c r="F624" s="146" t="str">
        <f>业务员提成明细!F607</f>
        <v>16643939</v>
      </c>
      <c r="G624" s="143">
        <f>业务员提成明细!G607</f>
        <v>43273</v>
      </c>
      <c r="H624" s="144" t="str">
        <f>业务员提成明细!H607</f>
        <v>款到发货</v>
      </c>
      <c r="I624" s="150">
        <f>业务员提成明细!I607</f>
        <v>43270</v>
      </c>
      <c r="J624" s="151">
        <f>业务员提成明细!J607</f>
        <v>5600</v>
      </c>
      <c r="K624" s="145">
        <f>业务员提成明细!K607</f>
        <v>4827.59</v>
      </c>
      <c r="L624" s="152">
        <f>业务员提成明细!L607</f>
        <v>-3</v>
      </c>
      <c r="M624" s="153">
        <f>业务员提成明细!M607</f>
        <v>0</v>
      </c>
      <c r="N624" s="76" t="e">
        <f>业务员提成明细!N607</f>
        <v>#REF!</v>
      </c>
      <c r="O624" s="126">
        <f>业务员提成明细!O607</f>
        <v>0.05</v>
      </c>
      <c r="P624" s="154">
        <f>业务员提成明细!P607</f>
        <v>241.38</v>
      </c>
      <c r="Q624" s="125" t="e">
        <f>业务员提成明细!Q607</f>
        <v>#REF!</v>
      </c>
      <c r="R624" s="145" t="e">
        <f>业务员提成明细!R607</f>
        <v>#REF!</v>
      </c>
      <c r="S624" s="161" t="e">
        <f>业务员提成明细!S607</f>
        <v>#REF!</v>
      </c>
      <c r="T624" s="162" t="str">
        <f>业务员提成明细!V607</f>
        <v>CSQ13</v>
      </c>
      <c r="U624" s="144" t="str">
        <f>业务员提成明细!W607</f>
        <v>*其他化学制品*高级全合成切削液</v>
      </c>
      <c r="V624" s="163" t="str">
        <f>业务员提成明细!V607</f>
        <v>CSQ13</v>
      </c>
      <c r="W624" s="164" t="str">
        <f>业务员提成明细!W607</f>
        <v>*其他化学制品*高级全合成切削液</v>
      </c>
      <c r="X624" s="163" t="str">
        <f>业务员提成明细!X607</f>
        <v>SC-H801</v>
      </c>
      <c r="Y624" s="169">
        <f>业务员提成明细!Y607</f>
        <v>2</v>
      </c>
      <c r="Z624" s="170" t="str">
        <f>业务员提成明细!Z607</f>
        <v>桶</v>
      </c>
      <c r="AA624" s="170"/>
      <c r="AB624" s="170"/>
      <c r="AC624" s="171">
        <f>业务员提成明细!AC607</f>
        <v>360</v>
      </c>
      <c r="AD624" s="170"/>
      <c r="AE624" s="170"/>
      <c r="AF624" s="170" t="str">
        <f>业务员提成明细!AF607</f>
        <v>XOUT18060358</v>
      </c>
      <c r="AG624" s="176">
        <f>业务员提成明细!AG607</f>
        <v>43271</v>
      </c>
      <c r="AH624" s="177"/>
      <c r="AJ624" s="178">
        <f>业务员提成明细!AJ607</f>
        <v>0.15999908857214501</v>
      </c>
    </row>
    <row r="625" spans="1:36" outlineLevel="2">
      <c r="A625" s="142" t="str">
        <f>业务员提成明细!A608</f>
        <v>周小帅</v>
      </c>
      <c r="B625" s="143">
        <f>业务员提成明细!B608</f>
        <v>43258</v>
      </c>
      <c r="C625" s="144" t="str">
        <f>业务员提成明细!C608</f>
        <v>a1894</v>
      </c>
      <c r="D625" s="142" t="str">
        <f>业务员提成明细!D608</f>
        <v>芜湖皖拓机械科技有限公司</v>
      </c>
      <c r="E625" s="145">
        <f>业务员提成明细!E608</f>
        <v>3150</v>
      </c>
      <c r="F625" s="146" t="str">
        <f>业务员提成明细!F608</f>
        <v>55874879</v>
      </c>
      <c r="G625" s="143">
        <f>业务员提成明细!G608</f>
        <v>43288</v>
      </c>
      <c r="H625" s="144">
        <f>业务员提成明细!H608</f>
        <v>30</v>
      </c>
      <c r="I625" s="150">
        <f>业务员提成明细!I608</f>
        <v>43256</v>
      </c>
      <c r="J625" s="151">
        <f>业务员提成明细!J608</f>
        <v>3150</v>
      </c>
      <c r="K625" s="145">
        <f>业务员提成明细!K608</f>
        <v>2715.52</v>
      </c>
      <c r="L625" s="152">
        <f>业务员提成明细!L608</f>
        <v>-2</v>
      </c>
      <c r="M625" s="153">
        <f>业务员提成明细!M608</f>
        <v>0</v>
      </c>
      <c r="N625" s="76" t="e">
        <f>业务员提成明细!N608</f>
        <v>#REF!</v>
      </c>
      <c r="O625" s="126">
        <f>业务员提成明细!O608</f>
        <v>0.05</v>
      </c>
      <c r="P625" s="154">
        <f>业务员提成明细!P608</f>
        <v>135.78</v>
      </c>
      <c r="Q625" s="125" t="e">
        <f>业务员提成明细!Q608</f>
        <v>#REF!</v>
      </c>
      <c r="R625" s="145" t="e">
        <f>业务员提成明细!R608</f>
        <v>#REF!</v>
      </c>
      <c r="S625" s="161" t="e">
        <f>业务员提成明细!S608</f>
        <v>#REF!</v>
      </c>
      <c r="T625" s="162" t="str">
        <f>业务员提成明细!V608</f>
        <v>CYQ19</v>
      </c>
      <c r="U625" s="144" t="str">
        <f>业务员提成明细!W608</f>
        <v>*化学试剂助剂*不锈钢冷却剂</v>
      </c>
      <c r="V625" s="163" t="str">
        <f>业务员提成明细!V608</f>
        <v>CYQ19</v>
      </c>
      <c r="W625" s="164" t="str">
        <f>业务员提成明细!W608</f>
        <v>*化学试剂助剂*不锈钢冷却剂</v>
      </c>
      <c r="X625" s="163" t="str">
        <f>业务员提成明细!X608</f>
        <v>DH-30A</v>
      </c>
      <c r="Y625" s="169">
        <f>业务员提成明细!Y608</f>
        <v>1</v>
      </c>
      <c r="Z625" s="170" t="str">
        <f>业务员提成明细!Z608</f>
        <v>桶</v>
      </c>
      <c r="AA625" s="170"/>
      <c r="AB625" s="170"/>
      <c r="AC625" s="171">
        <f>业务员提成明细!AC608</f>
        <v>170</v>
      </c>
      <c r="AD625" s="170"/>
      <c r="AE625" s="170"/>
      <c r="AF625" s="170" t="str">
        <f>业务员提成明细!AF608</f>
        <v>XOUT18060106</v>
      </c>
      <c r="AG625" s="176">
        <f>业务员提成明细!AG608</f>
        <v>43257</v>
      </c>
      <c r="AH625" s="177"/>
      <c r="AJ625" s="178">
        <f>业务员提成明细!AJ608</f>
        <v>0.15999882158849901</v>
      </c>
    </row>
    <row r="626" spans="1:36" outlineLevel="2">
      <c r="A626" s="142" t="str">
        <f>业务员提成明细!A609</f>
        <v>周小帅</v>
      </c>
      <c r="B626" s="143">
        <f>业务员提成明细!B609</f>
        <v>43266</v>
      </c>
      <c r="C626" s="144" t="str">
        <f>业务员提成明细!C609</f>
        <v>a1898</v>
      </c>
      <c r="D626" s="142" t="str">
        <f>业务员提成明细!D609</f>
        <v>温州国际经济技术合作有限公司</v>
      </c>
      <c r="E626" s="145">
        <f>业务员提成明细!E609</f>
        <v>5438.4</v>
      </c>
      <c r="F626" s="146" t="str">
        <f>业务员提成明细!F609</f>
        <v>16643874</v>
      </c>
      <c r="G626" s="143">
        <f>业务员提成明细!G609</f>
        <v>43266</v>
      </c>
      <c r="H626" s="144" t="str">
        <f>业务员提成明细!H609</f>
        <v>款到发货</v>
      </c>
      <c r="I626" s="150">
        <f>业务员提成明细!I609</f>
        <v>43259</v>
      </c>
      <c r="J626" s="151">
        <f>业务员提成明细!J609</f>
        <v>5438.4</v>
      </c>
      <c r="K626" s="145">
        <f>业务员提成明细!K609</f>
        <v>4688.28</v>
      </c>
      <c r="L626" s="152">
        <f>业务员提成明细!L609</f>
        <v>-7</v>
      </c>
      <c r="M626" s="153">
        <f>业务员提成明细!M609</f>
        <v>0</v>
      </c>
      <c r="N626" s="76" t="e">
        <f>业务员提成明细!N609</f>
        <v>#REF!</v>
      </c>
      <c r="O626" s="126">
        <f>业务员提成明细!O609</f>
        <v>0.05</v>
      </c>
      <c r="P626" s="154">
        <f>业务员提成明细!P609</f>
        <v>234.41</v>
      </c>
      <c r="Q626" s="125" t="e">
        <f>业务员提成明细!Q609</f>
        <v>#REF!</v>
      </c>
      <c r="R626" s="145" t="e">
        <f>业务员提成明细!R609</f>
        <v>#REF!</v>
      </c>
      <c r="S626" s="161" t="e">
        <f>业务员提成明细!S609</f>
        <v>#REF!</v>
      </c>
      <c r="T626" s="162" t="str">
        <f>业务员提成明细!V609</f>
        <v>CSX09</v>
      </c>
      <c r="U626" s="144" t="str">
        <f>业务员提成明细!W609</f>
        <v>*专项化学用品*脱脂剂</v>
      </c>
      <c r="V626" s="163" t="str">
        <f>业务员提成明细!V609</f>
        <v>CSX09</v>
      </c>
      <c r="W626" s="164" t="str">
        <f>业务员提成明细!W609</f>
        <v>*专项化学用品*脱脂剂</v>
      </c>
      <c r="X626" s="163" t="str">
        <f>业务员提成明细!X609</f>
        <v>AS-505</v>
      </c>
      <c r="Y626" s="169">
        <f>业务员提成明细!Y609</f>
        <v>10</v>
      </c>
      <c r="Z626" s="170" t="str">
        <f>业务员提成明细!Z609</f>
        <v>袋</v>
      </c>
      <c r="AA626" s="170"/>
      <c r="AB626" s="170"/>
      <c r="AC626" s="171">
        <f>业务员提成明细!AC609</f>
        <v>250</v>
      </c>
      <c r="AD626" s="170"/>
      <c r="AE626" s="170"/>
      <c r="AF626" s="170" t="str">
        <f>业务员提成明细!AF609</f>
        <v>XOUT18060244</v>
      </c>
      <c r="AG626" s="176">
        <f>业务员提成明细!AG609</f>
        <v>43264</v>
      </c>
      <c r="AH626" s="177"/>
      <c r="AJ626" s="178">
        <f>业务员提成明细!AJ609</f>
        <v>0.15999897617036499</v>
      </c>
    </row>
    <row r="627" spans="1:36" outlineLevel="2">
      <c r="A627" s="142" t="str">
        <f>业务员提成明细!A610</f>
        <v>周小帅</v>
      </c>
      <c r="B627" s="143">
        <f>业务员提成明细!B610</f>
        <v>43266</v>
      </c>
      <c r="C627" s="144" t="str">
        <f>业务员提成明细!C610</f>
        <v>a1898</v>
      </c>
      <c r="D627" s="142" t="str">
        <f>业务员提成明细!D610</f>
        <v>温州国际经济技术合作有限公司</v>
      </c>
      <c r="E627" s="145">
        <f>业务员提成明细!E610</f>
        <v>17668.62</v>
      </c>
      <c r="F627" s="146" t="str">
        <f>业务员提成明细!F610</f>
        <v>16643874</v>
      </c>
      <c r="G627" s="143">
        <f>业务员提成明细!G610</f>
        <v>43266</v>
      </c>
      <c r="H627" s="144" t="str">
        <f>业务员提成明细!H610</f>
        <v>款到发货</v>
      </c>
      <c r="I627" s="150">
        <f>业务员提成明细!I610</f>
        <v>43259</v>
      </c>
      <c r="J627" s="151">
        <f>业务员提成明细!J610</f>
        <v>17668.62</v>
      </c>
      <c r="K627" s="145">
        <f>业务员提成明细!K610</f>
        <v>15231.58</v>
      </c>
      <c r="L627" s="152">
        <f>业务员提成明细!L610</f>
        <v>-7</v>
      </c>
      <c r="M627" s="153">
        <f>业务员提成明细!M610</f>
        <v>0</v>
      </c>
      <c r="N627" s="76" t="e">
        <f>业务员提成明细!N610</f>
        <v>#REF!</v>
      </c>
      <c r="O627" s="126">
        <f>业务员提成明细!O610</f>
        <v>0.05</v>
      </c>
      <c r="P627" s="154">
        <f>业务员提成明细!P610</f>
        <v>761.58</v>
      </c>
      <c r="Q627" s="125" t="e">
        <f>业务员提成明细!Q610</f>
        <v>#REF!</v>
      </c>
      <c r="R627" s="145" t="e">
        <f>业务员提成明细!R610</f>
        <v>#REF!</v>
      </c>
      <c r="S627" s="161" t="e">
        <f>业务员提成明细!S610</f>
        <v>#REF!</v>
      </c>
      <c r="T627" s="162" t="str">
        <f>业务员提成明细!V610</f>
        <v>CYT33</v>
      </c>
      <c r="U627" s="144" t="str">
        <f>业务员提成明细!W610</f>
        <v>*专项化学用品*冷拔油</v>
      </c>
      <c r="V627" s="163" t="str">
        <f>业务员提成明细!V610</f>
        <v>CYT33</v>
      </c>
      <c r="W627" s="164" t="str">
        <f>业务员提成明细!W610</f>
        <v>*专项化学用品*冷拔油</v>
      </c>
      <c r="X627" s="163" t="str">
        <f>业务员提成明细!X610</f>
        <v>EF-306</v>
      </c>
      <c r="Y627" s="169">
        <f>业务员提成明细!Y610</f>
        <v>3</v>
      </c>
      <c r="Z627" s="170" t="str">
        <f>业务员提成明细!Z610</f>
        <v>桶</v>
      </c>
      <c r="AA627" s="170"/>
      <c r="AB627" s="170"/>
      <c r="AC627" s="171">
        <f>业务员提成明细!AC610</f>
        <v>510</v>
      </c>
      <c r="AD627" s="170"/>
      <c r="AE627" s="170"/>
      <c r="AF627" s="170" t="str">
        <f>业务员提成明细!AF610</f>
        <v>XOUT18060244</v>
      </c>
      <c r="AG627" s="176">
        <f>业务员提成明细!AG610</f>
        <v>43264</v>
      </c>
      <c r="AH627" s="177"/>
      <c r="AJ627" s="178">
        <f>业务员提成明细!AJ610</f>
        <v>0.15999897617036499</v>
      </c>
    </row>
    <row r="628" spans="1:36" outlineLevel="2">
      <c r="A628" s="142" t="str">
        <f>业务员提成明细!A611</f>
        <v>周小帅</v>
      </c>
      <c r="B628" s="143">
        <f>业务员提成明细!B611</f>
        <v>43266</v>
      </c>
      <c r="C628" s="144" t="str">
        <f>业务员提成明细!C611</f>
        <v>a1908</v>
      </c>
      <c r="D628" s="142" t="str">
        <f>业务员提成明细!D611</f>
        <v>无锡市国创精工机械有限公司</v>
      </c>
      <c r="E628" s="145">
        <f>业务员提成明细!E611</f>
        <v>3500</v>
      </c>
      <c r="F628" s="146" t="str">
        <f>业务员提成明细!F611</f>
        <v>16643889</v>
      </c>
      <c r="G628" s="143">
        <f>业务员提成明细!G611</f>
        <v>43266</v>
      </c>
      <c r="H628" s="144" t="str">
        <f>业务员提成明细!H611</f>
        <v>货到付款</v>
      </c>
      <c r="I628" s="150">
        <f>业务员提成明细!I611</f>
        <v>43272</v>
      </c>
      <c r="J628" s="151">
        <f>业务员提成明细!J611</f>
        <v>3500</v>
      </c>
      <c r="K628" s="145">
        <f>业务员提成明细!K611</f>
        <v>3017.24</v>
      </c>
      <c r="L628" s="152">
        <f>业务员提成明细!L611</f>
        <v>6</v>
      </c>
      <c r="M628" s="153">
        <f>业务员提成明细!M611</f>
        <v>0</v>
      </c>
      <c r="N628" s="76" t="e">
        <f>业务员提成明细!N611</f>
        <v>#REF!</v>
      </c>
      <c r="O628" s="126">
        <f>业务员提成明细!O611</f>
        <v>0.05</v>
      </c>
      <c r="P628" s="154">
        <f>业务员提成明细!P611</f>
        <v>150.86000000000001</v>
      </c>
      <c r="Q628" s="125" t="e">
        <f>业务员提成明细!Q611</f>
        <v>#REF!</v>
      </c>
      <c r="R628" s="145" t="e">
        <f>业务员提成明细!R611</f>
        <v>#REF!</v>
      </c>
      <c r="S628" s="161" t="e">
        <f>业务员提成明细!S611</f>
        <v>#REF!</v>
      </c>
      <c r="T628" s="162" t="str">
        <f>业务员提成明细!V611</f>
        <v>CSB01</v>
      </c>
      <c r="U628" s="144" t="str">
        <f>业务员提成明细!W611</f>
        <v>*化学试剂助剂*半合成切削液</v>
      </c>
      <c r="V628" s="163" t="str">
        <f>业务员提成明细!V611</f>
        <v>CSB01</v>
      </c>
      <c r="W628" s="164" t="str">
        <f>业务员提成明细!W611</f>
        <v>*化学试剂助剂*半合成切削液</v>
      </c>
      <c r="X628" s="163" t="str">
        <f>业务员提成明细!X611</f>
        <v>AP-3040</v>
      </c>
      <c r="Y628" s="169">
        <f>业务员提成明细!Y611</f>
        <v>1</v>
      </c>
      <c r="Z628" s="170" t="str">
        <f>业务员提成明细!Z611</f>
        <v>桶</v>
      </c>
      <c r="AA628" s="170"/>
      <c r="AB628" s="170"/>
      <c r="AC628" s="171">
        <f>业务员提成明细!AC611</f>
        <v>170</v>
      </c>
      <c r="AD628" s="170"/>
      <c r="AE628" s="170"/>
      <c r="AF628" s="170" t="str">
        <f>业务员提成明细!AF611</f>
        <v>XOUT18060341</v>
      </c>
      <c r="AG628" s="176">
        <f>业务员提成明细!AG611</f>
        <v>43266</v>
      </c>
      <c r="AH628" s="177"/>
      <c r="AJ628" s="178">
        <f>业务员提成明细!AJ611</f>
        <v>0.16000053028595701</v>
      </c>
    </row>
    <row r="629" spans="1:36" outlineLevel="2">
      <c r="A629" s="142" t="str">
        <f>业务员提成明细!A612</f>
        <v>周小帅</v>
      </c>
      <c r="B629" s="143">
        <f>业务员提成明细!B612</f>
        <v>43190</v>
      </c>
      <c r="C629" s="144" t="str">
        <f>业务员提成明细!C612</f>
        <v>a0893</v>
      </c>
      <c r="D629" s="142" t="str">
        <f>业务员提成明细!D612</f>
        <v>常州正润</v>
      </c>
      <c r="E629" s="145">
        <f>业务员提成明细!E612</f>
        <v>5600</v>
      </c>
      <c r="F629" s="146" t="str">
        <f>业务员提成明细!F612</f>
        <v>未税</v>
      </c>
      <c r="G629" s="143"/>
      <c r="H629" s="144"/>
      <c r="I629" s="150">
        <f>业务员提成明细!I612</f>
        <v>43272</v>
      </c>
      <c r="J629" s="151">
        <f>业务员提成明细!J612</f>
        <v>5600</v>
      </c>
      <c r="K629" s="145">
        <f>业务员提成明细!K612</f>
        <v>5600</v>
      </c>
      <c r="L629" s="152">
        <f>业务员提成明细!L612</f>
        <v>82</v>
      </c>
      <c r="M629" s="153">
        <f>业务员提成明细!M612</f>
        <v>0</v>
      </c>
      <c r="N629" s="76" t="e">
        <f>业务员提成明细!N612</f>
        <v>#REF!</v>
      </c>
      <c r="O629" s="126">
        <f>业务员提成明细!O612</f>
        <v>0.04</v>
      </c>
      <c r="P629" s="154">
        <f>业务员提成明细!P612</f>
        <v>224</v>
      </c>
      <c r="Q629" s="125">
        <f>业务员提成明细!Q612</f>
        <v>15.083</v>
      </c>
      <c r="R629" s="145">
        <f>业务员提成明细!R612</f>
        <v>5128.22</v>
      </c>
      <c r="S629" s="161">
        <f>业务员提成明细!S612</f>
        <v>471.78</v>
      </c>
      <c r="T629" s="162" t="str">
        <f>业务员提成明细!V612</f>
        <v>CSR24</v>
      </c>
      <c r="U629" s="144" t="str">
        <f>业务员提成明细!W612</f>
        <v xml:space="preserve">铝合金加工液 </v>
      </c>
      <c r="V629" s="163" t="str">
        <f>业务员提成明细!V612</f>
        <v>CSR24</v>
      </c>
      <c r="W629" s="164" t="str">
        <f>业务员提成明细!W612</f>
        <v xml:space="preserve">铝合金加工液 </v>
      </c>
      <c r="X629" s="163" t="str">
        <f>业务员提成明细!X612</f>
        <v xml:space="preserve">ZM-3080 </v>
      </c>
      <c r="Y629" s="169">
        <f>业务员提成明细!Y612</f>
        <v>2</v>
      </c>
      <c r="Z629" s="170" t="str">
        <f>业务员提成明细!Z612</f>
        <v>桶</v>
      </c>
      <c r="AA629" s="170"/>
      <c r="AB629" s="170"/>
      <c r="AC629" s="171">
        <f>业务员提成明细!AC612</f>
        <v>340</v>
      </c>
      <c r="AD629" s="170"/>
      <c r="AE629" s="170"/>
      <c r="AF629" s="170" t="str">
        <f>业务员提成明细!AF612</f>
        <v>R18030013</v>
      </c>
      <c r="AG629" s="176">
        <f>业务员提成明细!AG612</f>
        <v>43190</v>
      </c>
      <c r="AH629" s="177"/>
      <c r="AJ629" s="178"/>
    </row>
    <row r="630" spans="1:36" outlineLevel="2">
      <c r="A630" s="142" t="str">
        <f>业务员提成明细!A613</f>
        <v>周小帅</v>
      </c>
      <c r="B630" s="143">
        <f>业务员提成明细!B613</f>
        <v>43227</v>
      </c>
      <c r="C630" s="144" t="str">
        <f>业务员提成明细!C613</f>
        <v>b082</v>
      </c>
      <c r="D630" s="142" t="str">
        <f>业务员提成明细!D613</f>
        <v>泰州市吉强</v>
      </c>
      <c r="E630" s="145">
        <f>业务员提成明细!E613</f>
        <v>9600</v>
      </c>
      <c r="F630" s="146" t="str">
        <f>业务员提成明细!F613</f>
        <v>未税</v>
      </c>
      <c r="G630" s="143"/>
      <c r="H630" s="144"/>
      <c r="I630" s="150">
        <f>业务员提成明细!I613</f>
        <v>43272</v>
      </c>
      <c r="J630" s="151">
        <f>业务员提成明细!J613</f>
        <v>9600</v>
      </c>
      <c r="K630" s="145">
        <f>业务员提成明细!K613</f>
        <v>9600</v>
      </c>
      <c r="L630" s="152">
        <f>业务员提成明细!L613</f>
        <v>45</v>
      </c>
      <c r="M630" s="153">
        <f>业务员提成明细!M613</f>
        <v>0</v>
      </c>
      <c r="N630" s="76" t="e">
        <f>业务员提成明细!N613</f>
        <v>#REF!</v>
      </c>
      <c r="O630" s="126">
        <f>业务员提成明细!O613</f>
        <v>0.05</v>
      </c>
      <c r="P630" s="154">
        <f>业务员提成明细!P613</f>
        <v>480</v>
      </c>
      <c r="Q630" s="125" t="e">
        <f>业务员提成明细!Q613</f>
        <v>#REF!</v>
      </c>
      <c r="R630" s="145" t="e">
        <f>业务员提成明细!R613</f>
        <v>#REF!</v>
      </c>
      <c r="S630" s="161" t="e">
        <f>业务员提成明细!S613</f>
        <v>#REF!</v>
      </c>
      <c r="T630" s="162" t="str">
        <f>业务员提成明细!V613</f>
        <v>CSB12</v>
      </c>
      <c r="U630" s="144" t="str">
        <f>业务员提成明细!W613</f>
        <v xml:space="preserve">不锈钢磨削液 </v>
      </c>
      <c r="V630" s="163" t="str">
        <f>业务员提成明细!V613</f>
        <v>CSB12</v>
      </c>
      <c r="W630" s="164" t="str">
        <f>业务员提成明细!W613</f>
        <v xml:space="preserve">不锈钢磨削液 </v>
      </c>
      <c r="X630" s="163" t="str">
        <f>业务员提成明细!X613</f>
        <v>JH-101LM</v>
      </c>
      <c r="Y630" s="169">
        <f>业务员提成明细!Y613</f>
        <v>4</v>
      </c>
      <c r="Z630" s="170" t="str">
        <f>业务员提成明细!Z613</f>
        <v>桶</v>
      </c>
      <c r="AA630" s="170"/>
      <c r="AB630" s="170"/>
      <c r="AC630" s="171">
        <f>业务员提成明细!AC613</f>
        <v>680</v>
      </c>
      <c r="AD630" s="170"/>
      <c r="AE630" s="170"/>
      <c r="AF630" s="170" t="str">
        <f>业务员提成明细!AF613</f>
        <v>R18050005</v>
      </c>
      <c r="AG630" s="176">
        <f>业务员提成明细!AG613</f>
        <v>43227</v>
      </c>
      <c r="AH630" s="177"/>
      <c r="AJ630" s="178"/>
    </row>
    <row r="631" spans="1:36" outlineLevel="2">
      <c r="A631" s="142" t="str">
        <f>业务员提成明细!A614</f>
        <v>周小帅</v>
      </c>
      <c r="B631" s="143">
        <f>业务员提成明细!B614</f>
        <v>43257</v>
      </c>
      <c r="C631" s="144" t="str">
        <f>业务员提成明细!C614</f>
        <v>b160</v>
      </c>
      <c r="D631" s="142" t="str">
        <f>业务员提成明细!D614</f>
        <v>羊尖蒋卫江</v>
      </c>
      <c r="E631" s="145">
        <f>业务员提成明细!E614</f>
        <v>5000</v>
      </c>
      <c r="F631" s="146" t="str">
        <f>业务员提成明细!F614</f>
        <v>未税</v>
      </c>
      <c r="G631" s="143"/>
      <c r="H631" s="144"/>
      <c r="I631" s="150">
        <f>业务员提成明细!I614</f>
        <v>43272</v>
      </c>
      <c r="J631" s="151">
        <f>业务员提成明细!J614</f>
        <v>5000</v>
      </c>
      <c r="K631" s="145">
        <f>业务员提成明细!K614</f>
        <v>5000</v>
      </c>
      <c r="L631" s="152">
        <f>业务员提成明细!L614</f>
        <v>15</v>
      </c>
      <c r="M631" s="153">
        <f>业务员提成明细!M614</f>
        <v>0</v>
      </c>
      <c r="N631" s="76" t="e">
        <f>业务员提成明细!N614</f>
        <v>#REF!</v>
      </c>
      <c r="O631" s="126">
        <f>业务员提成明细!O614</f>
        <v>0.05</v>
      </c>
      <c r="P631" s="154">
        <f>业务员提成明细!P614</f>
        <v>250</v>
      </c>
      <c r="Q631" s="125" t="e">
        <f>业务员提成明细!Q614</f>
        <v>#REF!</v>
      </c>
      <c r="R631" s="145" t="e">
        <f>业务员提成明细!R614</f>
        <v>#REF!</v>
      </c>
      <c r="S631" s="161" t="e">
        <f>业务员提成明细!S614</f>
        <v>#REF!</v>
      </c>
      <c r="T631" s="162" t="str">
        <f>业务员提成明细!V614</f>
        <v>CSB06</v>
      </c>
      <c r="U631" s="144" t="str">
        <f>业务员提成明细!W614</f>
        <v>半合成切削液</v>
      </c>
      <c r="V631" s="163" t="str">
        <f>业务员提成明细!V614</f>
        <v>CSB06</v>
      </c>
      <c r="W631" s="164" t="str">
        <f>业务员提成明细!W614</f>
        <v>半合成切削液</v>
      </c>
      <c r="X631" s="163" t="str">
        <f>业务员提成明细!X614</f>
        <v>LP-3030</v>
      </c>
      <c r="Y631" s="169">
        <f>业务员提成明细!Y614</f>
        <v>2</v>
      </c>
      <c r="Z631" s="170" t="str">
        <f>业务员提成明细!Z614</f>
        <v>桶</v>
      </c>
      <c r="AA631" s="170"/>
      <c r="AB631" s="170"/>
      <c r="AC631" s="171">
        <f>业务员提成明细!AC614</f>
        <v>340</v>
      </c>
      <c r="AD631" s="170"/>
      <c r="AE631" s="170"/>
      <c r="AF631" s="170" t="str">
        <f>业务员提成明细!AF614</f>
        <v>R18060004</v>
      </c>
      <c r="AG631" s="176">
        <f>业务员提成明细!AG614</f>
        <v>43257</v>
      </c>
      <c r="AH631" s="177"/>
      <c r="AJ631" s="178"/>
    </row>
    <row r="632" spans="1:36" outlineLevel="2">
      <c r="A632" s="142" t="str">
        <f>业务员提成明细!A615</f>
        <v>周小帅</v>
      </c>
      <c r="B632" s="143">
        <f>业务员提成明细!B615</f>
        <v>43253</v>
      </c>
      <c r="C632" s="144" t="str">
        <f>业务员提成明细!C615</f>
        <v>b236</v>
      </c>
      <c r="D632" s="142" t="str">
        <f>业务员提成明细!D615</f>
        <v>惠山区万准机械</v>
      </c>
      <c r="E632" s="145">
        <f>业务员提成明细!E615</f>
        <v>2100</v>
      </c>
      <c r="F632" s="146" t="str">
        <f>业务员提成明细!F615</f>
        <v>未税</v>
      </c>
      <c r="G632" s="143"/>
      <c r="H632" s="144"/>
      <c r="I632" s="150">
        <f>业务员提成明细!I615</f>
        <v>43263</v>
      </c>
      <c r="J632" s="151">
        <f>业务员提成明细!J615</f>
        <v>2100</v>
      </c>
      <c r="K632" s="145">
        <f>业务员提成明细!K615</f>
        <v>2100</v>
      </c>
      <c r="L632" s="152">
        <f>业务员提成明细!L615</f>
        <v>10</v>
      </c>
      <c r="M632" s="153">
        <f>业务员提成明细!M615</f>
        <v>0</v>
      </c>
      <c r="N632" s="76" t="e">
        <f>业务员提成明细!N615</f>
        <v>#REF!</v>
      </c>
      <c r="O632" s="126">
        <f>业务员提成明细!O615</f>
        <v>0.05</v>
      </c>
      <c r="P632" s="154">
        <f>业务员提成明细!P615</f>
        <v>105</v>
      </c>
      <c r="Q632" s="125" t="e">
        <f>业务员提成明细!Q615</f>
        <v>#REF!</v>
      </c>
      <c r="R632" s="145" t="e">
        <f>业务员提成明细!R615</f>
        <v>#REF!</v>
      </c>
      <c r="S632" s="161" t="e">
        <f>业务员提成明细!S615</f>
        <v>#REF!</v>
      </c>
      <c r="T632" s="162" t="str">
        <f>业务员提成明细!V615</f>
        <v>CSQ12</v>
      </c>
      <c r="U632" s="144" t="str">
        <f>业务员提成明细!W615</f>
        <v>高级全合成切削液</v>
      </c>
      <c r="V632" s="163" t="str">
        <f>业务员提成明细!V615</f>
        <v>CSQ12</v>
      </c>
      <c r="W632" s="164" t="str">
        <f>业务员提成明细!W615</f>
        <v>高级全合成切削液</v>
      </c>
      <c r="X632" s="163" t="str">
        <f>业务员提成明细!X615</f>
        <v>SC-601</v>
      </c>
      <c r="Y632" s="169">
        <f>业务员提成明细!Y615</f>
        <v>1</v>
      </c>
      <c r="Z632" s="170" t="str">
        <f>业务员提成明细!Z615</f>
        <v>桶</v>
      </c>
      <c r="AA632" s="170"/>
      <c r="AB632" s="170"/>
      <c r="AC632" s="171">
        <f>业务员提成明细!AC615</f>
        <v>180</v>
      </c>
      <c r="AD632" s="170"/>
      <c r="AE632" s="170"/>
      <c r="AF632" s="170" t="str">
        <f>业务员提成明细!AF615</f>
        <v>R18060002</v>
      </c>
      <c r="AG632" s="176">
        <f>业务员提成明细!AG615</f>
        <v>43253</v>
      </c>
      <c r="AH632" s="177"/>
      <c r="AJ632" s="178"/>
    </row>
    <row r="633" spans="1:36" outlineLevel="1">
      <c r="A633" s="179" t="s">
        <v>6654</v>
      </c>
      <c r="B633" s="143"/>
      <c r="C633" s="144"/>
      <c r="D633" s="142"/>
      <c r="E633" s="145">
        <f>SUBTOTAL(9,E543:E632)</f>
        <v>579988.02</v>
      </c>
      <c r="F633" s="146"/>
      <c r="G633" s="143"/>
      <c r="H633" s="144"/>
      <c r="I633" s="150"/>
      <c r="J633" s="151">
        <f>SUBTOTAL(9,J543:J632)</f>
        <v>517548.02</v>
      </c>
      <c r="K633" s="145">
        <f>SUBTOTAL(9,K543:K632)</f>
        <v>447217.99000000028</v>
      </c>
      <c r="L633" s="152"/>
      <c r="M633" s="153">
        <f>SUBTOTAL(9,M543:M632)</f>
        <v>19770.085470085472</v>
      </c>
      <c r="N633" s="76"/>
      <c r="O633" s="126"/>
      <c r="P633" s="154">
        <f>SUBTOTAL(9,P543:P632)</f>
        <v>16977.189999999999</v>
      </c>
      <c r="Q633" s="125"/>
      <c r="R633" s="145" t="e">
        <f>SUBTOTAL(9,R543:R632)</f>
        <v>#REF!</v>
      </c>
      <c r="S633" s="161" t="e">
        <f>SUBTOTAL(9,S543:S632)</f>
        <v>#REF!</v>
      </c>
      <c r="T633" s="162"/>
      <c r="U633" s="144"/>
      <c r="V633" s="163"/>
      <c r="W633" s="164"/>
      <c r="X633" s="163"/>
      <c r="Y633" s="169"/>
      <c r="Z633" s="170"/>
      <c r="AA633" s="170"/>
      <c r="AB633" s="170"/>
      <c r="AC633" s="171"/>
      <c r="AD633" s="170"/>
      <c r="AE633" s="170"/>
      <c r="AF633" s="170"/>
      <c r="AG633" s="176"/>
      <c r="AH633" s="177"/>
      <c r="AJ633" s="178"/>
    </row>
    <row r="634" spans="1:36" outlineLevel="2">
      <c r="A634" s="142" t="str">
        <f>业务员提成明细!A616</f>
        <v>宗露</v>
      </c>
      <c r="B634" s="143">
        <f>业务员提成明细!B616</f>
        <v>43204</v>
      </c>
      <c r="C634" s="144" t="str">
        <f>业务员提成明细!C616</f>
        <v>a1359</v>
      </c>
      <c r="D634" s="142" t="str">
        <f>业务员提成明细!D616</f>
        <v>湖北道普润滑科技有限公司</v>
      </c>
      <c r="E634" s="145">
        <f>业务员提成明细!E616</f>
        <v>49140</v>
      </c>
      <c r="F634" s="146" t="str">
        <f>业务员提成明细!F616</f>
        <v>15222570</v>
      </c>
      <c r="G634" s="143">
        <f>业务员提成明细!G616</f>
        <v>43277</v>
      </c>
      <c r="H634" s="144">
        <f>业务员提成明细!H616</f>
        <v>60</v>
      </c>
      <c r="I634" s="150">
        <f>业务员提成明细!I616</f>
        <v>43278</v>
      </c>
      <c r="J634" s="151">
        <f>业务员提成明细!J616</f>
        <v>49140</v>
      </c>
      <c r="K634" s="145">
        <f>业务员提成明细!K616</f>
        <v>42000</v>
      </c>
      <c r="L634" s="152">
        <f>业务员提成明细!L616</f>
        <v>74</v>
      </c>
      <c r="M634" s="153">
        <f>业务员提成明细!M616</f>
        <v>0</v>
      </c>
      <c r="N634" s="76" t="e">
        <f>业务员提成明细!N616</f>
        <v>#REF!</v>
      </c>
      <c r="O634" s="126">
        <f>业务员提成明细!O616</f>
        <v>8.4</v>
      </c>
      <c r="P634" s="154">
        <f>业务员提成明细!P616</f>
        <v>168</v>
      </c>
      <c r="Q634" s="125" t="e">
        <f>业务员提成明细!Q616</f>
        <v>#REF!</v>
      </c>
      <c r="R634" s="145">
        <f>业务员提成明细!R616</f>
        <v>0</v>
      </c>
      <c r="S634" s="161">
        <f>业务员提成明细!S616</f>
        <v>0</v>
      </c>
      <c r="T634" s="162" t="str">
        <f>业务员提成明细!V616</f>
        <v>CSR47</v>
      </c>
      <c r="U634" s="144" t="str">
        <f>业务员提成明细!W616</f>
        <v>*专项化学用品*切削液</v>
      </c>
      <c r="V634" s="163" t="str">
        <f>业务员提成明细!V616</f>
        <v>CSR47</v>
      </c>
      <c r="W634" s="164" t="str">
        <f>业务员提成明细!W616</f>
        <v>*专项化学用品*切削液</v>
      </c>
      <c r="X634" s="163" t="str">
        <f>业务员提成明细!X616</f>
        <v>CF-2600A</v>
      </c>
      <c r="Y634" s="169">
        <f>业务员提成明细!Y616</f>
        <v>20</v>
      </c>
      <c r="Z634" s="170" t="str">
        <f>业务员提成明细!Z616</f>
        <v>桶</v>
      </c>
      <c r="AA634" s="170"/>
      <c r="AB634" s="170"/>
      <c r="AC634" s="171">
        <f>业务员提成明细!AC616</f>
        <v>3600</v>
      </c>
      <c r="AD634" s="170"/>
      <c r="AE634" s="170"/>
      <c r="AF634" s="170" t="str">
        <f>业务员提成明细!AF616</f>
        <v>XOUT18030372</v>
      </c>
      <c r="AG634" s="176">
        <f>业务员提成明细!AG616</f>
        <v>43183</v>
      </c>
      <c r="AH634" s="177" t="str">
        <f>业务员提成明细!AH616</f>
        <v>纳诺-龙华ILVG</v>
      </c>
      <c r="AJ634" s="178">
        <f>业务员提成明细!AJ616</f>
        <v>0.17</v>
      </c>
    </row>
    <row r="635" spans="1:36" outlineLevel="2">
      <c r="A635" s="142" t="str">
        <f>业务员提成明细!A617</f>
        <v>宗露</v>
      </c>
      <c r="B635" s="143">
        <f>业务员提成明细!B617</f>
        <v>43204</v>
      </c>
      <c r="C635" s="144" t="str">
        <f>业务员提成明细!C617</f>
        <v>a1359</v>
      </c>
      <c r="D635" s="142" t="str">
        <f>业务员提成明细!D617</f>
        <v>湖北道普润滑科技有限公司</v>
      </c>
      <c r="E635" s="145">
        <f>业务员提成明细!E617</f>
        <v>73710</v>
      </c>
      <c r="F635" s="146" t="str">
        <f>业务员提成明细!F617</f>
        <v>15222575</v>
      </c>
      <c r="G635" s="143">
        <f>业务员提成明细!G617</f>
        <v>43277</v>
      </c>
      <c r="H635" s="144">
        <f>业务员提成明细!H617</f>
        <v>60</v>
      </c>
      <c r="I635" s="150">
        <f>业务员提成明细!I617</f>
        <v>43278</v>
      </c>
      <c r="J635" s="151">
        <f>业务员提成明细!J617</f>
        <v>73710</v>
      </c>
      <c r="K635" s="145">
        <f>业务员提成明细!K617</f>
        <v>63000</v>
      </c>
      <c r="L635" s="152">
        <f>业务员提成明细!L617</f>
        <v>74</v>
      </c>
      <c r="M635" s="153">
        <f>业务员提成明细!M617</f>
        <v>0</v>
      </c>
      <c r="N635" s="76" t="e">
        <f>业务员提成明细!N617</f>
        <v>#REF!</v>
      </c>
      <c r="O635" s="126">
        <f>业务员提成明细!O617</f>
        <v>8.4</v>
      </c>
      <c r="P635" s="154">
        <f>业务员提成明细!P617</f>
        <v>252</v>
      </c>
      <c r="Q635" s="125" t="e">
        <f>业务员提成明细!Q617</f>
        <v>#REF!</v>
      </c>
      <c r="R635" s="145">
        <f>业务员提成明细!R617</f>
        <v>0</v>
      </c>
      <c r="S635" s="161">
        <f>业务员提成明细!S617</f>
        <v>0</v>
      </c>
      <c r="T635" s="162" t="str">
        <f>业务员提成明细!V617</f>
        <v>CSR47</v>
      </c>
      <c r="U635" s="144" t="str">
        <f>业务员提成明细!W617</f>
        <v>*专项化学用品*切削液</v>
      </c>
      <c r="V635" s="163" t="str">
        <f>业务员提成明细!V617</f>
        <v>CSR47</v>
      </c>
      <c r="W635" s="164" t="str">
        <f>业务员提成明细!W617</f>
        <v>*专项化学用品*切削液</v>
      </c>
      <c r="X635" s="163" t="str">
        <f>业务员提成明细!X617</f>
        <v>CF-2600A</v>
      </c>
      <c r="Y635" s="169">
        <f>业务员提成明细!Y617</f>
        <v>30</v>
      </c>
      <c r="Z635" s="170" t="str">
        <f>业务员提成明细!Z617</f>
        <v>桶</v>
      </c>
      <c r="AA635" s="170"/>
      <c r="AB635" s="170"/>
      <c r="AC635" s="171">
        <f>业务员提成明细!AC617</f>
        <v>5400</v>
      </c>
      <c r="AD635" s="170"/>
      <c r="AE635" s="170"/>
      <c r="AF635" s="170" t="str">
        <f>业务员提成明细!AF617</f>
        <v>XOUT18030405</v>
      </c>
      <c r="AG635" s="176">
        <f>业务员提成明细!AG617</f>
        <v>43186</v>
      </c>
      <c r="AH635" s="177" t="str">
        <f>业务员提成明细!AH617</f>
        <v>纳诺-龙华ILVG</v>
      </c>
      <c r="AJ635" s="178">
        <f>业务员提成明细!AJ617</f>
        <v>0.17</v>
      </c>
    </row>
    <row r="636" spans="1:36" outlineLevel="2">
      <c r="A636" s="142" t="str">
        <f>业务员提成明细!A618</f>
        <v>宗露</v>
      </c>
      <c r="B636" s="143">
        <f>业务员提成明细!B618</f>
        <v>43204</v>
      </c>
      <c r="C636" s="144" t="str">
        <f>业务员提成明细!C618</f>
        <v>a1359</v>
      </c>
      <c r="D636" s="142" t="str">
        <f>业务员提成明细!D618</f>
        <v>湖北道普润滑科技有限公司</v>
      </c>
      <c r="E636" s="145">
        <f>业务员提成明细!E618</f>
        <v>14742</v>
      </c>
      <c r="F636" s="146" t="str">
        <f>业务员提成明细!F618</f>
        <v>15222578</v>
      </c>
      <c r="G636" s="143">
        <f>业务员提成明细!G618</f>
        <v>43277</v>
      </c>
      <c r="H636" s="144">
        <f>业务员提成明细!H618</f>
        <v>60</v>
      </c>
      <c r="I636" s="150">
        <f>业务员提成明细!I618</f>
        <v>43278</v>
      </c>
      <c r="J636" s="151">
        <f>业务员提成明细!J618</f>
        <v>14742</v>
      </c>
      <c r="K636" s="145">
        <f>业务员提成明细!K618</f>
        <v>12600</v>
      </c>
      <c r="L636" s="152">
        <f>业务员提成明细!L618</f>
        <v>74</v>
      </c>
      <c r="M636" s="153">
        <f>业务员提成明细!M618</f>
        <v>0</v>
      </c>
      <c r="N636" s="76" t="e">
        <f>业务员提成明细!N618</f>
        <v>#REF!</v>
      </c>
      <c r="O636" s="126">
        <f>业务员提成明细!O618</f>
        <v>8.4</v>
      </c>
      <c r="P636" s="154">
        <f>业务员提成明细!P618</f>
        <v>50.4</v>
      </c>
      <c r="Q636" s="125" t="e">
        <f>业务员提成明细!Q618</f>
        <v>#REF!</v>
      </c>
      <c r="R636" s="145">
        <f>业务员提成明细!R618</f>
        <v>0</v>
      </c>
      <c r="S636" s="161">
        <f>业务员提成明细!S618</f>
        <v>0</v>
      </c>
      <c r="T636" s="162" t="str">
        <f>业务员提成明细!V618</f>
        <v>CSR47</v>
      </c>
      <c r="U636" s="144" t="str">
        <f>业务员提成明细!W618</f>
        <v>*专项化学用品*切削液</v>
      </c>
      <c r="V636" s="163" t="str">
        <f>业务员提成明细!V618</f>
        <v>CSR47</v>
      </c>
      <c r="W636" s="164" t="str">
        <f>业务员提成明细!W618</f>
        <v>*专项化学用品*切削液</v>
      </c>
      <c r="X636" s="163" t="str">
        <f>业务员提成明细!X618</f>
        <v>CF-2600A</v>
      </c>
      <c r="Y636" s="169">
        <f>业务员提成明细!Y618</f>
        <v>6</v>
      </c>
      <c r="Z636" s="170" t="str">
        <f>业务员提成明细!Z618</f>
        <v>桶</v>
      </c>
      <c r="AA636" s="170"/>
      <c r="AB636" s="170"/>
      <c r="AC636" s="171">
        <f>业务员提成明细!AC618</f>
        <v>1080</v>
      </c>
      <c r="AD636" s="170"/>
      <c r="AE636" s="170"/>
      <c r="AF636" s="170" t="str">
        <f>业务员提成明细!AF618</f>
        <v>XOUT18030450</v>
      </c>
      <c r="AG636" s="176">
        <f>业务员提成明细!AG618</f>
        <v>43188</v>
      </c>
      <c r="AH636" s="177" t="str">
        <f>业务员提成明细!AH618</f>
        <v>纳诺-龙华ILVG</v>
      </c>
      <c r="AJ636" s="178">
        <f>业务员提成明细!AJ618</f>
        <v>0.17</v>
      </c>
    </row>
    <row r="637" spans="1:36" outlineLevel="2">
      <c r="A637" s="142" t="str">
        <f>业务员提成明细!A619</f>
        <v>宗露</v>
      </c>
      <c r="B637" s="143">
        <f>业务员提成明细!B619</f>
        <v>43204</v>
      </c>
      <c r="C637" s="144" t="str">
        <f>业务员提成明细!C619</f>
        <v>a1359</v>
      </c>
      <c r="D637" s="142" t="str">
        <f>业务员提成明细!D619</f>
        <v>湖北道普润滑科技有限公司</v>
      </c>
      <c r="E637" s="145">
        <f>业务员提成明细!E619</f>
        <v>49140</v>
      </c>
      <c r="F637" s="146" t="str">
        <f>业务员提成明细!F619</f>
        <v>15222578</v>
      </c>
      <c r="G637" s="143">
        <f>业务员提成明细!G619</f>
        <v>43277</v>
      </c>
      <c r="H637" s="144">
        <f>业务员提成明细!H619</f>
        <v>60</v>
      </c>
      <c r="I637" s="150">
        <f>业务员提成明细!I619</f>
        <v>43278</v>
      </c>
      <c r="J637" s="151">
        <f>业务员提成明细!J619</f>
        <v>49140</v>
      </c>
      <c r="K637" s="145">
        <f>业务员提成明细!K619</f>
        <v>42000</v>
      </c>
      <c r="L637" s="152">
        <f>业务员提成明细!L619</f>
        <v>74</v>
      </c>
      <c r="M637" s="153">
        <f>业务员提成明细!M619</f>
        <v>0</v>
      </c>
      <c r="N637" s="76" t="e">
        <f>业务员提成明细!N619</f>
        <v>#REF!</v>
      </c>
      <c r="O637" s="126">
        <f>业务员提成明细!O619</f>
        <v>8.4</v>
      </c>
      <c r="P637" s="154">
        <f>业务员提成明细!P619</f>
        <v>168</v>
      </c>
      <c r="Q637" s="125" t="e">
        <f>业务员提成明细!Q619</f>
        <v>#REF!</v>
      </c>
      <c r="R637" s="145">
        <f>业务员提成明细!R619</f>
        <v>0</v>
      </c>
      <c r="S637" s="161">
        <f>业务员提成明细!S619</f>
        <v>0</v>
      </c>
      <c r="T637" s="162" t="str">
        <f>业务员提成明细!V619</f>
        <v>CSR47</v>
      </c>
      <c r="U637" s="144" t="str">
        <f>业务员提成明细!W619</f>
        <v>*专项化学用品*切削液</v>
      </c>
      <c r="V637" s="163" t="str">
        <f>业务员提成明细!V619</f>
        <v>CSR47</v>
      </c>
      <c r="W637" s="164" t="str">
        <f>业务员提成明细!W619</f>
        <v>*专项化学用品*切削液</v>
      </c>
      <c r="X637" s="163" t="str">
        <f>业务员提成明细!X619</f>
        <v>CF-2600A</v>
      </c>
      <c r="Y637" s="169">
        <f>业务员提成明细!Y619</f>
        <v>20</v>
      </c>
      <c r="Z637" s="170" t="str">
        <f>业务员提成明细!Z619</f>
        <v>桶</v>
      </c>
      <c r="AA637" s="170"/>
      <c r="AB637" s="170"/>
      <c r="AC637" s="171">
        <f>业务员提成明细!AC619</f>
        <v>3600</v>
      </c>
      <c r="AD637" s="170"/>
      <c r="AE637" s="170"/>
      <c r="AF637" s="170" t="str">
        <f>业务员提成明细!AF619</f>
        <v>XOUT18030450</v>
      </c>
      <c r="AG637" s="176">
        <f>业务员提成明细!AG619</f>
        <v>43188</v>
      </c>
      <c r="AH637" s="177" t="str">
        <f>业务员提成明细!AH619</f>
        <v>纳诺-龙华ILVG</v>
      </c>
      <c r="AJ637" s="178">
        <f>业务员提成明细!AJ619</f>
        <v>0.17</v>
      </c>
    </row>
    <row r="638" spans="1:36" outlineLevel="2">
      <c r="A638" s="142" t="str">
        <f>业务员提成明细!A620</f>
        <v>宗露</v>
      </c>
      <c r="B638" s="143">
        <f>业务员提成明细!B620</f>
        <v>43204</v>
      </c>
      <c r="C638" s="144" t="str">
        <f>业务员提成明细!C620</f>
        <v>a1359</v>
      </c>
      <c r="D638" s="142" t="str">
        <f>业务员提成明细!D620</f>
        <v>湖北道普润滑科技有限公司</v>
      </c>
      <c r="E638" s="145">
        <f>业务员提成明细!E620</f>
        <v>24570</v>
      </c>
      <c r="F638" s="146" t="str">
        <f>业务员提成明细!F620</f>
        <v>15222578</v>
      </c>
      <c r="G638" s="143">
        <f>业务员提成明细!G620</f>
        <v>43277</v>
      </c>
      <c r="H638" s="144">
        <f>业务员提成明细!H620</f>
        <v>60</v>
      </c>
      <c r="I638" s="150">
        <f>业务员提成明细!I620</f>
        <v>43278</v>
      </c>
      <c r="J638" s="151">
        <f>业务员提成明细!J620</f>
        <v>24570</v>
      </c>
      <c r="K638" s="145">
        <f>业务员提成明细!K620</f>
        <v>21000</v>
      </c>
      <c r="L638" s="152">
        <f>业务员提成明细!L620</f>
        <v>74</v>
      </c>
      <c r="M638" s="153">
        <f>业务员提成明细!M620</f>
        <v>0</v>
      </c>
      <c r="N638" s="76" t="e">
        <f>业务员提成明细!N620</f>
        <v>#REF!</v>
      </c>
      <c r="O638" s="126">
        <f>业务员提成明细!O620</f>
        <v>8.4</v>
      </c>
      <c r="P638" s="154">
        <f>业务员提成明细!P620</f>
        <v>84</v>
      </c>
      <c r="Q638" s="125" t="e">
        <f>业务员提成明细!Q620</f>
        <v>#REF!</v>
      </c>
      <c r="R638" s="145">
        <f>业务员提成明细!R620</f>
        <v>0</v>
      </c>
      <c r="S638" s="161">
        <f>业务员提成明细!S620</f>
        <v>0</v>
      </c>
      <c r="T638" s="162" t="str">
        <f>业务员提成明细!V620</f>
        <v>CSR47</v>
      </c>
      <c r="U638" s="144" t="str">
        <f>业务员提成明细!W620</f>
        <v>*专项化学用品*切削液</v>
      </c>
      <c r="V638" s="163" t="str">
        <f>业务员提成明细!V620</f>
        <v>CSR47</v>
      </c>
      <c r="W638" s="164" t="str">
        <f>业务员提成明细!W620</f>
        <v>*专项化学用品*切削液</v>
      </c>
      <c r="X638" s="163" t="str">
        <f>业务员提成明细!X620</f>
        <v>CF-2600A</v>
      </c>
      <c r="Y638" s="169">
        <f>业务员提成明细!Y620</f>
        <v>10</v>
      </c>
      <c r="Z638" s="170" t="str">
        <f>业务员提成明细!Z620</f>
        <v>桶</v>
      </c>
      <c r="AA638" s="170"/>
      <c r="AB638" s="170"/>
      <c r="AC638" s="171">
        <f>业务员提成明细!AC620</f>
        <v>1800</v>
      </c>
      <c r="AD638" s="170"/>
      <c r="AE638" s="170"/>
      <c r="AF638" s="170" t="str">
        <f>业务员提成明细!AF620</f>
        <v>XOUT18030450</v>
      </c>
      <c r="AG638" s="176">
        <f>业务员提成明细!AG620</f>
        <v>43188</v>
      </c>
      <c r="AH638" s="177" t="str">
        <f>业务员提成明细!AH620</f>
        <v>纳诺-龙华ILVG</v>
      </c>
      <c r="AJ638" s="178">
        <f>业务员提成明细!AJ620</f>
        <v>0.17</v>
      </c>
    </row>
    <row r="639" spans="1:36" outlineLevel="2">
      <c r="A639" s="142" t="str">
        <f>业务员提成明细!A621</f>
        <v>宗露</v>
      </c>
      <c r="B639" s="143">
        <f>业务员提成明细!B621</f>
        <v>43204</v>
      </c>
      <c r="C639" s="144" t="str">
        <f>业务员提成明细!C621</f>
        <v>a1359</v>
      </c>
      <c r="D639" s="142" t="str">
        <f>业务员提成明细!D621</f>
        <v>湖北道普润滑科技有限公司</v>
      </c>
      <c r="E639" s="145">
        <f>业务员提成明细!E621</f>
        <v>19656</v>
      </c>
      <c r="F639" s="146" t="str">
        <f>业务员提成明细!F621</f>
        <v>15222581</v>
      </c>
      <c r="G639" s="143">
        <f>业务员提成明细!G621</f>
        <v>43277</v>
      </c>
      <c r="H639" s="144">
        <f>业务员提成明细!H621</f>
        <v>60</v>
      </c>
      <c r="I639" s="150">
        <f>业务员提成明细!I621</f>
        <v>43278</v>
      </c>
      <c r="J639" s="151">
        <f>业务员提成明细!J621</f>
        <v>19656</v>
      </c>
      <c r="K639" s="145">
        <f>业务员提成明细!K621</f>
        <v>16800</v>
      </c>
      <c r="L639" s="152">
        <f>业务员提成明细!L621</f>
        <v>74</v>
      </c>
      <c r="M639" s="153">
        <f>业务员提成明细!M621</f>
        <v>0</v>
      </c>
      <c r="N639" s="76" t="e">
        <f>业务员提成明细!N621</f>
        <v>#REF!</v>
      </c>
      <c r="O639" s="126">
        <f>业务员提成明细!O621</f>
        <v>8.4</v>
      </c>
      <c r="P639" s="154">
        <f>业务员提成明细!P621</f>
        <v>67.2</v>
      </c>
      <c r="Q639" s="125" t="e">
        <f>业务员提成明细!Q621</f>
        <v>#REF!</v>
      </c>
      <c r="R639" s="145">
        <f>业务员提成明细!R621</f>
        <v>0</v>
      </c>
      <c r="S639" s="161">
        <f>业务员提成明细!S621</f>
        <v>0</v>
      </c>
      <c r="T639" s="162" t="str">
        <f>业务员提成明细!V621</f>
        <v>CSR47</v>
      </c>
      <c r="U639" s="144" t="str">
        <f>业务员提成明细!W621</f>
        <v>*专项化学用品*切削液</v>
      </c>
      <c r="V639" s="163" t="str">
        <f>业务员提成明细!V621</f>
        <v>CSR47</v>
      </c>
      <c r="W639" s="164" t="str">
        <f>业务员提成明细!W621</f>
        <v>*专项化学用品*切削液</v>
      </c>
      <c r="X639" s="163" t="str">
        <f>业务员提成明细!X621</f>
        <v>CF-2600A</v>
      </c>
      <c r="Y639" s="169">
        <f>业务员提成明细!Y621</f>
        <v>8</v>
      </c>
      <c r="Z639" s="170" t="str">
        <f>业务员提成明细!Z621</f>
        <v>桶</v>
      </c>
      <c r="AA639" s="170"/>
      <c r="AB639" s="170"/>
      <c r="AC639" s="171">
        <f>业务员提成明细!AC621</f>
        <v>1440</v>
      </c>
      <c r="AD639" s="170"/>
      <c r="AE639" s="170"/>
      <c r="AF639" s="170" t="str">
        <f>业务员提成明细!AF621</f>
        <v>XOUT18030496</v>
      </c>
      <c r="AG639" s="176">
        <f>业务员提成明细!AG621</f>
        <v>43189</v>
      </c>
      <c r="AH639" s="177" t="str">
        <f>业务员提成明细!AH621</f>
        <v>纳诺-龙华ILVG</v>
      </c>
      <c r="AJ639" s="178">
        <f>业务员提成明细!AJ621</f>
        <v>0.17</v>
      </c>
    </row>
    <row r="640" spans="1:36" outlineLevel="2">
      <c r="A640" s="142" t="str">
        <f>业务员提成明细!A622</f>
        <v>宗露</v>
      </c>
      <c r="B640" s="143">
        <f>业务员提成明细!B622</f>
        <v>43204</v>
      </c>
      <c r="C640" s="144" t="str">
        <f>业务员提成明细!C622</f>
        <v>a1359</v>
      </c>
      <c r="D640" s="142" t="str">
        <f>业务员提成明细!D622</f>
        <v>湖北道普润滑科技有限公司</v>
      </c>
      <c r="E640" s="145">
        <f>业务员提成明细!E622</f>
        <v>12285</v>
      </c>
      <c r="F640" s="146" t="str">
        <f>业务员提成明细!F622</f>
        <v>15222584</v>
      </c>
      <c r="G640" s="143">
        <f>业务员提成明细!G622</f>
        <v>43277</v>
      </c>
      <c r="H640" s="144">
        <f>业务员提成明细!H622</f>
        <v>60</v>
      </c>
      <c r="I640" s="150">
        <f>业务员提成明细!I622</f>
        <v>43278</v>
      </c>
      <c r="J640" s="151">
        <f>业务员提成明细!J622</f>
        <v>12285</v>
      </c>
      <c r="K640" s="145">
        <f>业务员提成明细!K622</f>
        <v>10500</v>
      </c>
      <c r="L640" s="152">
        <f>业务员提成明细!L622</f>
        <v>74</v>
      </c>
      <c r="M640" s="153">
        <f>业务员提成明细!M622</f>
        <v>0</v>
      </c>
      <c r="N640" s="76" t="e">
        <f>业务员提成明细!N622</f>
        <v>#REF!</v>
      </c>
      <c r="O640" s="126">
        <f>业务员提成明细!O622</f>
        <v>8.4</v>
      </c>
      <c r="P640" s="154">
        <f>业务员提成明细!P622</f>
        <v>42</v>
      </c>
      <c r="Q640" s="125" t="e">
        <f>业务员提成明细!Q622</f>
        <v>#REF!</v>
      </c>
      <c r="R640" s="145">
        <f>业务员提成明细!R622</f>
        <v>0</v>
      </c>
      <c r="S640" s="161">
        <f>业务员提成明细!S622</f>
        <v>0</v>
      </c>
      <c r="T640" s="162" t="str">
        <f>业务员提成明细!V622</f>
        <v>CSR47</v>
      </c>
      <c r="U640" s="144" t="str">
        <f>业务员提成明细!W622</f>
        <v>*专项化学用品*切削液</v>
      </c>
      <c r="V640" s="163" t="str">
        <f>业务员提成明细!V622</f>
        <v>CSR47</v>
      </c>
      <c r="W640" s="164" t="str">
        <f>业务员提成明细!W622</f>
        <v>*专项化学用品*切削液</v>
      </c>
      <c r="X640" s="163" t="str">
        <f>业务员提成明细!X622</f>
        <v>CF-2600A</v>
      </c>
      <c r="Y640" s="169">
        <f>业务员提成明细!Y622</f>
        <v>5</v>
      </c>
      <c r="Z640" s="170" t="str">
        <f>业务员提成明细!Z622</f>
        <v>桶</v>
      </c>
      <c r="AA640" s="170"/>
      <c r="AB640" s="170"/>
      <c r="AC640" s="171">
        <f>业务员提成明细!AC622</f>
        <v>900</v>
      </c>
      <c r="AD640" s="170"/>
      <c r="AE640" s="170"/>
      <c r="AF640" s="170" t="str">
        <f>业务员提成明细!AF622</f>
        <v>XOUT18040033</v>
      </c>
      <c r="AG640" s="176">
        <f>业务员提成明细!AG622</f>
        <v>43193</v>
      </c>
      <c r="AH640" s="177" t="str">
        <f>业务员提成明细!AH622</f>
        <v>纳诺-龙华ILVG</v>
      </c>
      <c r="AJ640" s="178">
        <f>业务员提成明细!AJ622</f>
        <v>0.17</v>
      </c>
    </row>
    <row r="641" spans="1:36" outlineLevel="2">
      <c r="A641" s="142" t="str">
        <f>业务员提成明细!A623</f>
        <v>宗露</v>
      </c>
      <c r="B641" s="143">
        <f>业务员提成明细!B623</f>
        <v>43204</v>
      </c>
      <c r="C641" s="144" t="str">
        <f>业务员提成明细!C623</f>
        <v>a1359</v>
      </c>
      <c r="D641" s="142" t="str">
        <f>业务员提成明细!D623</f>
        <v>湖北道普润滑科技有限公司</v>
      </c>
      <c r="E641" s="145">
        <f>业务员提成明细!E623</f>
        <v>49140</v>
      </c>
      <c r="F641" s="146" t="str">
        <f>业务员提成明细!F623</f>
        <v>15222584</v>
      </c>
      <c r="G641" s="143">
        <f>业务员提成明细!G623</f>
        <v>43277</v>
      </c>
      <c r="H641" s="144">
        <f>业务员提成明细!H623</f>
        <v>60</v>
      </c>
      <c r="I641" s="150">
        <f>业务员提成明细!I623</f>
        <v>43278</v>
      </c>
      <c r="J641" s="151">
        <f>业务员提成明细!J623</f>
        <v>49140</v>
      </c>
      <c r="K641" s="145">
        <f>业务员提成明细!K623</f>
        <v>42000</v>
      </c>
      <c r="L641" s="152">
        <f>业务员提成明细!L623</f>
        <v>74</v>
      </c>
      <c r="M641" s="153">
        <f>业务员提成明细!M623</f>
        <v>0</v>
      </c>
      <c r="N641" s="76" t="e">
        <f>业务员提成明细!N623</f>
        <v>#REF!</v>
      </c>
      <c r="O641" s="126">
        <f>业务员提成明细!O623</f>
        <v>8.4</v>
      </c>
      <c r="P641" s="154">
        <f>业务员提成明细!P623</f>
        <v>168</v>
      </c>
      <c r="Q641" s="125" t="e">
        <f>业务员提成明细!Q623</f>
        <v>#REF!</v>
      </c>
      <c r="R641" s="145">
        <f>业务员提成明细!R623</f>
        <v>0</v>
      </c>
      <c r="S641" s="161">
        <f>业务员提成明细!S623</f>
        <v>0</v>
      </c>
      <c r="T641" s="162" t="str">
        <f>业务员提成明细!V623</f>
        <v>CSR47</v>
      </c>
      <c r="U641" s="144" t="str">
        <f>业务员提成明细!W623</f>
        <v>*专项化学用品*切削液</v>
      </c>
      <c r="V641" s="163" t="str">
        <f>业务员提成明细!V623</f>
        <v>CSR47</v>
      </c>
      <c r="W641" s="164" t="str">
        <f>业务员提成明细!W623</f>
        <v>*专项化学用品*切削液</v>
      </c>
      <c r="X641" s="163" t="str">
        <f>业务员提成明细!X623</f>
        <v>CF-2600A</v>
      </c>
      <c r="Y641" s="169">
        <f>业务员提成明细!Y623</f>
        <v>20</v>
      </c>
      <c r="Z641" s="170" t="str">
        <f>业务员提成明细!Z623</f>
        <v>桶</v>
      </c>
      <c r="AA641" s="170"/>
      <c r="AB641" s="170"/>
      <c r="AC641" s="171">
        <f>业务员提成明细!AC623</f>
        <v>3600</v>
      </c>
      <c r="AD641" s="170"/>
      <c r="AE641" s="170"/>
      <c r="AF641" s="170" t="str">
        <f>业务员提成明细!AF623</f>
        <v>XOUT18040033</v>
      </c>
      <c r="AG641" s="176">
        <f>业务员提成明细!AG623</f>
        <v>43193</v>
      </c>
      <c r="AH641" s="177" t="str">
        <f>业务员提成明细!AH623</f>
        <v>纳诺-龙华ILVG</v>
      </c>
      <c r="AJ641" s="178">
        <f>业务员提成明细!AJ623</f>
        <v>0.17</v>
      </c>
    </row>
    <row r="642" spans="1:36" outlineLevel="2">
      <c r="A642" s="142" t="str">
        <f>业务员提成明细!A624</f>
        <v>宗露</v>
      </c>
      <c r="B642" s="143">
        <f>业务员提成明细!B624</f>
        <v>43204</v>
      </c>
      <c r="C642" s="144" t="str">
        <f>业务员提成明细!C624</f>
        <v>a1359</v>
      </c>
      <c r="D642" s="142" t="str">
        <f>业务员提成明细!D624</f>
        <v>湖北道普润滑科技有限公司</v>
      </c>
      <c r="E642" s="145">
        <f>业务员提成明细!E624</f>
        <v>19656</v>
      </c>
      <c r="F642" s="146" t="str">
        <f>业务员提成明细!F624</f>
        <v>15222584</v>
      </c>
      <c r="G642" s="143">
        <f>业务员提成明细!G624</f>
        <v>43277</v>
      </c>
      <c r="H642" s="144">
        <f>业务员提成明细!H624</f>
        <v>60</v>
      </c>
      <c r="I642" s="150">
        <f>业务员提成明细!I624</f>
        <v>43278</v>
      </c>
      <c r="J642" s="151">
        <f>业务员提成明细!J624</f>
        <v>19656</v>
      </c>
      <c r="K642" s="145">
        <f>业务员提成明细!K624</f>
        <v>16800</v>
      </c>
      <c r="L642" s="152">
        <f>业务员提成明细!L624</f>
        <v>74</v>
      </c>
      <c r="M642" s="153">
        <f>业务员提成明细!M624</f>
        <v>0</v>
      </c>
      <c r="N642" s="76" t="e">
        <f>业务员提成明细!N624</f>
        <v>#REF!</v>
      </c>
      <c r="O642" s="126">
        <f>业务员提成明细!O624</f>
        <v>8.4</v>
      </c>
      <c r="P642" s="154">
        <f>业务员提成明细!P624</f>
        <v>67.2</v>
      </c>
      <c r="Q642" s="125" t="e">
        <f>业务员提成明细!Q624</f>
        <v>#REF!</v>
      </c>
      <c r="R642" s="145">
        <f>业务员提成明细!R624</f>
        <v>0</v>
      </c>
      <c r="S642" s="161">
        <f>业务员提成明细!S624</f>
        <v>0</v>
      </c>
      <c r="T642" s="162" t="str">
        <f>业务员提成明细!V624</f>
        <v>CSR47</v>
      </c>
      <c r="U642" s="144" t="str">
        <f>业务员提成明细!W624</f>
        <v>*专项化学用品*切削液</v>
      </c>
      <c r="V642" s="163" t="str">
        <f>业务员提成明细!V624</f>
        <v>CSR47</v>
      </c>
      <c r="W642" s="164" t="str">
        <f>业务员提成明细!W624</f>
        <v>*专项化学用品*切削液</v>
      </c>
      <c r="X642" s="163" t="str">
        <f>业务员提成明细!X624</f>
        <v>CF-2600A</v>
      </c>
      <c r="Y642" s="169">
        <f>业务员提成明细!Y624</f>
        <v>8</v>
      </c>
      <c r="Z642" s="170" t="str">
        <f>业务员提成明细!Z624</f>
        <v>桶</v>
      </c>
      <c r="AA642" s="170"/>
      <c r="AB642" s="170"/>
      <c r="AC642" s="171">
        <f>业务员提成明细!AC624</f>
        <v>1440</v>
      </c>
      <c r="AD642" s="170"/>
      <c r="AE642" s="170"/>
      <c r="AF642" s="170" t="str">
        <f>业务员提成明细!AF624</f>
        <v>XOUT18040033</v>
      </c>
      <c r="AG642" s="176">
        <f>业务员提成明细!AG624</f>
        <v>43193</v>
      </c>
      <c r="AH642" s="177" t="str">
        <f>业务员提成明细!AH624</f>
        <v>纳诺-龙华ILVG</v>
      </c>
      <c r="AJ642" s="178">
        <f>业务员提成明细!AJ624</f>
        <v>0.17</v>
      </c>
    </row>
    <row r="643" spans="1:36" outlineLevel="2">
      <c r="A643" s="142" t="str">
        <f>业务员提成明细!A625</f>
        <v>宗露</v>
      </c>
      <c r="B643" s="143">
        <f>业务员提成明细!B625</f>
        <v>43137</v>
      </c>
      <c r="C643" s="144" t="str">
        <f>业务员提成明细!C625</f>
        <v>a0050</v>
      </c>
      <c r="D643" s="142" t="str">
        <f>业务员提成明细!D625</f>
        <v>可成科技（宿迁）有限公司</v>
      </c>
      <c r="E643" s="145">
        <f>业务员提成明细!E625</f>
        <v>0</v>
      </c>
      <c r="F643" s="146" t="str">
        <f>业务员提成明细!F625</f>
        <v>02839187</v>
      </c>
      <c r="G643" s="143">
        <f>业务员提成明细!G625</f>
        <v>43257</v>
      </c>
      <c r="H643" s="144">
        <f>业务员提成明细!H625</f>
        <v>120</v>
      </c>
      <c r="I643" s="150">
        <f>业务员提成明细!I625</f>
        <v>43255</v>
      </c>
      <c r="J643" s="151">
        <f>业务员提成明细!J625</f>
        <v>14200</v>
      </c>
      <c r="K643" s="145">
        <f>业务员提成明细!K625</f>
        <v>12136.75</v>
      </c>
      <c r="L643" s="152">
        <f>业务员提成明细!L625</f>
        <v>118</v>
      </c>
      <c r="M643" s="153">
        <f>业务员提成明细!M625</f>
        <v>0</v>
      </c>
      <c r="N643" s="76" t="str">
        <f>业务员提成明细!N625</f>
        <v>大客户0.5%，20170101后出货按0.7%结算，20170601后出货按0.6%及占比分配计算，20180101后出货按0.5%吴70%简30%分配</v>
      </c>
      <c r="O643" s="126">
        <f>业务员提成明细!O625</f>
        <v>1.6199999999999999E-3</v>
      </c>
      <c r="P643" s="154">
        <f>业务员提成明细!P625</f>
        <v>19.66</v>
      </c>
      <c r="Q643" s="125">
        <f>业务员提成明细!Q625</f>
        <v>17.18</v>
      </c>
      <c r="R643" s="145">
        <f>业务员提成明细!R625</f>
        <v>0</v>
      </c>
      <c r="S643" s="161">
        <f>业务员提成明细!S625</f>
        <v>0</v>
      </c>
      <c r="T643" s="162" t="str">
        <f>业务员提成明细!V625</f>
        <v>CSR58</v>
      </c>
      <c r="U643" s="144" t="str">
        <f>业务员提成明细!W625</f>
        <v>*石油制品*微乳化型切削液</v>
      </c>
      <c r="V643" s="163" t="str">
        <f>业务员提成明细!V625</f>
        <v>CSR58</v>
      </c>
      <c r="W643" s="164" t="str">
        <f>业务员提成明细!W625</f>
        <v>*石油制品*微乳化型切削液</v>
      </c>
      <c r="X643" s="163" t="str">
        <f>业务员提成明细!X625</f>
        <v>JH-200RP</v>
      </c>
      <c r="Y643" s="169">
        <f>业务员提成明细!Y625</f>
        <v>1000</v>
      </c>
      <c r="Z643" s="170" t="str">
        <f>业务员提成明细!Z625</f>
        <v>千克</v>
      </c>
      <c r="AA643" s="170"/>
      <c r="AB643" s="170"/>
      <c r="AC643" s="171">
        <f>业务员提成明细!AC625</f>
        <v>1000</v>
      </c>
      <c r="AD643" s="170"/>
      <c r="AE643" s="170"/>
      <c r="AF643" s="170" t="str">
        <f>业务员提成明细!AF625</f>
        <v>XOUT17120452</v>
      </c>
      <c r="AG643" s="176">
        <f>业务员提成明细!AG625</f>
        <v>43094</v>
      </c>
      <c r="AH643" s="177" t="str">
        <f>业务员提成明细!AH625</f>
        <v>吴佳佳</v>
      </c>
      <c r="AJ643" s="178">
        <f>业务员提成明细!AJ625</f>
        <v>0.17</v>
      </c>
    </row>
    <row r="644" spans="1:36" outlineLevel="2">
      <c r="A644" s="142" t="str">
        <f>业务员提成明细!A626</f>
        <v>宗露</v>
      </c>
      <c r="B644" s="143">
        <f>业务员提成明细!B626</f>
        <v>43137</v>
      </c>
      <c r="C644" s="144" t="str">
        <f>业务员提成明细!C626</f>
        <v>a0050</v>
      </c>
      <c r="D644" s="142" t="str">
        <f>业务员提成明细!D626</f>
        <v>可成科技（宿迁）有限公司</v>
      </c>
      <c r="E644" s="145">
        <f>业务员提成明细!E626</f>
        <v>0</v>
      </c>
      <c r="F644" s="146" t="str">
        <f>业务员提成明细!F626</f>
        <v>02839187</v>
      </c>
      <c r="G644" s="143">
        <f>业务员提成明细!G626</f>
        <v>43257</v>
      </c>
      <c r="H644" s="144">
        <f>业务员提成明细!H626</f>
        <v>120</v>
      </c>
      <c r="I644" s="150">
        <f>业务员提成明细!I626</f>
        <v>43255</v>
      </c>
      <c r="J644" s="151">
        <f>业务员提成明细!J626</f>
        <v>56800</v>
      </c>
      <c r="K644" s="145">
        <f>业务员提成明细!K626</f>
        <v>48547.01</v>
      </c>
      <c r="L644" s="152">
        <f>业务员提成明细!L626</f>
        <v>118</v>
      </c>
      <c r="M644" s="153">
        <f>业务员提成明细!M626</f>
        <v>0</v>
      </c>
      <c r="N644" s="76" t="str">
        <f>业务员提成明细!N626</f>
        <v>大客户0.5%，20170101后出货按0.7%结算，20170601后出货按0.6%及占比分配计算，20180101后出货按0.5%吴70%简30%分配</v>
      </c>
      <c r="O644" s="126">
        <f>业务员提成明细!O626</f>
        <v>1.6199999999999999E-3</v>
      </c>
      <c r="P644" s="154">
        <f>业务员提成明细!P626</f>
        <v>78.650000000000006</v>
      </c>
      <c r="Q644" s="125">
        <f>业务员提成明细!Q626</f>
        <v>17.18</v>
      </c>
      <c r="R644" s="145">
        <f>业务员提成明细!R626</f>
        <v>0</v>
      </c>
      <c r="S644" s="161">
        <f>业务员提成明细!S626</f>
        <v>0</v>
      </c>
      <c r="T644" s="162" t="str">
        <f>业务员提成明细!V626</f>
        <v>CSR58</v>
      </c>
      <c r="U644" s="144" t="str">
        <f>业务员提成明细!W626</f>
        <v>*石油制品*微乳化型切削液</v>
      </c>
      <c r="V644" s="163" t="str">
        <f>业务员提成明细!V626</f>
        <v>CSR58</v>
      </c>
      <c r="W644" s="164" t="str">
        <f>业务员提成明细!W626</f>
        <v>*石油制品*微乳化型切削液</v>
      </c>
      <c r="X644" s="163" t="str">
        <f>业务员提成明细!X626</f>
        <v>JH-200RP</v>
      </c>
      <c r="Y644" s="169">
        <f>业务员提成明细!Y626</f>
        <v>4000</v>
      </c>
      <c r="Z644" s="170" t="str">
        <f>业务员提成明细!Z626</f>
        <v>千克</v>
      </c>
      <c r="AA644" s="170"/>
      <c r="AB644" s="170"/>
      <c r="AC644" s="171">
        <f>业务员提成明细!AC626</f>
        <v>4000</v>
      </c>
      <c r="AD644" s="170"/>
      <c r="AE644" s="170"/>
      <c r="AF644" s="170" t="str">
        <f>业务员提成明细!AF626</f>
        <v>XOUT17120452</v>
      </c>
      <c r="AG644" s="176">
        <f>业务员提成明细!AG626</f>
        <v>43094</v>
      </c>
      <c r="AH644" s="177" t="str">
        <f>业务员提成明细!AH626</f>
        <v>吴佳佳</v>
      </c>
      <c r="AJ644" s="178">
        <f>业务员提成明细!AJ626</f>
        <v>0.17</v>
      </c>
    </row>
    <row r="645" spans="1:36" outlineLevel="2">
      <c r="A645" s="142" t="str">
        <f>业务员提成明细!A627</f>
        <v>宗露</v>
      </c>
      <c r="B645" s="143">
        <f>业务员提成明细!B627</f>
        <v>43137</v>
      </c>
      <c r="C645" s="144" t="str">
        <f>业务员提成明细!C627</f>
        <v>a0050</v>
      </c>
      <c r="D645" s="142" t="str">
        <f>业务员提成明细!D627</f>
        <v>可成科技（宿迁）有限公司</v>
      </c>
      <c r="E645" s="145">
        <f>业务员提成明细!E627</f>
        <v>0</v>
      </c>
      <c r="F645" s="146" t="str">
        <f>业务员提成明细!F627</f>
        <v>02839188</v>
      </c>
      <c r="G645" s="143">
        <f>业务员提成明细!G627</f>
        <v>43257</v>
      </c>
      <c r="H645" s="144">
        <f>业务员提成明细!H627</f>
        <v>120</v>
      </c>
      <c r="I645" s="150">
        <f>业务员提成明细!I627</f>
        <v>43255</v>
      </c>
      <c r="J645" s="151">
        <f>业务员提成明细!J627</f>
        <v>71000</v>
      </c>
      <c r="K645" s="145">
        <f>业务员提成明细!K627</f>
        <v>60683.76</v>
      </c>
      <c r="L645" s="152">
        <f>业务员提成明细!L627</f>
        <v>118</v>
      </c>
      <c r="M645" s="153">
        <f>业务员提成明细!M627</f>
        <v>0</v>
      </c>
      <c r="N645" s="76" t="str">
        <f>业务员提成明细!N627</f>
        <v>大客户0.5%，20170101后出货按0.7%结算，20170601后出货按0.6%及占比分配计算，20180101后出货按0.5%吴70%简30%分配</v>
      </c>
      <c r="O645" s="126">
        <f>业务员提成明细!O627</f>
        <v>1.6199999999999999E-3</v>
      </c>
      <c r="P645" s="154">
        <f>业务员提成明细!P627</f>
        <v>98.31</v>
      </c>
      <c r="Q645" s="125">
        <f>业务员提成明细!Q627</f>
        <v>17.18</v>
      </c>
      <c r="R645" s="145">
        <f>业务员提成明细!R627</f>
        <v>0</v>
      </c>
      <c r="S645" s="161">
        <f>业务员提成明细!S627</f>
        <v>0</v>
      </c>
      <c r="T645" s="162" t="str">
        <f>业务员提成明细!V627</f>
        <v>CSR58</v>
      </c>
      <c r="U645" s="144" t="str">
        <f>业务员提成明细!W627</f>
        <v>*石油制品*微乳化型切削液</v>
      </c>
      <c r="V645" s="163" t="str">
        <f>业务员提成明细!V627</f>
        <v>CSR58</v>
      </c>
      <c r="W645" s="164" t="str">
        <f>业务员提成明细!W627</f>
        <v>*石油制品*微乳化型切削液</v>
      </c>
      <c r="X645" s="163" t="str">
        <f>业务员提成明细!X627</f>
        <v>JH-200RP</v>
      </c>
      <c r="Y645" s="169">
        <f>业务员提成明细!Y627</f>
        <v>5000</v>
      </c>
      <c r="Z645" s="170" t="str">
        <f>业务员提成明细!Z627</f>
        <v>千克</v>
      </c>
      <c r="AA645" s="170"/>
      <c r="AB645" s="170"/>
      <c r="AC645" s="171">
        <f>业务员提成明细!AC627</f>
        <v>5000</v>
      </c>
      <c r="AD645" s="170"/>
      <c r="AE645" s="170"/>
      <c r="AF645" s="170" t="str">
        <f>业务员提成明细!AF627</f>
        <v>XOUT17120453</v>
      </c>
      <c r="AG645" s="176">
        <f>业务员提成明细!AG627</f>
        <v>43094</v>
      </c>
      <c r="AH645" s="177" t="str">
        <f>业务员提成明细!AH627</f>
        <v>吴佳佳</v>
      </c>
      <c r="AJ645" s="178">
        <f>业务员提成明细!AJ627</f>
        <v>0.17</v>
      </c>
    </row>
    <row r="646" spans="1:36" outlineLevel="2">
      <c r="A646" s="142" t="str">
        <f>业务员提成明细!A628</f>
        <v>宗露</v>
      </c>
      <c r="B646" s="143">
        <f>业务员提成明细!B628</f>
        <v>43137</v>
      </c>
      <c r="C646" s="144" t="str">
        <f>业务员提成明细!C628</f>
        <v>a0050</v>
      </c>
      <c r="D646" s="142" t="str">
        <f>业务员提成明细!D628</f>
        <v>可成科技（宿迁）有限公司</v>
      </c>
      <c r="E646" s="145">
        <f>业务员提成明细!E628</f>
        <v>0</v>
      </c>
      <c r="F646" s="146" t="str">
        <f>业务员提成明细!F628</f>
        <v>02839189</v>
      </c>
      <c r="G646" s="143">
        <f>业务员提成明细!G628</f>
        <v>43257</v>
      </c>
      <c r="H646" s="144">
        <f>业务员提成明细!H628</f>
        <v>120</v>
      </c>
      <c r="I646" s="150">
        <f>业务员提成明细!I628</f>
        <v>43255</v>
      </c>
      <c r="J646" s="151">
        <f>业务员提成明细!J628</f>
        <v>113600</v>
      </c>
      <c r="K646" s="145">
        <f>业务员提成明细!K628</f>
        <v>97094.02</v>
      </c>
      <c r="L646" s="152">
        <f>业务员提成明细!L628</f>
        <v>118</v>
      </c>
      <c r="M646" s="153">
        <f>业务员提成明细!M628</f>
        <v>0</v>
      </c>
      <c r="N646" s="76" t="str">
        <f>业务员提成明细!N628</f>
        <v>大客户0.5%，20170101后出货按0.7%结算，20170601后出货按0.6%及占比分配计算，20180101后出货按0.5%吴70%简30%分配</v>
      </c>
      <c r="O646" s="126">
        <f>业务员提成明细!O628</f>
        <v>1.6199999999999999E-3</v>
      </c>
      <c r="P646" s="154">
        <f>业务员提成明细!P628</f>
        <v>157.29</v>
      </c>
      <c r="Q646" s="125">
        <f>业务员提成明细!Q628</f>
        <v>17.18</v>
      </c>
      <c r="R646" s="145">
        <f>业务员提成明细!R628</f>
        <v>0</v>
      </c>
      <c r="S646" s="161">
        <f>业务员提成明细!S628</f>
        <v>0</v>
      </c>
      <c r="T646" s="162" t="str">
        <f>业务员提成明细!V628</f>
        <v>CSR58</v>
      </c>
      <c r="U646" s="144" t="str">
        <f>业务员提成明细!W628</f>
        <v>*石油制品*微乳化型切削液</v>
      </c>
      <c r="V646" s="163" t="str">
        <f>业务员提成明细!V628</f>
        <v>CSR58</v>
      </c>
      <c r="W646" s="164" t="str">
        <f>业务员提成明细!W628</f>
        <v>*石油制品*微乳化型切削液</v>
      </c>
      <c r="X646" s="163" t="str">
        <f>业务员提成明细!X628</f>
        <v>JH-200RP</v>
      </c>
      <c r="Y646" s="169">
        <f>业务员提成明细!Y628</f>
        <v>8000</v>
      </c>
      <c r="Z646" s="170" t="str">
        <f>业务员提成明细!Z628</f>
        <v>千克</v>
      </c>
      <c r="AA646" s="170"/>
      <c r="AB646" s="170"/>
      <c r="AC646" s="171">
        <f>业务员提成明细!AC628</f>
        <v>8000</v>
      </c>
      <c r="AD646" s="170"/>
      <c r="AE646" s="170"/>
      <c r="AF646" s="170" t="str">
        <f>业务员提成明细!AF628</f>
        <v>XOUT17120472</v>
      </c>
      <c r="AG646" s="176">
        <f>业务员提成明细!AG628</f>
        <v>43095</v>
      </c>
      <c r="AH646" s="177" t="str">
        <f>业务员提成明细!AH628</f>
        <v>吴佳佳</v>
      </c>
      <c r="AJ646" s="178">
        <f>业务员提成明细!AJ628</f>
        <v>0.17</v>
      </c>
    </row>
    <row r="647" spans="1:36" outlineLevel="2">
      <c r="A647" s="142" t="str">
        <f>业务员提成明细!A629</f>
        <v>宗露</v>
      </c>
      <c r="B647" s="143">
        <f>业务员提成明细!B629</f>
        <v>43137</v>
      </c>
      <c r="C647" s="144" t="str">
        <f>业务员提成明细!C629</f>
        <v>a0050</v>
      </c>
      <c r="D647" s="142" t="str">
        <f>业务员提成明细!D629</f>
        <v>可成科技（宿迁）有限公司</v>
      </c>
      <c r="E647" s="145">
        <f>业务员提成明细!E629</f>
        <v>0</v>
      </c>
      <c r="F647" s="146" t="str">
        <f>业务员提成明细!F629</f>
        <v>02839190</v>
      </c>
      <c r="G647" s="143">
        <f>业务员提成明细!G629</f>
        <v>43257</v>
      </c>
      <c r="H647" s="144">
        <f>业务员提成明细!H629</f>
        <v>120</v>
      </c>
      <c r="I647" s="150">
        <f>业务员提成明细!I629</f>
        <v>43255</v>
      </c>
      <c r="J647" s="151">
        <f>业务员提成明细!J629</f>
        <v>28400</v>
      </c>
      <c r="K647" s="145">
        <f>业务员提成明细!K629</f>
        <v>24273.5</v>
      </c>
      <c r="L647" s="152">
        <f>业务员提成明细!L629</f>
        <v>118</v>
      </c>
      <c r="M647" s="153">
        <f>业务员提成明细!M629</f>
        <v>0</v>
      </c>
      <c r="N647" s="76" t="str">
        <f>业务员提成明细!N629</f>
        <v>大客户0.5%，20170101后出货按0.7%结算，20170601后出货按0.6%及占比分配计算，20180101后出货按0.5%吴70%简30%分配</v>
      </c>
      <c r="O647" s="126">
        <f>业务员提成明细!O629</f>
        <v>1.6199999999999999E-3</v>
      </c>
      <c r="P647" s="154">
        <f>业务员提成明细!P629</f>
        <v>39.32</v>
      </c>
      <c r="Q647" s="125">
        <f>业务员提成明细!Q629</f>
        <v>17.18</v>
      </c>
      <c r="R647" s="145">
        <f>业务员提成明细!R629</f>
        <v>0</v>
      </c>
      <c r="S647" s="161">
        <f>业务员提成明细!S629</f>
        <v>0</v>
      </c>
      <c r="T647" s="162" t="str">
        <f>业务员提成明细!V629</f>
        <v>CSR58</v>
      </c>
      <c r="U647" s="144" t="str">
        <f>业务员提成明细!W629</f>
        <v>*石油制品*微乳化型切削液</v>
      </c>
      <c r="V647" s="163" t="str">
        <f>业务员提成明细!V629</f>
        <v>CSR58</v>
      </c>
      <c r="W647" s="164" t="str">
        <f>业务员提成明细!W629</f>
        <v>*石油制品*微乳化型切削液</v>
      </c>
      <c r="X647" s="163" t="str">
        <f>业务员提成明细!X629</f>
        <v>JH-200RP</v>
      </c>
      <c r="Y647" s="169">
        <f>业务员提成明细!Y629</f>
        <v>2000</v>
      </c>
      <c r="Z647" s="170" t="str">
        <f>业务员提成明细!Z629</f>
        <v>千克</v>
      </c>
      <c r="AA647" s="170"/>
      <c r="AB647" s="170"/>
      <c r="AC647" s="171">
        <f>业务员提成明细!AC629</f>
        <v>2000</v>
      </c>
      <c r="AD647" s="170"/>
      <c r="AE647" s="170"/>
      <c r="AF647" s="170" t="str">
        <f>业务员提成明细!AF629</f>
        <v>XOUT17120472</v>
      </c>
      <c r="AG647" s="176">
        <f>业务员提成明细!AG629</f>
        <v>43095</v>
      </c>
      <c r="AH647" s="177" t="str">
        <f>业务员提成明细!AH629</f>
        <v>吴佳佳</v>
      </c>
      <c r="AJ647" s="178">
        <f>业务员提成明细!AJ629</f>
        <v>0.17</v>
      </c>
    </row>
    <row r="648" spans="1:36" outlineLevel="2">
      <c r="A648" s="142" t="str">
        <f>业务员提成明细!A630</f>
        <v>宗露</v>
      </c>
      <c r="B648" s="143">
        <f>业务员提成明细!B630</f>
        <v>43134</v>
      </c>
      <c r="C648" s="144" t="str">
        <f>业务员提成明细!C630</f>
        <v>a0051</v>
      </c>
      <c r="D648" s="142" t="str">
        <f>业务员提成明细!D630</f>
        <v>可功科技（宿迁）有限公司</v>
      </c>
      <c r="E648" s="145">
        <f>业务员提成明细!E630</f>
        <v>0</v>
      </c>
      <c r="F648" s="146" t="str">
        <f>业务员提成明细!F630</f>
        <v>28120698</v>
      </c>
      <c r="G648" s="143">
        <f>业务员提成明细!G630</f>
        <v>43254</v>
      </c>
      <c r="H648" s="144">
        <f>业务员提成明细!H630</f>
        <v>120</v>
      </c>
      <c r="I648" s="150">
        <f>业务员提成明细!I630</f>
        <v>43255</v>
      </c>
      <c r="J648" s="151">
        <f>业务员提成明细!J630</f>
        <v>2720</v>
      </c>
      <c r="K648" s="145">
        <f>业务员提成明细!K630</f>
        <v>2324.79</v>
      </c>
      <c r="L648" s="152">
        <f>业务员提成明细!L630</f>
        <v>121</v>
      </c>
      <c r="M648" s="153">
        <f>业务员提成明细!M630</f>
        <v>0</v>
      </c>
      <c r="N648" s="76" t="str">
        <f>业务员提成明细!N630</f>
        <v>大客户0.5%，20170101后出货按0.7%结算，20170601后出货按0.6%及占比分配计算，20180101后出货按0.5%吴70%简30%分配</v>
      </c>
      <c r="O648" s="126">
        <f>业务员提成明细!O630</f>
        <v>1.6199999999999999E-3</v>
      </c>
      <c r="P648" s="154">
        <f>业务员提成明细!P630</f>
        <v>3.77</v>
      </c>
      <c r="Q648" s="125">
        <f>业务员提成明细!Q630</f>
        <v>16.09</v>
      </c>
      <c r="R648" s="145">
        <f>业务员提成明细!R630</f>
        <v>0</v>
      </c>
      <c r="S648" s="161">
        <f>业务员提成明细!S630</f>
        <v>0</v>
      </c>
      <c r="T648" s="162" t="str">
        <f>业务员提成明细!V630</f>
        <v>CYT46</v>
      </c>
      <c r="U648" s="144" t="str">
        <f>业务员提成明细!W630</f>
        <v>*石油制品*模温机导热油</v>
      </c>
      <c r="V648" s="163" t="str">
        <f>业务员提成明细!V630</f>
        <v>CYT46</v>
      </c>
      <c r="W648" s="164" t="str">
        <f>业务员提成明细!W630</f>
        <v>*石油制品*模温机导热油</v>
      </c>
      <c r="X648" s="163" t="str">
        <f>业务员提成明细!X630</f>
        <v>T360</v>
      </c>
      <c r="Y648" s="169">
        <f>业务员提成明细!Y630</f>
        <v>170</v>
      </c>
      <c r="Z648" s="170" t="str">
        <f>业务员提成明细!Z630</f>
        <v>千克</v>
      </c>
      <c r="AA648" s="170"/>
      <c r="AB648" s="170"/>
      <c r="AC648" s="171">
        <f>业务员提成明细!AC630</f>
        <v>170</v>
      </c>
      <c r="AD648" s="170"/>
      <c r="AE648" s="170"/>
      <c r="AF648" s="170" t="str">
        <f>业务员提成明细!AF630</f>
        <v>XOUT17120334</v>
      </c>
      <c r="AG648" s="176">
        <f>业务员提成明细!AG630</f>
        <v>43087</v>
      </c>
      <c r="AH648" s="177" t="str">
        <f>业务员提成明细!AH630</f>
        <v>吴佳佳</v>
      </c>
      <c r="AJ648" s="178">
        <f>业务员提成明细!AJ630</f>
        <v>0.17</v>
      </c>
    </row>
    <row r="649" spans="1:36" outlineLevel="2">
      <c r="A649" s="142" t="str">
        <f>业务员提成明细!A631</f>
        <v>宗露</v>
      </c>
      <c r="B649" s="143">
        <f>业务员提成明细!B631</f>
        <v>43134</v>
      </c>
      <c r="C649" s="144" t="str">
        <f>业务员提成明细!C631</f>
        <v>a0051</v>
      </c>
      <c r="D649" s="142" t="str">
        <f>业务员提成明细!D631</f>
        <v>可功科技（宿迁）有限公司</v>
      </c>
      <c r="E649" s="145">
        <f>业务员提成明细!E631</f>
        <v>0</v>
      </c>
      <c r="F649" s="146" t="str">
        <f>业务员提成明细!F631</f>
        <v>28120698</v>
      </c>
      <c r="G649" s="143">
        <f>业务员提成明细!G631</f>
        <v>43254</v>
      </c>
      <c r="H649" s="144">
        <f>业务员提成明细!H631</f>
        <v>120</v>
      </c>
      <c r="I649" s="150">
        <f>业务员提成明细!I631</f>
        <v>43255</v>
      </c>
      <c r="J649" s="151">
        <f>业务员提成明细!J631</f>
        <v>8160</v>
      </c>
      <c r="K649" s="145">
        <f>业务员提成明细!K631</f>
        <v>6974.36</v>
      </c>
      <c r="L649" s="152">
        <f>业务员提成明细!L631</f>
        <v>121</v>
      </c>
      <c r="M649" s="153">
        <f>业务员提成明细!M631</f>
        <v>0</v>
      </c>
      <c r="N649" s="76" t="str">
        <f>业务员提成明细!N631</f>
        <v>大客户0.5%，20170101后出货按0.7%结算，20170601后出货按0.6%及占比分配计算，20180101后出货按0.5%吴70%简30%分配</v>
      </c>
      <c r="O649" s="126">
        <f>业务员提成明细!O631</f>
        <v>1.6199999999999999E-3</v>
      </c>
      <c r="P649" s="154">
        <f>业务员提成明细!P631</f>
        <v>11.3</v>
      </c>
      <c r="Q649" s="125">
        <f>业务员提成明细!Q631</f>
        <v>16.09</v>
      </c>
      <c r="R649" s="145">
        <f>业务员提成明细!R631</f>
        <v>0</v>
      </c>
      <c r="S649" s="161">
        <f>业务员提成明细!S631</f>
        <v>0</v>
      </c>
      <c r="T649" s="162" t="str">
        <f>业务员提成明细!V631</f>
        <v>CYT46</v>
      </c>
      <c r="U649" s="144" t="str">
        <f>业务员提成明细!W631</f>
        <v>*石油制品*模温机导热油</v>
      </c>
      <c r="V649" s="163" t="str">
        <f>业务员提成明细!V631</f>
        <v>CYT46</v>
      </c>
      <c r="W649" s="164" t="str">
        <f>业务员提成明细!W631</f>
        <v>*石油制品*模温机导热油</v>
      </c>
      <c r="X649" s="163" t="str">
        <f>业务员提成明细!X631</f>
        <v>T360</v>
      </c>
      <c r="Y649" s="169">
        <f>业务员提成明细!Y631</f>
        <v>510</v>
      </c>
      <c r="Z649" s="170" t="str">
        <f>业务员提成明细!Z631</f>
        <v>千克</v>
      </c>
      <c r="AA649" s="170"/>
      <c r="AB649" s="170"/>
      <c r="AC649" s="171">
        <f>业务员提成明细!AC631</f>
        <v>510</v>
      </c>
      <c r="AD649" s="170"/>
      <c r="AE649" s="170"/>
      <c r="AF649" s="170" t="str">
        <f>业务员提成明细!AF631</f>
        <v>XOUT17120507</v>
      </c>
      <c r="AG649" s="176">
        <f>业务员提成明细!AG631</f>
        <v>43096</v>
      </c>
      <c r="AH649" s="177" t="str">
        <f>业务员提成明细!AH631</f>
        <v>吴佳佳</v>
      </c>
      <c r="AJ649" s="178">
        <f>业务员提成明细!AJ631</f>
        <v>0.17</v>
      </c>
    </row>
    <row r="650" spans="1:36" outlineLevel="2">
      <c r="A650" s="142" t="str">
        <f>业务员提成明细!A632</f>
        <v>宗露</v>
      </c>
      <c r="B650" s="143">
        <f>业务员提成明细!B632</f>
        <v>43134</v>
      </c>
      <c r="C650" s="144" t="str">
        <f>业务员提成明细!C632</f>
        <v>a0627</v>
      </c>
      <c r="D650" s="142" t="str">
        <f>业务员提成明细!D632</f>
        <v>可胜科技(泰州)有限公司</v>
      </c>
      <c r="E650" s="145">
        <f>业务员提成明细!E632</f>
        <v>0</v>
      </c>
      <c r="F650" s="146" t="str">
        <f>业务员提成明细!F632</f>
        <v>28120699</v>
      </c>
      <c r="G650" s="143">
        <f>业务员提成明细!G632</f>
        <v>43254</v>
      </c>
      <c r="H650" s="144">
        <f>业务员提成明细!H632</f>
        <v>120</v>
      </c>
      <c r="I650" s="150">
        <f>业务员提成明细!I632</f>
        <v>43255</v>
      </c>
      <c r="J650" s="151">
        <f>业务员提成明细!J632</f>
        <v>113600</v>
      </c>
      <c r="K650" s="145">
        <f>业务员提成明细!K632</f>
        <v>97094.02</v>
      </c>
      <c r="L650" s="152">
        <f>业务员提成明细!L632</f>
        <v>121</v>
      </c>
      <c r="M650" s="153">
        <f>业务员提成明细!M632</f>
        <v>0</v>
      </c>
      <c r="N650" s="76" t="str">
        <f>业务员提成明细!N632</f>
        <v>大客户0.5%，20170101后出货按0.7%结算，20170601后出货按0.6%及占比分配计算，20180101后出货按0.5%吴70%简30%分配</v>
      </c>
      <c r="O650" s="126">
        <f>业务员提成明细!O632</f>
        <v>1.6199999999999999E-3</v>
      </c>
      <c r="P650" s="154">
        <f>业务员提成明细!P632</f>
        <v>157.29</v>
      </c>
      <c r="Q650" s="125">
        <f>业务员提成明细!Q632</f>
        <v>17.18</v>
      </c>
      <c r="R650" s="145">
        <f>业务员提成明细!R632</f>
        <v>0</v>
      </c>
      <c r="S650" s="161">
        <f>业务员提成明细!S632</f>
        <v>0</v>
      </c>
      <c r="T650" s="162" t="str">
        <f>业务员提成明细!V632</f>
        <v>CSR58</v>
      </c>
      <c r="U650" s="144" t="str">
        <f>业务员提成明细!W632</f>
        <v>*石油制品*微乳化型切削液</v>
      </c>
      <c r="V650" s="163" t="str">
        <f>业务员提成明细!V632</f>
        <v>CSR58</v>
      </c>
      <c r="W650" s="164" t="str">
        <f>业务员提成明细!W632</f>
        <v>*石油制品*微乳化型切削液</v>
      </c>
      <c r="X650" s="163" t="str">
        <f>业务员提成明细!X632</f>
        <v>JH-200RP</v>
      </c>
      <c r="Y650" s="169">
        <f>业务员提成明细!Y632</f>
        <v>8000</v>
      </c>
      <c r="Z650" s="170" t="str">
        <f>业务员提成明细!Z632</f>
        <v>千克</v>
      </c>
      <c r="AA650" s="170"/>
      <c r="AB650" s="170"/>
      <c r="AC650" s="171">
        <f>业务员提成明细!AC632</f>
        <v>8000</v>
      </c>
      <c r="AD650" s="170"/>
      <c r="AE650" s="170"/>
      <c r="AF650" s="170" t="str">
        <f>业务员提成明细!AF632</f>
        <v>XOUT17120525</v>
      </c>
      <c r="AG650" s="176">
        <f>业务员提成明细!AG632</f>
        <v>43097</v>
      </c>
      <c r="AH650" s="177" t="str">
        <f>业务员提成明细!AH632</f>
        <v>吴佳佳</v>
      </c>
      <c r="AJ650" s="178">
        <f>业务员提成明细!AJ632</f>
        <v>0.17</v>
      </c>
    </row>
    <row r="651" spans="1:36" outlineLevel="2">
      <c r="A651" s="142" t="str">
        <f>业务员提成明细!A633</f>
        <v>宗露</v>
      </c>
      <c r="B651" s="143">
        <f>业务员提成明细!B633</f>
        <v>43134</v>
      </c>
      <c r="C651" s="144" t="str">
        <f>业务员提成明细!C633</f>
        <v>a0627</v>
      </c>
      <c r="D651" s="142" t="str">
        <f>业务员提成明细!D633</f>
        <v>可胜科技(泰州)有限公司</v>
      </c>
      <c r="E651" s="145">
        <f>业务员提成明细!E633</f>
        <v>0</v>
      </c>
      <c r="F651" s="146" t="str">
        <f>业务员提成明细!F633</f>
        <v>28120702</v>
      </c>
      <c r="G651" s="143">
        <f>业务员提成明细!G633</f>
        <v>43254</v>
      </c>
      <c r="H651" s="144">
        <f>业务员提成明细!H633</f>
        <v>120</v>
      </c>
      <c r="I651" s="150">
        <f>业务员提成明细!I633</f>
        <v>43255</v>
      </c>
      <c r="J651" s="151">
        <f>业务员提成明细!J633</f>
        <v>28400</v>
      </c>
      <c r="K651" s="145">
        <f>业务员提成明细!K633</f>
        <v>24273.5</v>
      </c>
      <c r="L651" s="152">
        <f>业务员提成明细!L633</f>
        <v>121</v>
      </c>
      <c r="M651" s="153">
        <f>业务员提成明细!M633</f>
        <v>0</v>
      </c>
      <c r="N651" s="76" t="str">
        <f>业务员提成明细!N633</f>
        <v>大客户0.5%，20170101后出货按0.7%结算，20170601后出货按0.6%及占比分配计算，20180101后出货按0.5%吴70%简30%分配</v>
      </c>
      <c r="O651" s="126">
        <f>业务员提成明细!O633</f>
        <v>1.6199999999999999E-3</v>
      </c>
      <c r="P651" s="154">
        <f>业务员提成明细!P633</f>
        <v>39.32</v>
      </c>
      <c r="Q651" s="125">
        <f>业务员提成明细!Q633</f>
        <v>17.18</v>
      </c>
      <c r="R651" s="145">
        <f>业务员提成明细!R633</f>
        <v>0</v>
      </c>
      <c r="S651" s="161">
        <f>业务员提成明细!S633</f>
        <v>0</v>
      </c>
      <c r="T651" s="162" t="str">
        <f>业务员提成明细!V633</f>
        <v>CSR58</v>
      </c>
      <c r="U651" s="144" t="str">
        <f>业务员提成明细!W633</f>
        <v>*石油制品*微乳化型切削液</v>
      </c>
      <c r="V651" s="163" t="str">
        <f>业务员提成明细!V633</f>
        <v>CSR58</v>
      </c>
      <c r="W651" s="164" t="str">
        <f>业务员提成明细!W633</f>
        <v>*石油制品*微乳化型切削液</v>
      </c>
      <c r="X651" s="163" t="str">
        <f>业务员提成明细!X633</f>
        <v>JH-200RP</v>
      </c>
      <c r="Y651" s="169">
        <f>业务员提成明细!Y633</f>
        <v>2000</v>
      </c>
      <c r="Z651" s="170" t="str">
        <f>业务员提成明细!Z633</f>
        <v>千克</v>
      </c>
      <c r="AA651" s="170"/>
      <c r="AB651" s="170"/>
      <c r="AC651" s="171">
        <f>业务员提成明细!AC633</f>
        <v>2000</v>
      </c>
      <c r="AD651" s="170"/>
      <c r="AE651" s="170"/>
      <c r="AF651" s="170" t="str">
        <f>业务员提成明细!AF633</f>
        <v>XOUT17120525</v>
      </c>
      <c r="AG651" s="176">
        <f>业务员提成明细!AG633</f>
        <v>43097</v>
      </c>
      <c r="AH651" s="177" t="str">
        <f>业务员提成明细!AH633</f>
        <v>吴佳佳</v>
      </c>
      <c r="AJ651" s="178">
        <f>业务员提成明细!AJ633</f>
        <v>0.17</v>
      </c>
    </row>
    <row r="652" spans="1:36" outlineLevel="2">
      <c r="A652" s="142" t="str">
        <f>业务员提成明细!A634</f>
        <v>宗露</v>
      </c>
      <c r="B652" s="143">
        <f>业务员提成明细!B634</f>
        <v>43137</v>
      </c>
      <c r="C652" s="144" t="str">
        <f>业务员提成明细!C634</f>
        <v>a1306</v>
      </c>
      <c r="D652" s="142" t="str">
        <f>业务员提成明细!D634</f>
        <v>可发科技（宿迁）有限公司</v>
      </c>
      <c r="E652" s="145">
        <f>业务员提成明细!E634</f>
        <v>0</v>
      </c>
      <c r="F652" s="146" t="str">
        <f>业务员提成明细!F634</f>
        <v>02839182</v>
      </c>
      <c r="G652" s="143">
        <f>业务员提成明细!G634</f>
        <v>43257</v>
      </c>
      <c r="H652" s="144">
        <f>业务员提成明细!H634</f>
        <v>120</v>
      </c>
      <c r="I652" s="150">
        <f>业务员提成明细!I634</f>
        <v>43255</v>
      </c>
      <c r="J652" s="151">
        <f>业务员提成明细!J634</f>
        <v>56800</v>
      </c>
      <c r="K652" s="145">
        <f>业务员提成明细!K634</f>
        <v>48547.01</v>
      </c>
      <c r="L652" s="152">
        <f>业务员提成明细!L634</f>
        <v>118</v>
      </c>
      <c r="M652" s="153">
        <f>业务员提成明细!M634</f>
        <v>0</v>
      </c>
      <c r="N652" s="76" t="str">
        <f>业务员提成明细!N634</f>
        <v>大客户0.5%，20170101后出货按0.7%结算，20170601后出货按0.6%及占比分配计算，20180101后出货按0.5%吴70%简30%分配</v>
      </c>
      <c r="O652" s="126">
        <f>业务员提成明细!O634</f>
        <v>1.6199999999999999E-3</v>
      </c>
      <c r="P652" s="154">
        <f>业务员提成明细!P634</f>
        <v>78.650000000000006</v>
      </c>
      <c r="Q652" s="125">
        <f>业务员提成明细!Q634</f>
        <v>17.18</v>
      </c>
      <c r="R652" s="145">
        <f>业务员提成明细!R634</f>
        <v>0</v>
      </c>
      <c r="S652" s="161">
        <f>业务员提成明细!S634</f>
        <v>0</v>
      </c>
      <c r="T652" s="162" t="str">
        <f>业务员提成明细!V634</f>
        <v>CSR58</v>
      </c>
      <c r="U652" s="144" t="str">
        <f>业务员提成明细!W634</f>
        <v>*石油制品*微乳化型切削液</v>
      </c>
      <c r="V652" s="163" t="str">
        <f>业务员提成明细!V634</f>
        <v>CSR58</v>
      </c>
      <c r="W652" s="164" t="str">
        <f>业务员提成明细!W634</f>
        <v>*石油制品*微乳化型切削液</v>
      </c>
      <c r="X652" s="163" t="str">
        <f>业务员提成明细!X634</f>
        <v>JH-200RP</v>
      </c>
      <c r="Y652" s="169">
        <f>业务员提成明细!Y634</f>
        <v>4000</v>
      </c>
      <c r="Z652" s="170" t="str">
        <f>业务员提成明细!Z634</f>
        <v>千克</v>
      </c>
      <c r="AA652" s="170"/>
      <c r="AB652" s="170"/>
      <c r="AC652" s="171">
        <f>业务员提成明细!AC634</f>
        <v>4000</v>
      </c>
      <c r="AD652" s="170"/>
      <c r="AE652" s="170"/>
      <c r="AF652" s="170" t="str">
        <f>业务员提成明细!AF634</f>
        <v>XOUT17120360</v>
      </c>
      <c r="AG652" s="176">
        <f>业务员提成明细!AG634</f>
        <v>43088</v>
      </c>
      <c r="AH652" s="177" t="str">
        <f>业务员提成明细!AH634</f>
        <v>吴佳佳</v>
      </c>
      <c r="AJ652" s="178">
        <f>业务员提成明细!AJ634</f>
        <v>0.17</v>
      </c>
    </row>
    <row r="653" spans="1:36" outlineLevel="2">
      <c r="A653" s="142" t="str">
        <f>业务员提成明细!A635</f>
        <v>宗露</v>
      </c>
      <c r="B653" s="143">
        <f>业务员提成明细!B635</f>
        <v>43137</v>
      </c>
      <c r="C653" s="144" t="str">
        <f>业务员提成明细!C635</f>
        <v>a1306</v>
      </c>
      <c r="D653" s="142" t="str">
        <f>业务员提成明细!D635</f>
        <v>可发科技（宿迁）有限公司</v>
      </c>
      <c r="E653" s="145">
        <f>业务员提成明细!E635</f>
        <v>0</v>
      </c>
      <c r="F653" s="146" t="str">
        <f>业务员提成明细!F635</f>
        <v>02839182</v>
      </c>
      <c r="G653" s="143">
        <f>业务员提成明细!G635</f>
        <v>43257</v>
      </c>
      <c r="H653" s="144">
        <f>业务员提成明细!H635</f>
        <v>120</v>
      </c>
      <c r="I653" s="150">
        <f>业务员提成明细!I635</f>
        <v>43255</v>
      </c>
      <c r="J653" s="151">
        <f>业务员提成明细!J635</f>
        <v>28400</v>
      </c>
      <c r="K653" s="145">
        <f>业务员提成明细!K635</f>
        <v>24273.5</v>
      </c>
      <c r="L653" s="152">
        <f>业务员提成明细!L635</f>
        <v>118</v>
      </c>
      <c r="M653" s="153">
        <f>业务员提成明细!M635</f>
        <v>0</v>
      </c>
      <c r="N653" s="76" t="str">
        <f>业务员提成明细!N635</f>
        <v>大客户0.5%，20170101后出货按0.7%结算，20170601后出货按0.6%及占比分配计算，20180101后出货按0.5%吴70%简30%分配</v>
      </c>
      <c r="O653" s="126">
        <f>业务员提成明细!O635</f>
        <v>1.6199999999999999E-3</v>
      </c>
      <c r="P653" s="154">
        <f>业务员提成明细!P635</f>
        <v>39.32</v>
      </c>
      <c r="Q653" s="125">
        <f>业务员提成明细!Q635</f>
        <v>17.18</v>
      </c>
      <c r="R653" s="145">
        <f>业务员提成明细!R635</f>
        <v>0</v>
      </c>
      <c r="S653" s="161">
        <f>业务员提成明细!S635</f>
        <v>0</v>
      </c>
      <c r="T653" s="162" t="str">
        <f>业务员提成明细!V635</f>
        <v>CSR58</v>
      </c>
      <c r="U653" s="144" t="str">
        <f>业务员提成明细!W635</f>
        <v>*石油制品*微乳化型切削液</v>
      </c>
      <c r="V653" s="163" t="str">
        <f>业务员提成明细!V635</f>
        <v>CSR58</v>
      </c>
      <c r="W653" s="164" t="str">
        <f>业务员提成明细!W635</f>
        <v>*石油制品*微乳化型切削液</v>
      </c>
      <c r="X653" s="163" t="str">
        <f>业务员提成明细!X635</f>
        <v>JH-200RP</v>
      </c>
      <c r="Y653" s="169">
        <f>业务员提成明细!Y635</f>
        <v>2000</v>
      </c>
      <c r="Z653" s="170" t="str">
        <f>业务员提成明细!Z635</f>
        <v>千克</v>
      </c>
      <c r="AA653" s="170"/>
      <c r="AB653" s="170"/>
      <c r="AC653" s="171">
        <f>业务员提成明细!AC635</f>
        <v>2000</v>
      </c>
      <c r="AD653" s="170"/>
      <c r="AE653" s="170"/>
      <c r="AF653" s="170" t="str">
        <f>业务员提成明细!AF635</f>
        <v>XOUT17120454</v>
      </c>
      <c r="AG653" s="176">
        <f>业务员提成明细!AG635</f>
        <v>43092</v>
      </c>
      <c r="AH653" s="177" t="str">
        <f>业务员提成明细!AH635</f>
        <v>吴佳佳</v>
      </c>
      <c r="AJ653" s="178">
        <f>业务员提成明细!AJ635</f>
        <v>0.17</v>
      </c>
    </row>
    <row r="654" spans="1:36" outlineLevel="2">
      <c r="A654" s="142" t="str">
        <f>业务员提成明细!A636</f>
        <v>宗露</v>
      </c>
      <c r="B654" s="143">
        <f>业务员提成明细!B636</f>
        <v>43137</v>
      </c>
      <c r="C654" s="144" t="str">
        <f>业务员提成明细!C636</f>
        <v>a1306</v>
      </c>
      <c r="D654" s="142" t="str">
        <f>业务员提成明细!D636</f>
        <v>可发科技（宿迁）有限公司</v>
      </c>
      <c r="E654" s="145">
        <f>业务员提成明细!E636</f>
        <v>0</v>
      </c>
      <c r="F654" s="146" t="str">
        <f>业务员提成明细!F636</f>
        <v>02839182</v>
      </c>
      <c r="G654" s="143">
        <f>业务员提成明细!G636</f>
        <v>43257</v>
      </c>
      <c r="H654" s="144">
        <f>业务员提成明细!H636</f>
        <v>120</v>
      </c>
      <c r="I654" s="150">
        <f>业务员提成明细!I636</f>
        <v>43255</v>
      </c>
      <c r="J654" s="151">
        <f>业务员提成明细!J636</f>
        <v>5440</v>
      </c>
      <c r="K654" s="145">
        <f>业务员提成明细!K636</f>
        <v>4649.57</v>
      </c>
      <c r="L654" s="152">
        <f>业务员提成明细!L636</f>
        <v>118</v>
      </c>
      <c r="M654" s="153">
        <f>业务员提成明细!M636</f>
        <v>0</v>
      </c>
      <c r="N654" s="76" t="str">
        <f>业务员提成明细!N636</f>
        <v>大客户0.5%，20170101后出货按0.7%结算，20170601后出货按0.6%及占比分配计算，20180101后出货按0.5%吴70%简30%分配</v>
      </c>
      <c r="O654" s="126">
        <f>业务员提成明细!O636</f>
        <v>1.6199999999999999E-3</v>
      </c>
      <c r="P654" s="154">
        <f>业务员提成明细!P636</f>
        <v>7.53</v>
      </c>
      <c r="Q654" s="125">
        <f>业务员提成明细!Q636</f>
        <v>16.09</v>
      </c>
      <c r="R654" s="145">
        <f>业务员提成明细!R636</f>
        <v>0</v>
      </c>
      <c r="S654" s="161">
        <f>业务员提成明细!S636</f>
        <v>0</v>
      </c>
      <c r="T654" s="162" t="str">
        <f>业务员提成明细!V636</f>
        <v>CYT46</v>
      </c>
      <c r="U654" s="144" t="str">
        <f>业务员提成明细!W636</f>
        <v>*石油制品*模温机导热油</v>
      </c>
      <c r="V654" s="163" t="str">
        <f>业务员提成明细!V636</f>
        <v>CYT46</v>
      </c>
      <c r="W654" s="164" t="str">
        <f>业务员提成明细!W636</f>
        <v>*石油制品*模温机导热油</v>
      </c>
      <c r="X654" s="163" t="str">
        <f>业务员提成明细!X636</f>
        <v>T360</v>
      </c>
      <c r="Y654" s="169">
        <f>业务员提成明细!Y636</f>
        <v>340</v>
      </c>
      <c r="Z654" s="170" t="str">
        <f>业务员提成明细!Z636</f>
        <v>千克</v>
      </c>
      <c r="AA654" s="170"/>
      <c r="AB654" s="170"/>
      <c r="AC654" s="171">
        <f>业务员提成明细!AC636</f>
        <v>340</v>
      </c>
      <c r="AD654" s="170"/>
      <c r="AE654" s="170"/>
      <c r="AF654" s="170" t="str">
        <f>业务员提成明细!AF636</f>
        <v>XOUT17120454</v>
      </c>
      <c r="AG654" s="176">
        <f>业务员提成明细!AG636</f>
        <v>43092</v>
      </c>
      <c r="AH654" s="177" t="str">
        <f>业务员提成明细!AH636</f>
        <v>吴佳佳</v>
      </c>
      <c r="AJ654" s="178">
        <f>业务员提成明细!AJ636</f>
        <v>0.17</v>
      </c>
    </row>
    <row r="655" spans="1:36" outlineLevel="2">
      <c r="A655" s="142" t="str">
        <f>业务员提成明细!A637</f>
        <v>宗露</v>
      </c>
      <c r="B655" s="143">
        <f>业务员提成明细!B637</f>
        <v>43137</v>
      </c>
      <c r="C655" s="144" t="str">
        <f>业务员提成明细!C637</f>
        <v>a1306</v>
      </c>
      <c r="D655" s="142" t="str">
        <f>业务员提成明细!D637</f>
        <v>可发科技（宿迁）有限公司</v>
      </c>
      <c r="E655" s="145">
        <f>业务员提成明细!E637</f>
        <v>0</v>
      </c>
      <c r="F655" s="146" t="str">
        <f>业务员提成明细!F637</f>
        <v>02839184</v>
      </c>
      <c r="G655" s="143">
        <f>业务员提成明细!G637</f>
        <v>43257</v>
      </c>
      <c r="H655" s="144">
        <f>业务员提成明细!H637</f>
        <v>120</v>
      </c>
      <c r="I655" s="150">
        <f>业务员提成明细!I637</f>
        <v>43255</v>
      </c>
      <c r="J655" s="151">
        <f>业务员提成明细!J637</f>
        <v>99400</v>
      </c>
      <c r="K655" s="145">
        <f>业务员提成明细!K637</f>
        <v>84957.26</v>
      </c>
      <c r="L655" s="152">
        <f>业务员提成明细!L637</f>
        <v>118</v>
      </c>
      <c r="M655" s="153">
        <f>业务员提成明细!M637</f>
        <v>0</v>
      </c>
      <c r="N655" s="76" t="str">
        <f>业务员提成明细!N637</f>
        <v>大客户0.5%，20170101后出货按0.7%结算，20170601后出货按0.6%及占比分配计算，20180101后出货按0.5%吴70%简30%分配</v>
      </c>
      <c r="O655" s="126">
        <f>业务员提成明细!O637</f>
        <v>1.6199999999999999E-3</v>
      </c>
      <c r="P655" s="154">
        <f>业务员提成明细!P637</f>
        <v>137.63</v>
      </c>
      <c r="Q655" s="125">
        <f>业务员提成明细!Q637</f>
        <v>17.18</v>
      </c>
      <c r="R655" s="145">
        <f>业务员提成明细!R637</f>
        <v>0</v>
      </c>
      <c r="S655" s="161">
        <f>业务员提成明细!S637</f>
        <v>0</v>
      </c>
      <c r="T655" s="162" t="str">
        <f>业务员提成明细!V637</f>
        <v>CSR58</v>
      </c>
      <c r="U655" s="144" t="str">
        <f>业务员提成明细!W637</f>
        <v>*石油制品*微乳化型切削液</v>
      </c>
      <c r="V655" s="163" t="str">
        <f>业务员提成明细!V637</f>
        <v>CSR58</v>
      </c>
      <c r="W655" s="164" t="str">
        <f>业务员提成明细!W637</f>
        <v>*石油制品*微乳化型切削液</v>
      </c>
      <c r="X655" s="163" t="str">
        <f>业务员提成明细!X637</f>
        <v>JH-200RP</v>
      </c>
      <c r="Y655" s="169">
        <f>业务员提成明细!Y637</f>
        <v>7000</v>
      </c>
      <c r="Z655" s="170" t="str">
        <f>业务员提成明细!Z637</f>
        <v>千克</v>
      </c>
      <c r="AA655" s="170"/>
      <c r="AB655" s="170"/>
      <c r="AC655" s="171">
        <f>业务员提成明细!AC637</f>
        <v>7000</v>
      </c>
      <c r="AD655" s="170"/>
      <c r="AE655" s="170"/>
      <c r="AF655" s="170" t="str">
        <f>业务员提成明细!AF637</f>
        <v>XOUT17120416</v>
      </c>
      <c r="AG655" s="176">
        <f>业务员提成明细!AG637</f>
        <v>43091</v>
      </c>
      <c r="AH655" s="177" t="str">
        <f>业务员提成明细!AH637</f>
        <v>吴佳佳</v>
      </c>
      <c r="AJ655" s="178">
        <f>业务员提成明细!AJ637</f>
        <v>0.17</v>
      </c>
    </row>
    <row r="656" spans="1:36" outlineLevel="2">
      <c r="A656" s="142" t="str">
        <f>业务员提成明细!A638</f>
        <v>宗露</v>
      </c>
      <c r="B656" s="143">
        <f>业务员提成明细!B638</f>
        <v>43137</v>
      </c>
      <c r="C656" s="144" t="str">
        <f>业务员提成明细!C638</f>
        <v>a1306</v>
      </c>
      <c r="D656" s="142" t="str">
        <f>业务员提成明细!D638</f>
        <v>可发科技（宿迁）有限公司</v>
      </c>
      <c r="E656" s="145">
        <f>业务员提成明细!E638</f>
        <v>0</v>
      </c>
      <c r="F656" s="146" t="str">
        <f>业务员提成明细!F638</f>
        <v>02839185</v>
      </c>
      <c r="G656" s="143">
        <f>业务员提成明细!G638</f>
        <v>43257</v>
      </c>
      <c r="H656" s="144">
        <f>业务员提成明细!H638</f>
        <v>120</v>
      </c>
      <c r="I656" s="150">
        <f>业务员提成明细!I638</f>
        <v>43255</v>
      </c>
      <c r="J656" s="151">
        <f>业务员提成明细!J638</f>
        <v>42600</v>
      </c>
      <c r="K656" s="145">
        <f>业务员提成明细!K638</f>
        <v>36410.26</v>
      </c>
      <c r="L656" s="152">
        <f>业务员提成明细!L638</f>
        <v>118</v>
      </c>
      <c r="M656" s="153">
        <f>业务员提成明细!M638</f>
        <v>0</v>
      </c>
      <c r="N656" s="76" t="str">
        <f>业务员提成明细!N638</f>
        <v>大客户0.5%，20170101后出货按0.7%结算，20170601后出货按0.6%及占比分配计算，20180101后出货按0.5%吴70%简30%分配</v>
      </c>
      <c r="O656" s="126">
        <f>业务员提成明细!O638</f>
        <v>1.6199999999999999E-3</v>
      </c>
      <c r="P656" s="154">
        <f>业务员提成明细!P638</f>
        <v>58.98</v>
      </c>
      <c r="Q656" s="125">
        <f>业务员提成明细!Q638</f>
        <v>17.18</v>
      </c>
      <c r="R656" s="145">
        <f>业务员提成明细!R638</f>
        <v>0</v>
      </c>
      <c r="S656" s="161">
        <f>业务员提成明细!S638</f>
        <v>0</v>
      </c>
      <c r="T656" s="162" t="str">
        <f>业务员提成明细!V638</f>
        <v>CSR58</v>
      </c>
      <c r="U656" s="144" t="str">
        <f>业务员提成明细!W638</f>
        <v>*石油制品*微乳化型切削液</v>
      </c>
      <c r="V656" s="163" t="str">
        <f>业务员提成明细!V638</f>
        <v>CSR58</v>
      </c>
      <c r="W656" s="164" t="str">
        <f>业务员提成明细!W638</f>
        <v>*石油制品*微乳化型切削液</v>
      </c>
      <c r="X656" s="163" t="str">
        <f>业务员提成明细!X638</f>
        <v>JH-200RP</v>
      </c>
      <c r="Y656" s="169">
        <f>业务员提成明细!Y638</f>
        <v>3000</v>
      </c>
      <c r="Z656" s="170" t="str">
        <f>业务员提成明细!Z638</f>
        <v>千克</v>
      </c>
      <c r="AA656" s="170"/>
      <c r="AB656" s="170"/>
      <c r="AC656" s="171">
        <f>业务员提成明细!AC638</f>
        <v>3000</v>
      </c>
      <c r="AD656" s="170"/>
      <c r="AE656" s="170"/>
      <c r="AF656" s="170" t="str">
        <f>业务员提成明细!AF638</f>
        <v>XOUT17120416</v>
      </c>
      <c r="AG656" s="176">
        <f>业务员提成明细!AG638</f>
        <v>43091</v>
      </c>
      <c r="AH656" s="177" t="str">
        <f>业务员提成明细!AH638</f>
        <v>吴佳佳</v>
      </c>
      <c r="AJ656" s="178">
        <f>业务员提成明细!AJ638</f>
        <v>0.17</v>
      </c>
    </row>
    <row r="657" spans="1:36" outlineLevel="2">
      <c r="A657" s="142" t="str">
        <f>业务员提成明细!A639</f>
        <v>宗露</v>
      </c>
      <c r="B657" s="143">
        <f>业务员提成明细!B639</f>
        <v>43134</v>
      </c>
      <c r="C657" s="144" t="str">
        <f>业务员提成明细!C639</f>
        <v>a1402</v>
      </c>
      <c r="D657" s="142" t="str">
        <f>业务员提成明细!D639</f>
        <v>可利科技（泰州）有限公司</v>
      </c>
      <c r="E657" s="145">
        <f>业务员提成明细!E639</f>
        <v>0</v>
      </c>
      <c r="F657" s="146" t="str">
        <f>业务员提成明细!F639</f>
        <v>28120704</v>
      </c>
      <c r="G657" s="143">
        <f>业务员提成明细!G639</f>
        <v>43254</v>
      </c>
      <c r="H657" s="144">
        <f>业务员提成明细!H639</f>
        <v>120</v>
      </c>
      <c r="I657" s="150">
        <f>业务员提成明细!I639</f>
        <v>43255</v>
      </c>
      <c r="J657" s="151">
        <f>业务员提成明细!J639</f>
        <v>56800</v>
      </c>
      <c r="K657" s="145">
        <f>业务员提成明细!K639</f>
        <v>48547.01</v>
      </c>
      <c r="L657" s="152">
        <f>业务员提成明细!L639</f>
        <v>121</v>
      </c>
      <c r="M657" s="153">
        <f>业务员提成明细!M639</f>
        <v>0</v>
      </c>
      <c r="N657" s="76" t="str">
        <f>业务员提成明细!N639</f>
        <v>大客户0.5%，20170101后出货按0.7%结算，20170601后出货按0.6%及占比分配计算，20180101后出货按0.5%吴70%简30%分配</v>
      </c>
      <c r="O657" s="126">
        <f>业务员提成明细!O639</f>
        <v>1.6199999999999999E-3</v>
      </c>
      <c r="P657" s="154">
        <f>业务员提成明细!P639</f>
        <v>78.650000000000006</v>
      </c>
      <c r="Q657" s="125">
        <f>业务员提成明细!Q639</f>
        <v>17.18</v>
      </c>
      <c r="R657" s="145">
        <f>业务员提成明细!R639</f>
        <v>0</v>
      </c>
      <c r="S657" s="161">
        <f>业务员提成明细!S639</f>
        <v>0</v>
      </c>
      <c r="T657" s="162" t="str">
        <f>业务员提成明细!V639</f>
        <v>CSR58</v>
      </c>
      <c r="U657" s="144" t="str">
        <f>业务员提成明细!W639</f>
        <v>*石油制品*微乳化型切削液</v>
      </c>
      <c r="V657" s="163" t="str">
        <f>业务员提成明细!V639</f>
        <v>CSR58</v>
      </c>
      <c r="W657" s="164" t="str">
        <f>业务员提成明细!W639</f>
        <v>*石油制品*微乳化型切削液</v>
      </c>
      <c r="X657" s="163" t="str">
        <f>业务员提成明细!X639</f>
        <v>JH-200RP</v>
      </c>
      <c r="Y657" s="169">
        <f>业务员提成明细!Y639</f>
        <v>4000</v>
      </c>
      <c r="Z657" s="170" t="str">
        <f>业务员提成明细!Z639</f>
        <v>千克</v>
      </c>
      <c r="AA657" s="170"/>
      <c r="AB657" s="170"/>
      <c r="AC657" s="171">
        <f>业务员提成明细!AC639</f>
        <v>4000</v>
      </c>
      <c r="AD657" s="170"/>
      <c r="AE657" s="170"/>
      <c r="AF657" s="170" t="str">
        <f>业务员提成明细!AF639</f>
        <v>XOUT17120407</v>
      </c>
      <c r="AG657" s="176">
        <f>业务员提成明细!AG639</f>
        <v>43090</v>
      </c>
      <c r="AH657" s="177" t="str">
        <f>业务员提成明细!AH639</f>
        <v>吴佳佳</v>
      </c>
      <c r="AJ657" s="178">
        <f>业务员提成明细!AJ639</f>
        <v>0.17</v>
      </c>
    </row>
    <row r="658" spans="1:36" outlineLevel="2">
      <c r="A658" s="142" t="str">
        <f>业务员提成明细!A640</f>
        <v>宗露</v>
      </c>
      <c r="B658" s="143">
        <f>业务员提成明细!B640</f>
        <v>43134</v>
      </c>
      <c r="C658" s="144" t="str">
        <f>业务员提成明细!C640</f>
        <v>a1402</v>
      </c>
      <c r="D658" s="142" t="str">
        <f>业务员提成明细!D640</f>
        <v>可利科技（泰州）有限公司</v>
      </c>
      <c r="E658" s="145">
        <f>业务员提成明细!E640</f>
        <v>0</v>
      </c>
      <c r="F658" s="146" t="str">
        <f>业务员提成明细!F640</f>
        <v>28120704</v>
      </c>
      <c r="G658" s="143">
        <f>业务员提成明细!G640</f>
        <v>43254</v>
      </c>
      <c r="H658" s="144">
        <f>业务员提成明细!H640</f>
        <v>120</v>
      </c>
      <c r="I658" s="150">
        <f>业务员提成明细!I640</f>
        <v>43255</v>
      </c>
      <c r="J658" s="151">
        <f>业务员提成明细!J640</f>
        <v>28400</v>
      </c>
      <c r="K658" s="145">
        <f>业务员提成明细!K640</f>
        <v>24273.5</v>
      </c>
      <c r="L658" s="152">
        <f>业务员提成明细!L640</f>
        <v>121</v>
      </c>
      <c r="M658" s="153">
        <f>业务员提成明细!M640</f>
        <v>0</v>
      </c>
      <c r="N658" s="76" t="str">
        <f>业务员提成明细!N640</f>
        <v>大客户0.5%，20170101后出货按0.7%结算，20170601后出货按0.6%及占比分配计算，20180101后出货按0.5%吴70%简30%分配</v>
      </c>
      <c r="O658" s="126">
        <f>业务员提成明细!O640</f>
        <v>1.6199999999999999E-3</v>
      </c>
      <c r="P658" s="154">
        <f>业务员提成明细!P640</f>
        <v>39.32</v>
      </c>
      <c r="Q658" s="125">
        <f>业务员提成明细!Q640</f>
        <v>17.18</v>
      </c>
      <c r="R658" s="145">
        <f>业务员提成明细!R640</f>
        <v>0</v>
      </c>
      <c r="S658" s="161">
        <f>业务员提成明细!S640</f>
        <v>0</v>
      </c>
      <c r="T658" s="162" t="str">
        <f>业务员提成明细!V640</f>
        <v>CSR58</v>
      </c>
      <c r="U658" s="144" t="str">
        <f>业务员提成明细!W640</f>
        <v>*石油制品*微乳化型切削液</v>
      </c>
      <c r="V658" s="163" t="str">
        <f>业务员提成明细!V640</f>
        <v>CSR58</v>
      </c>
      <c r="W658" s="164" t="str">
        <f>业务员提成明细!W640</f>
        <v>*石油制品*微乳化型切削液</v>
      </c>
      <c r="X658" s="163" t="str">
        <f>业务员提成明细!X640</f>
        <v>JH-200RP</v>
      </c>
      <c r="Y658" s="169">
        <f>业务员提成明细!Y640</f>
        <v>2000</v>
      </c>
      <c r="Z658" s="170" t="str">
        <f>业务员提成明细!Z640</f>
        <v>千克</v>
      </c>
      <c r="AA658" s="170"/>
      <c r="AB658" s="170"/>
      <c r="AC658" s="171">
        <f>业务员提成明细!AC640</f>
        <v>2000</v>
      </c>
      <c r="AD658" s="170"/>
      <c r="AE658" s="170"/>
      <c r="AF658" s="170" t="str">
        <f>业务员提成明细!AF640</f>
        <v>XOUT17120407</v>
      </c>
      <c r="AG658" s="176">
        <f>业务员提成明细!AG640</f>
        <v>43090</v>
      </c>
      <c r="AH658" s="177" t="str">
        <f>业务员提成明细!AH640</f>
        <v>吴佳佳</v>
      </c>
      <c r="AJ658" s="178">
        <f>业务员提成明细!AJ640</f>
        <v>0.17</v>
      </c>
    </row>
    <row r="659" spans="1:36" outlineLevel="1">
      <c r="A659" s="179" t="s">
        <v>6655</v>
      </c>
      <c r="B659" s="143"/>
      <c r="C659" s="144"/>
      <c r="D659" s="142"/>
      <c r="E659" s="145">
        <f>SUBTOTAL(9,E634:E658)</f>
        <v>312039</v>
      </c>
      <c r="F659" s="146"/>
      <c r="G659" s="143"/>
      <c r="H659" s="144"/>
      <c r="I659" s="150"/>
      <c r="J659" s="151">
        <f>SUBTOTAL(9,J634:J658)</f>
        <v>1066759</v>
      </c>
      <c r="K659" s="145">
        <f>SUBTOTAL(9,K634:K658)</f>
        <v>911759.82</v>
      </c>
      <c r="L659" s="152"/>
      <c r="M659" s="153">
        <f>SUBTOTAL(9,M634:M658)</f>
        <v>0</v>
      </c>
      <c r="N659" s="76"/>
      <c r="O659" s="126"/>
      <c r="P659" s="154">
        <f>SUBTOTAL(9,P634:P658)</f>
        <v>2111.79</v>
      </c>
      <c r="Q659" s="125"/>
      <c r="R659" s="145">
        <f>SUBTOTAL(9,R634:R658)</f>
        <v>0</v>
      </c>
      <c r="S659" s="161">
        <f>SUBTOTAL(9,S634:S658)</f>
        <v>0</v>
      </c>
      <c r="T659" s="162"/>
      <c r="U659" s="144"/>
      <c r="V659" s="163"/>
      <c r="W659" s="164"/>
      <c r="X659" s="163"/>
      <c r="Y659" s="169"/>
      <c r="Z659" s="170"/>
      <c r="AA659" s="170"/>
      <c r="AB659" s="170"/>
      <c r="AC659" s="171"/>
      <c r="AD659" s="170"/>
      <c r="AE659" s="170"/>
      <c r="AF659" s="170"/>
      <c r="AG659" s="176"/>
      <c r="AH659" s="177"/>
      <c r="AJ659" s="178"/>
    </row>
    <row r="660" spans="1:36">
      <c r="A660" s="179" t="s">
        <v>6656</v>
      </c>
      <c r="B660" s="143"/>
      <c r="C660" s="144"/>
      <c r="D660" s="142"/>
      <c r="E660" s="145">
        <f>SUBTOTAL(9,E2:E658)</f>
        <v>9036768.5400000028</v>
      </c>
      <c r="F660" s="146"/>
      <c r="G660" s="143"/>
      <c r="H660" s="144"/>
      <c r="I660" s="150"/>
      <c r="J660" s="151">
        <f>SUBTOTAL(9,J2:J658)</f>
        <v>12026799.529999996</v>
      </c>
      <c r="K660" s="145" t="e">
        <f>SUBTOTAL(9,K2:K658)</f>
        <v>#VALUE!</v>
      </c>
      <c r="L660" s="152"/>
      <c r="M660" s="153">
        <f>SUBTOTAL(9,M2:M658)</f>
        <v>83488.034188034188</v>
      </c>
      <c r="N660" s="76"/>
      <c r="O660" s="126"/>
      <c r="P660" s="154" t="e">
        <f>SUBTOTAL(9,P2:P658)</f>
        <v>#VALUE!</v>
      </c>
      <c r="Q660" s="125"/>
      <c r="R660" s="145" t="e">
        <f>SUBTOTAL(9,R2:R658)</f>
        <v>#REF!</v>
      </c>
      <c r="S660" s="161" t="e">
        <f>SUBTOTAL(9,S2:S658)</f>
        <v>#REF!</v>
      </c>
      <c r="T660" s="162"/>
      <c r="U660" s="144"/>
      <c r="V660" s="163"/>
      <c r="W660" s="164"/>
      <c r="X660" s="163"/>
      <c r="Y660" s="169"/>
      <c r="Z660" s="170"/>
      <c r="AA660" s="170"/>
      <c r="AB660" s="170"/>
      <c r="AC660" s="171"/>
      <c r="AD660" s="170"/>
      <c r="AE660" s="170"/>
      <c r="AF660" s="170"/>
      <c r="AG660" s="176"/>
      <c r="AH660" s="177"/>
      <c r="AJ660" s="178"/>
    </row>
    <row r="926" spans="23:36" customFormat="1" ht="15.6">
      <c r="W926" s="180"/>
      <c r="AJ926" s="181"/>
    </row>
    <row r="927" spans="23:36" customFormat="1" ht="15.6">
      <c r="W927" s="180"/>
      <c r="AJ927" s="181"/>
    </row>
    <row r="928" spans="23:36" customFormat="1" ht="15.6">
      <c r="W928" s="180"/>
      <c r="AJ928" s="181"/>
    </row>
    <row r="929" spans="23:36" customFormat="1" ht="15.6">
      <c r="W929" s="180"/>
      <c r="AJ929" s="181"/>
    </row>
    <row r="930" spans="23:36" customFormat="1" ht="15.6">
      <c r="W930" s="180"/>
      <c r="AJ930" s="181"/>
    </row>
    <row r="931" spans="23:36" customFormat="1" ht="15.6">
      <c r="W931" s="180"/>
      <c r="AJ931" s="181"/>
    </row>
    <row r="932" spans="23:36" customFormat="1" ht="15.6">
      <c r="W932" s="180"/>
      <c r="AJ932" s="181"/>
    </row>
    <row r="933" spans="23:36" customFormat="1" ht="15.6">
      <c r="W933" s="180"/>
      <c r="AJ933" s="181"/>
    </row>
    <row r="934" spans="23:36" customFormat="1" ht="15.6">
      <c r="W934" s="180"/>
      <c r="AJ934" s="181"/>
    </row>
    <row r="935" spans="23:36" customFormat="1" ht="15.6">
      <c r="W935" s="180"/>
      <c r="AJ935" s="181"/>
    </row>
    <row r="936" spans="23:36" customFormat="1" ht="15.6">
      <c r="W936" s="180"/>
      <c r="AJ936" s="181"/>
    </row>
    <row r="937" spans="23:36" customFormat="1" ht="15.6">
      <c r="W937" s="180"/>
      <c r="AJ937" s="181"/>
    </row>
    <row r="938" spans="23:36" customFormat="1" ht="15.6">
      <c r="W938" s="180"/>
      <c r="AJ938" s="181"/>
    </row>
    <row r="939" spans="23:36" customFormat="1" ht="15.6">
      <c r="W939" s="180"/>
      <c r="AJ939" s="181"/>
    </row>
    <row r="940" spans="23:36" customFormat="1" ht="15.6">
      <c r="W940" s="180"/>
      <c r="AJ940" s="181"/>
    </row>
    <row r="941" spans="23:36" customFormat="1" ht="15.6">
      <c r="W941" s="180"/>
      <c r="AJ941" s="181"/>
    </row>
    <row r="942" spans="23:36" customFormat="1" ht="15.6">
      <c r="W942" s="180"/>
      <c r="AJ942" s="181"/>
    </row>
    <row r="943" spans="23:36" customFormat="1" ht="15.6">
      <c r="W943" s="180"/>
      <c r="AJ943" s="181"/>
    </row>
    <row r="944" spans="23:36" customFormat="1" ht="15.6">
      <c r="W944" s="180"/>
      <c r="AJ944" s="181"/>
    </row>
    <row r="945" spans="23:36" customFormat="1" ht="15.6">
      <c r="W945" s="180"/>
      <c r="AJ945" s="181"/>
    </row>
    <row r="946" spans="23:36" customFormat="1" ht="15.6">
      <c r="W946" s="180"/>
      <c r="AJ946" s="181"/>
    </row>
    <row r="947" spans="23:36" customFormat="1" ht="15.6">
      <c r="W947" s="180"/>
      <c r="AJ947" s="181"/>
    </row>
    <row r="948" spans="23:36" customFormat="1" ht="15.6">
      <c r="W948" s="180"/>
      <c r="AJ948" s="181"/>
    </row>
    <row r="949" spans="23:36" customFormat="1" ht="15.6">
      <c r="W949" s="180"/>
      <c r="AJ949" s="181"/>
    </row>
    <row r="950" spans="23:36" customFormat="1" ht="15.6">
      <c r="W950" s="180"/>
      <c r="AJ950" s="181"/>
    </row>
    <row r="951" spans="23:36" customFormat="1" ht="15.6">
      <c r="W951" s="180"/>
      <c r="AJ951" s="181"/>
    </row>
    <row r="952" spans="23:36" customFormat="1" ht="15.6">
      <c r="W952" s="180"/>
      <c r="AJ952" s="181"/>
    </row>
    <row r="953" spans="23:36" customFormat="1" ht="15.6">
      <c r="W953" s="180"/>
      <c r="AJ953" s="181"/>
    </row>
    <row r="954" spans="23:36" customFormat="1" ht="15.6">
      <c r="W954" s="180"/>
      <c r="AJ954" s="181"/>
    </row>
    <row r="955" spans="23:36" customFormat="1" ht="15.6">
      <c r="W955" s="180"/>
      <c r="AJ955" s="181"/>
    </row>
    <row r="956" spans="23:36" customFormat="1" ht="15.6">
      <c r="W956" s="180"/>
      <c r="AJ956" s="181"/>
    </row>
    <row r="958" spans="23:36" customFormat="1" ht="15.6">
      <c r="W958" s="180"/>
      <c r="AJ958" s="181"/>
    </row>
    <row r="959" spans="23:36" customFormat="1" ht="15.6">
      <c r="W959" s="180"/>
      <c r="AJ959" s="181"/>
    </row>
    <row r="960" spans="23:36" customFormat="1" ht="15.6">
      <c r="W960" s="180"/>
      <c r="AJ960" s="181"/>
    </row>
    <row r="961" spans="23:36" customFormat="1" ht="15.6">
      <c r="W961" s="180"/>
      <c r="AJ961" s="181"/>
    </row>
    <row r="962" spans="23:36" customFormat="1" ht="15.6">
      <c r="W962" s="180"/>
      <c r="AJ962" s="181"/>
    </row>
    <row r="963" spans="23:36" customFormat="1" ht="15.6">
      <c r="W963" s="180"/>
      <c r="AJ963" s="181"/>
    </row>
    <row r="964" spans="23:36" customFormat="1" ht="15.6">
      <c r="W964" s="180"/>
      <c r="AJ964" s="181"/>
    </row>
    <row r="965" spans="23:36" customFormat="1" ht="15.6">
      <c r="W965" s="180"/>
      <c r="AJ965" s="181"/>
    </row>
    <row r="966" spans="23:36" customFormat="1" ht="15.6">
      <c r="W966" s="180"/>
      <c r="AJ966" s="181"/>
    </row>
    <row r="967" spans="23:36" customFormat="1" ht="15.6">
      <c r="W967" s="180"/>
      <c r="AJ967" s="181"/>
    </row>
    <row r="968" spans="23:36" customFormat="1" ht="15.6">
      <c r="W968" s="180"/>
      <c r="AJ968" s="181"/>
    </row>
    <row r="969" spans="23:36" customFormat="1" ht="15.6">
      <c r="W969" s="180"/>
      <c r="AJ969" s="181"/>
    </row>
    <row r="970" spans="23:36" customFormat="1" ht="15.6">
      <c r="W970" s="180"/>
      <c r="AJ970" s="181"/>
    </row>
    <row r="971" spans="23:36" customFormat="1" ht="15.6">
      <c r="W971" s="180"/>
      <c r="AJ971" s="181"/>
    </row>
    <row r="972" spans="23:36" customFormat="1" ht="15.6">
      <c r="W972" s="180"/>
      <c r="AJ972" s="181"/>
    </row>
    <row r="973" spans="23:36" customFormat="1" ht="15.6">
      <c r="W973" s="180"/>
      <c r="AJ973" s="181"/>
    </row>
  </sheetData>
  <autoFilter ref="A1:AI922"/>
  <phoneticPr fontId="57" type="noConversion"/>
  <conditionalFormatting sqref="O1:P1 O2:O925 O974:O65588 O957">
    <cfRule type="cellIs" dxfId="2" priority="1" stopIfTrue="1" operator="equal">
      <formula>0.01</formula>
    </cfRule>
  </conditionalFormatting>
  <printOptions horizontalCentered="1"/>
  <pageMargins left="0.15625" right="0.15625" top="0.74791666666666701" bottom="0.47152777777777799" header="0.15625" footer="0.15625"/>
  <pageSetup paperSize="8" scale="77" orientation="landscape" r:id="rId1"/>
  <headerFooter alignWithMargins="0">
    <oddHeader>&amp;C&amp;16昆山道普润滑科技有限公司&amp;12
2018年06月业务提成明细表</oddHeader>
    <oddFooter>&amp;L核准：&amp;C审核：    &amp;R制表：            &amp;P/&amp;N</oddFooter>
  </headerFooter>
  <rowBreaks count="18" manualBreakCount="18">
    <brk id="85" max="35" man="1"/>
    <brk id="90" max="35" man="1"/>
    <brk id="107" max="35" man="1"/>
    <brk id="134" max="35" man="1"/>
    <brk id="147" max="35" man="1"/>
    <brk id="151" max="35" man="1"/>
    <brk id="213" max="35" man="1"/>
    <brk id="217" max="35" man="1"/>
    <brk id="254" max="35" man="1"/>
    <brk id="291" max="35" man="1"/>
    <brk id="351" max="35" man="1"/>
    <brk id="387" max="35" man="1"/>
    <brk id="414" max="35" man="1"/>
    <brk id="459" max="35" man="1"/>
    <brk id="466" max="35" man="1"/>
    <brk id="476" max="35" man="1"/>
    <brk id="542" max="35" man="1"/>
    <brk id="633" max="35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50"/>
  </sheetPr>
  <dimension ref="A1:XFD145"/>
  <sheetViews>
    <sheetView view="pageBreakPreview" zoomScale="120" zoomScaleNormal="100" zoomScaleSheetLayoutView="120" workbookViewId="0">
      <pane xSplit="6" ySplit="2" topLeftCell="O86" activePane="bottomRight" state="frozen"/>
      <selection pane="topRight"/>
      <selection pane="bottomLeft"/>
      <selection pane="bottomRight" activeCell="E100" sqref="E100"/>
    </sheetView>
  </sheetViews>
  <sheetFormatPr defaultColWidth="9" defaultRowHeight="9" customHeight="1" outlineLevelRow="2"/>
  <cols>
    <col min="1" max="1" width="6.09765625" style="45" customWidth="1"/>
    <col min="2" max="2" width="5.5" style="45" customWidth="1"/>
    <col min="3" max="3" width="10.19921875" style="46" customWidth="1"/>
    <col min="4" max="4" width="6.59765625" style="47" customWidth="1"/>
    <col min="5" max="5" width="11.3984375" style="48" customWidth="1"/>
    <col min="6" max="6" width="11.8984375" style="46" customWidth="1"/>
    <col min="7" max="7" width="9.5" style="49" customWidth="1"/>
    <col min="8" max="8" width="7.5" style="45" customWidth="1"/>
    <col min="9" max="9" width="5.09765625" style="45" customWidth="1"/>
    <col min="10" max="10" width="9.19921875" style="50" customWidth="1"/>
    <col min="11" max="11" width="10.8984375" style="51" customWidth="1"/>
    <col min="12" max="12" width="10.69921875" style="52" customWidth="1"/>
    <col min="13" max="13" width="6.19921875" style="52" customWidth="1"/>
    <col min="14" max="14" width="8.296875" style="53" customWidth="1"/>
    <col min="15" max="15" width="8.5" style="54" customWidth="1"/>
    <col min="16" max="16" width="7.69921875" style="55" customWidth="1"/>
    <col min="17" max="17" width="8.19921875" style="50" customWidth="1"/>
    <col min="18" max="18" width="8" style="52" customWidth="1"/>
    <col min="19" max="19" width="8.19921875" style="56" customWidth="1"/>
    <col min="20" max="20" width="7.69921875" style="52" customWidth="1"/>
    <col min="21" max="21" width="7" style="45" customWidth="1"/>
    <col min="22" max="23" width="12.3984375" style="45" customWidth="1"/>
    <col min="24" max="24" width="7" style="45" customWidth="1"/>
    <col min="25" max="25" width="3.59765625" style="45" customWidth="1"/>
    <col min="26" max="26" width="8.09765625" style="45" customWidth="1"/>
    <col min="27" max="27" width="9.796875" style="45" customWidth="1"/>
    <col min="28" max="28" width="9.3984375" style="57" customWidth="1"/>
    <col min="29" max="29" width="10.296875" style="45" customWidth="1"/>
    <col min="30" max="30" width="12.5" style="45" customWidth="1"/>
    <col min="31" max="31" width="14.59765625" style="58" customWidth="1"/>
    <col min="32" max="32" width="10.59765625" style="58" customWidth="1"/>
    <col min="33" max="33" width="9.3984375" style="59" customWidth="1"/>
    <col min="34" max="34" width="12.59765625" style="45" customWidth="1"/>
    <col min="35" max="35" width="5.8984375" style="50" customWidth="1"/>
    <col min="36" max="36" width="10" style="51" customWidth="1"/>
    <col min="37" max="37" width="8.69921875" style="59" customWidth="1"/>
    <col min="38" max="38" width="9.09765625" style="50" customWidth="1"/>
    <col min="39" max="16384" width="9" style="45"/>
  </cols>
  <sheetData>
    <row r="1" spans="1:36" s="44" customFormat="1" ht="9" hidden="1" customHeight="1">
      <c r="B1" s="60"/>
      <c r="C1" s="61"/>
      <c r="D1" s="62"/>
      <c r="E1" s="63"/>
      <c r="F1" s="63"/>
      <c r="G1" s="64"/>
      <c r="H1" s="65"/>
      <c r="I1" s="80"/>
      <c r="J1" s="81"/>
      <c r="K1" s="82"/>
      <c r="L1" s="83"/>
      <c r="M1" s="84"/>
      <c r="N1" s="85"/>
      <c r="O1" s="86"/>
      <c r="P1" s="87"/>
      <c r="Q1" s="97"/>
      <c r="R1" s="87"/>
      <c r="S1" s="98"/>
      <c r="T1" s="60"/>
      <c r="U1" s="99"/>
      <c r="V1" s="99"/>
      <c r="W1" s="99"/>
      <c r="X1" s="99"/>
      <c r="Y1" s="99"/>
      <c r="Z1" s="60"/>
      <c r="AA1" s="107"/>
      <c r="AB1" s="108"/>
      <c r="AC1" s="60"/>
      <c r="AD1" s="109"/>
      <c r="AE1" s="110"/>
      <c r="AF1" s="111"/>
      <c r="AG1" s="120"/>
      <c r="AH1" s="108"/>
      <c r="AI1" s="60"/>
      <c r="AJ1" s="121"/>
    </row>
    <row r="2" spans="1:36" ht="61.5" customHeight="1">
      <c r="A2" s="66" t="s">
        <v>6657</v>
      </c>
      <c r="B2" s="67" t="s">
        <v>6577</v>
      </c>
      <c r="C2" s="68" t="s">
        <v>6578</v>
      </c>
      <c r="D2" s="69" t="s">
        <v>6579</v>
      </c>
      <c r="E2" s="69" t="s">
        <v>6580</v>
      </c>
      <c r="F2" s="70" t="s">
        <v>6581</v>
      </c>
      <c r="G2" s="71" t="s">
        <v>6582</v>
      </c>
      <c r="H2" s="72" t="s">
        <v>6583</v>
      </c>
      <c r="I2" s="88" t="s">
        <v>6584</v>
      </c>
      <c r="J2" s="69" t="s">
        <v>6585</v>
      </c>
      <c r="K2" s="89" t="s">
        <v>6586</v>
      </c>
      <c r="L2" s="90" t="s">
        <v>6658</v>
      </c>
      <c r="M2" s="91" t="s">
        <v>6588</v>
      </c>
      <c r="N2" s="92" t="s">
        <v>6659</v>
      </c>
      <c r="O2" s="93" t="s">
        <v>6590</v>
      </c>
      <c r="P2" s="91" t="s">
        <v>6591</v>
      </c>
      <c r="Q2" s="91" t="s">
        <v>6592</v>
      </c>
      <c r="R2" s="100" t="s">
        <v>6628</v>
      </c>
      <c r="S2" s="101" t="s">
        <v>6660</v>
      </c>
      <c r="T2" s="102" t="s">
        <v>6661</v>
      </c>
      <c r="U2" s="103" t="s">
        <v>6595</v>
      </c>
      <c r="V2" s="104" t="s">
        <v>6596</v>
      </c>
      <c r="W2" s="104" t="s">
        <v>6597</v>
      </c>
      <c r="X2" s="105" t="s">
        <v>6598</v>
      </c>
      <c r="Y2" s="104" t="s">
        <v>6599</v>
      </c>
      <c r="Z2" s="112" t="s">
        <v>6600</v>
      </c>
      <c r="AA2" s="112" t="s">
        <v>6601</v>
      </c>
      <c r="AB2" s="113" t="s">
        <v>6602</v>
      </c>
      <c r="AC2" s="114" t="s">
        <v>6603</v>
      </c>
      <c r="AD2" s="115" t="s">
        <v>6604</v>
      </c>
      <c r="AE2" s="116" t="s">
        <v>6605</v>
      </c>
      <c r="AF2" s="117" t="s">
        <v>6606</v>
      </c>
      <c r="AG2" s="117" t="s">
        <v>6607</v>
      </c>
      <c r="AH2" s="50" t="s">
        <v>1761</v>
      </c>
      <c r="AI2" s="50" t="s">
        <v>6657</v>
      </c>
      <c r="AJ2" s="45"/>
    </row>
    <row r="3" spans="1:36" ht="12.75" customHeight="1" outlineLevel="2">
      <c r="A3" s="73" t="s">
        <v>66</v>
      </c>
      <c r="B3" s="74" t="s">
        <v>15</v>
      </c>
      <c r="C3" s="75">
        <v>43137</v>
      </c>
      <c r="D3" s="76" t="s">
        <v>67</v>
      </c>
      <c r="E3" s="76" t="s">
        <v>68</v>
      </c>
      <c r="F3" s="77">
        <v>28400</v>
      </c>
      <c r="G3" s="76" t="s">
        <v>1111</v>
      </c>
      <c r="H3" s="78">
        <v>43257</v>
      </c>
      <c r="I3" s="76">
        <v>120</v>
      </c>
      <c r="J3" s="78">
        <v>43255</v>
      </c>
      <c r="K3" s="94">
        <v>28400</v>
      </c>
      <c r="L3" s="94">
        <v>24273.5</v>
      </c>
      <c r="M3" s="95">
        <v>118</v>
      </c>
      <c r="N3" s="96"/>
      <c r="O3" s="96" t="s">
        <v>14</v>
      </c>
      <c r="P3" s="76">
        <f>0.7/1000</f>
        <v>6.9999999999999999E-4</v>
      </c>
      <c r="Q3" s="76">
        <f>ROUND(P3*L3,2)</f>
        <v>16.989999999999998</v>
      </c>
      <c r="R3" s="76">
        <v>17.18</v>
      </c>
      <c r="S3" s="76"/>
      <c r="T3" s="94"/>
      <c r="U3" s="106" t="s">
        <v>733</v>
      </c>
      <c r="V3" s="76" t="s">
        <v>1112</v>
      </c>
      <c r="W3" s="76" t="s">
        <v>390</v>
      </c>
      <c r="X3" s="76">
        <v>2000</v>
      </c>
      <c r="Y3" s="76" t="s">
        <v>521</v>
      </c>
      <c r="Z3" s="76">
        <v>14.2</v>
      </c>
      <c r="AA3" s="76">
        <v>28400</v>
      </c>
      <c r="AB3" s="118">
        <v>2000</v>
      </c>
      <c r="AC3" s="118">
        <v>1000</v>
      </c>
      <c r="AD3" s="66" t="s">
        <v>6610</v>
      </c>
      <c r="AE3" s="73" t="s">
        <v>1114</v>
      </c>
      <c r="AF3" s="119">
        <v>43104</v>
      </c>
      <c r="AG3" s="73"/>
      <c r="AH3" s="122"/>
      <c r="AI3" s="123"/>
      <c r="AJ3" s="124">
        <v>1.17</v>
      </c>
    </row>
    <row r="4" spans="1:36" ht="12.75" customHeight="1" outlineLevel="2">
      <c r="A4" s="73" t="s">
        <v>66</v>
      </c>
      <c r="B4" s="74" t="s">
        <v>15</v>
      </c>
      <c r="C4" s="75">
        <v>43137</v>
      </c>
      <c r="D4" s="76" t="s">
        <v>67</v>
      </c>
      <c r="E4" s="76" t="s">
        <v>68</v>
      </c>
      <c r="F4" s="77">
        <v>42600</v>
      </c>
      <c r="G4" s="76" t="s">
        <v>1115</v>
      </c>
      <c r="H4" s="78">
        <v>43257</v>
      </c>
      <c r="I4" s="76">
        <v>120</v>
      </c>
      <c r="J4" s="78">
        <v>43255</v>
      </c>
      <c r="K4" s="94">
        <v>42600</v>
      </c>
      <c r="L4" s="94">
        <v>36410.26</v>
      </c>
      <c r="M4" s="95">
        <v>118</v>
      </c>
      <c r="N4" s="96"/>
      <c r="O4" s="96" t="s">
        <v>14</v>
      </c>
      <c r="P4" s="76">
        <f t="shared" ref="P4:P13" si="0">0.7/1000</f>
        <v>6.9999999999999999E-4</v>
      </c>
      <c r="Q4" s="76">
        <f t="shared" ref="Q4:Q19" si="1">ROUND(P4*L4,2)</f>
        <v>25.49</v>
      </c>
      <c r="R4" s="76">
        <v>17.18</v>
      </c>
      <c r="S4" s="76"/>
      <c r="T4" s="94"/>
      <c r="U4" s="106" t="s">
        <v>733</v>
      </c>
      <c r="V4" s="76" t="s">
        <v>1112</v>
      </c>
      <c r="W4" s="76" t="s">
        <v>390</v>
      </c>
      <c r="X4" s="76">
        <v>3000</v>
      </c>
      <c r="Y4" s="76" t="s">
        <v>521</v>
      </c>
      <c r="Z4" s="76">
        <v>14.2</v>
      </c>
      <c r="AA4" s="76">
        <v>42600</v>
      </c>
      <c r="AB4" s="118">
        <v>3000</v>
      </c>
      <c r="AC4" s="118">
        <v>1000</v>
      </c>
      <c r="AD4" s="66" t="s">
        <v>6610</v>
      </c>
      <c r="AE4" s="73" t="s">
        <v>1117</v>
      </c>
      <c r="AF4" s="119">
        <v>43119</v>
      </c>
      <c r="AG4" s="73"/>
      <c r="AH4" s="122"/>
      <c r="AI4" s="123"/>
      <c r="AJ4" s="124">
        <v>1.17</v>
      </c>
    </row>
    <row r="5" spans="1:36" ht="12.75" customHeight="1" outlineLevel="2">
      <c r="A5" s="73" t="s">
        <v>66</v>
      </c>
      <c r="B5" s="74" t="s">
        <v>15</v>
      </c>
      <c r="C5" s="75">
        <v>43137</v>
      </c>
      <c r="D5" s="76" t="s">
        <v>67</v>
      </c>
      <c r="E5" s="76" t="s">
        <v>68</v>
      </c>
      <c r="F5" s="77">
        <v>14200</v>
      </c>
      <c r="G5" s="76" t="s">
        <v>1120</v>
      </c>
      <c r="H5" s="78">
        <v>43257</v>
      </c>
      <c r="I5" s="76">
        <v>120</v>
      </c>
      <c r="J5" s="78">
        <v>43255</v>
      </c>
      <c r="K5" s="94">
        <v>14200</v>
      </c>
      <c r="L5" s="94">
        <v>12136.75</v>
      </c>
      <c r="M5" s="95">
        <v>118</v>
      </c>
      <c r="N5" s="96"/>
      <c r="O5" s="96" t="s">
        <v>14</v>
      </c>
      <c r="P5" s="76">
        <f t="shared" si="0"/>
        <v>6.9999999999999999E-4</v>
      </c>
      <c r="Q5" s="76">
        <f t="shared" si="1"/>
        <v>8.5</v>
      </c>
      <c r="R5" s="76">
        <v>17.18</v>
      </c>
      <c r="S5" s="76"/>
      <c r="T5" s="94"/>
      <c r="U5" s="106" t="s">
        <v>733</v>
      </c>
      <c r="V5" s="76" t="s">
        <v>1112</v>
      </c>
      <c r="W5" s="76" t="s">
        <v>390</v>
      </c>
      <c r="X5" s="76">
        <v>1000</v>
      </c>
      <c r="Y5" s="76" t="s">
        <v>521</v>
      </c>
      <c r="Z5" s="76">
        <v>14.2</v>
      </c>
      <c r="AA5" s="76">
        <v>14200</v>
      </c>
      <c r="AB5" s="118">
        <v>1000</v>
      </c>
      <c r="AC5" s="118">
        <v>1000</v>
      </c>
      <c r="AD5" s="66" t="s">
        <v>6610</v>
      </c>
      <c r="AE5" s="73" t="s">
        <v>1121</v>
      </c>
      <c r="AF5" s="119">
        <v>43104</v>
      </c>
      <c r="AG5" s="73"/>
      <c r="AH5" s="122"/>
      <c r="AI5" s="123"/>
      <c r="AJ5" s="124">
        <v>1.17</v>
      </c>
    </row>
    <row r="6" spans="1:36" ht="12.75" customHeight="1" outlineLevel="2">
      <c r="A6" s="73" t="s">
        <v>66</v>
      </c>
      <c r="B6" s="74" t="s">
        <v>15</v>
      </c>
      <c r="C6" s="75">
        <v>43137</v>
      </c>
      <c r="D6" s="76" t="s">
        <v>67</v>
      </c>
      <c r="E6" s="76" t="s">
        <v>68</v>
      </c>
      <c r="F6" s="77">
        <v>42600</v>
      </c>
      <c r="G6" s="76" t="s">
        <v>1120</v>
      </c>
      <c r="H6" s="78">
        <v>43257</v>
      </c>
      <c r="I6" s="76">
        <v>120</v>
      </c>
      <c r="J6" s="78">
        <v>43255</v>
      </c>
      <c r="K6" s="94">
        <v>42600</v>
      </c>
      <c r="L6" s="94">
        <v>36410.26</v>
      </c>
      <c r="M6" s="95">
        <v>118</v>
      </c>
      <c r="N6" s="96"/>
      <c r="O6" s="96" t="s">
        <v>14</v>
      </c>
      <c r="P6" s="76">
        <f t="shared" si="0"/>
        <v>6.9999999999999999E-4</v>
      </c>
      <c r="Q6" s="76">
        <f t="shared" si="1"/>
        <v>25.49</v>
      </c>
      <c r="R6" s="76">
        <v>17.18</v>
      </c>
      <c r="S6" s="76"/>
      <c r="T6" s="94"/>
      <c r="U6" s="106" t="s">
        <v>733</v>
      </c>
      <c r="V6" s="76" t="s">
        <v>1112</v>
      </c>
      <c r="W6" s="76" t="s">
        <v>390</v>
      </c>
      <c r="X6" s="76">
        <v>3000</v>
      </c>
      <c r="Y6" s="76" t="s">
        <v>521</v>
      </c>
      <c r="Z6" s="76">
        <v>14.2</v>
      </c>
      <c r="AA6" s="76">
        <v>42600</v>
      </c>
      <c r="AB6" s="118">
        <v>3000</v>
      </c>
      <c r="AC6" s="118">
        <v>1000</v>
      </c>
      <c r="AD6" s="66" t="s">
        <v>6610</v>
      </c>
      <c r="AE6" s="73" t="s">
        <v>1121</v>
      </c>
      <c r="AF6" s="119">
        <v>43104</v>
      </c>
      <c r="AG6" s="73"/>
      <c r="AH6" s="122"/>
      <c r="AI6" s="123"/>
      <c r="AJ6" s="124">
        <v>1.17</v>
      </c>
    </row>
    <row r="7" spans="1:36" ht="12.75" customHeight="1" outlineLevel="2">
      <c r="A7" s="73" t="s">
        <v>66</v>
      </c>
      <c r="B7" s="74" t="s">
        <v>15</v>
      </c>
      <c r="C7" s="75">
        <v>43137</v>
      </c>
      <c r="D7" s="76" t="s">
        <v>67</v>
      </c>
      <c r="E7" s="76" t="s">
        <v>68</v>
      </c>
      <c r="F7" s="77">
        <v>28400</v>
      </c>
      <c r="G7" s="76" t="s">
        <v>1120</v>
      </c>
      <c r="H7" s="78">
        <v>43257</v>
      </c>
      <c r="I7" s="76">
        <v>120</v>
      </c>
      <c r="J7" s="78">
        <v>43255</v>
      </c>
      <c r="K7" s="94">
        <v>28400</v>
      </c>
      <c r="L7" s="94">
        <v>24273.5</v>
      </c>
      <c r="M7" s="95">
        <v>118</v>
      </c>
      <c r="N7" s="96"/>
      <c r="O7" s="96" t="s">
        <v>14</v>
      </c>
      <c r="P7" s="76">
        <f t="shared" si="0"/>
        <v>6.9999999999999999E-4</v>
      </c>
      <c r="Q7" s="76">
        <f t="shared" si="1"/>
        <v>16.989999999999998</v>
      </c>
      <c r="R7" s="76">
        <v>17.18</v>
      </c>
      <c r="S7" s="76"/>
      <c r="T7" s="94"/>
      <c r="U7" s="106" t="s">
        <v>733</v>
      </c>
      <c r="V7" s="76" t="s">
        <v>1112</v>
      </c>
      <c r="W7" s="76" t="s">
        <v>390</v>
      </c>
      <c r="X7" s="76">
        <v>2000</v>
      </c>
      <c r="Y7" s="76" t="s">
        <v>521</v>
      </c>
      <c r="Z7" s="76">
        <v>14.2</v>
      </c>
      <c r="AA7" s="76">
        <v>28400</v>
      </c>
      <c r="AB7" s="118">
        <v>2000</v>
      </c>
      <c r="AC7" s="118">
        <v>1000</v>
      </c>
      <c r="AD7" s="66" t="s">
        <v>6610</v>
      </c>
      <c r="AE7" s="73" t="s">
        <v>1122</v>
      </c>
      <c r="AF7" s="119">
        <v>43110</v>
      </c>
      <c r="AG7" s="73"/>
      <c r="AH7" s="122"/>
      <c r="AI7" s="123"/>
      <c r="AJ7" s="124">
        <v>1.17</v>
      </c>
    </row>
    <row r="8" spans="1:36" ht="12.75" customHeight="1" outlineLevel="2">
      <c r="A8" s="73" t="s">
        <v>66</v>
      </c>
      <c r="B8" s="74" t="s">
        <v>15</v>
      </c>
      <c r="C8" s="75">
        <v>43137</v>
      </c>
      <c r="D8" s="76" t="s">
        <v>67</v>
      </c>
      <c r="E8" s="76" t="s">
        <v>68</v>
      </c>
      <c r="F8" s="77">
        <v>113600</v>
      </c>
      <c r="G8" s="76" t="s">
        <v>1123</v>
      </c>
      <c r="H8" s="78">
        <v>43257</v>
      </c>
      <c r="I8" s="76">
        <v>120</v>
      </c>
      <c r="J8" s="78">
        <v>43255</v>
      </c>
      <c r="K8" s="94">
        <v>113600</v>
      </c>
      <c r="L8" s="94">
        <v>97094.02</v>
      </c>
      <c r="M8" s="95">
        <v>118</v>
      </c>
      <c r="N8" s="96"/>
      <c r="O8" s="96" t="s">
        <v>14</v>
      </c>
      <c r="P8" s="76">
        <f t="shared" si="0"/>
        <v>6.9999999999999999E-4</v>
      </c>
      <c r="Q8" s="76">
        <f t="shared" si="1"/>
        <v>67.97</v>
      </c>
      <c r="R8" s="76">
        <v>17.18</v>
      </c>
      <c r="S8" s="76"/>
      <c r="T8" s="94"/>
      <c r="U8" s="106" t="s">
        <v>733</v>
      </c>
      <c r="V8" s="76" t="s">
        <v>1112</v>
      </c>
      <c r="W8" s="76" t="s">
        <v>390</v>
      </c>
      <c r="X8" s="76">
        <v>8000</v>
      </c>
      <c r="Y8" s="76" t="s">
        <v>521</v>
      </c>
      <c r="Z8" s="76">
        <v>14.2</v>
      </c>
      <c r="AA8" s="76">
        <v>113600</v>
      </c>
      <c r="AB8" s="118">
        <v>8000</v>
      </c>
      <c r="AC8" s="118">
        <v>1000</v>
      </c>
      <c r="AD8" s="66" t="s">
        <v>6610</v>
      </c>
      <c r="AE8" s="73" t="s">
        <v>1122</v>
      </c>
      <c r="AF8" s="119">
        <v>43110</v>
      </c>
      <c r="AG8" s="73"/>
      <c r="AH8" s="122"/>
      <c r="AI8" s="123"/>
      <c r="AJ8" s="124">
        <v>1.17</v>
      </c>
    </row>
    <row r="9" spans="1:36" ht="12.75" customHeight="1" outlineLevel="2">
      <c r="A9" s="73" t="s">
        <v>66</v>
      </c>
      <c r="B9" s="74" t="s">
        <v>15</v>
      </c>
      <c r="C9" s="75">
        <v>43137</v>
      </c>
      <c r="D9" s="76" t="s">
        <v>67</v>
      </c>
      <c r="E9" s="76" t="s">
        <v>68</v>
      </c>
      <c r="F9" s="77">
        <v>99400</v>
      </c>
      <c r="G9" s="76" t="s">
        <v>1124</v>
      </c>
      <c r="H9" s="78">
        <v>43257</v>
      </c>
      <c r="I9" s="76">
        <v>120</v>
      </c>
      <c r="J9" s="78">
        <v>43255</v>
      </c>
      <c r="K9" s="94">
        <v>99400</v>
      </c>
      <c r="L9" s="94">
        <v>84957.26</v>
      </c>
      <c r="M9" s="95">
        <v>118</v>
      </c>
      <c r="N9" s="96"/>
      <c r="O9" s="96" t="s">
        <v>14</v>
      </c>
      <c r="P9" s="76">
        <f t="shared" si="0"/>
        <v>6.9999999999999999E-4</v>
      </c>
      <c r="Q9" s="76">
        <f t="shared" si="1"/>
        <v>59.47</v>
      </c>
      <c r="R9" s="76">
        <v>17.18</v>
      </c>
      <c r="S9" s="76"/>
      <c r="T9" s="94"/>
      <c r="U9" s="106" t="s">
        <v>733</v>
      </c>
      <c r="V9" s="76" t="s">
        <v>1112</v>
      </c>
      <c r="W9" s="76" t="s">
        <v>390</v>
      </c>
      <c r="X9" s="76">
        <v>7000</v>
      </c>
      <c r="Y9" s="76" t="s">
        <v>521</v>
      </c>
      <c r="Z9" s="76">
        <v>14.2</v>
      </c>
      <c r="AA9" s="76">
        <v>99400</v>
      </c>
      <c r="AB9" s="118">
        <v>7000</v>
      </c>
      <c r="AC9" s="118">
        <v>1000</v>
      </c>
      <c r="AD9" s="66" t="s">
        <v>6610</v>
      </c>
      <c r="AE9" s="73" t="s">
        <v>1125</v>
      </c>
      <c r="AF9" s="119">
        <v>43119</v>
      </c>
      <c r="AG9" s="73"/>
      <c r="AH9" s="122"/>
      <c r="AI9" s="123"/>
      <c r="AJ9" s="124">
        <v>1.17</v>
      </c>
    </row>
    <row r="10" spans="1:36" ht="12.75" customHeight="1" outlineLevel="2">
      <c r="A10" s="73" t="s">
        <v>66</v>
      </c>
      <c r="B10" s="74" t="s">
        <v>15</v>
      </c>
      <c r="C10" s="75">
        <v>43134</v>
      </c>
      <c r="D10" s="76" t="s">
        <v>69</v>
      </c>
      <c r="E10" s="76" t="s">
        <v>70</v>
      </c>
      <c r="F10" s="77">
        <v>9690</v>
      </c>
      <c r="G10" s="76" t="s">
        <v>1126</v>
      </c>
      <c r="H10" s="78">
        <v>43254</v>
      </c>
      <c r="I10" s="76">
        <v>120</v>
      </c>
      <c r="J10" s="78">
        <v>43255</v>
      </c>
      <c r="K10" s="94">
        <v>9690</v>
      </c>
      <c r="L10" s="94">
        <v>8282.0499999999993</v>
      </c>
      <c r="M10" s="95">
        <v>121</v>
      </c>
      <c r="N10" s="96"/>
      <c r="O10" s="96" t="s">
        <v>14</v>
      </c>
      <c r="P10" s="76">
        <f t="shared" si="0"/>
        <v>6.9999999999999999E-4</v>
      </c>
      <c r="Q10" s="76">
        <f t="shared" si="1"/>
        <v>5.8</v>
      </c>
      <c r="R10" s="76">
        <v>17.600000000000001</v>
      </c>
      <c r="S10" s="76"/>
      <c r="T10" s="94"/>
      <c r="U10" s="106" t="s">
        <v>1134</v>
      </c>
      <c r="V10" s="76" t="s">
        <v>1132</v>
      </c>
      <c r="W10" s="76" t="s">
        <v>1133</v>
      </c>
      <c r="X10" s="76">
        <v>510</v>
      </c>
      <c r="Y10" s="76" t="s">
        <v>521</v>
      </c>
      <c r="Z10" s="76">
        <v>19</v>
      </c>
      <c r="AA10" s="76">
        <v>9690</v>
      </c>
      <c r="AB10" s="118">
        <v>510</v>
      </c>
      <c r="AC10" s="118">
        <v>170</v>
      </c>
      <c r="AD10" s="66" t="s">
        <v>6610</v>
      </c>
      <c r="AE10" s="73" t="s">
        <v>1135</v>
      </c>
      <c r="AF10" s="119">
        <v>43104</v>
      </c>
      <c r="AG10" s="73"/>
      <c r="AH10" s="122"/>
      <c r="AI10" s="123"/>
      <c r="AJ10" s="124">
        <v>1.17</v>
      </c>
    </row>
    <row r="11" spans="1:36" ht="12.75" customHeight="1" outlineLevel="2">
      <c r="A11" s="73" t="s">
        <v>66</v>
      </c>
      <c r="B11" s="74" t="s">
        <v>15</v>
      </c>
      <c r="C11" s="75">
        <v>43134</v>
      </c>
      <c r="D11" s="76" t="s">
        <v>69</v>
      </c>
      <c r="E11" s="76" t="s">
        <v>70</v>
      </c>
      <c r="F11" s="77">
        <v>28400</v>
      </c>
      <c r="G11" s="76" t="s">
        <v>1126</v>
      </c>
      <c r="H11" s="78">
        <v>43254</v>
      </c>
      <c r="I11" s="76">
        <v>120</v>
      </c>
      <c r="J11" s="78">
        <v>43255</v>
      </c>
      <c r="K11" s="94">
        <v>28400</v>
      </c>
      <c r="L11" s="94">
        <v>24273.5</v>
      </c>
      <c r="M11" s="95">
        <v>121</v>
      </c>
      <c r="N11" s="96"/>
      <c r="O11" s="96" t="s">
        <v>14</v>
      </c>
      <c r="P11" s="76">
        <f t="shared" si="0"/>
        <v>6.9999999999999999E-4</v>
      </c>
      <c r="Q11" s="76">
        <f t="shared" si="1"/>
        <v>16.989999999999998</v>
      </c>
      <c r="R11" s="76">
        <v>17.18</v>
      </c>
      <c r="S11" s="76"/>
      <c r="T11" s="94"/>
      <c r="U11" s="106" t="s">
        <v>733</v>
      </c>
      <c r="V11" s="76" t="s">
        <v>1112</v>
      </c>
      <c r="W11" s="76" t="s">
        <v>390</v>
      </c>
      <c r="X11" s="76">
        <v>2000</v>
      </c>
      <c r="Y11" s="76" t="s">
        <v>521</v>
      </c>
      <c r="Z11" s="76">
        <v>14.2</v>
      </c>
      <c r="AA11" s="76">
        <v>28400</v>
      </c>
      <c r="AB11" s="118">
        <v>2000</v>
      </c>
      <c r="AC11" s="118">
        <v>1000</v>
      </c>
      <c r="AD11" s="66" t="s">
        <v>6610</v>
      </c>
      <c r="AE11" s="73" t="s">
        <v>1135</v>
      </c>
      <c r="AF11" s="119">
        <v>43104</v>
      </c>
      <c r="AG11" s="73"/>
      <c r="AH11" s="122"/>
      <c r="AI11" s="123"/>
      <c r="AJ11" s="124">
        <v>1.17</v>
      </c>
    </row>
    <row r="12" spans="1:36" ht="12.75" customHeight="1" outlineLevel="2">
      <c r="A12" s="73" t="s">
        <v>66</v>
      </c>
      <c r="B12" s="74" t="s">
        <v>15</v>
      </c>
      <c r="C12" s="75">
        <v>43134</v>
      </c>
      <c r="D12" s="76" t="s">
        <v>69</v>
      </c>
      <c r="E12" s="76" t="s">
        <v>70</v>
      </c>
      <c r="F12" s="77">
        <v>56800</v>
      </c>
      <c r="G12" s="76" t="s">
        <v>1126</v>
      </c>
      <c r="H12" s="78">
        <v>43254</v>
      </c>
      <c r="I12" s="76">
        <v>120</v>
      </c>
      <c r="J12" s="78">
        <v>43255</v>
      </c>
      <c r="K12" s="94">
        <v>56800</v>
      </c>
      <c r="L12" s="94">
        <v>48547.01</v>
      </c>
      <c r="M12" s="95">
        <v>121</v>
      </c>
      <c r="N12" s="96"/>
      <c r="O12" s="96" t="s">
        <v>14</v>
      </c>
      <c r="P12" s="76">
        <f t="shared" si="0"/>
        <v>6.9999999999999999E-4</v>
      </c>
      <c r="Q12" s="76">
        <f t="shared" si="1"/>
        <v>33.979999999999997</v>
      </c>
      <c r="R12" s="76">
        <v>17.18</v>
      </c>
      <c r="S12" s="76"/>
      <c r="T12" s="94"/>
      <c r="U12" s="106" t="s">
        <v>733</v>
      </c>
      <c r="V12" s="76" t="s">
        <v>1112</v>
      </c>
      <c r="W12" s="76" t="s">
        <v>390</v>
      </c>
      <c r="X12" s="76">
        <v>4000</v>
      </c>
      <c r="Y12" s="76" t="s">
        <v>521</v>
      </c>
      <c r="Z12" s="76">
        <v>14.2</v>
      </c>
      <c r="AA12" s="76">
        <v>56800</v>
      </c>
      <c r="AB12" s="118">
        <v>4000</v>
      </c>
      <c r="AC12" s="118">
        <v>1000</v>
      </c>
      <c r="AD12" s="66" t="s">
        <v>6610</v>
      </c>
      <c r="AE12" s="73" t="s">
        <v>1136</v>
      </c>
      <c r="AF12" s="119">
        <v>43110</v>
      </c>
      <c r="AG12" s="73"/>
      <c r="AH12" s="122"/>
      <c r="AI12" s="123"/>
      <c r="AJ12" s="124">
        <v>1.17</v>
      </c>
    </row>
    <row r="13" spans="1:36" ht="12.75" customHeight="1" outlineLevel="2">
      <c r="A13" s="73" t="s">
        <v>66</v>
      </c>
      <c r="B13" s="74" t="s">
        <v>15</v>
      </c>
      <c r="C13" s="75">
        <v>43134</v>
      </c>
      <c r="D13" s="76" t="s">
        <v>75</v>
      </c>
      <c r="E13" s="76" t="s">
        <v>76</v>
      </c>
      <c r="F13" s="77">
        <v>71000</v>
      </c>
      <c r="G13" s="76" t="s">
        <v>1146</v>
      </c>
      <c r="H13" s="78">
        <v>43254</v>
      </c>
      <c r="I13" s="76">
        <v>120</v>
      </c>
      <c r="J13" s="78">
        <v>43255</v>
      </c>
      <c r="K13" s="94">
        <v>71000</v>
      </c>
      <c r="L13" s="94">
        <v>60683.76</v>
      </c>
      <c r="M13" s="95">
        <v>121</v>
      </c>
      <c r="N13" s="96"/>
      <c r="O13" s="96" t="s">
        <v>14</v>
      </c>
      <c r="P13" s="76">
        <f t="shared" si="0"/>
        <v>6.9999999999999999E-4</v>
      </c>
      <c r="Q13" s="76">
        <f t="shared" si="1"/>
        <v>42.48</v>
      </c>
      <c r="R13" s="76">
        <v>17.18</v>
      </c>
      <c r="S13" s="76"/>
      <c r="T13" s="94"/>
      <c r="U13" s="106" t="s">
        <v>733</v>
      </c>
      <c r="V13" s="76" t="s">
        <v>1112</v>
      </c>
      <c r="W13" s="76" t="s">
        <v>390</v>
      </c>
      <c r="X13" s="76">
        <v>5000</v>
      </c>
      <c r="Y13" s="76" t="s">
        <v>521</v>
      </c>
      <c r="Z13" s="76">
        <v>14.2</v>
      </c>
      <c r="AA13" s="76">
        <v>71000</v>
      </c>
      <c r="AB13" s="118">
        <v>5000</v>
      </c>
      <c r="AC13" s="118">
        <v>1000</v>
      </c>
      <c r="AD13" s="66" t="s">
        <v>6610</v>
      </c>
      <c r="AE13" s="73" t="s">
        <v>1147</v>
      </c>
      <c r="AF13" s="119">
        <v>43110</v>
      </c>
      <c r="AG13" s="73"/>
      <c r="AH13" s="122"/>
      <c r="AI13" s="123"/>
      <c r="AJ13" s="124">
        <v>1.17</v>
      </c>
    </row>
    <row r="14" spans="1:36" ht="12.75" customHeight="1" outlineLevel="2">
      <c r="A14" s="73" t="s">
        <v>66</v>
      </c>
      <c r="B14" s="74" t="s">
        <v>15</v>
      </c>
      <c r="C14" s="75">
        <v>43134</v>
      </c>
      <c r="D14" s="76" t="s">
        <v>75</v>
      </c>
      <c r="E14" s="76" t="s">
        <v>76</v>
      </c>
      <c r="F14" s="77">
        <v>71000</v>
      </c>
      <c r="G14" s="76" t="s">
        <v>1148</v>
      </c>
      <c r="H14" s="78">
        <v>43254</v>
      </c>
      <c r="I14" s="76">
        <v>120</v>
      </c>
      <c r="J14" s="78">
        <v>43255</v>
      </c>
      <c r="K14" s="94">
        <v>71000</v>
      </c>
      <c r="L14" s="94">
        <v>60683.76</v>
      </c>
      <c r="M14" s="95">
        <v>121</v>
      </c>
      <c r="N14" s="96"/>
      <c r="O14" s="96" t="s">
        <v>14</v>
      </c>
      <c r="P14" s="76">
        <f t="shared" ref="P14:P19" si="2">0.7/1000</f>
        <v>6.9999999999999999E-4</v>
      </c>
      <c r="Q14" s="76">
        <f t="shared" si="1"/>
        <v>42.48</v>
      </c>
      <c r="R14" s="76">
        <v>17.18</v>
      </c>
      <c r="S14" s="76"/>
      <c r="T14" s="94"/>
      <c r="U14" s="106" t="s">
        <v>733</v>
      </c>
      <c r="V14" s="76" t="s">
        <v>1112</v>
      </c>
      <c r="W14" s="76" t="s">
        <v>390</v>
      </c>
      <c r="X14" s="76">
        <v>5000</v>
      </c>
      <c r="Y14" s="76" t="s">
        <v>521</v>
      </c>
      <c r="Z14" s="76">
        <v>14.2</v>
      </c>
      <c r="AA14" s="76">
        <v>71000</v>
      </c>
      <c r="AB14" s="118">
        <v>5000</v>
      </c>
      <c r="AC14" s="118">
        <v>1000</v>
      </c>
      <c r="AD14" s="66" t="s">
        <v>6610</v>
      </c>
      <c r="AE14" s="73" t="s">
        <v>1149</v>
      </c>
      <c r="AF14" s="119">
        <v>43119</v>
      </c>
      <c r="AG14" s="73"/>
      <c r="AH14" s="122"/>
      <c r="AI14" s="123"/>
      <c r="AJ14" s="124">
        <v>1.17</v>
      </c>
    </row>
    <row r="15" spans="1:36" ht="12.75" customHeight="1" outlineLevel="2">
      <c r="A15" s="73" t="s">
        <v>66</v>
      </c>
      <c r="B15" s="74" t="s">
        <v>15</v>
      </c>
      <c r="C15" s="75">
        <v>43134</v>
      </c>
      <c r="D15" s="76" t="s">
        <v>75</v>
      </c>
      <c r="E15" s="76" t="s">
        <v>76</v>
      </c>
      <c r="F15" s="77">
        <v>71000</v>
      </c>
      <c r="G15" s="76" t="s">
        <v>1150</v>
      </c>
      <c r="H15" s="78">
        <v>43254</v>
      </c>
      <c r="I15" s="76">
        <v>120</v>
      </c>
      <c r="J15" s="78">
        <v>43255</v>
      </c>
      <c r="K15" s="94">
        <v>71000</v>
      </c>
      <c r="L15" s="94">
        <v>60683.76</v>
      </c>
      <c r="M15" s="95">
        <v>121</v>
      </c>
      <c r="N15" s="96"/>
      <c r="O15" s="96" t="s">
        <v>14</v>
      </c>
      <c r="P15" s="76">
        <f t="shared" si="2"/>
        <v>6.9999999999999999E-4</v>
      </c>
      <c r="Q15" s="76">
        <f t="shared" si="1"/>
        <v>42.48</v>
      </c>
      <c r="R15" s="76">
        <v>17.18</v>
      </c>
      <c r="S15" s="76"/>
      <c r="T15" s="94"/>
      <c r="U15" s="106" t="s">
        <v>733</v>
      </c>
      <c r="V15" s="76" t="s">
        <v>1112</v>
      </c>
      <c r="W15" s="76" t="s">
        <v>390</v>
      </c>
      <c r="X15" s="76">
        <v>5000</v>
      </c>
      <c r="Y15" s="76" t="s">
        <v>521</v>
      </c>
      <c r="Z15" s="76">
        <v>14.2</v>
      </c>
      <c r="AA15" s="76">
        <v>71000</v>
      </c>
      <c r="AB15" s="118">
        <v>5000</v>
      </c>
      <c r="AC15" s="118">
        <v>1000</v>
      </c>
      <c r="AD15" s="66" t="s">
        <v>6610</v>
      </c>
      <c r="AE15" s="73" t="s">
        <v>1149</v>
      </c>
      <c r="AF15" s="119">
        <v>43119</v>
      </c>
      <c r="AG15" s="73"/>
      <c r="AH15" s="122"/>
      <c r="AI15" s="123"/>
      <c r="AJ15" s="124">
        <v>1.17</v>
      </c>
    </row>
    <row r="16" spans="1:36" ht="12.75" customHeight="1" outlineLevel="2">
      <c r="A16" s="73" t="s">
        <v>66</v>
      </c>
      <c r="B16" s="74" t="s">
        <v>15</v>
      </c>
      <c r="C16" s="75">
        <v>43137</v>
      </c>
      <c r="D16" s="76" t="s">
        <v>77</v>
      </c>
      <c r="E16" s="76" t="s">
        <v>78</v>
      </c>
      <c r="F16" s="77">
        <v>85200</v>
      </c>
      <c r="G16" s="76" t="s">
        <v>1170</v>
      </c>
      <c r="H16" s="78">
        <v>43257</v>
      </c>
      <c r="I16" s="76">
        <v>120</v>
      </c>
      <c r="J16" s="78">
        <v>43255</v>
      </c>
      <c r="K16" s="94">
        <v>85200</v>
      </c>
      <c r="L16" s="94">
        <v>72820.509999999995</v>
      </c>
      <c r="M16" s="95">
        <v>118</v>
      </c>
      <c r="N16" s="96"/>
      <c r="O16" s="96" t="s">
        <v>14</v>
      </c>
      <c r="P16" s="76">
        <f t="shared" si="2"/>
        <v>6.9999999999999999E-4</v>
      </c>
      <c r="Q16" s="76">
        <f t="shared" si="1"/>
        <v>50.97</v>
      </c>
      <c r="R16" s="76">
        <v>17.18</v>
      </c>
      <c r="S16" s="76"/>
      <c r="T16" s="94"/>
      <c r="U16" s="106" t="s">
        <v>733</v>
      </c>
      <c r="V16" s="76" t="s">
        <v>1112</v>
      </c>
      <c r="W16" s="76" t="s">
        <v>390</v>
      </c>
      <c r="X16" s="76">
        <v>6000</v>
      </c>
      <c r="Y16" s="76" t="s">
        <v>521</v>
      </c>
      <c r="Z16" s="76">
        <v>14.2</v>
      </c>
      <c r="AA16" s="76">
        <v>85200</v>
      </c>
      <c r="AB16" s="118">
        <v>6000</v>
      </c>
      <c r="AC16" s="118">
        <v>1000</v>
      </c>
      <c r="AD16" s="66" t="s">
        <v>6610</v>
      </c>
      <c r="AE16" s="73" t="s">
        <v>1171</v>
      </c>
      <c r="AF16" s="119">
        <v>43105</v>
      </c>
      <c r="AG16" s="73"/>
      <c r="AH16" s="122"/>
      <c r="AI16" s="123"/>
      <c r="AJ16" s="124">
        <v>1.17</v>
      </c>
    </row>
    <row r="17" spans="1:36" ht="12.75" customHeight="1" outlineLevel="2">
      <c r="A17" s="73" t="s">
        <v>66</v>
      </c>
      <c r="B17" s="74" t="s">
        <v>15</v>
      </c>
      <c r="C17" s="75">
        <v>43137</v>
      </c>
      <c r="D17" s="76" t="s">
        <v>77</v>
      </c>
      <c r="E17" s="76" t="s">
        <v>78</v>
      </c>
      <c r="F17" s="77">
        <v>85200</v>
      </c>
      <c r="G17" s="76" t="s">
        <v>1175</v>
      </c>
      <c r="H17" s="78">
        <v>43257</v>
      </c>
      <c r="I17" s="76">
        <v>120</v>
      </c>
      <c r="J17" s="78">
        <v>43255</v>
      </c>
      <c r="K17" s="94">
        <v>85200</v>
      </c>
      <c r="L17" s="94">
        <v>72820.509999999995</v>
      </c>
      <c r="M17" s="95">
        <v>118</v>
      </c>
      <c r="N17" s="96"/>
      <c r="O17" s="96" t="s">
        <v>14</v>
      </c>
      <c r="P17" s="76">
        <f t="shared" si="2"/>
        <v>6.9999999999999999E-4</v>
      </c>
      <c r="Q17" s="76">
        <f t="shared" si="1"/>
        <v>50.97</v>
      </c>
      <c r="R17" s="76">
        <v>17.18</v>
      </c>
      <c r="S17" s="76"/>
      <c r="T17" s="94"/>
      <c r="U17" s="106" t="s">
        <v>733</v>
      </c>
      <c r="V17" s="76" t="s">
        <v>1112</v>
      </c>
      <c r="W17" s="76" t="s">
        <v>390</v>
      </c>
      <c r="X17" s="76">
        <v>6000</v>
      </c>
      <c r="Y17" s="76" t="s">
        <v>521</v>
      </c>
      <c r="Z17" s="76">
        <v>14.2</v>
      </c>
      <c r="AA17" s="76">
        <v>85200</v>
      </c>
      <c r="AB17" s="118">
        <v>6000</v>
      </c>
      <c r="AC17" s="118">
        <v>1000</v>
      </c>
      <c r="AD17" s="66" t="s">
        <v>6610</v>
      </c>
      <c r="AE17" s="73" t="s">
        <v>1176</v>
      </c>
      <c r="AF17" s="119">
        <v>43116</v>
      </c>
      <c r="AG17" s="73"/>
      <c r="AH17" s="122"/>
      <c r="AI17" s="123"/>
      <c r="AJ17" s="124">
        <v>1.17</v>
      </c>
    </row>
    <row r="18" spans="1:36" ht="12.75" customHeight="1" outlineLevel="2">
      <c r="A18" s="73" t="s">
        <v>66</v>
      </c>
      <c r="B18" s="74" t="s">
        <v>15</v>
      </c>
      <c r="C18" s="75">
        <v>43134</v>
      </c>
      <c r="D18" s="76" t="s">
        <v>79</v>
      </c>
      <c r="E18" s="76" t="s">
        <v>80</v>
      </c>
      <c r="F18" s="77">
        <v>71000</v>
      </c>
      <c r="G18" s="76" t="s">
        <v>1177</v>
      </c>
      <c r="H18" s="78">
        <v>43254</v>
      </c>
      <c r="I18" s="76">
        <v>120</v>
      </c>
      <c r="J18" s="78">
        <v>43255</v>
      </c>
      <c r="K18" s="94">
        <v>71000</v>
      </c>
      <c r="L18" s="94">
        <v>60683.76</v>
      </c>
      <c r="M18" s="95">
        <v>121</v>
      </c>
      <c r="N18" s="96"/>
      <c r="O18" s="96" t="s">
        <v>14</v>
      </c>
      <c r="P18" s="76">
        <f t="shared" si="2"/>
        <v>6.9999999999999999E-4</v>
      </c>
      <c r="Q18" s="76">
        <f t="shared" si="1"/>
        <v>42.48</v>
      </c>
      <c r="R18" s="76">
        <v>17.18</v>
      </c>
      <c r="S18" s="76"/>
      <c r="T18" s="94"/>
      <c r="U18" s="106" t="s">
        <v>733</v>
      </c>
      <c r="V18" s="76" t="s">
        <v>1112</v>
      </c>
      <c r="W18" s="76" t="s">
        <v>390</v>
      </c>
      <c r="X18" s="76">
        <v>5000</v>
      </c>
      <c r="Y18" s="76" t="s">
        <v>521</v>
      </c>
      <c r="Z18" s="76">
        <v>14.2</v>
      </c>
      <c r="AA18" s="76">
        <v>71000</v>
      </c>
      <c r="AB18" s="118">
        <v>5000</v>
      </c>
      <c r="AC18" s="118">
        <v>1000</v>
      </c>
      <c r="AD18" s="66" t="s">
        <v>6610</v>
      </c>
      <c r="AE18" s="73" t="s">
        <v>1178</v>
      </c>
      <c r="AF18" s="119">
        <v>43117</v>
      </c>
      <c r="AG18" s="73"/>
      <c r="AH18" s="122"/>
      <c r="AI18" s="123"/>
      <c r="AJ18" s="124">
        <v>1.17</v>
      </c>
    </row>
    <row r="19" spans="1:36" ht="12.75" customHeight="1" outlineLevel="2">
      <c r="A19" s="73" t="s">
        <v>66</v>
      </c>
      <c r="B19" s="74" t="s">
        <v>15</v>
      </c>
      <c r="C19" s="75">
        <v>43134</v>
      </c>
      <c r="D19" s="76" t="s">
        <v>79</v>
      </c>
      <c r="E19" s="76" t="s">
        <v>80</v>
      </c>
      <c r="F19" s="77">
        <v>99400</v>
      </c>
      <c r="G19" s="76" t="s">
        <v>1181</v>
      </c>
      <c r="H19" s="78">
        <v>43254</v>
      </c>
      <c r="I19" s="76">
        <v>120</v>
      </c>
      <c r="J19" s="78">
        <v>43255</v>
      </c>
      <c r="K19" s="94">
        <v>99400</v>
      </c>
      <c r="L19" s="94">
        <v>84957.26</v>
      </c>
      <c r="M19" s="95">
        <v>121</v>
      </c>
      <c r="N19" s="96"/>
      <c r="O19" s="96" t="s">
        <v>14</v>
      </c>
      <c r="P19" s="76">
        <f t="shared" si="2"/>
        <v>6.9999999999999999E-4</v>
      </c>
      <c r="Q19" s="76">
        <f t="shared" si="1"/>
        <v>59.47</v>
      </c>
      <c r="R19" s="76">
        <v>17.18</v>
      </c>
      <c r="S19" s="76"/>
      <c r="T19" s="94"/>
      <c r="U19" s="106" t="s">
        <v>733</v>
      </c>
      <c r="V19" s="76" t="s">
        <v>1112</v>
      </c>
      <c r="W19" s="76" t="s">
        <v>390</v>
      </c>
      <c r="X19" s="76">
        <v>7000</v>
      </c>
      <c r="Y19" s="76" t="s">
        <v>521</v>
      </c>
      <c r="Z19" s="76">
        <v>14.2</v>
      </c>
      <c r="AA19" s="76">
        <v>99400</v>
      </c>
      <c r="AB19" s="118">
        <v>7000</v>
      </c>
      <c r="AC19" s="118">
        <v>1000</v>
      </c>
      <c r="AD19" s="66" t="s">
        <v>6610</v>
      </c>
      <c r="AE19" s="73" t="s">
        <v>1182</v>
      </c>
      <c r="AF19" s="119">
        <v>43104</v>
      </c>
      <c r="AG19" s="73"/>
      <c r="AH19" s="122"/>
      <c r="AI19" s="123"/>
      <c r="AJ19" s="124">
        <v>1.17</v>
      </c>
    </row>
    <row r="20" spans="1:36" ht="12.75" customHeight="1" outlineLevel="1">
      <c r="A20" s="79" t="s">
        <v>6662</v>
      </c>
      <c r="B20" s="74"/>
      <c r="C20" s="75"/>
      <c r="D20" s="76"/>
      <c r="E20" s="76"/>
      <c r="F20" s="77">
        <f>SUBTOTAL(9,F3:F19)</f>
        <v>1017890</v>
      </c>
      <c r="G20" s="76"/>
      <c r="H20" s="78"/>
      <c r="I20" s="76"/>
      <c r="J20" s="78"/>
      <c r="K20" s="94">
        <f>SUBTOTAL(9,K3:K19)</f>
        <v>1017890</v>
      </c>
      <c r="L20" s="94">
        <f>SUBTOTAL(9,L3:L19)</f>
        <v>869991.43</v>
      </c>
      <c r="M20" s="95"/>
      <c r="N20" s="96"/>
      <c r="O20" s="96"/>
      <c r="P20" s="76"/>
      <c r="Q20" s="76">
        <f>SUBTOTAL(9,Q3:Q19)</f>
        <v>609.00000000000011</v>
      </c>
      <c r="R20" s="76"/>
      <c r="S20" s="76"/>
      <c r="T20" s="94"/>
      <c r="U20" s="106"/>
      <c r="V20" s="76"/>
      <c r="W20" s="76"/>
      <c r="X20" s="76">
        <f>SUBTOTAL(9,X3:X19)</f>
        <v>71510</v>
      </c>
      <c r="Y20" s="76"/>
      <c r="Z20" s="76"/>
      <c r="AA20" s="76"/>
      <c r="AB20" s="118"/>
      <c r="AC20" s="118"/>
      <c r="AD20" s="66"/>
      <c r="AE20" s="73"/>
      <c r="AF20" s="119"/>
      <c r="AG20" s="73"/>
      <c r="AH20" s="122"/>
      <c r="AI20" s="123"/>
      <c r="AJ20" s="124">
        <f>SUBTOTAL(9,AJ3:AJ19)</f>
        <v>19.89</v>
      </c>
    </row>
    <row r="21" spans="1:36" ht="12.75" customHeight="1" outlineLevel="2">
      <c r="A21" s="73" t="s">
        <v>83</v>
      </c>
      <c r="B21" s="74" t="s">
        <v>15</v>
      </c>
      <c r="C21" s="75">
        <v>43137</v>
      </c>
      <c r="D21" s="76" t="s">
        <v>67</v>
      </c>
      <c r="E21" s="76" t="s">
        <v>68</v>
      </c>
      <c r="F21" s="77">
        <v>28400</v>
      </c>
      <c r="G21" s="76" t="s">
        <v>1111</v>
      </c>
      <c r="H21" s="78">
        <v>43257</v>
      </c>
      <c r="I21" s="76">
        <v>120</v>
      </c>
      <c r="J21" s="78">
        <v>43255</v>
      </c>
      <c r="K21" s="94">
        <v>28400</v>
      </c>
      <c r="L21" s="94">
        <v>24273.5</v>
      </c>
      <c r="M21" s="95">
        <v>118</v>
      </c>
      <c r="N21" s="96"/>
      <c r="O21" s="96" t="s">
        <v>14</v>
      </c>
      <c r="P21" s="76">
        <f>0.7/1000</f>
        <v>6.9999999999999999E-4</v>
      </c>
      <c r="Q21" s="76">
        <f>ROUND(P21*L21,2)</f>
        <v>16.989999999999998</v>
      </c>
      <c r="R21" s="76">
        <v>17.18</v>
      </c>
      <c r="S21" s="76"/>
      <c r="T21" s="94"/>
      <c r="U21" s="106" t="s">
        <v>733</v>
      </c>
      <c r="V21" s="76" t="s">
        <v>1112</v>
      </c>
      <c r="W21" s="76" t="s">
        <v>390</v>
      </c>
      <c r="X21" s="76">
        <v>2000</v>
      </c>
      <c r="Y21" s="76" t="s">
        <v>521</v>
      </c>
      <c r="Z21" s="76">
        <v>14.2</v>
      </c>
      <c r="AA21" s="76">
        <v>28400</v>
      </c>
      <c r="AB21" s="118">
        <v>2000</v>
      </c>
      <c r="AC21" s="118">
        <v>1000</v>
      </c>
      <c r="AD21" s="66" t="s">
        <v>6610</v>
      </c>
      <c r="AE21" s="73" t="s">
        <v>1114</v>
      </c>
      <c r="AF21" s="119">
        <v>43104</v>
      </c>
      <c r="AG21" s="73"/>
      <c r="AH21" s="122"/>
      <c r="AI21" s="123"/>
      <c r="AJ21" s="124">
        <v>1.17</v>
      </c>
    </row>
    <row r="22" spans="1:36" ht="12.75" customHeight="1" outlineLevel="2">
      <c r="A22" s="73" t="s">
        <v>83</v>
      </c>
      <c r="B22" s="74" t="s">
        <v>15</v>
      </c>
      <c r="C22" s="75">
        <v>43137</v>
      </c>
      <c r="D22" s="76" t="s">
        <v>67</v>
      </c>
      <c r="E22" s="76" t="s">
        <v>68</v>
      </c>
      <c r="F22" s="77">
        <v>42600</v>
      </c>
      <c r="G22" s="76" t="s">
        <v>1115</v>
      </c>
      <c r="H22" s="78">
        <v>43257</v>
      </c>
      <c r="I22" s="76">
        <v>120</v>
      </c>
      <c r="J22" s="78">
        <v>43255</v>
      </c>
      <c r="K22" s="94">
        <v>42600</v>
      </c>
      <c r="L22" s="94">
        <v>36410.26</v>
      </c>
      <c r="M22" s="95">
        <v>118</v>
      </c>
      <c r="N22" s="96"/>
      <c r="O22" s="96" t="s">
        <v>14</v>
      </c>
      <c r="P22" s="76">
        <f t="shared" ref="P22:P31" si="3">0.7/1000</f>
        <v>6.9999999999999999E-4</v>
      </c>
      <c r="Q22" s="76">
        <f t="shared" ref="Q22:Q37" si="4">ROUND(P22*L22,2)</f>
        <v>25.49</v>
      </c>
      <c r="R22" s="76">
        <v>17.18</v>
      </c>
      <c r="S22" s="76"/>
      <c r="T22" s="94"/>
      <c r="U22" s="106" t="s">
        <v>733</v>
      </c>
      <c r="V22" s="76" t="s">
        <v>1112</v>
      </c>
      <c r="W22" s="76" t="s">
        <v>390</v>
      </c>
      <c r="X22" s="76">
        <v>3000</v>
      </c>
      <c r="Y22" s="76" t="s">
        <v>521</v>
      </c>
      <c r="Z22" s="76">
        <v>14.2</v>
      </c>
      <c r="AA22" s="76">
        <v>42600</v>
      </c>
      <c r="AB22" s="118">
        <v>3000</v>
      </c>
      <c r="AC22" s="118">
        <v>1000</v>
      </c>
      <c r="AD22" s="66" t="s">
        <v>6610</v>
      </c>
      <c r="AE22" s="73" t="s">
        <v>1117</v>
      </c>
      <c r="AF22" s="119">
        <v>43119</v>
      </c>
      <c r="AG22" s="73"/>
      <c r="AH22" s="122"/>
      <c r="AI22" s="123"/>
      <c r="AJ22" s="124">
        <v>1.17</v>
      </c>
    </row>
    <row r="23" spans="1:36" ht="12.75" customHeight="1" outlineLevel="2">
      <c r="A23" s="73" t="s">
        <v>83</v>
      </c>
      <c r="B23" s="74" t="s">
        <v>15</v>
      </c>
      <c r="C23" s="75">
        <v>43137</v>
      </c>
      <c r="D23" s="76" t="s">
        <v>67</v>
      </c>
      <c r="E23" s="76" t="s">
        <v>68</v>
      </c>
      <c r="F23" s="77">
        <v>14200</v>
      </c>
      <c r="G23" s="76" t="s">
        <v>1120</v>
      </c>
      <c r="H23" s="78">
        <v>43257</v>
      </c>
      <c r="I23" s="76">
        <v>120</v>
      </c>
      <c r="J23" s="78">
        <v>43255</v>
      </c>
      <c r="K23" s="94">
        <v>14200</v>
      </c>
      <c r="L23" s="94">
        <v>12136.75</v>
      </c>
      <c r="M23" s="95">
        <v>118</v>
      </c>
      <c r="N23" s="96"/>
      <c r="O23" s="96" t="s">
        <v>14</v>
      </c>
      <c r="P23" s="76">
        <f t="shared" si="3"/>
        <v>6.9999999999999999E-4</v>
      </c>
      <c r="Q23" s="76">
        <f t="shared" si="4"/>
        <v>8.5</v>
      </c>
      <c r="R23" s="76">
        <v>17.18</v>
      </c>
      <c r="S23" s="76"/>
      <c r="T23" s="94"/>
      <c r="U23" s="106" t="s">
        <v>733</v>
      </c>
      <c r="V23" s="76" t="s">
        <v>1112</v>
      </c>
      <c r="W23" s="76" t="s">
        <v>390</v>
      </c>
      <c r="X23" s="76">
        <v>1000</v>
      </c>
      <c r="Y23" s="76" t="s">
        <v>521</v>
      </c>
      <c r="Z23" s="76">
        <v>14.2</v>
      </c>
      <c r="AA23" s="76">
        <v>14200</v>
      </c>
      <c r="AB23" s="118">
        <v>1000</v>
      </c>
      <c r="AC23" s="118">
        <v>1000</v>
      </c>
      <c r="AD23" s="66" t="s">
        <v>6610</v>
      </c>
      <c r="AE23" s="73" t="s">
        <v>1121</v>
      </c>
      <c r="AF23" s="119">
        <v>43104</v>
      </c>
      <c r="AG23" s="73"/>
      <c r="AH23" s="122"/>
      <c r="AI23" s="123"/>
      <c r="AJ23" s="124">
        <v>1.17</v>
      </c>
    </row>
    <row r="24" spans="1:36" ht="12.75" customHeight="1" outlineLevel="2">
      <c r="A24" s="73" t="s">
        <v>83</v>
      </c>
      <c r="B24" s="74" t="s">
        <v>15</v>
      </c>
      <c r="C24" s="75">
        <v>43137</v>
      </c>
      <c r="D24" s="76" t="s">
        <v>67</v>
      </c>
      <c r="E24" s="76" t="s">
        <v>68</v>
      </c>
      <c r="F24" s="77">
        <v>42600</v>
      </c>
      <c r="G24" s="76" t="s">
        <v>1120</v>
      </c>
      <c r="H24" s="78">
        <v>43257</v>
      </c>
      <c r="I24" s="76">
        <v>120</v>
      </c>
      <c r="J24" s="78">
        <v>43255</v>
      </c>
      <c r="K24" s="94">
        <v>42600</v>
      </c>
      <c r="L24" s="94">
        <v>36410.26</v>
      </c>
      <c r="M24" s="95">
        <v>118</v>
      </c>
      <c r="N24" s="96"/>
      <c r="O24" s="96" t="s">
        <v>14</v>
      </c>
      <c r="P24" s="76">
        <f t="shared" si="3"/>
        <v>6.9999999999999999E-4</v>
      </c>
      <c r="Q24" s="76">
        <f t="shared" si="4"/>
        <v>25.49</v>
      </c>
      <c r="R24" s="76">
        <v>17.18</v>
      </c>
      <c r="S24" s="76"/>
      <c r="T24" s="94"/>
      <c r="U24" s="106" t="s">
        <v>733</v>
      </c>
      <c r="V24" s="76" t="s">
        <v>1112</v>
      </c>
      <c r="W24" s="76" t="s">
        <v>390</v>
      </c>
      <c r="X24" s="76">
        <v>3000</v>
      </c>
      <c r="Y24" s="76" t="s">
        <v>521</v>
      </c>
      <c r="Z24" s="76">
        <v>14.2</v>
      </c>
      <c r="AA24" s="76">
        <v>42600</v>
      </c>
      <c r="AB24" s="118">
        <v>3000</v>
      </c>
      <c r="AC24" s="118">
        <v>1000</v>
      </c>
      <c r="AD24" s="66" t="s">
        <v>6610</v>
      </c>
      <c r="AE24" s="73" t="s">
        <v>1121</v>
      </c>
      <c r="AF24" s="119">
        <v>43104</v>
      </c>
      <c r="AG24" s="73"/>
      <c r="AH24" s="122"/>
      <c r="AI24" s="123"/>
      <c r="AJ24" s="124">
        <v>1.17</v>
      </c>
    </row>
    <row r="25" spans="1:36" ht="12.75" customHeight="1" outlineLevel="2">
      <c r="A25" s="73" t="s">
        <v>83</v>
      </c>
      <c r="B25" s="74" t="s">
        <v>15</v>
      </c>
      <c r="C25" s="75">
        <v>43137</v>
      </c>
      <c r="D25" s="76" t="s">
        <v>67</v>
      </c>
      <c r="E25" s="76" t="s">
        <v>68</v>
      </c>
      <c r="F25" s="77">
        <v>28400</v>
      </c>
      <c r="G25" s="76" t="s">
        <v>1120</v>
      </c>
      <c r="H25" s="78">
        <v>43257</v>
      </c>
      <c r="I25" s="76">
        <v>120</v>
      </c>
      <c r="J25" s="78">
        <v>43255</v>
      </c>
      <c r="K25" s="94">
        <v>28400</v>
      </c>
      <c r="L25" s="94">
        <v>24273.5</v>
      </c>
      <c r="M25" s="95">
        <v>118</v>
      </c>
      <c r="N25" s="96"/>
      <c r="O25" s="96" t="s">
        <v>14</v>
      </c>
      <c r="P25" s="76">
        <f t="shared" si="3"/>
        <v>6.9999999999999999E-4</v>
      </c>
      <c r="Q25" s="76">
        <f t="shared" si="4"/>
        <v>16.989999999999998</v>
      </c>
      <c r="R25" s="76">
        <v>17.18</v>
      </c>
      <c r="S25" s="76"/>
      <c r="T25" s="94"/>
      <c r="U25" s="106" t="s">
        <v>733</v>
      </c>
      <c r="V25" s="76" t="s">
        <v>1112</v>
      </c>
      <c r="W25" s="76" t="s">
        <v>390</v>
      </c>
      <c r="X25" s="76">
        <v>2000</v>
      </c>
      <c r="Y25" s="76" t="s">
        <v>521</v>
      </c>
      <c r="Z25" s="76">
        <v>14.2</v>
      </c>
      <c r="AA25" s="76">
        <v>28400</v>
      </c>
      <c r="AB25" s="118">
        <v>2000</v>
      </c>
      <c r="AC25" s="118">
        <v>1000</v>
      </c>
      <c r="AD25" s="66" t="s">
        <v>6610</v>
      </c>
      <c r="AE25" s="73" t="s">
        <v>1122</v>
      </c>
      <c r="AF25" s="119">
        <v>43110</v>
      </c>
      <c r="AG25" s="73"/>
      <c r="AH25" s="122"/>
      <c r="AI25" s="123"/>
      <c r="AJ25" s="124">
        <v>1.17</v>
      </c>
    </row>
    <row r="26" spans="1:36" ht="12.75" customHeight="1" outlineLevel="2">
      <c r="A26" s="73" t="s">
        <v>83</v>
      </c>
      <c r="B26" s="74" t="s">
        <v>15</v>
      </c>
      <c r="C26" s="75">
        <v>43137</v>
      </c>
      <c r="D26" s="76" t="s">
        <v>67</v>
      </c>
      <c r="E26" s="76" t="s">
        <v>68</v>
      </c>
      <c r="F26" s="77">
        <v>113600</v>
      </c>
      <c r="G26" s="76" t="s">
        <v>1123</v>
      </c>
      <c r="H26" s="78">
        <v>43257</v>
      </c>
      <c r="I26" s="76">
        <v>120</v>
      </c>
      <c r="J26" s="78">
        <v>43255</v>
      </c>
      <c r="K26" s="94">
        <v>113600</v>
      </c>
      <c r="L26" s="94">
        <v>97094.02</v>
      </c>
      <c r="M26" s="95">
        <v>118</v>
      </c>
      <c r="N26" s="96"/>
      <c r="O26" s="96" t="s">
        <v>14</v>
      </c>
      <c r="P26" s="76">
        <f t="shared" si="3"/>
        <v>6.9999999999999999E-4</v>
      </c>
      <c r="Q26" s="76">
        <f t="shared" si="4"/>
        <v>67.97</v>
      </c>
      <c r="R26" s="76">
        <v>17.18</v>
      </c>
      <c r="S26" s="76"/>
      <c r="T26" s="94"/>
      <c r="U26" s="106" t="s">
        <v>733</v>
      </c>
      <c r="V26" s="76" t="s">
        <v>1112</v>
      </c>
      <c r="W26" s="76" t="s">
        <v>390</v>
      </c>
      <c r="X26" s="76">
        <v>8000</v>
      </c>
      <c r="Y26" s="76" t="s">
        <v>521</v>
      </c>
      <c r="Z26" s="76">
        <v>14.2</v>
      </c>
      <c r="AA26" s="76">
        <v>113600</v>
      </c>
      <c r="AB26" s="118">
        <v>8000</v>
      </c>
      <c r="AC26" s="118">
        <v>1000</v>
      </c>
      <c r="AD26" s="66" t="s">
        <v>6610</v>
      </c>
      <c r="AE26" s="73" t="s">
        <v>1122</v>
      </c>
      <c r="AF26" s="119">
        <v>43110</v>
      </c>
      <c r="AG26" s="73"/>
      <c r="AH26" s="122"/>
      <c r="AI26" s="123"/>
      <c r="AJ26" s="124">
        <v>1.17</v>
      </c>
    </row>
    <row r="27" spans="1:36" ht="12.75" customHeight="1" outlineLevel="2">
      <c r="A27" s="73" t="s">
        <v>83</v>
      </c>
      <c r="B27" s="74" t="s">
        <v>15</v>
      </c>
      <c r="C27" s="75">
        <v>43137</v>
      </c>
      <c r="D27" s="76" t="s">
        <v>67</v>
      </c>
      <c r="E27" s="76" t="s">
        <v>68</v>
      </c>
      <c r="F27" s="77">
        <v>99400</v>
      </c>
      <c r="G27" s="76" t="s">
        <v>1124</v>
      </c>
      <c r="H27" s="78">
        <v>43257</v>
      </c>
      <c r="I27" s="76">
        <v>120</v>
      </c>
      <c r="J27" s="78">
        <v>43255</v>
      </c>
      <c r="K27" s="94">
        <v>99400</v>
      </c>
      <c r="L27" s="94">
        <v>84957.26</v>
      </c>
      <c r="M27" s="95">
        <v>118</v>
      </c>
      <c r="N27" s="96"/>
      <c r="O27" s="96" t="s">
        <v>14</v>
      </c>
      <c r="P27" s="76">
        <f t="shared" si="3"/>
        <v>6.9999999999999999E-4</v>
      </c>
      <c r="Q27" s="76">
        <f t="shared" si="4"/>
        <v>59.47</v>
      </c>
      <c r="R27" s="76">
        <v>17.18</v>
      </c>
      <c r="S27" s="76"/>
      <c r="T27" s="94"/>
      <c r="U27" s="106" t="s">
        <v>733</v>
      </c>
      <c r="V27" s="76" t="s">
        <v>1112</v>
      </c>
      <c r="W27" s="76" t="s">
        <v>390</v>
      </c>
      <c r="X27" s="76">
        <v>7000</v>
      </c>
      <c r="Y27" s="76" t="s">
        <v>521</v>
      </c>
      <c r="Z27" s="76">
        <v>14.2</v>
      </c>
      <c r="AA27" s="76">
        <v>99400</v>
      </c>
      <c r="AB27" s="118">
        <v>7000</v>
      </c>
      <c r="AC27" s="118">
        <v>1000</v>
      </c>
      <c r="AD27" s="66" t="s">
        <v>6610</v>
      </c>
      <c r="AE27" s="73" t="s">
        <v>1125</v>
      </c>
      <c r="AF27" s="119">
        <v>43119</v>
      </c>
      <c r="AG27" s="73"/>
      <c r="AH27" s="122"/>
      <c r="AI27" s="123"/>
      <c r="AJ27" s="124">
        <v>1.17</v>
      </c>
    </row>
    <row r="28" spans="1:36" ht="12.75" customHeight="1" outlineLevel="2">
      <c r="A28" s="73" t="s">
        <v>83</v>
      </c>
      <c r="B28" s="74" t="s">
        <v>15</v>
      </c>
      <c r="C28" s="75">
        <v>43134</v>
      </c>
      <c r="D28" s="76" t="s">
        <v>69</v>
      </c>
      <c r="E28" s="76" t="s">
        <v>70</v>
      </c>
      <c r="F28" s="77">
        <v>9690</v>
      </c>
      <c r="G28" s="76" t="s">
        <v>1126</v>
      </c>
      <c r="H28" s="78">
        <v>43254</v>
      </c>
      <c r="I28" s="76">
        <v>120</v>
      </c>
      <c r="J28" s="78">
        <v>43255</v>
      </c>
      <c r="K28" s="94">
        <v>9690</v>
      </c>
      <c r="L28" s="94">
        <v>8282.0499999999993</v>
      </c>
      <c r="M28" s="95">
        <v>121</v>
      </c>
      <c r="N28" s="96"/>
      <c r="O28" s="96" t="s">
        <v>14</v>
      </c>
      <c r="P28" s="76">
        <f t="shared" si="3"/>
        <v>6.9999999999999999E-4</v>
      </c>
      <c r="Q28" s="76">
        <f t="shared" si="4"/>
        <v>5.8</v>
      </c>
      <c r="R28" s="76">
        <v>17.600000000000001</v>
      </c>
      <c r="S28" s="76"/>
      <c r="T28" s="94"/>
      <c r="U28" s="106" t="s">
        <v>1134</v>
      </c>
      <c r="V28" s="76" t="s">
        <v>1132</v>
      </c>
      <c r="W28" s="76" t="s">
        <v>1133</v>
      </c>
      <c r="X28" s="76">
        <v>510</v>
      </c>
      <c r="Y28" s="76" t="s">
        <v>521</v>
      </c>
      <c r="Z28" s="76">
        <v>19</v>
      </c>
      <c r="AA28" s="76">
        <v>9690</v>
      </c>
      <c r="AB28" s="118">
        <v>510</v>
      </c>
      <c r="AC28" s="118">
        <v>170</v>
      </c>
      <c r="AD28" s="66" t="s">
        <v>6610</v>
      </c>
      <c r="AE28" s="73" t="s">
        <v>1135</v>
      </c>
      <c r="AF28" s="119">
        <v>43104</v>
      </c>
      <c r="AG28" s="73"/>
      <c r="AH28" s="122"/>
      <c r="AI28" s="123"/>
      <c r="AJ28" s="124">
        <v>1.17</v>
      </c>
    </row>
    <row r="29" spans="1:36" ht="12.75" customHeight="1" outlineLevel="2">
      <c r="A29" s="73" t="s">
        <v>83</v>
      </c>
      <c r="B29" s="74" t="s">
        <v>15</v>
      </c>
      <c r="C29" s="75">
        <v>43134</v>
      </c>
      <c r="D29" s="76" t="s">
        <v>69</v>
      </c>
      <c r="E29" s="76" t="s">
        <v>70</v>
      </c>
      <c r="F29" s="77">
        <v>28400</v>
      </c>
      <c r="G29" s="76" t="s">
        <v>1126</v>
      </c>
      <c r="H29" s="78">
        <v>43254</v>
      </c>
      <c r="I29" s="76">
        <v>120</v>
      </c>
      <c r="J29" s="78">
        <v>43255</v>
      </c>
      <c r="K29" s="94">
        <v>28400</v>
      </c>
      <c r="L29" s="94">
        <v>24273.5</v>
      </c>
      <c r="M29" s="95">
        <v>121</v>
      </c>
      <c r="N29" s="96"/>
      <c r="O29" s="96" t="s">
        <v>14</v>
      </c>
      <c r="P29" s="76">
        <f t="shared" si="3"/>
        <v>6.9999999999999999E-4</v>
      </c>
      <c r="Q29" s="76">
        <f t="shared" si="4"/>
        <v>16.989999999999998</v>
      </c>
      <c r="R29" s="76">
        <v>17.18</v>
      </c>
      <c r="S29" s="76"/>
      <c r="T29" s="94"/>
      <c r="U29" s="106" t="s">
        <v>733</v>
      </c>
      <c r="V29" s="76" t="s">
        <v>1112</v>
      </c>
      <c r="W29" s="76" t="s">
        <v>390</v>
      </c>
      <c r="X29" s="76">
        <v>2000</v>
      </c>
      <c r="Y29" s="76" t="s">
        <v>521</v>
      </c>
      <c r="Z29" s="76">
        <v>14.2</v>
      </c>
      <c r="AA29" s="76">
        <v>28400</v>
      </c>
      <c r="AB29" s="118">
        <v>2000</v>
      </c>
      <c r="AC29" s="118">
        <v>1000</v>
      </c>
      <c r="AD29" s="66" t="s">
        <v>6610</v>
      </c>
      <c r="AE29" s="73" t="s">
        <v>1135</v>
      </c>
      <c r="AF29" s="119">
        <v>43104</v>
      </c>
      <c r="AG29" s="73"/>
      <c r="AH29" s="122"/>
      <c r="AI29" s="123"/>
      <c r="AJ29" s="124">
        <v>1.17</v>
      </c>
    </row>
    <row r="30" spans="1:36" ht="12.75" customHeight="1" outlineLevel="2">
      <c r="A30" s="73" t="s">
        <v>83</v>
      </c>
      <c r="B30" s="74" t="s">
        <v>15</v>
      </c>
      <c r="C30" s="75">
        <v>43134</v>
      </c>
      <c r="D30" s="76" t="s">
        <v>69</v>
      </c>
      <c r="E30" s="76" t="s">
        <v>70</v>
      </c>
      <c r="F30" s="77">
        <v>56800</v>
      </c>
      <c r="G30" s="76" t="s">
        <v>1126</v>
      </c>
      <c r="H30" s="78">
        <v>43254</v>
      </c>
      <c r="I30" s="76">
        <v>120</v>
      </c>
      <c r="J30" s="78">
        <v>43255</v>
      </c>
      <c r="K30" s="94">
        <v>56800</v>
      </c>
      <c r="L30" s="94">
        <v>48547.01</v>
      </c>
      <c r="M30" s="95">
        <v>121</v>
      </c>
      <c r="N30" s="96"/>
      <c r="O30" s="96" t="s">
        <v>14</v>
      </c>
      <c r="P30" s="76">
        <f t="shared" si="3"/>
        <v>6.9999999999999999E-4</v>
      </c>
      <c r="Q30" s="76">
        <f t="shared" si="4"/>
        <v>33.979999999999997</v>
      </c>
      <c r="R30" s="76">
        <v>17.18</v>
      </c>
      <c r="S30" s="76"/>
      <c r="T30" s="94"/>
      <c r="U30" s="106" t="s">
        <v>733</v>
      </c>
      <c r="V30" s="76" t="s">
        <v>1112</v>
      </c>
      <c r="W30" s="76" t="s">
        <v>390</v>
      </c>
      <c r="X30" s="76">
        <v>4000</v>
      </c>
      <c r="Y30" s="76" t="s">
        <v>521</v>
      </c>
      <c r="Z30" s="76">
        <v>14.2</v>
      </c>
      <c r="AA30" s="76">
        <v>56800</v>
      </c>
      <c r="AB30" s="118">
        <v>4000</v>
      </c>
      <c r="AC30" s="118">
        <v>1000</v>
      </c>
      <c r="AD30" s="66" t="s">
        <v>6610</v>
      </c>
      <c r="AE30" s="73" t="s">
        <v>1136</v>
      </c>
      <c r="AF30" s="119">
        <v>43110</v>
      </c>
      <c r="AG30" s="73"/>
      <c r="AH30" s="122"/>
      <c r="AI30" s="123"/>
      <c r="AJ30" s="124">
        <v>1.17</v>
      </c>
    </row>
    <row r="31" spans="1:36" ht="12.75" customHeight="1" outlineLevel="2">
      <c r="A31" s="73" t="s">
        <v>83</v>
      </c>
      <c r="B31" s="74" t="s">
        <v>15</v>
      </c>
      <c r="C31" s="75">
        <v>43134</v>
      </c>
      <c r="D31" s="76" t="s">
        <v>75</v>
      </c>
      <c r="E31" s="76" t="s">
        <v>76</v>
      </c>
      <c r="F31" s="77">
        <v>71000</v>
      </c>
      <c r="G31" s="76" t="s">
        <v>1146</v>
      </c>
      <c r="H31" s="78">
        <v>43254</v>
      </c>
      <c r="I31" s="76">
        <v>120</v>
      </c>
      <c r="J31" s="78">
        <v>43255</v>
      </c>
      <c r="K31" s="94">
        <v>71000</v>
      </c>
      <c r="L31" s="94">
        <v>60683.76</v>
      </c>
      <c r="M31" s="95">
        <v>121</v>
      </c>
      <c r="N31" s="96"/>
      <c r="O31" s="96" t="s">
        <v>14</v>
      </c>
      <c r="P31" s="76">
        <f t="shared" si="3"/>
        <v>6.9999999999999999E-4</v>
      </c>
      <c r="Q31" s="76">
        <f t="shared" si="4"/>
        <v>42.48</v>
      </c>
      <c r="R31" s="76">
        <v>17.18</v>
      </c>
      <c r="S31" s="76"/>
      <c r="T31" s="94"/>
      <c r="U31" s="106" t="s">
        <v>733</v>
      </c>
      <c r="V31" s="76" t="s">
        <v>1112</v>
      </c>
      <c r="W31" s="76" t="s">
        <v>390</v>
      </c>
      <c r="X31" s="76">
        <v>5000</v>
      </c>
      <c r="Y31" s="76" t="s">
        <v>521</v>
      </c>
      <c r="Z31" s="76">
        <v>14.2</v>
      </c>
      <c r="AA31" s="76">
        <v>71000</v>
      </c>
      <c r="AB31" s="118">
        <v>5000</v>
      </c>
      <c r="AC31" s="118">
        <v>1000</v>
      </c>
      <c r="AD31" s="66" t="s">
        <v>6610</v>
      </c>
      <c r="AE31" s="73" t="s">
        <v>1147</v>
      </c>
      <c r="AF31" s="119">
        <v>43110</v>
      </c>
      <c r="AG31" s="73"/>
      <c r="AH31" s="122"/>
      <c r="AI31" s="123"/>
      <c r="AJ31" s="124">
        <v>1.17</v>
      </c>
    </row>
    <row r="32" spans="1:36" ht="12.75" customHeight="1" outlineLevel="2">
      <c r="A32" s="73" t="s">
        <v>83</v>
      </c>
      <c r="B32" s="74" t="s">
        <v>15</v>
      </c>
      <c r="C32" s="75">
        <v>43134</v>
      </c>
      <c r="D32" s="76" t="s">
        <v>75</v>
      </c>
      <c r="E32" s="76" t="s">
        <v>76</v>
      </c>
      <c r="F32" s="77">
        <v>71000</v>
      </c>
      <c r="G32" s="76" t="s">
        <v>1148</v>
      </c>
      <c r="H32" s="78">
        <v>43254</v>
      </c>
      <c r="I32" s="76">
        <v>120</v>
      </c>
      <c r="J32" s="78">
        <v>43255</v>
      </c>
      <c r="K32" s="94">
        <v>71000</v>
      </c>
      <c r="L32" s="94">
        <v>60683.76</v>
      </c>
      <c r="M32" s="95">
        <v>121</v>
      </c>
      <c r="N32" s="96"/>
      <c r="O32" s="96" t="s">
        <v>14</v>
      </c>
      <c r="P32" s="76">
        <f t="shared" ref="P32:P37" si="5">0.7/1000</f>
        <v>6.9999999999999999E-4</v>
      </c>
      <c r="Q32" s="76">
        <f t="shared" si="4"/>
        <v>42.48</v>
      </c>
      <c r="R32" s="76">
        <v>17.18</v>
      </c>
      <c r="S32" s="76"/>
      <c r="T32" s="94"/>
      <c r="U32" s="106" t="s">
        <v>733</v>
      </c>
      <c r="V32" s="76" t="s">
        <v>1112</v>
      </c>
      <c r="W32" s="76" t="s">
        <v>390</v>
      </c>
      <c r="X32" s="76">
        <v>5000</v>
      </c>
      <c r="Y32" s="76" t="s">
        <v>521</v>
      </c>
      <c r="Z32" s="76">
        <v>14.2</v>
      </c>
      <c r="AA32" s="76">
        <v>71000</v>
      </c>
      <c r="AB32" s="118">
        <v>5000</v>
      </c>
      <c r="AC32" s="118">
        <v>1000</v>
      </c>
      <c r="AD32" s="66" t="s">
        <v>6610</v>
      </c>
      <c r="AE32" s="73" t="s">
        <v>1149</v>
      </c>
      <c r="AF32" s="119">
        <v>43119</v>
      </c>
      <c r="AG32" s="73"/>
      <c r="AH32" s="122"/>
      <c r="AI32" s="123"/>
      <c r="AJ32" s="124">
        <v>1.17</v>
      </c>
    </row>
    <row r="33" spans="1:36" ht="12.75" customHeight="1" outlineLevel="2">
      <c r="A33" s="73" t="s">
        <v>83</v>
      </c>
      <c r="B33" s="74" t="s">
        <v>15</v>
      </c>
      <c r="C33" s="75">
        <v>43134</v>
      </c>
      <c r="D33" s="76" t="s">
        <v>75</v>
      </c>
      <c r="E33" s="76" t="s">
        <v>76</v>
      </c>
      <c r="F33" s="77">
        <v>71000</v>
      </c>
      <c r="G33" s="76" t="s">
        <v>1150</v>
      </c>
      <c r="H33" s="78">
        <v>43254</v>
      </c>
      <c r="I33" s="76">
        <v>120</v>
      </c>
      <c r="J33" s="78">
        <v>43255</v>
      </c>
      <c r="K33" s="94">
        <v>71000</v>
      </c>
      <c r="L33" s="94">
        <v>60683.76</v>
      </c>
      <c r="M33" s="95">
        <v>121</v>
      </c>
      <c r="N33" s="96"/>
      <c r="O33" s="96" t="s">
        <v>14</v>
      </c>
      <c r="P33" s="76">
        <f t="shared" si="5"/>
        <v>6.9999999999999999E-4</v>
      </c>
      <c r="Q33" s="76">
        <f t="shared" si="4"/>
        <v>42.48</v>
      </c>
      <c r="R33" s="76">
        <v>17.18</v>
      </c>
      <c r="S33" s="76"/>
      <c r="T33" s="94"/>
      <c r="U33" s="106" t="s">
        <v>733</v>
      </c>
      <c r="V33" s="76" t="s">
        <v>1112</v>
      </c>
      <c r="W33" s="76" t="s">
        <v>390</v>
      </c>
      <c r="X33" s="76">
        <v>5000</v>
      </c>
      <c r="Y33" s="76" t="s">
        <v>521</v>
      </c>
      <c r="Z33" s="76">
        <v>14.2</v>
      </c>
      <c r="AA33" s="76">
        <v>71000</v>
      </c>
      <c r="AB33" s="118">
        <v>5000</v>
      </c>
      <c r="AC33" s="118">
        <v>1000</v>
      </c>
      <c r="AD33" s="66" t="s">
        <v>6610</v>
      </c>
      <c r="AE33" s="73" t="s">
        <v>1149</v>
      </c>
      <c r="AF33" s="119">
        <v>43119</v>
      </c>
      <c r="AG33" s="73"/>
      <c r="AH33" s="122"/>
      <c r="AI33" s="123"/>
      <c r="AJ33" s="124">
        <v>1.17</v>
      </c>
    </row>
    <row r="34" spans="1:36" ht="12.75" customHeight="1" outlineLevel="2">
      <c r="A34" s="73" t="s">
        <v>83</v>
      </c>
      <c r="B34" s="74" t="s">
        <v>15</v>
      </c>
      <c r="C34" s="75">
        <v>43137</v>
      </c>
      <c r="D34" s="76" t="s">
        <v>77</v>
      </c>
      <c r="E34" s="76" t="s">
        <v>78</v>
      </c>
      <c r="F34" s="77">
        <v>85200</v>
      </c>
      <c r="G34" s="76" t="s">
        <v>1170</v>
      </c>
      <c r="H34" s="78">
        <v>43257</v>
      </c>
      <c r="I34" s="76">
        <v>120</v>
      </c>
      <c r="J34" s="78">
        <v>43255</v>
      </c>
      <c r="K34" s="94">
        <v>85200</v>
      </c>
      <c r="L34" s="94">
        <v>72820.509999999995</v>
      </c>
      <c r="M34" s="95">
        <v>118</v>
      </c>
      <c r="N34" s="96"/>
      <c r="O34" s="96" t="s">
        <v>14</v>
      </c>
      <c r="P34" s="76">
        <f t="shared" si="5"/>
        <v>6.9999999999999999E-4</v>
      </c>
      <c r="Q34" s="76">
        <f t="shared" si="4"/>
        <v>50.97</v>
      </c>
      <c r="R34" s="76">
        <v>17.18</v>
      </c>
      <c r="S34" s="76"/>
      <c r="T34" s="94"/>
      <c r="U34" s="106" t="s">
        <v>733</v>
      </c>
      <c r="V34" s="76" t="s">
        <v>1112</v>
      </c>
      <c r="W34" s="76" t="s">
        <v>390</v>
      </c>
      <c r="X34" s="76">
        <v>6000</v>
      </c>
      <c r="Y34" s="76" t="s">
        <v>521</v>
      </c>
      <c r="Z34" s="76">
        <v>14.2</v>
      </c>
      <c r="AA34" s="76">
        <v>85200</v>
      </c>
      <c r="AB34" s="118">
        <v>6000</v>
      </c>
      <c r="AC34" s="118">
        <v>1000</v>
      </c>
      <c r="AD34" s="66" t="s">
        <v>6610</v>
      </c>
      <c r="AE34" s="73" t="s">
        <v>1171</v>
      </c>
      <c r="AF34" s="119">
        <v>43105</v>
      </c>
      <c r="AG34" s="73"/>
      <c r="AH34" s="122"/>
      <c r="AI34" s="123"/>
      <c r="AJ34" s="124">
        <v>1.17</v>
      </c>
    </row>
    <row r="35" spans="1:36" ht="12.75" customHeight="1" outlineLevel="2">
      <c r="A35" s="73" t="s">
        <v>83</v>
      </c>
      <c r="B35" s="74" t="s">
        <v>15</v>
      </c>
      <c r="C35" s="75">
        <v>43137</v>
      </c>
      <c r="D35" s="76" t="s">
        <v>77</v>
      </c>
      <c r="E35" s="76" t="s">
        <v>78</v>
      </c>
      <c r="F35" s="77">
        <v>85200</v>
      </c>
      <c r="G35" s="76" t="s">
        <v>1175</v>
      </c>
      <c r="H35" s="78">
        <v>43257</v>
      </c>
      <c r="I35" s="76">
        <v>120</v>
      </c>
      <c r="J35" s="78">
        <v>43255</v>
      </c>
      <c r="K35" s="94">
        <v>85200</v>
      </c>
      <c r="L35" s="94">
        <v>72820.509999999995</v>
      </c>
      <c r="M35" s="95">
        <v>118</v>
      </c>
      <c r="N35" s="96"/>
      <c r="O35" s="96" t="s">
        <v>14</v>
      </c>
      <c r="P35" s="76">
        <f t="shared" si="5"/>
        <v>6.9999999999999999E-4</v>
      </c>
      <c r="Q35" s="76">
        <f t="shared" si="4"/>
        <v>50.97</v>
      </c>
      <c r="R35" s="76">
        <v>17.18</v>
      </c>
      <c r="S35" s="76"/>
      <c r="T35" s="94"/>
      <c r="U35" s="106" t="s">
        <v>733</v>
      </c>
      <c r="V35" s="76" t="s">
        <v>1112</v>
      </c>
      <c r="W35" s="76" t="s">
        <v>390</v>
      </c>
      <c r="X35" s="76">
        <v>6000</v>
      </c>
      <c r="Y35" s="76" t="s">
        <v>521</v>
      </c>
      <c r="Z35" s="76">
        <v>14.2</v>
      </c>
      <c r="AA35" s="76">
        <v>85200</v>
      </c>
      <c r="AB35" s="118">
        <v>6000</v>
      </c>
      <c r="AC35" s="118">
        <v>1000</v>
      </c>
      <c r="AD35" s="66" t="s">
        <v>6610</v>
      </c>
      <c r="AE35" s="73" t="s">
        <v>1176</v>
      </c>
      <c r="AF35" s="119">
        <v>43116</v>
      </c>
      <c r="AG35" s="73"/>
      <c r="AH35" s="122"/>
      <c r="AI35" s="123"/>
      <c r="AJ35" s="124">
        <v>1.17</v>
      </c>
    </row>
    <row r="36" spans="1:36" ht="12.75" customHeight="1" outlineLevel="2">
      <c r="A36" s="73" t="s">
        <v>83</v>
      </c>
      <c r="B36" s="74" t="s">
        <v>15</v>
      </c>
      <c r="C36" s="75">
        <v>43134</v>
      </c>
      <c r="D36" s="76" t="s">
        <v>79</v>
      </c>
      <c r="E36" s="76" t="s">
        <v>80</v>
      </c>
      <c r="F36" s="77">
        <v>71000</v>
      </c>
      <c r="G36" s="76" t="s">
        <v>1177</v>
      </c>
      <c r="H36" s="78">
        <v>43254</v>
      </c>
      <c r="I36" s="76">
        <v>120</v>
      </c>
      <c r="J36" s="78">
        <v>43255</v>
      </c>
      <c r="K36" s="94">
        <v>71000</v>
      </c>
      <c r="L36" s="94">
        <v>60683.76</v>
      </c>
      <c r="M36" s="95">
        <v>121</v>
      </c>
      <c r="N36" s="96"/>
      <c r="O36" s="96" t="s">
        <v>14</v>
      </c>
      <c r="P36" s="76">
        <f t="shared" si="5"/>
        <v>6.9999999999999999E-4</v>
      </c>
      <c r="Q36" s="76">
        <f t="shared" si="4"/>
        <v>42.48</v>
      </c>
      <c r="R36" s="76">
        <v>17.18</v>
      </c>
      <c r="S36" s="76"/>
      <c r="T36" s="94"/>
      <c r="U36" s="106" t="s">
        <v>733</v>
      </c>
      <c r="V36" s="76" t="s">
        <v>1112</v>
      </c>
      <c r="W36" s="76" t="s">
        <v>390</v>
      </c>
      <c r="X36" s="76">
        <v>5000</v>
      </c>
      <c r="Y36" s="76" t="s">
        <v>521</v>
      </c>
      <c r="Z36" s="76">
        <v>14.2</v>
      </c>
      <c r="AA36" s="76">
        <v>71000</v>
      </c>
      <c r="AB36" s="118">
        <v>5000</v>
      </c>
      <c r="AC36" s="118">
        <v>1000</v>
      </c>
      <c r="AD36" s="66" t="s">
        <v>6610</v>
      </c>
      <c r="AE36" s="73" t="s">
        <v>1178</v>
      </c>
      <c r="AF36" s="119">
        <v>43117</v>
      </c>
      <c r="AG36" s="73"/>
      <c r="AH36" s="122"/>
      <c r="AI36" s="123"/>
      <c r="AJ36" s="124">
        <v>1.17</v>
      </c>
    </row>
    <row r="37" spans="1:36" ht="12.75" customHeight="1" outlineLevel="2">
      <c r="A37" s="73" t="s">
        <v>83</v>
      </c>
      <c r="B37" s="74" t="s">
        <v>15</v>
      </c>
      <c r="C37" s="75">
        <v>43134</v>
      </c>
      <c r="D37" s="76" t="s">
        <v>79</v>
      </c>
      <c r="E37" s="76" t="s">
        <v>80</v>
      </c>
      <c r="F37" s="77">
        <v>99400</v>
      </c>
      <c r="G37" s="76" t="s">
        <v>1181</v>
      </c>
      <c r="H37" s="78">
        <v>43254</v>
      </c>
      <c r="I37" s="76">
        <v>120</v>
      </c>
      <c r="J37" s="78">
        <v>43255</v>
      </c>
      <c r="K37" s="94">
        <v>99400</v>
      </c>
      <c r="L37" s="94">
        <v>84957.26</v>
      </c>
      <c r="M37" s="95">
        <v>121</v>
      </c>
      <c r="N37" s="96"/>
      <c r="O37" s="96" t="s">
        <v>14</v>
      </c>
      <c r="P37" s="76">
        <f t="shared" si="5"/>
        <v>6.9999999999999999E-4</v>
      </c>
      <c r="Q37" s="76">
        <f t="shared" si="4"/>
        <v>59.47</v>
      </c>
      <c r="R37" s="76">
        <v>17.18</v>
      </c>
      <c r="S37" s="76"/>
      <c r="T37" s="94"/>
      <c r="U37" s="106" t="s">
        <v>733</v>
      </c>
      <c r="V37" s="76" t="s">
        <v>1112</v>
      </c>
      <c r="W37" s="76" t="s">
        <v>390</v>
      </c>
      <c r="X37" s="76">
        <v>7000</v>
      </c>
      <c r="Y37" s="76" t="s">
        <v>521</v>
      </c>
      <c r="Z37" s="76">
        <v>14.2</v>
      </c>
      <c r="AA37" s="76">
        <v>99400</v>
      </c>
      <c r="AB37" s="118">
        <v>7000</v>
      </c>
      <c r="AC37" s="118">
        <v>1000</v>
      </c>
      <c r="AD37" s="66" t="s">
        <v>6610</v>
      </c>
      <c r="AE37" s="73" t="s">
        <v>1182</v>
      </c>
      <c r="AF37" s="119">
        <v>43104</v>
      </c>
      <c r="AG37" s="73"/>
      <c r="AH37" s="122"/>
      <c r="AI37" s="123"/>
      <c r="AJ37" s="124">
        <v>1.17</v>
      </c>
    </row>
    <row r="38" spans="1:36" ht="12.75" customHeight="1" outlineLevel="1">
      <c r="A38" s="79" t="s">
        <v>6637</v>
      </c>
      <c r="B38" s="74"/>
      <c r="C38" s="75"/>
      <c r="D38" s="76"/>
      <c r="E38" s="76"/>
      <c r="F38" s="77">
        <f>SUBTOTAL(9,F21:F37)</f>
        <v>1017890</v>
      </c>
      <c r="G38" s="76"/>
      <c r="H38" s="78"/>
      <c r="I38" s="76"/>
      <c r="J38" s="78"/>
      <c r="K38" s="94">
        <f>SUBTOTAL(9,K21:K37)</f>
        <v>1017890</v>
      </c>
      <c r="L38" s="94">
        <f>SUBTOTAL(9,L21:L37)</f>
        <v>869991.43</v>
      </c>
      <c r="M38" s="95"/>
      <c r="N38" s="96"/>
      <c r="O38" s="96"/>
      <c r="P38" s="76"/>
      <c r="Q38" s="76">
        <f>SUBTOTAL(9,Q21:Q37)</f>
        <v>609.00000000000011</v>
      </c>
      <c r="R38" s="76"/>
      <c r="S38" s="76"/>
      <c r="T38" s="94"/>
      <c r="U38" s="106"/>
      <c r="V38" s="76"/>
      <c r="W38" s="76"/>
      <c r="X38" s="76">
        <f>SUBTOTAL(9,X21:X37)</f>
        <v>71510</v>
      </c>
      <c r="Y38" s="76"/>
      <c r="Z38" s="76"/>
      <c r="AA38" s="76"/>
      <c r="AB38" s="118"/>
      <c r="AC38" s="118"/>
      <c r="AD38" s="66"/>
      <c r="AE38" s="73"/>
      <c r="AF38" s="119"/>
      <c r="AG38" s="73"/>
      <c r="AH38" s="122"/>
      <c r="AI38" s="123"/>
      <c r="AJ38" s="124">
        <f>SUBTOTAL(9,AJ21:AJ37)</f>
        <v>19.89</v>
      </c>
    </row>
    <row r="39" spans="1:36" ht="12.75" customHeight="1" outlineLevel="2">
      <c r="A39" s="73" t="s">
        <v>48</v>
      </c>
      <c r="B39" s="74" t="s">
        <v>1742</v>
      </c>
      <c r="C39" s="75">
        <v>43204</v>
      </c>
      <c r="D39" s="76" t="s">
        <v>449</v>
      </c>
      <c r="E39" s="76" t="s">
        <v>450</v>
      </c>
      <c r="F39" s="77">
        <v>49140</v>
      </c>
      <c r="G39" s="76" t="s">
        <v>887</v>
      </c>
      <c r="H39" s="78">
        <v>43277</v>
      </c>
      <c r="I39" s="76">
        <v>60</v>
      </c>
      <c r="J39" s="78">
        <v>43278</v>
      </c>
      <c r="K39" s="94">
        <v>49140</v>
      </c>
      <c r="L39" s="94">
        <v>42000</v>
      </c>
      <c r="M39" s="95">
        <v>74</v>
      </c>
      <c r="N39" s="96"/>
      <c r="O39" s="96" t="s">
        <v>4371</v>
      </c>
      <c r="P39" s="76">
        <f>10.5*0.2</f>
        <v>2.1</v>
      </c>
      <c r="Q39" s="76">
        <f>ROUND(P39*X39,2)</f>
        <v>42</v>
      </c>
      <c r="R39" s="76">
        <v>20.420000000000002</v>
      </c>
      <c r="S39" s="76"/>
      <c r="T39" s="94"/>
      <c r="U39" s="106" t="s">
        <v>453</v>
      </c>
      <c r="V39" s="76" t="s">
        <v>389</v>
      </c>
      <c r="W39" s="76" t="s">
        <v>452</v>
      </c>
      <c r="X39" s="76">
        <v>20</v>
      </c>
      <c r="Y39" s="76" t="s">
        <v>114</v>
      </c>
      <c r="Z39" s="76">
        <v>2457</v>
      </c>
      <c r="AA39" s="76">
        <v>49140</v>
      </c>
      <c r="AB39" s="118">
        <v>3600</v>
      </c>
      <c r="AC39" s="118">
        <v>180</v>
      </c>
      <c r="AD39" s="66" t="s">
        <v>6610</v>
      </c>
      <c r="AE39" s="73" t="s">
        <v>1743</v>
      </c>
      <c r="AF39" s="119">
        <v>43183</v>
      </c>
      <c r="AG39" s="73" t="s">
        <v>1744</v>
      </c>
      <c r="AH39" s="122"/>
      <c r="AI39" s="123"/>
      <c r="AJ39" s="124">
        <v>1.17</v>
      </c>
    </row>
    <row r="40" spans="1:36" ht="12.75" customHeight="1" outlineLevel="2">
      <c r="A40" s="73" t="s">
        <v>48</v>
      </c>
      <c r="B40" s="74" t="s">
        <v>1742</v>
      </c>
      <c r="C40" s="75">
        <v>43204</v>
      </c>
      <c r="D40" s="76" t="s">
        <v>449</v>
      </c>
      <c r="E40" s="76" t="s">
        <v>450</v>
      </c>
      <c r="F40" s="77">
        <v>73710</v>
      </c>
      <c r="G40" s="76" t="s">
        <v>1745</v>
      </c>
      <c r="H40" s="78">
        <v>43277</v>
      </c>
      <c r="I40" s="76">
        <v>60</v>
      </c>
      <c r="J40" s="78">
        <v>43278</v>
      </c>
      <c r="K40" s="94">
        <v>73710</v>
      </c>
      <c r="L40" s="94">
        <v>63000</v>
      </c>
      <c r="M40" s="95">
        <v>74</v>
      </c>
      <c r="N40" s="96"/>
      <c r="O40" s="96" t="s">
        <v>4371</v>
      </c>
      <c r="P40" s="76">
        <f t="shared" ref="P40:P51" si="6">10.5*0.2</f>
        <v>2.1</v>
      </c>
      <c r="Q40" s="76">
        <f t="shared" ref="Q40:Q56" si="7">ROUND(P40*X40,2)</f>
        <v>63</v>
      </c>
      <c r="R40" s="76">
        <v>20.420000000000002</v>
      </c>
      <c r="S40" s="76"/>
      <c r="T40" s="94"/>
      <c r="U40" s="106" t="s">
        <v>453</v>
      </c>
      <c r="V40" s="76" t="s">
        <v>389</v>
      </c>
      <c r="W40" s="76" t="s">
        <v>452</v>
      </c>
      <c r="X40" s="76">
        <v>30</v>
      </c>
      <c r="Y40" s="76" t="s">
        <v>114</v>
      </c>
      <c r="Z40" s="76">
        <v>2457</v>
      </c>
      <c r="AA40" s="76">
        <v>73710</v>
      </c>
      <c r="AB40" s="118">
        <v>5400</v>
      </c>
      <c r="AC40" s="118">
        <v>180</v>
      </c>
      <c r="AD40" s="66" t="s">
        <v>6610</v>
      </c>
      <c r="AE40" s="73" t="s">
        <v>1746</v>
      </c>
      <c r="AF40" s="119">
        <v>43186</v>
      </c>
      <c r="AG40" s="73" t="s">
        <v>1744</v>
      </c>
      <c r="AH40" s="122"/>
      <c r="AI40" s="123"/>
      <c r="AJ40" s="124">
        <v>1.17</v>
      </c>
    </row>
    <row r="41" spans="1:36" ht="12.75" customHeight="1" outlineLevel="2">
      <c r="A41" s="73" t="s">
        <v>48</v>
      </c>
      <c r="B41" s="74" t="s">
        <v>1742</v>
      </c>
      <c r="C41" s="75">
        <v>43204</v>
      </c>
      <c r="D41" s="76" t="s">
        <v>449</v>
      </c>
      <c r="E41" s="76" t="s">
        <v>450</v>
      </c>
      <c r="F41" s="77">
        <v>14742</v>
      </c>
      <c r="G41" s="76" t="s">
        <v>1747</v>
      </c>
      <c r="H41" s="78">
        <v>43277</v>
      </c>
      <c r="I41" s="76">
        <v>60</v>
      </c>
      <c r="J41" s="78">
        <v>43278</v>
      </c>
      <c r="K41" s="94">
        <v>14742</v>
      </c>
      <c r="L41" s="94">
        <v>12600</v>
      </c>
      <c r="M41" s="95">
        <v>74</v>
      </c>
      <c r="N41" s="96"/>
      <c r="O41" s="96" t="s">
        <v>4371</v>
      </c>
      <c r="P41" s="76">
        <f t="shared" si="6"/>
        <v>2.1</v>
      </c>
      <c r="Q41" s="76">
        <f t="shared" si="7"/>
        <v>12.6</v>
      </c>
      <c r="R41" s="76">
        <v>20.420000000000002</v>
      </c>
      <c r="S41" s="76"/>
      <c r="T41" s="94"/>
      <c r="U41" s="106" t="s">
        <v>453</v>
      </c>
      <c r="V41" s="76" t="s">
        <v>389</v>
      </c>
      <c r="W41" s="76" t="s">
        <v>452</v>
      </c>
      <c r="X41" s="76">
        <v>6</v>
      </c>
      <c r="Y41" s="76" t="s">
        <v>114</v>
      </c>
      <c r="Z41" s="76">
        <v>2457</v>
      </c>
      <c r="AA41" s="76">
        <v>14742</v>
      </c>
      <c r="AB41" s="118">
        <v>1080</v>
      </c>
      <c r="AC41" s="118">
        <v>180</v>
      </c>
      <c r="AD41" s="66" t="s">
        <v>6610</v>
      </c>
      <c r="AE41" s="73" t="s">
        <v>1748</v>
      </c>
      <c r="AF41" s="119">
        <v>43188</v>
      </c>
      <c r="AG41" s="73" t="s">
        <v>1744</v>
      </c>
      <c r="AH41" s="122"/>
      <c r="AI41" s="123"/>
      <c r="AJ41" s="124">
        <v>1.17</v>
      </c>
    </row>
    <row r="42" spans="1:36" ht="12.75" customHeight="1" outlineLevel="2">
      <c r="A42" s="73" t="s">
        <v>48</v>
      </c>
      <c r="B42" s="74" t="s">
        <v>1742</v>
      </c>
      <c r="C42" s="75">
        <v>43204</v>
      </c>
      <c r="D42" s="76" t="s">
        <v>449</v>
      </c>
      <c r="E42" s="76" t="s">
        <v>450</v>
      </c>
      <c r="F42" s="77">
        <v>49140</v>
      </c>
      <c r="G42" s="76" t="s">
        <v>1747</v>
      </c>
      <c r="H42" s="78">
        <v>43277</v>
      </c>
      <c r="I42" s="76">
        <v>60</v>
      </c>
      <c r="J42" s="78">
        <v>43278</v>
      </c>
      <c r="K42" s="94">
        <v>49140</v>
      </c>
      <c r="L42" s="94">
        <v>42000</v>
      </c>
      <c r="M42" s="95">
        <v>74</v>
      </c>
      <c r="N42" s="96"/>
      <c r="O42" s="96" t="s">
        <v>4371</v>
      </c>
      <c r="P42" s="76">
        <f t="shared" si="6"/>
        <v>2.1</v>
      </c>
      <c r="Q42" s="76">
        <f t="shared" si="7"/>
        <v>42</v>
      </c>
      <c r="R42" s="76">
        <v>20.420000000000002</v>
      </c>
      <c r="S42" s="76"/>
      <c r="T42" s="94"/>
      <c r="U42" s="106" t="s">
        <v>453</v>
      </c>
      <c r="V42" s="76" t="s">
        <v>389</v>
      </c>
      <c r="W42" s="76" t="s">
        <v>452</v>
      </c>
      <c r="X42" s="76">
        <v>20</v>
      </c>
      <c r="Y42" s="76" t="s">
        <v>114</v>
      </c>
      <c r="Z42" s="76">
        <v>2457</v>
      </c>
      <c r="AA42" s="76">
        <v>49140</v>
      </c>
      <c r="AB42" s="118">
        <v>3600</v>
      </c>
      <c r="AC42" s="118">
        <v>180</v>
      </c>
      <c r="AD42" s="66" t="s">
        <v>6610</v>
      </c>
      <c r="AE42" s="73" t="s">
        <v>1748</v>
      </c>
      <c r="AF42" s="119">
        <v>43188</v>
      </c>
      <c r="AG42" s="73" t="s">
        <v>1744</v>
      </c>
      <c r="AH42" s="122"/>
      <c r="AI42" s="123"/>
      <c r="AJ42" s="124">
        <v>1.17</v>
      </c>
    </row>
    <row r="43" spans="1:36" ht="12.75" customHeight="1" outlineLevel="2">
      <c r="A43" s="73" t="s">
        <v>48</v>
      </c>
      <c r="B43" s="74" t="s">
        <v>1742</v>
      </c>
      <c r="C43" s="75">
        <v>43204</v>
      </c>
      <c r="D43" s="76" t="s">
        <v>449</v>
      </c>
      <c r="E43" s="76" t="s">
        <v>450</v>
      </c>
      <c r="F43" s="77">
        <v>24570</v>
      </c>
      <c r="G43" s="76" t="s">
        <v>1747</v>
      </c>
      <c r="H43" s="78">
        <v>43277</v>
      </c>
      <c r="I43" s="76">
        <v>60</v>
      </c>
      <c r="J43" s="78">
        <v>43278</v>
      </c>
      <c r="K43" s="94">
        <v>24570</v>
      </c>
      <c r="L43" s="94">
        <v>21000</v>
      </c>
      <c r="M43" s="95">
        <v>74</v>
      </c>
      <c r="N43" s="96"/>
      <c r="O43" s="96" t="s">
        <v>4371</v>
      </c>
      <c r="P43" s="76">
        <f t="shared" si="6"/>
        <v>2.1</v>
      </c>
      <c r="Q43" s="76">
        <f t="shared" si="7"/>
        <v>21</v>
      </c>
      <c r="R43" s="76">
        <v>20.420000000000002</v>
      </c>
      <c r="S43" s="76"/>
      <c r="T43" s="94"/>
      <c r="U43" s="106" t="s">
        <v>453</v>
      </c>
      <c r="V43" s="76" t="s">
        <v>389</v>
      </c>
      <c r="W43" s="76" t="s">
        <v>452</v>
      </c>
      <c r="X43" s="76">
        <v>10</v>
      </c>
      <c r="Y43" s="76" t="s">
        <v>114</v>
      </c>
      <c r="Z43" s="76">
        <v>2457</v>
      </c>
      <c r="AA43" s="76">
        <v>24570</v>
      </c>
      <c r="AB43" s="118">
        <v>1800</v>
      </c>
      <c r="AC43" s="118">
        <v>180</v>
      </c>
      <c r="AD43" s="66" t="s">
        <v>6610</v>
      </c>
      <c r="AE43" s="73" t="s">
        <v>1748</v>
      </c>
      <c r="AF43" s="119">
        <v>43188</v>
      </c>
      <c r="AG43" s="73" t="s">
        <v>1744</v>
      </c>
      <c r="AH43" s="122"/>
      <c r="AI43" s="123"/>
      <c r="AJ43" s="124">
        <v>1.17</v>
      </c>
    </row>
    <row r="44" spans="1:36" ht="12.75" customHeight="1" outlineLevel="2">
      <c r="A44" s="73" t="s">
        <v>48</v>
      </c>
      <c r="B44" s="74" t="s">
        <v>1742</v>
      </c>
      <c r="C44" s="75">
        <v>43204</v>
      </c>
      <c r="D44" s="76" t="s">
        <v>449</v>
      </c>
      <c r="E44" s="76" t="s">
        <v>450</v>
      </c>
      <c r="F44" s="77">
        <v>19656</v>
      </c>
      <c r="G44" s="76" t="s">
        <v>927</v>
      </c>
      <c r="H44" s="78">
        <v>43277</v>
      </c>
      <c r="I44" s="76">
        <v>60</v>
      </c>
      <c r="J44" s="78">
        <v>43278</v>
      </c>
      <c r="K44" s="94">
        <v>19656</v>
      </c>
      <c r="L44" s="94">
        <v>16800</v>
      </c>
      <c r="M44" s="95">
        <v>74</v>
      </c>
      <c r="N44" s="96"/>
      <c r="O44" s="96" t="s">
        <v>4371</v>
      </c>
      <c r="P44" s="76">
        <f t="shared" si="6"/>
        <v>2.1</v>
      </c>
      <c r="Q44" s="76">
        <f t="shared" si="7"/>
        <v>16.8</v>
      </c>
      <c r="R44" s="76">
        <v>20.420000000000002</v>
      </c>
      <c r="S44" s="76"/>
      <c r="T44" s="94"/>
      <c r="U44" s="106" t="s">
        <v>453</v>
      </c>
      <c r="V44" s="76" t="s">
        <v>389</v>
      </c>
      <c r="W44" s="76" t="s">
        <v>452</v>
      </c>
      <c r="X44" s="76">
        <v>8</v>
      </c>
      <c r="Y44" s="76" t="s">
        <v>114</v>
      </c>
      <c r="Z44" s="76">
        <v>2457</v>
      </c>
      <c r="AA44" s="76">
        <v>19656</v>
      </c>
      <c r="AB44" s="118">
        <v>1440</v>
      </c>
      <c r="AC44" s="118">
        <v>180</v>
      </c>
      <c r="AD44" s="66" t="s">
        <v>6610</v>
      </c>
      <c r="AE44" s="73" t="s">
        <v>1749</v>
      </c>
      <c r="AF44" s="119">
        <v>43189</v>
      </c>
      <c r="AG44" s="73" t="s">
        <v>1744</v>
      </c>
      <c r="AH44" s="122"/>
      <c r="AI44" s="123"/>
      <c r="AJ44" s="124">
        <v>1.17</v>
      </c>
    </row>
    <row r="45" spans="1:36" ht="12.75" customHeight="1" outlineLevel="2">
      <c r="A45" s="73" t="s">
        <v>48</v>
      </c>
      <c r="B45" s="74" t="s">
        <v>1742</v>
      </c>
      <c r="C45" s="75">
        <v>43204</v>
      </c>
      <c r="D45" s="76" t="s">
        <v>449</v>
      </c>
      <c r="E45" s="76" t="s">
        <v>450</v>
      </c>
      <c r="F45" s="77">
        <v>12285</v>
      </c>
      <c r="G45" s="76" t="s">
        <v>1750</v>
      </c>
      <c r="H45" s="78">
        <v>43277</v>
      </c>
      <c r="I45" s="76">
        <v>60</v>
      </c>
      <c r="J45" s="78">
        <v>43278</v>
      </c>
      <c r="K45" s="94">
        <v>12285</v>
      </c>
      <c r="L45" s="94">
        <v>10500</v>
      </c>
      <c r="M45" s="95">
        <v>74</v>
      </c>
      <c r="N45" s="96"/>
      <c r="O45" s="96" t="s">
        <v>4371</v>
      </c>
      <c r="P45" s="76">
        <f t="shared" si="6"/>
        <v>2.1</v>
      </c>
      <c r="Q45" s="76">
        <f t="shared" si="7"/>
        <v>10.5</v>
      </c>
      <c r="R45" s="76">
        <v>20.420000000000002</v>
      </c>
      <c r="S45" s="76"/>
      <c r="T45" s="94"/>
      <c r="U45" s="106" t="s">
        <v>453</v>
      </c>
      <c r="V45" s="76" t="s">
        <v>389</v>
      </c>
      <c r="W45" s="76" t="s">
        <v>452</v>
      </c>
      <c r="X45" s="76">
        <v>5</v>
      </c>
      <c r="Y45" s="76" t="s">
        <v>114</v>
      </c>
      <c r="Z45" s="76">
        <v>2457</v>
      </c>
      <c r="AA45" s="76">
        <v>12285</v>
      </c>
      <c r="AB45" s="118">
        <v>900</v>
      </c>
      <c r="AC45" s="118">
        <v>180</v>
      </c>
      <c r="AD45" s="66" t="s">
        <v>6610</v>
      </c>
      <c r="AE45" s="73" t="s">
        <v>1751</v>
      </c>
      <c r="AF45" s="119">
        <v>43193</v>
      </c>
      <c r="AG45" s="73" t="s">
        <v>1744</v>
      </c>
      <c r="AH45" s="122"/>
      <c r="AI45" s="123"/>
      <c r="AJ45" s="124">
        <v>1.17</v>
      </c>
    </row>
    <row r="46" spans="1:36" ht="12.75" customHeight="1" outlineLevel="2">
      <c r="A46" s="73" t="s">
        <v>48</v>
      </c>
      <c r="B46" s="74" t="s">
        <v>1742</v>
      </c>
      <c r="C46" s="75">
        <v>43204</v>
      </c>
      <c r="D46" s="76" t="s">
        <v>449</v>
      </c>
      <c r="E46" s="76" t="s">
        <v>450</v>
      </c>
      <c r="F46" s="77">
        <v>49140</v>
      </c>
      <c r="G46" s="76" t="s">
        <v>1750</v>
      </c>
      <c r="H46" s="78">
        <v>43277</v>
      </c>
      <c r="I46" s="76">
        <v>60</v>
      </c>
      <c r="J46" s="78">
        <v>43278</v>
      </c>
      <c r="K46" s="94">
        <v>49140</v>
      </c>
      <c r="L46" s="94">
        <v>42000</v>
      </c>
      <c r="M46" s="95">
        <v>74</v>
      </c>
      <c r="N46" s="96"/>
      <c r="O46" s="96" t="s">
        <v>4371</v>
      </c>
      <c r="P46" s="76">
        <f t="shared" si="6"/>
        <v>2.1</v>
      </c>
      <c r="Q46" s="76">
        <f t="shared" si="7"/>
        <v>42</v>
      </c>
      <c r="R46" s="76">
        <v>20.420000000000002</v>
      </c>
      <c r="S46" s="76"/>
      <c r="T46" s="94"/>
      <c r="U46" s="106" t="s">
        <v>453</v>
      </c>
      <c r="V46" s="76" t="s">
        <v>389</v>
      </c>
      <c r="W46" s="76" t="s">
        <v>452</v>
      </c>
      <c r="X46" s="76">
        <v>20</v>
      </c>
      <c r="Y46" s="76" t="s">
        <v>114</v>
      </c>
      <c r="Z46" s="76">
        <v>2457</v>
      </c>
      <c r="AA46" s="76">
        <v>49140</v>
      </c>
      <c r="AB46" s="118">
        <v>3600</v>
      </c>
      <c r="AC46" s="118">
        <v>180</v>
      </c>
      <c r="AD46" s="66" t="s">
        <v>6610</v>
      </c>
      <c r="AE46" s="73" t="s">
        <v>1751</v>
      </c>
      <c r="AF46" s="119">
        <v>43193</v>
      </c>
      <c r="AG46" s="73" t="s">
        <v>1744</v>
      </c>
      <c r="AH46" s="122"/>
      <c r="AI46" s="123"/>
      <c r="AJ46" s="124">
        <v>1.17</v>
      </c>
    </row>
    <row r="47" spans="1:36" ht="12.75" customHeight="1" outlineLevel="2">
      <c r="A47" s="73" t="s">
        <v>48</v>
      </c>
      <c r="B47" s="74" t="s">
        <v>1742</v>
      </c>
      <c r="C47" s="75">
        <v>43204</v>
      </c>
      <c r="D47" s="76" t="s">
        <v>449</v>
      </c>
      <c r="E47" s="76" t="s">
        <v>450</v>
      </c>
      <c r="F47" s="77">
        <v>19656</v>
      </c>
      <c r="G47" s="76" t="s">
        <v>1750</v>
      </c>
      <c r="H47" s="78">
        <v>43277</v>
      </c>
      <c r="I47" s="76">
        <v>60</v>
      </c>
      <c r="J47" s="78">
        <v>43278</v>
      </c>
      <c r="K47" s="94">
        <v>19656</v>
      </c>
      <c r="L47" s="94">
        <v>16800</v>
      </c>
      <c r="M47" s="95">
        <v>74</v>
      </c>
      <c r="N47" s="96"/>
      <c r="O47" s="96" t="s">
        <v>4371</v>
      </c>
      <c r="P47" s="76">
        <f t="shared" si="6"/>
        <v>2.1</v>
      </c>
      <c r="Q47" s="76">
        <f t="shared" si="7"/>
        <v>16.8</v>
      </c>
      <c r="R47" s="76">
        <v>20.420000000000002</v>
      </c>
      <c r="S47" s="76"/>
      <c r="T47" s="94"/>
      <c r="U47" s="106" t="s">
        <v>453</v>
      </c>
      <c r="V47" s="76" t="s">
        <v>389</v>
      </c>
      <c r="W47" s="76" t="s">
        <v>452</v>
      </c>
      <c r="X47" s="76">
        <v>8</v>
      </c>
      <c r="Y47" s="76" t="s">
        <v>114</v>
      </c>
      <c r="Z47" s="76">
        <v>2457</v>
      </c>
      <c r="AA47" s="76">
        <v>19656</v>
      </c>
      <c r="AB47" s="118">
        <v>1440</v>
      </c>
      <c r="AC47" s="118">
        <v>180</v>
      </c>
      <c r="AD47" s="66" t="s">
        <v>6610</v>
      </c>
      <c r="AE47" s="73" t="s">
        <v>1751</v>
      </c>
      <c r="AF47" s="119">
        <v>43193</v>
      </c>
      <c r="AG47" s="73" t="s">
        <v>1744</v>
      </c>
      <c r="AH47" s="122"/>
      <c r="AI47" s="123"/>
      <c r="AJ47" s="124">
        <v>1.17</v>
      </c>
    </row>
    <row r="48" spans="1:36" ht="12.75" customHeight="1" outlineLevel="2">
      <c r="A48" s="73" t="s">
        <v>48</v>
      </c>
      <c r="B48" s="74" t="s">
        <v>872</v>
      </c>
      <c r="C48" s="75">
        <v>43202</v>
      </c>
      <c r="D48" s="76" t="s">
        <v>449</v>
      </c>
      <c r="E48" s="76" t="s">
        <v>450</v>
      </c>
      <c r="F48" s="77">
        <v>3072.3</v>
      </c>
      <c r="G48" s="76" t="s">
        <v>873</v>
      </c>
      <c r="H48" s="78">
        <v>43277</v>
      </c>
      <c r="I48" s="76">
        <v>60</v>
      </c>
      <c r="J48" s="78">
        <v>43278</v>
      </c>
      <c r="K48" s="94">
        <v>3072.3</v>
      </c>
      <c r="L48" s="94">
        <v>2625.9</v>
      </c>
      <c r="M48" s="95">
        <v>76</v>
      </c>
      <c r="N48" s="96"/>
      <c r="O48" s="96" t="s">
        <v>4371</v>
      </c>
      <c r="P48" s="76">
        <f t="shared" si="6"/>
        <v>2.1</v>
      </c>
      <c r="Q48" s="76">
        <f t="shared" si="7"/>
        <v>2.1</v>
      </c>
      <c r="R48" s="76">
        <v>16.28</v>
      </c>
      <c r="S48" s="76"/>
      <c r="T48" s="94"/>
      <c r="U48" s="106" t="s">
        <v>875</v>
      </c>
      <c r="V48" s="76" t="s">
        <v>389</v>
      </c>
      <c r="W48" s="76" t="s">
        <v>874</v>
      </c>
      <c r="X48" s="76">
        <v>1</v>
      </c>
      <c r="Y48" s="76" t="s">
        <v>114</v>
      </c>
      <c r="Z48" s="76">
        <v>3072.3</v>
      </c>
      <c r="AA48" s="76">
        <v>3072.3</v>
      </c>
      <c r="AB48" s="118">
        <v>210</v>
      </c>
      <c r="AC48" s="118">
        <v>210</v>
      </c>
      <c r="AD48" s="66" t="s">
        <v>6610</v>
      </c>
      <c r="AE48" s="73" t="s">
        <v>876</v>
      </c>
      <c r="AF48" s="119">
        <v>43064</v>
      </c>
      <c r="AG48" s="73" t="s">
        <v>877</v>
      </c>
      <c r="AH48" s="122"/>
      <c r="AI48" s="123"/>
      <c r="AJ48" s="124">
        <v>1.17</v>
      </c>
    </row>
    <row r="49" spans="1:36" ht="12.75" customHeight="1" outlineLevel="2">
      <c r="A49" s="73" t="s">
        <v>48</v>
      </c>
      <c r="B49" s="74" t="s">
        <v>872</v>
      </c>
      <c r="C49" s="75">
        <v>43202</v>
      </c>
      <c r="D49" s="76" t="s">
        <v>449</v>
      </c>
      <c r="E49" s="76" t="s">
        <v>450</v>
      </c>
      <c r="F49" s="77">
        <v>44226</v>
      </c>
      <c r="G49" s="76" t="s">
        <v>878</v>
      </c>
      <c r="H49" s="78">
        <v>43277</v>
      </c>
      <c r="I49" s="76">
        <v>60</v>
      </c>
      <c r="J49" s="78">
        <v>43278</v>
      </c>
      <c r="K49" s="94">
        <v>44226</v>
      </c>
      <c r="L49" s="94">
        <v>37800</v>
      </c>
      <c r="M49" s="95">
        <v>76</v>
      </c>
      <c r="N49" s="96"/>
      <c r="O49" s="96" t="s">
        <v>4371</v>
      </c>
      <c r="P49" s="76">
        <f t="shared" si="6"/>
        <v>2.1</v>
      </c>
      <c r="Q49" s="76">
        <f t="shared" si="7"/>
        <v>37.799999999999997</v>
      </c>
      <c r="R49" s="76">
        <v>20.420000000000002</v>
      </c>
      <c r="S49" s="76"/>
      <c r="T49" s="94"/>
      <c r="U49" s="106" t="s">
        <v>453</v>
      </c>
      <c r="V49" s="76" t="s">
        <v>389</v>
      </c>
      <c r="W49" s="76" t="s">
        <v>452</v>
      </c>
      <c r="X49" s="76">
        <v>18</v>
      </c>
      <c r="Y49" s="76" t="s">
        <v>114</v>
      </c>
      <c r="Z49" s="76">
        <v>2457</v>
      </c>
      <c r="AA49" s="76">
        <v>44226</v>
      </c>
      <c r="AB49" s="118">
        <v>3240</v>
      </c>
      <c r="AC49" s="118">
        <v>180</v>
      </c>
      <c r="AD49" s="66" t="s">
        <v>6610</v>
      </c>
      <c r="AE49" s="73" t="s">
        <v>879</v>
      </c>
      <c r="AF49" s="119">
        <v>43078</v>
      </c>
      <c r="AG49" s="73" t="s">
        <v>877</v>
      </c>
      <c r="AH49" s="122"/>
      <c r="AI49" s="123"/>
      <c r="AJ49" s="124">
        <v>1.17</v>
      </c>
    </row>
    <row r="50" spans="1:36" ht="12.75" customHeight="1" outlineLevel="2">
      <c r="A50" s="73" t="s">
        <v>48</v>
      </c>
      <c r="B50" s="74" t="s">
        <v>872</v>
      </c>
      <c r="C50" s="75">
        <v>43202</v>
      </c>
      <c r="D50" s="76" t="s">
        <v>449</v>
      </c>
      <c r="E50" s="76" t="s">
        <v>450</v>
      </c>
      <c r="F50" s="77">
        <v>110565</v>
      </c>
      <c r="G50" s="76" t="s">
        <v>880</v>
      </c>
      <c r="H50" s="78">
        <v>43277</v>
      </c>
      <c r="I50" s="76">
        <v>60</v>
      </c>
      <c r="J50" s="78">
        <v>43278</v>
      </c>
      <c r="K50" s="94">
        <v>110565</v>
      </c>
      <c r="L50" s="94">
        <v>94500</v>
      </c>
      <c r="M50" s="95">
        <v>76</v>
      </c>
      <c r="N50" s="96"/>
      <c r="O50" s="96" t="s">
        <v>4371</v>
      </c>
      <c r="P50" s="76">
        <f t="shared" si="6"/>
        <v>2.1</v>
      </c>
      <c r="Q50" s="76">
        <f t="shared" si="7"/>
        <v>94.5</v>
      </c>
      <c r="R50" s="76">
        <v>20.420000000000002</v>
      </c>
      <c r="S50" s="76"/>
      <c r="T50" s="94"/>
      <c r="U50" s="106" t="s">
        <v>453</v>
      </c>
      <c r="V50" s="76" t="s">
        <v>389</v>
      </c>
      <c r="W50" s="76" t="s">
        <v>452</v>
      </c>
      <c r="X50" s="76">
        <v>45</v>
      </c>
      <c r="Y50" s="76" t="s">
        <v>114</v>
      </c>
      <c r="Z50" s="76">
        <v>2457</v>
      </c>
      <c r="AA50" s="76">
        <v>110565</v>
      </c>
      <c r="AB50" s="118">
        <v>8100</v>
      </c>
      <c r="AC50" s="118">
        <v>180</v>
      </c>
      <c r="AD50" s="66" t="s">
        <v>6610</v>
      </c>
      <c r="AE50" s="73" t="s">
        <v>881</v>
      </c>
      <c r="AF50" s="119">
        <v>43059</v>
      </c>
      <c r="AG50" s="73" t="s">
        <v>877</v>
      </c>
      <c r="AH50" s="122"/>
      <c r="AI50" s="123"/>
      <c r="AJ50" s="124">
        <v>1.17</v>
      </c>
    </row>
    <row r="51" spans="1:36" ht="12.75" customHeight="1" outlineLevel="2">
      <c r="A51" s="73" t="s">
        <v>48</v>
      </c>
      <c r="B51" s="74" t="s">
        <v>872</v>
      </c>
      <c r="C51" s="75">
        <v>43202</v>
      </c>
      <c r="D51" s="76" t="s">
        <v>449</v>
      </c>
      <c r="E51" s="76" t="s">
        <v>450</v>
      </c>
      <c r="F51" s="77">
        <v>12285</v>
      </c>
      <c r="G51" s="76" t="s">
        <v>622</v>
      </c>
      <c r="H51" s="78">
        <v>43277</v>
      </c>
      <c r="I51" s="76">
        <v>60</v>
      </c>
      <c r="J51" s="78">
        <v>43278</v>
      </c>
      <c r="K51" s="94">
        <v>12285</v>
      </c>
      <c r="L51" s="94">
        <v>10500</v>
      </c>
      <c r="M51" s="95">
        <v>76</v>
      </c>
      <c r="N51" s="96"/>
      <c r="O51" s="96" t="s">
        <v>4371</v>
      </c>
      <c r="P51" s="76">
        <f t="shared" si="6"/>
        <v>2.1</v>
      </c>
      <c r="Q51" s="76">
        <f t="shared" si="7"/>
        <v>10.5</v>
      </c>
      <c r="R51" s="76">
        <v>20.420000000000002</v>
      </c>
      <c r="S51" s="76"/>
      <c r="T51" s="94"/>
      <c r="U51" s="106" t="s">
        <v>453</v>
      </c>
      <c r="V51" s="76" t="s">
        <v>389</v>
      </c>
      <c r="W51" s="76" t="s">
        <v>452</v>
      </c>
      <c r="X51" s="76">
        <v>5</v>
      </c>
      <c r="Y51" s="76" t="s">
        <v>114</v>
      </c>
      <c r="Z51" s="76">
        <v>2457</v>
      </c>
      <c r="AA51" s="76">
        <v>12285</v>
      </c>
      <c r="AB51" s="118">
        <v>900</v>
      </c>
      <c r="AC51" s="118">
        <v>180</v>
      </c>
      <c r="AD51" s="66" t="s">
        <v>6610</v>
      </c>
      <c r="AE51" s="73" t="s">
        <v>881</v>
      </c>
      <c r="AF51" s="119">
        <v>43059</v>
      </c>
      <c r="AG51" s="73" t="s">
        <v>877</v>
      </c>
      <c r="AH51" s="122"/>
      <c r="AI51" s="123"/>
      <c r="AJ51" s="124">
        <v>1.17</v>
      </c>
    </row>
    <row r="52" spans="1:36" ht="12.75" customHeight="1" outlineLevel="2">
      <c r="A52" s="73" t="s">
        <v>48</v>
      </c>
      <c r="B52" s="74" t="s">
        <v>872</v>
      </c>
      <c r="C52" s="75">
        <v>43204</v>
      </c>
      <c r="D52" s="76" t="s">
        <v>449</v>
      </c>
      <c r="E52" s="76" t="s">
        <v>450</v>
      </c>
      <c r="F52" s="77">
        <v>1821.18</v>
      </c>
      <c r="G52" s="76" t="s">
        <v>882</v>
      </c>
      <c r="H52" s="78">
        <v>43277</v>
      </c>
      <c r="I52" s="76">
        <v>60</v>
      </c>
      <c r="J52" s="78">
        <v>43278</v>
      </c>
      <c r="K52" s="94">
        <v>1821.18</v>
      </c>
      <c r="L52" s="94">
        <v>1556.56</v>
      </c>
      <c r="M52" s="95">
        <v>74</v>
      </c>
      <c r="N52" s="96"/>
      <c r="O52" s="96" t="s">
        <v>4371</v>
      </c>
      <c r="P52" s="76">
        <f>7.5*0.2</f>
        <v>1.5</v>
      </c>
      <c r="Q52" s="76">
        <f t="shared" si="7"/>
        <v>1.5</v>
      </c>
      <c r="R52" s="76">
        <v>14.58</v>
      </c>
      <c r="S52" s="76"/>
      <c r="T52" s="94"/>
      <c r="U52" s="106" t="s">
        <v>436</v>
      </c>
      <c r="V52" s="76" t="s">
        <v>623</v>
      </c>
      <c r="W52" s="76" t="s">
        <v>624</v>
      </c>
      <c r="X52" s="76">
        <v>1</v>
      </c>
      <c r="Y52" s="76" t="s">
        <v>114</v>
      </c>
      <c r="Z52" s="76">
        <v>1821.18</v>
      </c>
      <c r="AA52" s="76">
        <v>1821.18</v>
      </c>
      <c r="AB52" s="118">
        <v>172</v>
      </c>
      <c r="AC52" s="118">
        <v>172</v>
      </c>
      <c r="AD52" s="66" t="s">
        <v>6610</v>
      </c>
      <c r="AE52" s="73" t="s">
        <v>879</v>
      </c>
      <c r="AF52" s="119">
        <v>43078</v>
      </c>
      <c r="AG52" s="73" t="s">
        <v>877</v>
      </c>
      <c r="AH52" s="122"/>
      <c r="AI52" s="123"/>
      <c r="AJ52" s="124">
        <v>1.17</v>
      </c>
    </row>
    <row r="53" spans="1:36" ht="12.75" customHeight="1" outlineLevel="2">
      <c r="A53" s="73" t="s">
        <v>48</v>
      </c>
      <c r="B53" s="74" t="s">
        <v>872</v>
      </c>
      <c r="C53" s="75">
        <v>43202</v>
      </c>
      <c r="D53" s="76" t="s">
        <v>449</v>
      </c>
      <c r="E53" s="76" t="s">
        <v>450</v>
      </c>
      <c r="F53" s="77">
        <v>56456.47</v>
      </c>
      <c r="G53" s="76" t="s">
        <v>873</v>
      </c>
      <c r="H53" s="78">
        <v>43277</v>
      </c>
      <c r="I53" s="76">
        <v>60</v>
      </c>
      <c r="J53" s="78">
        <v>43278</v>
      </c>
      <c r="K53" s="94">
        <v>56456.47</v>
      </c>
      <c r="L53" s="94">
        <v>48253.39</v>
      </c>
      <c r="M53" s="95">
        <v>76</v>
      </c>
      <c r="N53" s="96"/>
      <c r="O53" s="96" t="s">
        <v>4371</v>
      </c>
      <c r="P53" s="76">
        <f>7.5*0.2</f>
        <v>1.5</v>
      </c>
      <c r="Q53" s="76">
        <f t="shared" si="7"/>
        <v>46.5</v>
      </c>
      <c r="R53" s="76">
        <v>14.58</v>
      </c>
      <c r="S53" s="76"/>
      <c r="T53" s="94"/>
      <c r="U53" s="106" t="s">
        <v>436</v>
      </c>
      <c r="V53" s="76" t="s">
        <v>623</v>
      </c>
      <c r="W53" s="76" t="s">
        <v>624</v>
      </c>
      <c r="X53" s="76">
        <v>31</v>
      </c>
      <c r="Y53" s="76" t="s">
        <v>114</v>
      </c>
      <c r="Z53" s="76">
        <v>1821.1764516129001</v>
      </c>
      <c r="AA53" s="76">
        <v>56456.47</v>
      </c>
      <c r="AB53" s="118">
        <v>5332</v>
      </c>
      <c r="AC53" s="118">
        <v>172</v>
      </c>
      <c r="AD53" s="66" t="s">
        <v>6610</v>
      </c>
      <c r="AE53" s="73" t="s">
        <v>876</v>
      </c>
      <c r="AF53" s="119">
        <v>43064</v>
      </c>
      <c r="AG53" s="73" t="s">
        <v>883</v>
      </c>
      <c r="AH53" s="122"/>
      <c r="AI53" s="123"/>
      <c r="AJ53" s="124">
        <v>1.17</v>
      </c>
    </row>
    <row r="54" spans="1:36" ht="12.75" customHeight="1" outlineLevel="2">
      <c r="A54" s="73" t="s">
        <v>48</v>
      </c>
      <c r="B54" s="74" t="s">
        <v>872</v>
      </c>
      <c r="C54" s="75">
        <v>43202</v>
      </c>
      <c r="D54" s="76" t="s">
        <v>449</v>
      </c>
      <c r="E54" s="76" t="s">
        <v>450</v>
      </c>
      <c r="F54" s="77">
        <v>110565</v>
      </c>
      <c r="G54" s="76" t="s">
        <v>884</v>
      </c>
      <c r="H54" s="78">
        <v>43277</v>
      </c>
      <c r="I54" s="76">
        <v>60</v>
      </c>
      <c r="J54" s="78">
        <v>43278</v>
      </c>
      <c r="K54" s="94">
        <v>110565</v>
      </c>
      <c r="L54" s="94">
        <v>94500</v>
      </c>
      <c r="M54" s="95">
        <v>76</v>
      </c>
      <c r="N54" s="96"/>
      <c r="O54" s="96" t="s">
        <v>4371</v>
      </c>
      <c r="P54" s="76">
        <f>10.5*0.2</f>
        <v>2.1</v>
      </c>
      <c r="Q54" s="76">
        <f t="shared" si="7"/>
        <v>94.5</v>
      </c>
      <c r="R54" s="76">
        <v>20.420000000000002</v>
      </c>
      <c r="S54" s="76"/>
      <c r="T54" s="94"/>
      <c r="U54" s="106" t="s">
        <v>453</v>
      </c>
      <c r="V54" s="76" t="s">
        <v>389</v>
      </c>
      <c r="W54" s="76" t="s">
        <v>452</v>
      </c>
      <c r="X54" s="76">
        <v>45</v>
      </c>
      <c r="Y54" s="76" t="s">
        <v>114</v>
      </c>
      <c r="Z54" s="76">
        <v>2457</v>
      </c>
      <c r="AA54" s="76">
        <v>110565</v>
      </c>
      <c r="AB54" s="118">
        <v>8100</v>
      </c>
      <c r="AC54" s="118">
        <v>180</v>
      </c>
      <c r="AD54" s="66" t="s">
        <v>6610</v>
      </c>
      <c r="AE54" s="73" t="s">
        <v>885</v>
      </c>
      <c r="AF54" s="119">
        <v>43052</v>
      </c>
      <c r="AG54" s="73" t="s">
        <v>883</v>
      </c>
      <c r="AH54" s="122"/>
      <c r="AI54" s="123"/>
      <c r="AJ54" s="124">
        <v>1.17</v>
      </c>
    </row>
    <row r="55" spans="1:36" ht="12.75" customHeight="1" outlineLevel="2">
      <c r="A55" s="73" t="s">
        <v>48</v>
      </c>
      <c r="B55" s="74" t="s">
        <v>872</v>
      </c>
      <c r="C55" s="75">
        <v>43202</v>
      </c>
      <c r="D55" s="76" t="s">
        <v>449</v>
      </c>
      <c r="E55" s="76" t="s">
        <v>450</v>
      </c>
      <c r="F55" s="77">
        <v>29138.83</v>
      </c>
      <c r="G55" s="76" t="s">
        <v>886</v>
      </c>
      <c r="H55" s="78">
        <v>43277</v>
      </c>
      <c r="I55" s="76">
        <v>60</v>
      </c>
      <c r="J55" s="78">
        <v>43278</v>
      </c>
      <c r="K55" s="94">
        <v>29138.83</v>
      </c>
      <c r="L55" s="94">
        <v>24904.98</v>
      </c>
      <c r="M55" s="95">
        <v>76</v>
      </c>
      <c r="N55" s="96"/>
      <c r="O55" s="96" t="s">
        <v>4371</v>
      </c>
      <c r="P55" s="76">
        <f>7.5*0.2</f>
        <v>1.5</v>
      </c>
      <c r="Q55" s="76">
        <f t="shared" si="7"/>
        <v>24</v>
      </c>
      <c r="R55" s="76">
        <v>14.58</v>
      </c>
      <c r="S55" s="76"/>
      <c r="T55" s="94"/>
      <c r="U55" s="106" t="s">
        <v>436</v>
      </c>
      <c r="V55" s="76" t="s">
        <v>623</v>
      </c>
      <c r="W55" s="76" t="s">
        <v>624</v>
      </c>
      <c r="X55" s="76">
        <v>16</v>
      </c>
      <c r="Y55" s="76" t="s">
        <v>114</v>
      </c>
      <c r="Z55" s="76">
        <v>1821.1768750000001</v>
      </c>
      <c r="AA55" s="76">
        <v>29138.83</v>
      </c>
      <c r="AB55" s="118">
        <v>2752</v>
      </c>
      <c r="AC55" s="118">
        <v>172</v>
      </c>
      <c r="AD55" s="66" t="s">
        <v>6610</v>
      </c>
      <c r="AE55" s="73" t="s">
        <v>885</v>
      </c>
      <c r="AF55" s="119">
        <v>43052</v>
      </c>
      <c r="AG55" s="73" t="s">
        <v>883</v>
      </c>
      <c r="AH55" s="122"/>
      <c r="AI55" s="123"/>
      <c r="AJ55" s="124">
        <v>1.17</v>
      </c>
    </row>
    <row r="56" spans="1:36" ht="12.75" customHeight="1" outlineLevel="2">
      <c r="A56" s="73" t="s">
        <v>48</v>
      </c>
      <c r="B56" s="74" t="s">
        <v>872</v>
      </c>
      <c r="C56" s="75">
        <v>43204</v>
      </c>
      <c r="D56" s="76" t="s">
        <v>449</v>
      </c>
      <c r="E56" s="76" t="s">
        <v>450</v>
      </c>
      <c r="F56" s="77">
        <v>34602.35</v>
      </c>
      <c r="G56" s="76" t="s">
        <v>887</v>
      </c>
      <c r="H56" s="78">
        <v>43277</v>
      </c>
      <c r="I56" s="76">
        <v>60</v>
      </c>
      <c r="J56" s="78">
        <v>43278</v>
      </c>
      <c r="K56" s="94">
        <v>34602.35</v>
      </c>
      <c r="L56" s="94">
        <v>29574.66</v>
      </c>
      <c r="M56" s="95">
        <v>74</v>
      </c>
      <c r="N56" s="96"/>
      <c r="O56" s="96" t="s">
        <v>4371</v>
      </c>
      <c r="P56" s="76">
        <f>7.5*0.2</f>
        <v>1.5</v>
      </c>
      <c r="Q56" s="76">
        <f t="shared" si="7"/>
        <v>28.5</v>
      </c>
      <c r="R56" s="76">
        <v>14.58</v>
      </c>
      <c r="S56" s="76"/>
      <c r="T56" s="94"/>
      <c r="U56" s="106" t="s">
        <v>436</v>
      </c>
      <c r="V56" s="76" t="s">
        <v>623</v>
      </c>
      <c r="W56" s="76" t="s">
        <v>624</v>
      </c>
      <c r="X56" s="76">
        <v>19</v>
      </c>
      <c r="Y56" s="76" t="s">
        <v>114</v>
      </c>
      <c r="Z56" s="76">
        <v>1821.17631578947</v>
      </c>
      <c r="AA56" s="76">
        <v>34602.35</v>
      </c>
      <c r="AB56" s="118">
        <v>3268</v>
      </c>
      <c r="AC56" s="118">
        <v>172</v>
      </c>
      <c r="AD56" s="66" t="s">
        <v>6610</v>
      </c>
      <c r="AE56" s="73" t="s">
        <v>876</v>
      </c>
      <c r="AF56" s="119">
        <v>43064</v>
      </c>
      <c r="AG56" s="73" t="s">
        <v>883</v>
      </c>
      <c r="AH56" s="122"/>
      <c r="AI56" s="123"/>
      <c r="AJ56" s="124">
        <v>1.17</v>
      </c>
    </row>
    <row r="57" spans="1:36" ht="12.75" customHeight="1" outlineLevel="1">
      <c r="A57" s="79" t="s">
        <v>6663</v>
      </c>
      <c r="B57" s="74"/>
      <c r="C57" s="75"/>
      <c r="D57" s="76"/>
      <c r="E57" s="76"/>
      <c r="F57" s="77">
        <f>SUBTOTAL(9,F39:F56)</f>
        <v>714771.12999999989</v>
      </c>
      <c r="G57" s="76"/>
      <c r="H57" s="78"/>
      <c r="I57" s="76"/>
      <c r="J57" s="78"/>
      <c r="K57" s="94">
        <f>SUBTOTAL(9,K39:K56)</f>
        <v>714771.12999999989</v>
      </c>
      <c r="L57" s="94">
        <f>SUBTOTAL(9,L39:L56)</f>
        <v>610915.49000000011</v>
      </c>
      <c r="M57" s="95"/>
      <c r="N57" s="96"/>
      <c r="O57" s="96"/>
      <c r="P57" s="76"/>
      <c r="Q57" s="76">
        <f>SUBTOTAL(9,Q39:Q56)</f>
        <v>606.6</v>
      </c>
      <c r="R57" s="76"/>
      <c r="S57" s="76"/>
      <c r="T57" s="94"/>
      <c r="U57" s="106"/>
      <c r="V57" s="76"/>
      <c r="W57" s="76"/>
      <c r="X57" s="76">
        <f>SUBTOTAL(9,X39:X56)</f>
        <v>308</v>
      </c>
      <c r="Y57" s="76"/>
      <c r="Z57" s="76"/>
      <c r="AA57" s="76"/>
      <c r="AB57" s="118"/>
      <c r="AC57" s="118"/>
      <c r="AD57" s="66"/>
      <c r="AE57" s="73"/>
      <c r="AF57" s="119"/>
      <c r="AG57" s="73"/>
      <c r="AH57" s="122"/>
      <c r="AI57" s="123"/>
      <c r="AJ57" s="124">
        <f>SUBTOTAL(9,AJ39:AJ56)</f>
        <v>21.060000000000002</v>
      </c>
    </row>
    <row r="58" spans="1:36" ht="12.75" customHeight="1" outlineLevel="2">
      <c r="A58" s="73" t="s">
        <v>59</v>
      </c>
      <c r="B58" s="74" t="s">
        <v>448</v>
      </c>
      <c r="C58" s="75">
        <v>43204</v>
      </c>
      <c r="D58" s="76" t="s">
        <v>449</v>
      </c>
      <c r="E58" s="76" t="s">
        <v>450</v>
      </c>
      <c r="F58" s="77">
        <v>36855</v>
      </c>
      <c r="G58" s="76" t="s">
        <v>451</v>
      </c>
      <c r="H58" s="78">
        <v>43277</v>
      </c>
      <c r="I58" s="76">
        <v>60</v>
      </c>
      <c r="J58" s="78">
        <v>43278</v>
      </c>
      <c r="K58" s="94">
        <v>36855</v>
      </c>
      <c r="L58" s="94">
        <v>31500</v>
      </c>
      <c r="M58" s="95">
        <v>74</v>
      </c>
      <c r="N58" s="96"/>
      <c r="O58" s="96" t="s">
        <v>4371</v>
      </c>
      <c r="P58" s="76">
        <f>10.5*0.2</f>
        <v>2.1</v>
      </c>
      <c r="Q58" s="76">
        <f>ROUND(P58*X58,2)</f>
        <v>31.5</v>
      </c>
      <c r="R58" s="76">
        <v>20.420000000000002</v>
      </c>
      <c r="S58" s="76"/>
      <c r="T58" s="94"/>
      <c r="U58" s="106" t="s">
        <v>453</v>
      </c>
      <c r="V58" s="76" t="s">
        <v>389</v>
      </c>
      <c r="W58" s="76" t="s">
        <v>452</v>
      </c>
      <c r="X58" s="76">
        <v>15</v>
      </c>
      <c r="Y58" s="76" t="s">
        <v>114</v>
      </c>
      <c r="Z58" s="76">
        <v>2457</v>
      </c>
      <c r="AA58" s="76">
        <v>36855</v>
      </c>
      <c r="AB58" s="118">
        <v>2700</v>
      </c>
      <c r="AC58" s="118">
        <v>180</v>
      </c>
      <c r="AD58" s="66" t="s">
        <v>6610</v>
      </c>
      <c r="AE58" s="73" t="s">
        <v>454</v>
      </c>
      <c r="AF58" s="119">
        <v>43188</v>
      </c>
      <c r="AG58" s="73" t="s">
        <v>455</v>
      </c>
      <c r="AH58" s="122"/>
      <c r="AI58" s="123"/>
      <c r="AJ58" s="124">
        <v>1.17</v>
      </c>
    </row>
    <row r="59" spans="1:36" ht="12.75" customHeight="1" outlineLevel="1">
      <c r="A59" s="79" t="s">
        <v>6664</v>
      </c>
      <c r="B59" s="74"/>
      <c r="C59" s="75"/>
      <c r="D59" s="76"/>
      <c r="E59" s="76"/>
      <c r="F59" s="77">
        <f>SUBTOTAL(9,F58)</f>
        <v>36855</v>
      </c>
      <c r="G59" s="76"/>
      <c r="H59" s="78"/>
      <c r="I59" s="76"/>
      <c r="J59" s="78"/>
      <c r="K59" s="94">
        <f>SUBTOTAL(9,K58)</f>
        <v>36855</v>
      </c>
      <c r="L59" s="94">
        <f>SUBTOTAL(9,L58)</f>
        <v>31500</v>
      </c>
      <c r="M59" s="95"/>
      <c r="N59" s="96"/>
      <c r="O59" s="96"/>
      <c r="P59" s="76"/>
      <c r="Q59" s="76">
        <f>SUBTOTAL(9,Q58)</f>
        <v>31.5</v>
      </c>
      <c r="R59" s="76"/>
      <c r="S59" s="76"/>
      <c r="T59" s="94"/>
      <c r="U59" s="106"/>
      <c r="V59" s="76"/>
      <c r="W59" s="76"/>
      <c r="X59" s="76">
        <f>SUBTOTAL(9,X58)</f>
        <v>15</v>
      </c>
      <c r="Y59" s="76"/>
      <c r="Z59" s="76"/>
      <c r="AA59" s="76"/>
      <c r="AB59" s="118"/>
      <c r="AC59" s="118"/>
      <c r="AD59" s="66"/>
      <c r="AE59" s="73"/>
      <c r="AF59" s="119"/>
      <c r="AG59" s="73"/>
      <c r="AH59" s="122"/>
      <c r="AI59" s="123"/>
      <c r="AJ59" s="124">
        <f>SUBTOTAL(9,AJ58)</f>
        <v>1.17</v>
      </c>
    </row>
    <row r="60" spans="1:36" ht="12.75" customHeight="1" outlineLevel="2">
      <c r="A60" s="73" t="s">
        <v>63</v>
      </c>
      <c r="B60" s="76" t="s">
        <v>30</v>
      </c>
      <c r="C60" s="75">
        <v>43156</v>
      </c>
      <c r="D60" s="76" t="s">
        <v>64</v>
      </c>
      <c r="E60" s="76" t="s">
        <v>65</v>
      </c>
      <c r="F60" s="77">
        <v>114000</v>
      </c>
      <c r="G60" s="76" t="s">
        <v>534</v>
      </c>
      <c r="H60" s="78">
        <v>43276</v>
      </c>
      <c r="I60" s="76">
        <v>120</v>
      </c>
      <c r="J60" s="78">
        <v>43276</v>
      </c>
      <c r="K60" s="94">
        <v>112569</v>
      </c>
      <c r="L60" s="94">
        <v>96212.82</v>
      </c>
      <c r="M60" s="95">
        <v>120</v>
      </c>
      <c r="N60" s="96"/>
      <c r="O60" s="96" t="s">
        <v>2705</v>
      </c>
      <c r="P60" s="76">
        <f>0.7/1000</f>
        <v>6.9999999999999999E-4</v>
      </c>
      <c r="Q60" s="76">
        <f>ROUND(P60*L60,2)</f>
        <v>67.349999999999994</v>
      </c>
      <c r="R60" s="76">
        <v>17.57</v>
      </c>
      <c r="S60" s="76"/>
      <c r="T60" s="94"/>
      <c r="U60" s="106" t="s">
        <v>421</v>
      </c>
      <c r="V60" s="76" t="s">
        <v>535</v>
      </c>
      <c r="W60" s="76" t="s">
        <v>390</v>
      </c>
      <c r="X60" s="76">
        <v>7504.6</v>
      </c>
      <c r="Y60" s="76" t="s">
        <v>521</v>
      </c>
      <c r="Z60" s="76">
        <v>15</v>
      </c>
      <c r="AA60" s="76">
        <v>114000</v>
      </c>
      <c r="AB60" s="118">
        <v>7504.6</v>
      </c>
      <c r="AC60" s="118">
        <v>950</v>
      </c>
      <c r="AD60" s="66" t="s">
        <v>6610</v>
      </c>
      <c r="AE60" s="73" t="s">
        <v>536</v>
      </c>
      <c r="AF60" s="119">
        <v>43136</v>
      </c>
      <c r="AG60" s="73" t="s">
        <v>117</v>
      </c>
      <c r="AH60" s="122"/>
      <c r="AI60" s="123"/>
      <c r="AJ60" s="124">
        <v>1.17</v>
      </c>
    </row>
    <row r="61" spans="1:36" ht="12.75" customHeight="1" outlineLevel="2">
      <c r="A61" s="73" t="s">
        <v>63</v>
      </c>
      <c r="B61" s="76" t="s">
        <v>30</v>
      </c>
      <c r="C61" s="75">
        <v>43156</v>
      </c>
      <c r="D61" s="76" t="s">
        <v>64</v>
      </c>
      <c r="E61" s="76" t="s">
        <v>65</v>
      </c>
      <c r="F61" s="77">
        <v>14994</v>
      </c>
      <c r="G61" s="76" t="s">
        <v>537</v>
      </c>
      <c r="H61" s="78">
        <v>43276</v>
      </c>
      <c r="I61" s="76">
        <v>120</v>
      </c>
      <c r="J61" s="78">
        <v>43276</v>
      </c>
      <c r="K61" s="94">
        <v>14994</v>
      </c>
      <c r="L61" s="94">
        <v>12815.38</v>
      </c>
      <c r="M61" s="95">
        <v>120</v>
      </c>
      <c r="N61" s="96"/>
      <c r="O61" s="96" t="s">
        <v>2705</v>
      </c>
      <c r="P61" s="76">
        <f t="shared" ref="P61:P70" si="8">0.7/1000</f>
        <v>6.9999999999999999E-4</v>
      </c>
      <c r="Q61" s="76">
        <f t="shared" ref="Q61:Q87" si="9">ROUND(P61*L61,2)</f>
        <v>8.9700000000000006</v>
      </c>
      <c r="R61" s="76">
        <v>12.07</v>
      </c>
      <c r="S61" s="76"/>
      <c r="T61" s="94"/>
      <c r="U61" s="106" t="s">
        <v>200</v>
      </c>
      <c r="V61" s="76" t="s">
        <v>198</v>
      </c>
      <c r="W61" s="76" t="s">
        <v>199</v>
      </c>
      <c r="X61" s="76">
        <v>1020</v>
      </c>
      <c r="Y61" s="76" t="s">
        <v>521</v>
      </c>
      <c r="Z61" s="76">
        <v>14.7</v>
      </c>
      <c r="AA61" s="76">
        <v>14994</v>
      </c>
      <c r="AB61" s="118">
        <v>1020</v>
      </c>
      <c r="AC61" s="118">
        <v>170</v>
      </c>
      <c r="AD61" s="66" t="s">
        <v>6610</v>
      </c>
      <c r="AE61" s="73" t="s">
        <v>538</v>
      </c>
      <c r="AF61" s="119">
        <v>43124</v>
      </c>
      <c r="AG61" s="73"/>
      <c r="AH61" s="122"/>
      <c r="AI61" s="123"/>
      <c r="AJ61" s="124">
        <v>1.17</v>
      </c>
    </row>
    <row r="62" spans="1:36" ht="12.75" customHeight="1" outlineLevel="2">
      <c r="A62" s="73" t="s">
        <v>63</v>
      </c>
      <c r="B62" s="76" t="s">
        <v>30</v>
      </c>
      <c r="C62" s="75">
        <v>43156</v>
      </c>
      <c r="D62" s="76" t="s">
        <v>64</v>
      </c>
      <c r="E62" s="76" t="s">
        <v>65</v>
      </c>
      <c r="F62" s="77">
        <v>19992</v>
      </c>
      <c r="G62" s="76" t="s">
        <v>537</v>
      </c>
      <c r="H62" s="78">
        <v>43276</v>
      </c>
      <c r="I62" s="76">
        <v>120</v>
      </c>
      <c r="J62" s="78">
        <v>43276</v>
      </c>
      <c r="K62" s="94">
        <v>19992</v>
      </c>
      <c r="L62" s="94">
        <v>17087.18</v>
      </c>
      <c r="M62" s="95">
        <v>120</v>
      </c>
      <c r="N62" s="96"/>
      <c r="O62" s="96" t="s">
        <v>2705</v>
      </c>
      <c r="P62" s="76">
        <f t="shared" si="8"/>
        <v>6.9999999999999999E-4</v>
      </c>
      <c r="Q62" s="76">
        <f t="shared" si="9"/>
        <v>11.96</v>
      </c>
      <c r="R62" s="76">
        <v>12.07</v>
      </c>
      <c r="S62" s="76"/>
      <c r="T62" s="94"/>
      <c r="U62" s="106" t="s">
        <v>200</v>
      </c>
      <c r="V62" s="76" t="s">
        <v>198</v>
      </c>
      <c r="W62" s="76" t="s">
        <v>199</v>
      </c>
      <c r="X62" s="76">
        <v>1360</v>
      </c>
      <c r="Y62" s="76" t="s">
        <v>521</v>
      </c>
      <c r="Z62" s="76">
        <v>14.7</v>
      </c>
      <c r="AA62" s="76">
        <v>19992</v>
      </c>
      <c r="AB62" s="118">
        <v>1360</v>
      </c>
      <c r="AC62" s="118">
        <v>170</v>
      </c>
      <c r="AD62" s="66" t="s">
        <v>6610</v>
      </c>
      <c r="AE62" s="73" t="s">
        <v>539</v>
      </c>
      <c r="AF62" s="119">
        <v>43127</v>
      </c>
      <c r="AG62" s="73"/>
      <c r="AH62" s="122"/>
      <c r="AI62" s="123"/>
      <c r="AJ62" s="124">
        <v>1.17</v>
      </c>
    </row>
    <row r="63" spans="1:36" ht="12.75" customHeight="1" outlineLevel="2">
      <c r="A63" s="73" t="s">
        <v>63</v>
      </c>
      <c r="B63" s="76" t="s">
        <v>30</v>
      </c>
      <c r="C63" s="75">
        <v>43156</v>
      </c>
      <c r="D63" s="76" t="s">
        <v>64</v>
      </c>
      <c r="E63" s="76" t="s">
        <v>65</v>
      </c>
      <c r="F63" s="77">
        <v>2499</v>
      </c>
      <c r="G63" s="76" t="s">
        <v>537</v>
      </c>
      <c r="H63" s="78">
        <v>43276</v>
      </c>
      <c r="I63" s="76">
        <v>120</v>
      </c>
      <c r="J63" s="78">
        <v>43276</v>
      </c>
      <c r="K63" s="94">
        <v>2499</v>
      </c>
      <c r="L63" s="94">
        <v>2135.9</v>
      </c>
      <c r="M63" s="95">
        <v>120</v>
      </c>
      <c r="N63" s="96"/>
      <c r="O63" s="96" t="s">
        <v>2705</v>
      </c>
      <c r="P63" s="76">
        <f t="shared" si="8"/>
        <v>6.9999999999999999E-4</v>
      </c>
      <c r="Q63" s="76">
        <f t="shared" si="9"/>
        <v>1.5</v>
      </c>
      <c r="R63" s="76">
        <v>12.07</v>
      </c>
      <c r="S63" s="76"/>
      <c r="T63" s="94"/>
      <c r="U63" s="106" t="s">
        <v>200</v>
      </c>
      <c r="V63" s="76" t="s">
        <v>198</v>
      </c>
      <c r="W63" s="76" t="s">
        <v>199</v>
      </c>
      <c r="X63" s="76">
        <v>170</v>
      </c>
      <c r="Y63" s="76" t="s">
        <v>521</v>
      </c>
      <c r="Z63" s="76">
        <v>14.7</v>
      </c>
      <c r="AA63" s="76">
        <v>2499</v>
      </c>
      <c r="AB63" s="118">
        <v>170</v>
      </c>
      <c r="AC63" s="118">
        <v>170</v>
      </c>
      <c r="AD63" s="66" t="s">
        <v>6610</v>
      </c>
      <c r="AE63" s="73" t="s">
        <v>539</v>
      </c>
      <c r="AF63" s="119">
        <v>43127</v>
      </c>
      <c r="AG63" s="73"/>
      <c r="AH63" s="122"/>
      <c r="AI63" s="123"/>
      <c r="AJ63" s="124">
        <v>1.17</v>
      </c>
    </row>
    <row r="64" spans="1:36" ht="12.75" customHeight="1" outlineLevel="2">
      <c r="A64" s="73" t="s">
        <v>63</v>
      </c>
      <c r="B64" s="76" t="s">
        <v>30</v>
      </c>
      <c r="C64" s="75">
        <v>43156</v>
      </c>
      <c r="D64" s="76" t="s">
        <v>64</v>
      </c>
      <c r="E64" s="76" t="s">
        <v>65</v>
      </c>
      <c r="F64" s="77">
        <v>34986</v>
      </c>
      <c r="G64" s="76" t="s">
        <v>537</v>
      </c>
      <c r="H64" s="78">
        <v>43276</v>
      </c>
      <c r="I64" s="76">
        <v>120</v>
      </c>
      <c r="J64" s="78">
        <v>43276</v>
      </c>
      <c r="K64" s="94">
        <v>34986</v>
      </c>
      <c r="L64" s="94">
        <v>29902.560000000001</v>
      </c>
      <c r="M64" s="95">
        <v>120</v>
      </c>
      <c r="N64" s="96"/>
      <c r="O64" s="96" t="s">
        <v>2705</v>
      </c>
      <c r="P64" s="76">
        <f t="shared" si="8"/>
        <v>6.9999999999999999E-4</v>
      </c>
      <c r="Q64" s="76">
        <f t="shared" si="9"/>
        <v>20.93</v>
      </c>
      <c r="R64" s="76">
        <v>12.07</v>
      </c>
      <c r="S64" s="76"/>
      <c r="T64" s="94"/>
      <c r="U64" s="106" t="s">
        <v>200</v>
      </c>
      <c r="V64" s="76" t="s">
        <v>198</v>
      </c>
      <c r="W64" s="76" t="s">
        <v>199</v>
      </c>
      <c r="X64" s="76">
        <v>2380</v>
      </c>
      <c r="Y64" s="76" t="s">
        <v>521</v>
      </c>
      <c r="Z64" s="76">
        <v>14.7</v>
      </c>
      <c r="AA64" s="76">
        <v>34986</v>
      </c>
      <c r="AB64" s="118">
        <v>2380</v>
      </c>
      <c r="AC64" s="118">
        <v>170</v>
      </c>
      <c r="AD64" s="66" t="s">
        <v>6610</v>
      </c>
      <c r="AE64" s="73" t="s">
        <v>540</v>
      </c>
      <c r="AF64" s="119">
        <v>43131</v>
      </c>
      <c r="AG64" s="73"/>
      <c r="AH64" s="122"/>
      <c r="AI64" s="123"/>
      <c r="AJ64" s="124">
        <v>1.17</v>
      </c>
    </row>
    <row r="65" spans="1:36" ht="12.75" customHeight="1" outlineLevel="2">
      <c r="A65" s="73" t="s">
        <v>63</v>
      </c>
      <c r="B65" s="76" t="s">
        <v>30</v>
      </c>
      <c r="C65" s="75">
        <v>43156</v>
      </c>
      <c r="D65" s="76" t="s">
        <v>64</v>
      </c>
      <c r="E65" s="76" t="s">
        <v>65</v>
      </c>
      <c r="F65" s="77">
        <v>14994</v>
      </c>
      <c r="G65" s="76" t="s">
        <v>541</v>
      </c>
      <c r="H65" s="78">
        <v>43276</v>
      </c>
      <c r="I65" s="76">
        <v>120</v>
      </c>
      <c r="J65" s="78">
        <v>43276</v>
      </c>
      <c r="K65" s="94">
        <v>14994</v>
      </c>
      <c r="L65" s="94">
        <v>12815.38</v>
      </c>
      <c r="M65" s="95">
        <v>120</v>
      </c>
      <c r="N65" s="96"/>
      <c r="O65" s="96" t="s">
        <v>2705</v>
      </c>
      <c r="P65" s="76">
        <f t="shared" si="8"/>
        <v>6.9999999999999999E-4</v>
      </c>
      <c r="Q65" s="76">
        <f t="shared" si="9"/>
        <v>8.9700000000000006</v>
      </c>
      <c r="R65" s="76">
        <v>12.07</v>
      </c>
      <c r="S65" s="76"/>
      <c r="T65" s="94"/>
      <c r="U65" s="106" t="s">
        <v>200</v>
      </c>
      <c r="V65" s="76" t="s">
        <v>198</v>
      </c>
      <c r="W65" s="76" t="s">
        <v>199</v>
      </c>
      <c r="X65" s="76">
        <v>1020</v>
      </c>
      <c r="Y65" s="76" t="s">
        <v>521</v>
      </c>
      <c r="Z65" s="76">
        <v>14.7</v>
      </c>
      <c r="AA65" s="76">
        <v>14994</v>
      </c>
      <c r="AB65" s="118">
        <v>1020</v>
      </c>
      <c r="AC65" s="118">
        <v>170</v>
      </c>
      <c r="AD65" s="66" t="s">
        <v>6610</v>
      </c>
      <c r="AE65" s="73" t="s">
        <v>542</v>
      </c>
      <c r="AF65" s="119">
        <v>43137</v>
      </c>
      <c r="AG65" s="73"/>
      <c r="AH65" s="122"/>
      <c r="AI65" s="123"/>
      <c r="AJ65" s="124">
        <v>1.17</v>
      </c>
    </row>
    <row r="66" spans="1:36" ht="12.75" customHeight="1" outlineLevel="2">
      <c r="A66" s="73" t="s">
        <v>63</v>
      </c>
      <c r="B66" s="76" t="s">
        <v>30</v>
      </c>
      <c r="C66" s="75">
        <v>43156</v>
      </c>
      <c r="D66" s="76" t="s">
        <v>64</v>
      </c>
      <c r="E66" s="76" t="s">
        <v>65</v>
      </c>
      <c r="F66" s="77">
        <v>34986</v>
      </c>
      <c r="G66" s="76" t="s">
        <v>541</v>
      </c>
      <c r="H66" s="78">
        <v>43276</v>
      </c>
      <c r="I66" s="76">
        <v>120</v>
      </c>
      <c r="J66" s="78">
        <v>43276</v>
      </c>
      <c r="K66" s="94">
        <v>34986</v>
      </c>
      <c r="L66" s="94">
        <v>29902.560000000001</v>
      </c>
      <c r="M66" s="95">
        <v>120</v>
      </c>
      <c r="N66" s="96"/>
      <c r="O66" s="96" t="s">
        <v>2705</v>
      </c>
      <c r="P66" s="76">
        <f t="shared" si="8"/>
        <v>6.9999999999999999E-4</v>
      </c>
      <c r="Q66" s="76">
        <f t="shared" si="9"/>
        <v>20.93</v>
      </c>
      <c r="R66" s="76">
        <v>12.07</v>
      </c>
      <c r="S66" s="76"/>
      <c r="T66" s="94"/>
      <c r="U66" s="106" t="s">
        <v>200</v>
      </c>
      <c r="V66" s="76" t="s">
        <v>198</v>
      </c>
      <c r="W66" s="76" t="s">
        <v>199</v>
      </c>
      <c r="X66" s="76">
        <v>2380</v>
      </c>
      <c r="Y66" s="76" t="s">
        <v>521</v>
      </c>
      <c r="Z66" s="76">
        <v>14.7</v>
      </c>
      <c r="AA66" s="76">
        <v>34986</v>
      </c>
      <c r="AB66" s="118">
        <v>2380</v>
      </c>
      <c r="AC66" s="118">
        <v>170</v>
      </c>
      <c r="AD66" s="66" t="s">
        <v>6610</v>
      </c>
      <c r="AE66" s="73" t="s">
        <v>543</v>
      </c>
      <c r="AF66" s="119">
        <v>43138</v>
      </c>
      <c r="AG66" s="73"/>
      <c r="AH66" s="122"/>
      <c r="AI66" s="123"/>
      <c r="AJ66" s="124">
        <v>1.17</v>
      </c>
    </row>
    <row r="67" spans="1:36" ht="12.75" customHeight="1" outlineLevel="2">
      <c r="A67" s="73" t="s">
        <v>63</v>
      </c>
      <c r="B67" s="76" t="s">
        <v>30</v>
      </c>
      <c r="C67" s="75">
        <v>43156</v>
      </c>
      <c r="D67" s="76" t="s">
        <v>64</v>
      </c>
      <c r="E67" s="76" t="s">
        <v>65</v>
      </c>
      <c r="F67" s="77">
        <v>49980</v>
      </c>
      <c r="G67" s="76" t="s">
        <v>541</v>
      </c>
      <c r="H67" s="78">
        <v>43276</v>
      </c>
      <c r="I67" s="76">
        <v>120</v>
      </c>
      <c r="J67" s="78">
        <v>43276</v>
      </c>
      <c r="K67" s="94">
        <v>49980</v>
      </c>
      <c r="L67" s="94">
        <v>42717.95</v>
      </c>
      <c r="M67" s="95">
        <v>120</v>
      </c>
      <c r="N67" s="96"/>
      <c r="O67" s="96" t="s">
        <v>2705</v>
      </c>
      <c r="P67" s="76">
        <f t="shared" si="8"/>
        <v>6.9999999999999999E-4</v>
      </c>
      <c r="Q67" s="76">
        <f t="shared" si="9"/>
        <v>29.9</v>
      </c>
      <c r="R67" s="76">
        <v>12.07</v>
      </c>
      <c r="S67" s="76"/>
      <c r="T67" s="94"/>
      <c r="U67" s="106" t="s">
        <v>200</v>
      </c>
      <c r="V67" s="76" t="s">
        <v>198</v>
      </c>
      <c r="W67" s="76" t="s">
        <v>199</v>
      </c>
      <c r="X67" s="76">
        <v>3400</v>
      </c>
      <c r="Y67" s="76" t="s">
        <v>521</v>
      </c>
      <c r="Z67" s="76">
        <v>14.7</v>
      </c>
      <c r="AA67" s="76">
        <v>49980</v>
      </c>
      <c r="AB67" s="118">
        <v>3400</v>
      </c>
      <c r="AC67" s="118">
        <v>170</v>
      </c>
      <c r="AD67" s="66" t="s">
        <v>6610</v>
      </c>
      <c r="AE67" s="73" t="s">
        <v>544</v>
      </c>
      <c r="AF67" s="119">
        <v>43139</v>
      </c>
      <c r="AG67" s="73"/>
      <c r="AH67" s="122"/>
      <c r="AI67" s="123"/>
      <c r="AJ67" s="124">
        <v>1.17</v>
      </c>
    </row>
    <row r="68" spans="1:36" ht="12.75" customHeight="1" outlineLevel="2">
      <c r="A68" s="73" t="s">
        <v>63</v>
      </c>
      <c r="B68" s="76" t="s">
        <v>30</v>
      </c>
      <c r="C68" s="75">
        <v>43156</v>
      </c>
      <c r="D68" s="76" t="s">
        <v>64</v>
      </c>
      <c r="E68" s="76" t="s">
        <v>65</v>
      </c>
      <c r="F68" s="77">
        <v>45360</v>
      </c>
      <c r="G68" s="76" t="s">
        <v>545</v>
      </c>
      <c r="H68" s="78">
        <v>43276</v>
      </c>
      <c r="I68" s="76">
        <v>120</v>
      </c>
      <c r="J68" s="78">
        <v>43276</v>
      </c>
      <c r="K68" s="94">
        <v>45360</v>
      </c>
      <c r="L68" s="94">
        <v>38769.230000000003</v>
      </c>
      <c r="M68" s="95">
        <v>120</v>
      </c>
      <c r="N68" s="96"/>
      <c r="O68" s="96" t="s">
        <v>2705</v>
      </c>
      <c r="P68" s="76">
        <f t="shared" si="8"/>
        <v>6.9999999999999999E-4</v>
      </c>
      <c r="Q68" s="76">
        <f t="shared" si="9"/>
        <v>27.14</v>
      </c>
      <c r="R68" s="76">
        <v>19.940000000000001</v>
      </c>
      <c r="S68" s="76"/>
      <c r="T68" s="94"/>
      <c r="U68" s="106" t="s">
        <v>548</v>
      </c>
      <c r="V68" s="76" t="s">
        <v>546</v>
      </c>
      <c r="W68" s="76" t="s">
        <v>547</v>
      </c>
      <c r="X68" s="76">
        <v>2700</v>
      </c>
      <c r="Y68" s="76" t="s">
        <v>521</v>
      </c>
      <c r="Z68" s="76">
        <v>16.8</v>
      </c>
      <c r="AA68" s="76">
        <v>45360</v>
      </c>
      <c r="AB68" s="118">
        <v>2700</v>
      </c>
      <c r="AC68" s="118">
        <v>180</v>
      </c>
      <c r="AD68" s="66" t="s">
        <v>6610</v>
      </c>
      <c r="AE68" s="73" t="s">
        <v>549</v>
      </c>
      <c r="AF68" s="119">
        <v>43097</v>
      </c>
      <c r="AG68" s="73"/>
      <c r="AH68" s="122"/>
      <c r="AI68" s="123"/>
      <c r="AJ68" s="124">
        <v>1.17</v>
      </c>
    </row>
    <row r="69" spans="1:36" ht="12.75" customHeight="1" outlineLevel="2">
      <c r="A69" s="73" t="s">
        <v>63</v>
      </c>
      <c r="B69" s="76" t="s">
        <v>30</v>
      </c>
      <c r="C69" s="75">
        <v>43156</v>
      </c>
      <c r="D69" s="76" t="s">
        <v>64</v>
      </c>
      <c r="E69" s="76" t="s">
        <v>65</v>
      </c>
      <c r="F69" s="77">
        <v>24192</v>
      </c>
      <c r="G69" s="76" t="s">
        <v>550</v>
      </c>
      <c r="H69" s="78">
        <v>43276</v>
      </c>
      <c r="I69" s="76">
        <v>120</v>
      </c>
      <c r="J69" s="78">
        <v>43276</v>
      </c>
      <c r="K69" s="94">
        <v>24192</v>
      </c>
      <c r="L69" s="94">
        <v>20676.919999999998</v>
      </c>
      <c r="M69" s="95">
        <v>120</v>
      </c>
      <c r="N69" s="96"/>
      <c r="O69" s="96" t="s">
        <v>2705</v>
      </c>
      <c r="P69" s="76">
        <f t="shared" si="8"/>
        <v>6.9999999999999999E-4</v>
      </c>
      <c r="Q69" s="76">
        <f t="shared" si="9"/>
        <v>14.47</v>
      </c>
      <c r="R69" s="76">
        <v>19.940000000000001</v>
      </c>
      <c r="S69" s="76"/>
      <c r="T69" s="94"/>
      <c r="U69" s="106" t="s">
        <v>548</v>
      </c>
      <c r="V69" s="76" t="s">
        <v>546</v>
      </c>
      <c r="W69" s="76" t="s">
        <v>547</v>
      </c>
      <c r="X69" s="76">
        <v>1440</v>
      </c>
      <c r="Y69" s="76" t="s">
        <v>521</v>
      </c>
      <c r="Z69" s="76">
        <v>16.8</v>
      </c>
      <c r="AA69" s="76">
        <v>24192</v>
      </c>
      <c r="AB69" s="118">
        <v>1440</v>
      </c>
      <c r="AC69" s="118">
        <v>180</v>
      </c>
      <c r="AD69" s="66" t="s">
        <v>6610</v>
      </c>
      <c r="AE69" s="73" t="s">
        <v>551</v>
      </c>
      <c r="AF69" s="119">
        <v>43109</v>
      </c>
      <c r="AG69" s="73"/>
      <c r="AH69" s="122"/>
      <c r="AI69" s="123"/>
      <c r="AJ69" s="124">
        <v>1.17</v>
      </c>
    </row>
    <row r="70" spans="1:36" ht="12.75" customHeight="1" outlineLevel="2">
      <c r="A70" s="73" t="s">
        <v>63</v>
      </c>
      <c r="B70" s="76" t="s">
        <v>30</v>
      </c>
      <c r="C70" s="75">
        <v>43156</v>
      </c>
      <c r="D70" s="76" t="s">
        <v>64</v>
      </c>
      <c r="E70" s="76" t="s">
        <v>65</v>
      </c>
      <c r="F70" s="77">
        <v>9072</v>
      </c>
      <c r="G70" s="76" t="s">
        <v>550</v>
      </c>
      <c r="H70" s="78">
        <v>43276</v>
      </c>
      <c r="I70" s="76">
        <v>120</v>
      </c>
      <c r="J70" s="78">
        <v>43276</v>
      </c>
      <c r="K70" s="94">
        <v>9072</v>
      </c>
      <c r="L70" s="94">
        <v>7753.85</v>
      </c>
      <c r="M70" s="95">
        <v>120</v>
      </c>
      <c r="N70" s="96"/>
      <c r="O70" s="96" t="s">
        <v>2705</v>
      </c>
      <c r="P70" s="76">
        <f t="shared" si="8"/>
        <v>6.9999999999999999E-4</v>
      </c>
      <c r="Q70" s="76">
        <f t="shared" si="9"/>
        <v>5.43</v>
      </c>
      <c r="R70" s="76">
        <v>19.940000000000001</v>
      </c>
      <c r="S70" s="76"/>
      <c r="T70" s="94"/>
      <c r="U70" s="106" t="s">
        <v>548</v>
      </c>
      <c r="V70" s="76" t="s">
        <v>546</v>
      </c>
      <c r="W70" s="76" t="s">
        <v>547</v>
      </c>
      <c r="X70" s="76">
        <v>540</v>
      </c>
      <c r="Y70" s="76" t="s">
        <v>521</v>
      </c>
      <c r="Z70" s="76">
        <v>16.8</v>
      </c>
      <c r="AA70" s="76">
        <v>9072</v>
      </c>
      <c r="AB70" s="118">
        <v>540</v>
      </c>
      <c r="AC70" s="118">
        <v>180</v>
      </c>
      <c r="AD70" s="66" t="s">
        <v>6610</v>
      </c>
      <c r="AE70" s="73" t="s">
        <v>551</v>
      </c>
      <c r="AF70" s="119">
        <v>43109</v>
      </c>
      <c r="AG70" s="73"/>
      <c r="AH70" s="122"/>
      <c r="AI70" s="123"/>
      <c r="AJ70" s="124">
        <v>1.17</v>
      </c>
    </row>
    <row r="71" spans="1:36" ht="12.75" customHeight="1" outlineLevel="2">
      <c r="A71" s="73" t="s">
        <v>63</v>
      </c>
      <c r="B71" s="76" t="s">
        <v>30</v>
      </c>
      <c r="C71" s="75">
        <v>43156</v>
      </c>
      <c r="D71" s="76" t="s">
        <v>64</v>
      </c>
      <c r="E71" s="76" t="s">
        <v>65</v>
      </c>
      <c r="F71" s="77">
        <v>45360</v>
      </c>
      <c r="G71" s="76" t="s">
        <v>550</v>
      </c>
      <c r="H71" s="78">
        <v>43276</v>
      </c>
      <c r="I71" s="76">
        <v>120</v>
      </c>
      <c r="J71" s="78">
        <v>43276</v>
      </c>
      <c r="K71" s="94">
        <v>45360</v>
      </c>
      <c r="L71" s="94">
        <v>38769.230000000003</v>
      </c>
      <c r="M71" s="95">
        <v>120</v>
      </c>
      <c r="N71" s="96"/>
      <c r="O71" s="96" t="s">
        <v>2705</v>
      </c>
      <c r="P71" s="76">
        <f t="shared" ref="P71:P80" si="10">0.7/1000</f>
        <v>6.9999999999999999E-4</v>
      </c>
      <c r="Q71" s="76">
        <f t="shared" si="9"/>
        <v>27.14</v>
      </c>
      <c r="R71" s="76">
        <v>19.940000000000001</v>
      </c>
      <c r="S71" s="76"/>
      <c r="T71" s="94"/>
      <c r="U71" s="106" t="s">
        <v>548</v>
      </c>
      <c r="V71" s="76" t="s">
        <v>546</v>
      </c>
      <c r="W71" s="76" t="s">
        <v>547</v>
      </c>
      <c r="X71" s="76">
        <v>2700</v>
      </c>
      <c r="Y71" s="76" t="s">
        <v>521</v>
      </c>
      <c r="Z71" s="76">
        <v>16.8</v>
      </c>
      <c r="AA71" s="76">
        <v>45360</v>
      </c>
      <c r="AB71" s="118">
        <v>2700</v>
      </c>
      <c r="AC71" s="118">
        <v>180</v>
      </c>
      <c r="AD71" s="66" t="s">
        <v>6610</v>
      </c>
      <c r="AE71" s="73" t="s">
        <v>552</v>
      </c>
      <c r="AF71" s="119">
        <v>43117</v>
      </c>
      <c r="AG71" s="73"/>
      <c r="AH71" s="122"/>
      <c r="AI71" s="123"/>
      <c r="AJ71" s="124">
        <v>1.17</v>
      </c>
    </row>
    <row r="72" spans="1:36" ht="12.75" customHeight="1" outlineLevel="2">
      <c r="A72" s="73" t="s">
        <v>63</v>
      </c>
      <c r="B72" s="76" t="s">
        <v>30</v>
      </c>
      <c r="C72" s="75">
        <v>43156</v>
      </c>
      <c r="D72" s="76" t="s">
        <v>64</v>
      </c>
      <c r="E72" s="76" t="s">
        <v>65</v>
      </c>
      <c r="F72" s="77">
        <v>6048</v>
      </c>
      <c r="G72" s="76" t="s">
        <v>550</v>
      </c>
      <c r="H72" s="78">
        <v>43276</v>
      </c>
      <c r="I72" s="76">
        <v>120</v>
      </c>
      <c r="J72" s="78">
        <v>43276</v>
      </c>
      <c r="K72" s="94">
        <v>6048</v>
      </c>
      <c r="L72" s="94">
        <v>5169.2299999999996</v>
      </c>
      <c r="M72" s="95">
        <v>120</v>
      </c>
      <c r="N72" s="96"/>
      <c r="O72" s="96" t="s">
        <v>2705</v>
      </c>
      <c r="P72" s="76">
        <f t="shared" si="10"/>
        <v>6.9999999999999999E-4</v>
      </c>
      <c r="Q72" s="76">
        <f t="shared" si="9"/>
        <v>3.62</v>
      </c>
      <c r="R72" s="76">
        <v>19.940000000000001</v>
      </c>
      <c r="S72" s="76"/>
      <c r="T72" s="94"/>
      <c r="U72" s="106" t="s">
        <v>548</v>
      </c>
      <c r="V72" s="76" t="s">
        <v>546</v>
      </c>
      <c r="W72" s="76" t="s">
        <v>547</v>
      </c>
      <c r="X72" s="76">
        <v>360</v>
      </c>
      <c r="Y72" s="76" t="s">
        <v>521</v>
      </c>
      <c r="Z72" s="76">
        <v>16.8</v>
      </c>
      <c r="AA72" s="76">
        <v>6048</v>
      </c>
      <c r="AB72" s="118">
        <v>360</v>
      </c>
      <c r="AC72" s="118">
        <v>180</v>
      </c>
      <c r="AD72" s="66" t="s">
        <v>6610</v>
      </c>
      <c r="AE72" s="73" t="s">
        <v>553</v>
      </c>
      <c r="AF72" s="119">
        <v>43127</v>
      </c>
      <c r="AG72" s="73"/>
      <c r="AH72" s="122"/>
      <c r="AI72" s="123"/>
      <c r="AJ72" s="124">
        <v>1.17</v>
      </c>
    </row>
    <row r="73" spans="1:36" ht="12.75" customHeight="1" outlineLevel="2">
      <c r="A73" s="73" t="s">
        <v>63</v>
      </c>
      <c r="B73" s="76" t="s">
        <v>30</v>
      </c>
      <c r="C73" s="75">
        <v>43156</v>
      </c>
      <c r="D73" s="76" t="s">
        <v>64</v>
      </c>
      <c r="E73" s="76" t="s">
        <v>65</v>
      </c>
      <c r="F73" s="77">
        <v>3294</v>
      </c>
      <c r="G73" s="76" t="s">
        <v>554</v>
      </c>
      <c r="H73" s="78">
        <v>43276</v>
      </c>
      <c r="I73" s="76">
        <v>120</v>
      </c>
      <c r="J73" s="78">
        <v>43276</v>
      </c>
      <c r="K73" s="94">
        <v>3294</v>
      </c>
      <c r="L73" s="94">
        <v>2815.38</v>
      </c>
      <c r="M73" s="95">
        <v>120</v>
      </c>
      <c r="N73" s="96"/>
      <c r="O73" s="96" t="s">
        <v>2705</v>
      </c>
      <c r="P73" s="76">
        <f t="shared" si="10"/>
        <v>6.9999999999999999E-4</v>
      </c>
      <c r="Q73" s="76">
        <f t="shared" si="9"/>
        <v>1.97</v>
      </c>
      <c r="R73" s="76">
        <v>17.09</v>
      </c>
      <c r="S73" s="76"/>
      <c r="T73" s="94"/>
      <c r="U73" s="106" t="s">
        <v>556</v>
      </c>
      <c r="V73" s="76" t="s">
        <v>546</v>
      </c>
      <c r="W73" s="76" t="s">
        <v>555</v>
      </c>
      <c r="X73" s="76">
        <v>180</v>
      </c>
      <c r="Y73" s="76" t="s">
        <v>521</v>
      </c>
      <c r="Z73" s="76">
        <v>18.3</v>
      </c>
      <c r="AA73" s="76">
        <v>3294</v>
      </c>
      <c r="AB73" s="118">
        <v>180</v>
      </c>
      <c r="AC73" s="118">
        <v>180</v>
      </c>
      <c r="AD73" s="66" t="s">
        <v>6610</v>
      </c>
      <c r="AE73" s="73" t="s">
        <v>557</v>
      </c>
      <c r="AF73" s="119">
        <v>43094</v>
      </c>
      <c r="AG73" s="73"/>
      <c r="AH73" s="122"/>
      <c r="AI73" s="123"/>
      <c r="AJ73" s="124">
        <v>1.17</v>
      </c>
    </row>
    <row r="74" spans="1:36" ht="12.75" customHeight="1" outlineLevel="2">
      <c r="A74" s="73" t="s">
        <v>63</v>
      </c>
      <c r="B74" s="76" t="s">
        <v>30</v>
      </c>
      <c r="C74" s="75">
        <v>43156</v>
      </c>
      <c r="D74" s="76" t="s">
        <v>64</v>
      </c>
      <c r="E74" s="76" t="s">
        <v>65</v>
      </c>
      <c r="F74" s="77">
        <v>46116</v>
      </c>
      <c r="G74" s="76" t="s">
        <v>554</v>
      </c>
      <c r="H74" s="78">
        <v>43276</v>
      </c>
      <c r="I74" s="76">
        <v>120</v>
      </c>
      <c r="J74" s="78">
        <v>43276</v>
      </c>
      <c r="K74" s="94">
        <v>46116</v>
      </c>
      <c r="L74" s="94">
        <v>39415.379999999997</v>
      </c>
      <c r="M74" s="95">
        <v>120</v>
      </c>
      <c r="N74" s="96"/>
      <c r="O74" s="96" t="s">
        <v>2705</v>
      </c>
      <c r="P74" s="76">
        <f t="shared" si="10"/>
        <v>6.9999999999999999E-4</v>
      </c>
      <c r="Q74" s="76">
        <f t="shared" si="9"/>
        <v>27.59</v>
      </c>
      <c r="R74" s="76">
        <v>17.09</v>
      </c>
      <c r="S74" s="76"/>
      <c r="T74" s="94"/>
      <c r="U74" s="106" t="s">
        <v>556</v>
      </c>
      <c r="V74" s="76" t="s">
        <v>546</v>
      </c>
      <c r="W74" s="76" t="s">
        <v>555</v>
      </c>
      <c r="X74" s="76">
        <v>2520</v>
      </c>
      <c r="Y74" s="76" t="s">
        <v>521</v>
      </c>
      <c r="Z74" s="76">
        <v>18.3</v>
      </c>
      <c r="AA74" s="76">
        <v>46116</v>
      </c>
      <c r="AB74" s="118">
        <v>2520</v>
      </c>
      <c r="AC74" s="118">
        <v>180</v>
      </c>
      <c r="AD74" s="66" t="s">
        <v>6610</v>
      </c>
      <c r="AE74" s="73" t="s">
        <v>557</v>
      </c>
      <c r="AF74" s="119">
        <v>43094</v>
      </c>
      <c r="AG74" s="73"/>
      <c r="AH74" s="122"/>
      <c r="AI74" s="123"/>
      <c r="AJ74" s="124">
        <v>1.17</v>
      </c>
    </row>
    <row r="75" spans="1:36" ht="12.75" customHeight="1" outlineLevel="2">
      <c r="A75" s="73" t="s">
        <v>63</v>
      </c>
      <c r="B75" s="76" t="s">
        <v>30</v>
      </c>
      <c r="C75" s="75">
        <v>43156</v>
      </c>
      <c r="D75" s="76" t="s">
        <v>64</v>
      </c>
      <c r="E75" s="76" t="s">
        <v>65</v>
      </c>
      <c r="F75" s="77">
        <v>3294</v>
      </c>
      <c r="G75" s="76" t="s">
        <v>554</v>
      </c>
      <c r="H75" s="78">
        <v>43276</v>
      </c>
      <c r="I75" s="76">
        <v>120</v>
      </c>
      <c r="J75" s="78">
        <v>43276</v>
      </c>
      <c r="K75" s="94">
        <v>3294</v>
      </c>
      <c r="L75" s="94">
        <v>2815.38</v>
      </c>
      <c r="M75" s="95">
        <v>120</v>
      </c>
      <c r="N75" s="96"/>
      <c r="O75" s="96" t="s">
        <v>2705</v>
      </c>
      <c r="P75" s="76">
        <f t="shared" si="10"/>
        <v>6.9999999999999999E-4</v>
      </c>
      <c r="Q75" s="76">
        <f t="shared" si="9"/>
        <v>1.97</v>
      </c>
      <c r="R75" s="76">
        <v>17.09</v>
      </c>
      <c r="S75" s="76"/>
      <c r="T75" s="94"/>
      <c r="U75" s="106" t="s">
        <v>556</v>
      </c>
      <c r="V75" s="76" t="s">
        <v>546</v>
      </c>
      <c r="W75" s="76" t="s">
        <v>555</v>
      </c>
      <c r="X75" s="76">
        <v>180</v>
      </c>
      <c r="Y75" s="76" t="s">
        <v>521</v>
      </c>
      <c r="Z75" s="76">
        <v>18.3</v>
      </c>
      <c r="AA75" s="76">
        <v>3294</v>
      </c>
      <c r="AB75" s="118">
        <v>180</v>
      </c>
      <c r="AC75" s="118">
        <v>180</v>
      </c>
      <c r="AD75" s="66" t="s">
        <v>6610</v>
      </c>
      <c r="AE75" s="73" t="s">
        <v>558</v>
      </c>
      <c r="AF75" s="119">
        <v>43097</v>
      </c>
      <c r="AG75" s="73"/>
      <c r="AH75" s="122"/>
      <c r="AI75" s="123"/>
      <c r="AJ75" s="124">
        <v>1.17</v>
      </c>
    </row>
    <row r="76" spans="1:36" ht="12.75" customHeight="1" outlineLevel="2">
      <c r="A76" s="73" t="s">
        <v>63</v>
      </c>
      <c r="B76" s="76" t="s">
        <v>30</v>
      </c>
      <c r="C76" s="75">
        <v>43156</v>
      </c>
      <c r="D76" s="76" t="s">
        <v>64</v>
      </c>
      <c r="E76" s="76" t="s">
        <v>65</v>
      </c>
      <c r="F76" s="77">
        <v>13176</v>
      </c>
      <c r="G76" s="76" t="s">
        <v>554</v>
      </c>
      <c r="H76" s="78">
        <v>43276</v>
      </c>
      <c r="I76" s="76">
        <v>120</v>
      </c>
      <c r="J76" s="78">
        <v>43276</v>
      </c>
      <c r="K76" s="94">
        <v>13176</v>
      </c>
      <c r="L76" s="94">
        <v>11261.54</v>
      </c>
      <c r="M76" s="95">
        <v>120</v>
      </c>
      <c r="N76" s="96"/>
      <c r="O76" s="96" t="s">
        <v>2705</v>
      </c>
      <c r="P76" s="76">
        <f t="shared" si="10"/>
        <v>6.9999999999999999E-4</v>
      </c>
      <c r="Q76" s="76">
        <f t="shared" si="9"/>
        <v>7.88</v>
      </c>
      <c r="R76" s="76">
        <v>17.09</v>
      </c>
      <c r="S76" s="76"/>
      <c r="T76" s="94"/>
      <c r="U76" s="106" t="s">
        <v>556</v>
      </c>
      <c r="V76" s="76" t="s">
        <v>546</v>
      </c>
      <c r="W76" s="76" t="s">
        <v>555</v>
      </c>
      <c r="X76" s="76">
        <v>720</v>
      </c>
      <c r="Y76" s="76" t="s">
        <v>521</v>
      </c>
      <c r="Z76" s="76">
        <v>18.3</v>
      </c>
      <c r="AA76" s="76">
        <v>13176</v>
      </c>
      <c r="AB76" s="118">
        <v>720</v>
      </c>
      <c r="AC76" s="118">
        <v>180</v>
      </c>
      <c r="AD76" s="66" t="s">
        <v>6610</v>
      </c>
      <c r="AE76" s="73" t="s">
        <v>559</v>
      </c>
      <c r="AF76" s="119">
        <v>43112</v>
      </c>
      <c r="AG76" s="73"/>
      <c r="AH76" s="122"/>
      <c r="AI76" s="123"/>
      <c r="AJ76" s="124">
        <v>1.17</v>
      </c>
    </row>
    <row r="77" spans="1:36" ht="12.75" customHeight="1" outlineLevel="2">
      <c r="A77" s="73" t="s">
        <v>63</v>
      </c>
      <c r="B77" s="76" t="s">
        <v>30</v>
      </c>
      <c r="C77" s="75">
        <v>43156</v>
      </c>
      <c r="D77" s="76" t="s">
        <v>64</v>
      </c>
      <c r="E77" s="76" t="s">
        <v>65</v>
      </c>
      <c r="F77" s="77">
        <v>6588</v>
      </c>
      <c r="G77" s="76" t="s">
        <v>554</v>
      </c>
      <c r="H77" s="78">
        <v>43276</v>
      </c>
      <c r="I77" s="76">
        <v>120</v>
      </c>
      <c r="J77" s="78">
        <v>43276</v>
      </c>
      <c r="K77" s="94">
        <v>6588</v>
      </c>
      <c r="L77" s="94">
        <v>5630.77</v>
      </c>
      <c r="M77" s="95">
        <v>120</v>
      </c>
      <c r="N77" s="96"/>
      <c r="O77" s="96" t="s">
        <v>2705</v>
      </c>
      <c r="P77" s="76">
        <f t="shared" si="10"/>
        <v>6.9999999999999999E-4</v>
      </c>
      <c r="Q77" s="76">
        <f t="shared" si="9"/>
        <v>3.94</v>
      </c>
      <c r="R77" s="76">
        <v>17.09</v>
      </c>
      <c r="S77" s="76"/>
      <c r="T77" s="94"/>
      <c r="U77" s="106" t="s">
        <v>556</v>
      </c>
      <c r="V77" s="76" t="s">
        <v>546</v>
      </c>
      <c r="W77" s="76" t="s">
        <v>555</v>
      </c>
      <c r="X77" s="76">
        <v>360</v>
      </c>
      <c r="Y77" s="76" t="s">
        <v>521</v>
      </c>
      <c r="Z77" s="76">
        <v>18.3</v>
      </c>
      <c r="AA77" s="76">
        <v>6588</v>
      </c>
      <c r="AB77" s="118">
        <v>360</v>
      </c>
      <c r="AC77" s="118">
        <v>180</v>
      </c>
      <c r="AD77" s="66" t="s">
        <v>6610</v>
      </c>
      <c r="AE77" s="73" t="s">
        <v>560</v>
      </c>
      <c r="AF77" s="119">
        <v>43117</v>
      </c>
      <c r="AG77" s="73"/>
      <c r="AH77" s="122"/>
      <c r="AI77" s="123"/>
      <c r="AJ77" s="124">
        <v>1.17</v>
      </c>
    </row>
    <row r="78" spans="1:36" ht="12.75" customHeight="1" outlineLevel="2">
      <c r="A78" s="73" t="s">
        <v>63</v>
      </c>
      <c r="B78" s="76" t="s">
        <v>30</v>
      </c>
      <c r="C78" s="75">
        <v>43156</v>
      </c>
      <c r="D78" s="76" t="s">
        <v>64</v>
      </c>
      <c r="E78" s="76" t="s">
        <v>65</v>
      </c>
      <c r="F78" s="77">
        <v>42822</v>
      </c>
      <c r="G78" s="76" t="s">
        <v>554</v>
      </c>
      <c r="H78" s="78">
        <v>43276</v>
      </c>
      <c r="I78" s="76">
        <v>120</v>
      </c>
      <c r="J78" s="78">
        <v>43276</v>
      </c>
      <c r="K78" s="94">
        <v>42822</v>
      </c>
      <c r="L78" s="94">
        <v>36600</v>
      </c>
      <c r="M78" s="95">
        <v>120</v>
      </c>
      <c r="N78" s="96"/>
      <c r="O78" s="96" t="s">
        <v>2705</v>
      </c>
      <c r="P78" s="76">
        <f t="shared" si="10"/>
        <v>6.9999999999999999E-4</v>
      </c>
      <c r="Q78" s="76">
        <f t="shared" si="9"/>
        <v>25.62</v>
      </c>
      <c r="R78" s="76">
        <v>17.09</v>
      </c>
      <c r="S78" s="76"/>
      <c r="T78" s="94"/>
      <c r="U78" s="106" t="s">
        <v>556</v>
      </c>
      <c r="V78" s="76" t="s">
        <v>546</v>
      </c>
      <c r="W78" s="76" t="s">
        <v>555</v>
      </c>
      <c r="X78" s="76">
        <v>2340</v>
      </c>
      <c r="Y78" s="76" t="s">
        <v>521</v>
      </c>
      <c r="Z78" s="76">
        <v>18.3</v>
      </c>
      <c r="AA78" s="76">
        <v>42822</v>
      </c>
      <c r="AB78" s="118">
        <v>2340</v>
      </c>
      <c r="AC78" s="118">
        <v>180</v>
      </c>
      <c r="AD78" s="66" t="s">
        <v>6610</v>
      </c>
      <c r="AE78" s="73" t="s">
        <v>560</v>
      </c>
      <c r="AF78" s="119">
        <v>43117</v>
      </c>
      <c r="AG78" s="73"/>
      <c r="AH78" s="122"/>
      <c r="AI78" s="123"/>
      <c r="AJ78" s="124">
        <v>1.17</v>
      </c>
    </row>
    <row r="79" spans="1:36" ht="12.75" customHeight="1" outlineLevel="2">
      <c r="A79" s="73" t="s">
        <v>63</v>
      </c>
      <c r="B79" s="76" t="s">
        <v>30</v>
      </c>
      <c r="C79" s="75">
        <v>43156</v>
      </c>
      <c r="D79" s="76" t="s">
        <v>64</v>
      </c>
      <c r="E79" s="76" t="s">
        <v>65</v>
      </c>
      <c r="F79" s="77">
        <v>85500</v>
      </c>
      <c r="G79" s="76" t="s">
        <v>561</v>
      </c>
      <c r="H79" s="78">
        <v>43276</v>
      </c>
      <c r="I79" s="76">
        <v>120</v>
      </c>
      <c r="J79" s="78">
        <v>43276</v>
      </c>
      <c r="K79" s="94">
        <v>85500</v>
      </c>
      <c r="L79" s="94">
        <v>73076.92</v>
      </c>
      <c r="M79" s="95">
        <v>120</v>
      </c>
      <c r="N79" s="96"/>
      <c r="O79" s="96" t="s">
        <v>2705</v>
      </c>
      <c r="P79" s="76">
        <f t="shared" si="10"/>
        <v>6.9999999999999999E-4</v>
      </c>
      <c r="Q79" s="76">
        <f t="shared" si="9"/>
        <v>51.15</v>
      </c>
      <c r="R79" s="76">
        <v>17.57</v>
      </c>
      <c r="S79" s="76"/>
      <c r="T79" s="94"/>
      <c r="U79" s="106" t="s">
        <v>421</v>
      </c>
      <c r="V79" s="76" t="s">
        <v>535</v>
      </c>
      <c r="W79" s="76" t="s">
        <v>390</v>
      </c>
      <c r="X79" s="76">
        <v>5700</v>
      </c>
      <c r="Y79" s="76" t="s">
        <v>521</v>
      </c>
      <c r="Z79" s="76">
        <v>15</v>
      </c>
      <c r="AA79" s="76">
        <v>85500</v>
      </c>
      <c r="AB79" s="118">
        <v>5700</v>
      </c>
      <c r="AC79" s="118">
        <v>950</v>
      </c>
      <c r="AD79" s="66" t="s">
        <v>6610</v>
      </c>
      <c r="AE79" s="73" t="s">
        <v>562</v>
      </c>
      <c r="AF79" s="119">
        <v>43112</v>
      </c>
      <c r="AG79" s="73"/>
      <c r="AH79" s="122"/>
      <c r="AI79" s="123"/>
      <c r="AJ79" s="124">
        <v>1.17</v>
      </c>
    </row>
    <row r="80" spans="1:36" ht="12.75" customHeight="1" outlineLevel="2">
      <c r="A80" s="73" t="s">
        <v>63</v>
      </c>
      <c r="B80" s="76" t="s">
        <v>30</v>
      </c>
      <c r="C80" s="75">
        <v>43156</v>
      </c>
      <c r="D80" s="76" t="s">
        <v>64</v>
      </c>
      <c r="E80" s="76" t="s">
        <v>65</v>
      </c>
      <c r="F80" s="77">
        <v>28500</v>
      </c>
      <c r="G80" s="76" t="s">
        <v>561</v>
      </c>
      <c r="H80" s="78">
        <v>43276</v>
      </c>
      <c r="I80" s="76">
        <v>120</v>
      </c>
      <c r="J80" s="78">
        <v>43276</v>
      </c>
      <c r="K80" s="94">
        <v>28500</v>
      </c>
      <c r="L80" s="94">
        <v>24358.97</v>
      </c>
      <c r="M80" s="95">
        <v>120</v>
      </c>
      <c r="N80" s="96"/>
      <c r="O80" s="96" t="s">
        <v>2705</v>
      </c>
      <c r="P80" s="76">
        <f t="shared" si="10"/>
        <v>6.9999999999999999E-4</v>
      </c>
      <c r="Q80" s="76">
        <f t="shared" si="9"/>
        <v>17.05</v>
      </c>
      <c r="R80" s="76">
        <v>17.57</v>
      </c>
      <c r="S80" s="76"/>
      <c r="T80" s="94"/>
      <c r="U80" s="106" t="s">
        <v>421</v>
      </c>
      <c r="V80" s="76" t="s">
        <v>535</v>
      </c>
      <c r="W80" s="76" t="s">
        <v>390</v>
      </c>
      <c r="X80" s="76">
        <v>1900</v>
      </c>
      <c r="Y80" s="76" t="s">
        <v>521</v>
      </c>
      <c r="Z80" s="76">
        <v>15</v>
      </c>
      <c r="AA80" s="76">
        <v>28500</v>
      </c>
      <c r="AB80" s="118">
        <v>1900</v>
      </c>
      <c r="AC80" s="118">
        <v>950</v>
      </c>
      <c r="AD80" s="66" t="s">
        <v>6610</v>
      </c>
      <c r="AE80" s="73" t="s">
        <v>562</v>
      </c>
      <c r="AF80" s="119">
        <v>43112</v>
      </c>
      <c r="AG80" s="73"/>
      <c r="AH80" s="122"/>
      <c r="AI80" s="123"/>
      <c r="AJ80" s="124">
        <v>1.17</v>
      </c>
    </row>
    <row r="81" spans="1:16384" ht="12.75" customHeight="1" outlineLevel="2">
      <c r="A81" s="73" t="s">
        <v>63</v>
      </c>
      <c r="B81" s="76" t="s">
        <v>30</v>
      </c>
      <c r="C81" s="75">
        <v>43156</v>
      </c>
      <c r="D81" s="76" t="s">
        <v>64</v>
      </c>
      <c r="E81" s="76" t="s">
        <v>65</v>
      </c>
      <c r="F81" s="77">
        <v>45750</v>
      </c>
      <c r="G81" s="76" t="s">
        <v>563</v>
      </c>
      <c r="H81" s="78">
        <v>43276</v>
      </c>
      <c r="I81" s="76">
        <v>120</v>
      </c>
      <c r="J81" s="78">
        <v>43276</v>
      </c>
      <c r="K81" s="94">
        <v>45750</v>
      </c>
      <c r="L81" s="94">
        <v>39102.559999999998</v>
      </c>
      <c r="M81" s="95">
        <v>120</v>
      </c>
      <c r="N81" s="96"/>
      <c r="O81" s="96" t="s">
        <v>2705</v>
      </c>
      <c r="P81" s="76">
        <f t="shared" ref="P81:P87" si="11">0.7/1000</f>
        <v>6.9999999999999999E-4</v>
      </c>
      <c r="Q81" s="76">
        <f t="shared" si="9"/>
        <v>27.37</v>
      </c>
      <c r="R81" s="76">
        <v>17.57</v>
      </c>
      <c r="S81" s="76"/>
      <c r="T81" s="94"/>
      <c r="U81" s="106" t="s">
        <v>421</v>
      </c>
      <c r="V81" s="76" t="s">
        <v>535</v>
      </c>
      <c r="W81" s="76" t="s">
        <v>390</v>
      </c>
      <c r="X81" s="76">
        <v>3050</v>
      </c>
      <c r="Y81" s="76" t="s">
        <v>521</v>
      </c>
      <c r="Z81" s="76">
        <v>15</v>
      </c>
      <c r="AA81" s="76">
        <v>45750</v>
      </c>
      <c r="AB81" s="118">
        <v>3050</v>
      </c>
      <c r="AC81" s="118">
        <v>1016.66666666667</v>
      </c>
      <c r="AD81" s="66" t="s">
        <v>6610</v>
      </c>
      <c r="AE81" s="73" t="s">
        <v>564</v>
      </c>
      <c r="AF81" s="119">
        <v>43094</v>
      </c>
      <c r="AG81" s="73"/>
      <c r="AH81" s="122"/>
      <c r="AI81" s="123"/>
      <c r="AJ81" s="124">
        <v>1.17</v>
      </c>
    </row>
    <row r="82" spans="1:16384" ht="12.75" customHeight="1" outlineLevel="2">
      <c r="A82" s="73" t="s">
        <v>63</v>
      </c>
      <c r="B82" s="76" t="s">
        <v>30</v>
      </c>
      <c r="C82" s="75">
        <v>43156</v>
      </c>
      <c r="D82" s="76" t="s">
        <v>64</v>
      </c>
      <c r="E82" s="76" t="s">
        <v>65</v>
      </c>
      <c r="F82" s="77">
        <v>21480</v>
      </c>
      <c r="G82" s="76" t="s">
        <v>563</v>
      </c>
      <c r="H82" s="78">
        <v>43276</v>
      </c>
      <c r="I82" s="76">
        <v>120</v>
      </c>
      <c r="J82" s="78">
        <v>43276</v>
      </c>
      <c r="K82" s="94">
        <v>21480</v>
      </c>
      <c r="L82" s="94">
        <v>18358.97</v>
      </c>
      <c r="M82" s="95">
        <v>120</v>
      </c>
      <c r="N82" s="96"/>
      <c r="O82" s="96" t="s">
        <v>2705</v>
      </c>
      <c r="P82" s="76">
        <f t="shared" si="11"/>
        <v>6.9999999999999999E-4</v>
      </c>
      <c r="Q82" s="76">
        <f t="shared" si="9"/>
        <v>12.85</v>
      </c>
      <c r="R82" s="76">
        <v>17.57</v>
      </c>
      <c r="S82" s="76"/>
      <c r="T82" s="94"/>
      <c r="U82" s="106" t="s">
        <v>421</v>
      </c>
      <c r="V82" s="76" t="s">
        <v>535</v>
      </c>
      <c r="W82" s="76" t="s">
        <v>390</v>
      </c>
      <c r="X82" s="76">
        <v>1432</v>
      </c>
      <c r="Y82" s="76" t="s">
        <v>521</v>
      </c>
      <c r="Z82" s="76">
        <v>15</v>
      </c>
      <c r="AA82" s="76">
        <v>21480</v>
      </c>
      <c r="AB82" s="118">
        <v>1432</v>
      </c>
      <c r="AC82" s="118">
        <v>716</v>
      </c>
      <c r="AD82" s="66" t="s">
        <v>6610</v>
      </c>
      <c r="AE82" s="73" t="s">
        <v>564</v>
      </c>
      <c r="AF82" s="119">
        <v>43094</v>
      </c>
      <c r="AG82" s="73"/>
      <c r="AH82" s="122"/>
      <c r="AI82" s="123"/>
      <c r="AJ82" s="124">
        <v>1.17</v>
      </c>
    </row>
    <row r="83" spans="1:16384" ht="12.75" customHeight="1" outlineLevel="2">
      <c r="A83" s="73" t="s">
        <v>63</v>
      </c>
      <c r="B83" s="76" t="s">
        <v>30</v>
      </c>
      <c r="C83" s="75">
        <v>43156</v>
      </c>
      <c r="D83" s="76" t="s">
        <v>64</v>
      </c>
      <c r="E83" s="76" t="s">
        <v>65</v>
      </c>
      <c r="F83" s="77">
        <v>4020</v>
      </c>
      <c r="G83" s="76" t="s">
        <v>563</v>
      </c>
      <c r="H83" s="78">
        <v>43276</v>
      </c>
      <c r="I83" s="76">
        <v>120</v>
      </c>
      <c r="J83" s="78">
        <v>43276</v>
      </c>
      <c r="K83" s="94">
        <v>4020</v>
      </c>
      <c r="L83" s="94">
        <v>3435.9</v>
      </c>
      <c r="M83" s="95">
        <v>120</v>
      </c>
      <c r="N83" s="96"/>
      <c r="O83" s="96" t="s">
        <v>2705</v>
      </c>
      <c r="P83" s="76">
        <f t="shared" si="11"/>
        <v>6.9999999999999999E-4</v>
      </c>
      <c r="Q83" s="76">
        <f t="shared" si="9"/>
        <v>2.41</v>
      </c>
      <c r="R83" s="76">
        <v>17.57</v>
      </c>
      <c r="S83" s="76"/>
      <c r="T83" s="94"/>
      <c r="U83" s="106" t="s">
        <v>421</v>
      </c>
      <c r="V83" s="76" t="s">
        <v>535</v>
      </c>
      <c r="W83" s="76" t="s">
        <v>390</v>
      </c>
      <c r="X83" s="76">
        <v>268</v>
      </c>
      <c r="Y83" s="76" t="s">
        <v>521</v>
      </c>
      <c r="Z83" s="76">
        <v>15</v>
      </c>
      <c r="AA83" s="76">
        <v>4020</v>
      </c>
      <c r="AB83" s="118">
        <v>268</v>
      </c>
      <c r="AC83" s="118">
        <v>268</v>
      </c>
      <c r="AD83" s="66" t="s">
        <v>6610</v>
      </c>
      <c r="AE83" s="73" t="s">
        <v>564</v>
      </c>
      <c r="AF83" s="119">
        <v>43094</v>
      </c>
      <c r="AG83" s="73"/>
      <c r="AH83" s="122"/>
      <c r="AI83" s="123"/>
      <c r="AJ83" s="124">
        <v>1.17</v>
      </c>
    </row>
    <row r="84" spans="1:16384" ht="12.75" customHeight="1" outlineLevel="2">
      <c r="A84" s="73" t="s">
        <v>63</v>
      </c>
      <c r="B84" s="76" t="s">
        <v>30</v>
      </c>
      <c r="C84" s="75">
        <v>43156</v>
      </c>
      <c r="D84" s="76" t="s">
        <v>64</v>
      </c>
      <c r="E84" s="76" t="s">
        <v>65</v>
      </c>
      <c r="F84" s="77">
        <v>28500</v>
      </c>
      <c r="G84" s="76" t="s">
        <v>563</v>
      </c>
      <c r="H84" s="78">
        <v>43276</v>
      </c>
      <c r="I84" s="76">
        <v>120</v>
      </c>
      <c r="J84" s="78">
        <v>43276</v>
      </c>
      <c r="K84" s="94">
        <v>28500</v>
      </c>
      <c r="L84" s="94">
        <v>24358.97</v>
      </c>
      <c r="M84" s="95">
        <v>120</v>
      </c>
      <c r="N84" s="96"/>
      <c r="O84" s="96" t="s">
        <v>2705</v>
      </c>
      <c r="P84" s="76">
        <f t="shared" si="11"/>
        <v>6.9999999999999999E-4</v>
      </c>
      <c r="Q84" s="76">
        <f t="shared" si="9"/>
        <v>17.05</v>
      </c>
      <c r="R84" s="76">
        <v>17.57</v>
      </c>
      <c r="S84" s="76"/>
      <c r="T84" s="94"/>
      <c r="U84" s="106" t="s">
        <v>421</v>
      </c>
      <c r="V84" s="76" t="s">
        <v>535</v>
      </c>
      <c r="W84" s="76" t="s">
        <v>390</v>
      </c>
      <c r="X84" s="76">
        <v>1900</v>
      </c>
      <c r="Y84" s="76" t="s">
        <v>521</v>
      </c>
      <c r="Z84" s="76">
        <v>15</v>
      </c>
      <c r="AA84" s="76">
        <v>28500</v>
      </c>
      <c r="AB84" s="118">
        <v>1900</v>
      </c>
      <c r="AC84" s="118">
        <v>1900</v>
      </c>
      <c r="AD84" s="66" t="s">
        <v>6610</v>
      </c>
      <c r="AE84" s="73" t="s">
        <v>565</v>
      </c>
      <c r="AF84" s="119">
        <v>43127</v>
      </c>
      <c r="AG84" s="73"/>
      <c r="AH84" s="122"/>
      <c r="AI84" s="123"/>
      <c r="AJ84" s="124">
        <v>1.17</v>
      </c>
    </row>
    <row r="85" spans="1:16384" ht="12.75" customHeight="1" outlineLevel="2">
      <c r="A85" s="73" t="s">
        <v>63</v>
      </c>
      <c r="B85" s="76" t="s">
        <v>30</v>
      </c>
      <c r="C85" s="75">
        <v>43156</v>
      </c>
      <c r="D85" s="76" t="s">
        <v>64</v>
      </c>
      <c r="E85" s="76" t="s">
        <v>65</v>
      </c>
      <c r="F85" s="77">
        <v>85500</v>
      </c>
      <c r="G85" s="76" t="s">
        <v>566</v>
      </c>
      <c r="H85" s="78">
        <v>43276</v>
      </c>
      <c r="I85" s="76">
        <v>120</v>
      </c>
      <c r="J85" s="78">
        <v>43276</v>
      </c>
      <c r="K85" s="94">
        <v>85500</v>
      </c>
      <c r="L85" s="94">
        <v>73076.92</v>
      </c>
      <c r="M85" s="95">
        <v>120</v>
      </c>
      <c r="N85" s="96"/>
      <c r="O85" s="96" t="s">
        <v>2705</v>
      </c>
      <c r="P85" s="76">
        <f t="shared" si="11"/>
        <v>6.9999999999999999E-4</v>
      </c>
      <c r="Q85" s="76">
        <f t="shared" si="9"/>
        <v>51.15</v>
      </c>
      <c r="R85" s="76">
        <v>17.57</v>
      </c>
      <c r="S85" s="76"/>
      <c r="T85" s="94"/>
      <c r="U85" s="106" t="s">
        <v>421</v>
      </c>
      <c r="V85" s="76" t="s">
        <v>535</v>
      </c>
      <c r="W85" s="76" t="s">
        <v>390</v>
      </c>
      <c r="X85" s="76">
        <v>5700</v>
      </c>
      <c r="Y85" s="76" t="s">
        <v>521</v>
      </c>
      <c r="Z85" s="76">
        <v>15</v>
      </c>
      <c r="AA85" s="76">
        <v>85500</v>
      </c>
      <c r="AB85" s="118">
        <v>5700</v>
      </c>
      <c r="AC85" s="118">
        <v>950</v>
      </c>
      <c r="AD85" s="66" t="s">
        <v>6610</v>
      </c>
      <c r="AE85" s="73" t="s">
        <v>567</v>
      </c>
      <c r="AF85" s="119">
        <v>43133</v>
      </c>
      <c r="AG85" s="73"/>
      <c r="AH85" s="122"/>
      <c r="AI85" s="123"/>
      <c r="AJ85" s="124">
        <v>1.17</v>
      </c>
    </row>
    <row r="86" spans="1:16384" ht="12.75" customHeight="1" outlineLevel="2">
      <c r="A86" s="73" t="s">
        <v>63</v>
      </c>
      <c r="B86" s="76" t="s">
        <v>30</v>
      </c>
      <c r="C86" s="75">
        <v>43156</v>
      </c>
      <c r="D86" s="76" t="s">
        <v>64</v>
      </c>
      <c r="E86" s="76" t="s">
        <v>65</v>
      </c>
      <c r="F86" s="77">
        <v>13800</v>
      </c>
      <c r="G86" s="76" t="s">
        <v>566</v>
      </c>
      <c r="H86" s="78">
        <v>43276</v>
      </c>
      <c r="I86" s="76">
        <v>120</v>
      </c>
      <c r="J86" s="78">
        <v>43276</v>
      </c>
      <c r="K86" s="94">
        <v>13800</v>
      </c>
      <c r="L86" s="94">
        <v>11794.87</v>
      </c>
      <c r="M86" s="95">
        <v>120</v>
      </c>
      <c r="N86" s="96"/>
      <c r="O86" s="96" t="s">
        <v>2705</v>
      </c>
      <c r="P86" s="76">
        <f t="shared" si="11"/>
        <v>6.9999999999999999E-4</v>
      </c>
      <c r="Q86" s="76">
        <f t="shared" si="9"/>
        <v>8.26</v>
      </c>
      <c r="R86" s="76">
        <v>17.57</v>
      </c>
      <c r="S86" s="76"/>
      <c r="T86" s="94"/>
      <c r="U86" s="106" t="s">
        <v>421</v>
      </c>
      <c r="V86" s="76" t="s">
        <v>535</v>
      </c>
      <c r="W86" s="76" t="s">
        <v>390</v>
      </c>
      <c r="X86" s="76">
        <v>920</v>
      </c>
      <c r="Y86" s="76" t="s">
        <v>521</v>
      </c>
      <c r="Z86" s="76">
        <v>15</v>
      </c>
      <c r="AA86" s="76">
        <v>13800</v>
      </c>
      <c r="AB86" s="118">
        <v>920</v>
      </c>
      <c r="AC86" s="118">
        <v>920</v>
      </c>
      <c r="AD86" s="66" t="s">
        <v>6610</v>
      </c>
      <c r="AE86" s="73" t="s">
        <v>567</v>
      </c>
      <c r="AF86" s="119">
        <v>43133</v>
      </c>
      <c r="AG86" s="73"/>
      <c r="AH86" s="122"/>
      <c r="AI86" s="123"/>
      <c r="AJ86" s="124">
        <v>1.17</v>
      </c>
    </row>
    <row r="87" spans="1:16384" ht="12.75" customHeight="1" outlineLevel="2">
      <c r="A87" s="73" t="s">
        <v>63</v>
      </c>
      <c r="B87" s="76" t="s">
        <v>30</v>
      </c>
      <c r="C87" s="75">
        <v>43156</v>
      </c>
      <c r="D87" s="76" t="s">
        <v>64</v>
      </c>
      <c r="E87" s="76" t="s">
        <v>65</v>
      </c>
      <c r="F87" s="77">
        <v>450</v>
      </c>
      <c r="G87" s="76" t="s">
        <v>566</v>
      </c>
      <c r="H87" s="78">
        <v>43276</v>
      </c>
      <c r="I87" s="76">
        <v>120</v>
      </c>
      <c r="J87" s="78">
        <v>43276</v>
      </c>
      <c r="K87" s="94">
        <v>450</v>
      </c>
      <c r="L87" s="94">
        <v>384.62</v>
      </c>
      <c r="M87" s="95">
        <v>120</v>
      </c>
      <c r="N87" s="96"/>
      <c r="O87" s="96" t="s">
        <v>2705</v>
      </c>
      <c r="P87" s="76">
        <f t="shared" si="11"/>
        <v>6.9999999999999999E-4</v>
      </c>
      <c r="Q87" s="76">
        <f t="shared" si="9"/>
        <v>0.27</v>
      </c>
      <c r="R87" s="76">
        <v>17.57</v>
      </c>
      <c r="S87" s="76"/>
      <c r="T87" s="94"/>
      <c r="U87" s="106" t="s">
        <v>421</v>
      </c>
      <c r="V87" s="76" t="s">
        <v>535</v>
      </c>
      <c r="W87" s="76" t="s">
        <v>390</v>
      </c>
      <c r="X87" s="76">
        <v>30</v>
      </c>
      <c r="Y87" s="76" t="s">
        <v>521</v>
      </c>
      <c r="Z87" s="76">
        <v>15</v>
      </c>
      <c r="AA87" s="76">
        <v>450</v>
      </c>
      <c r="AB87" s="118">
        <v>30</v>
      </c>
      <c r="AC87" s="118">
        <v>30</v>
      </c>
      <c r="AD87" s="66" t="s">
        <v>6665</v>
      </c>
      <c r="AE87" s="73" t="s">
        <v>567</v>
      </c>
      <c r="AF87" s="119">
        <v>43133</v>
      </c>
      <c r="AG87" s="73"/>
      <c r="AH87" s="122"/>
      <c r="AI87" s="123"/>
      <c r="AJ87" s="124">
        <v>1.17</v>
      </c>
    </row>
    <row r="88" spans="1:16384" ht="12.75" customHeight="1" outlineLevel="1">
      <c r="A88" s="79" t="s">
        <v>6666</v>
      </c>
      <c r="B88" s="76"/>
      <c r="C88" s="75"/>
      <c r="D88" s="76"/>
      <c r="E88" s="76"/>
      <c r="F88" s="77">
        <f>SUBTOTAL(9,F60:F87)</f>
        <v>845253</v>
      </c>
      <c r="G88" s="76"/>
      <c r="H88" s="78"/>
      <c r="I88" s="76"/>
      <c r="J88" s="78"/>
      <c r="K88" s="94">
        <f>SUBTOTAL(9,K60:K87)</f>
        <v>843822</v>
      </c>
      <c r="L88" s="94">
        <f>SUBTOTAL(9,L60:L87)</f>
        <v>721215.33999999985</v>
      </c>
      <c r="M88" s="95"/>
      <c r="N88" s="96"/>
      <c r="O88" s="96"/>
      <c r="P88" s="76"/>
      <c r="Q88" s="76">
        <f>SUBTOTAL(9,Q60:Q87)</f>
        <v>504.84000000000009</v>
      </c>
      <c r="R88" s="76"/>
      <c r="S88" s="76"/>
      <c r="T88" s="94"/>
      <c r="U88" s="106"/>
      <c r="V88" s="76"/>
      <c r="W88" s="76"/>
      <c r="X88" s="76">
        <f>SUBTOTAL(9,X60:X87)</f>
        <v>54174.6</v>
      </c>
      <c r="Y88" s="76"/>
      <c r="Z88" s="76"/>
      <c r="AA88" s="76"/>
      <c r="AB88" s="118"/>
      <c r="AC88" s="118"/>
      <c r="AD88" s="66"/>
      <c r="AE88" s="73"/>
      <c r="AF88" s="119"/>
      <c r="AG88" s="73"/>
      <c r="AH88" s="122"/>
      <c r="AI88" s="123"/>
      <c r="AJ88" s="124">
        <f>SUBTOTAL(9,AJ60:AJ87)</f>
        <v>32.760000000000019</v>
      </c>
    </row>
    <row r="89" spans="1:16384" ht="12.75" customHeight="1" outlineLevel="2">
      <c r="A89" s="125" t="s">
        <v>51</v>
      </c>
      <c r="B89" s="76" t="s">
        <v>872</v>
      </c>
      <c r="C89" s="75">
        <v>43202</v>
      </c>
      <c r="D89" s="76" t="s">
        <v>449</v>
      </c>
      <c r="E89" s="76" t="s">
        <v>450</v>
      </c>
      <c r="F89" s="77">
        <v>6404</v>
      </c>
      <c r="G89" s="76" t="s">
        <v>878</v>
      </c>
      <c r="H89" s="78">
        <v>43277</v>
      </c>
      <c r="I89" s="76">
        <v>60</v>
      </c>
      <c r="J89" s="78">
        <v>43278</v>
      </c>
      <c r="K89" s="94">
        <v>6404</v>
      </c>
      <c r="L89" s="94">
        <v>5473.5</v>
      </c>
      <c r="M89" s="95">
        <v>76</v>
      </c>
      <c r="N89" s="96"/>
      <c r="O89" s="96" t="s">
        <v>4371</v>
      </c>
      <c r="P89" s="76">
        <f t="shared" ref="P89:P92" si="12">10.5*0.2</f>
        <v>2.1</v>
      </c>
      <c r="Q89" s="76">
        <f t="shared" ref="Q89:Q101" si="13">ROUND(P89*X89,2)</f>
        <v>4.2</v>
      </c>
      <c r="R89" s="76">
        <v>21.37</v>
      </c>
      <c r="S89" s="76"/>
      <c r="T89" s="94"/>
      <c r="U89" s="106" t="s">
        <v>889</v>
      </c>
      <c r="V89" s="76" t="s">
        <v>389</v>
      </c>
      <c r="W89" s="76" t="s">
        <v>888</v>
      </c>
      <c r="X89" s="76">
        <v>2</v>
      </c>
      <c r="Y89" s="76" t="s">
        <v>114</v>
      </c>
      <c r="Z89" s="76">
        <v>3202</v>
      </c>
      <c r="AA89" s="76">
        <v>6404</v>
      </c>
      <c r="AB89" s="118">
        <v>426</v>
      </c>
      <c r="AC89" s="118">
        <v>213</v>
      </c>
      <c r="AD89" s="126" t="s">
        <v>6610</v>
      </c>
      <c r="AE89" s="125" t="s">
        <v>890</v>
      </c>
      <c r="AF89" s="127">
        <v>43057</v>
      </c>
      <c r="AG89" s="125" t="s">
        <v>891</v>
      </c>
      <c r="AH89" s="78">
        <v>0.17</v>
      </c>
      <c r="AI89" s="123"/>
      <c r="AJ89" s="124"/>
      <c r="AK89" s="50"/>
      <c r="AL89" s="45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 ht="12.75" customHeight="1" outlineLevel="2">
      <c r="A90" s="125" t="s">
        <v>51</v>
      </c>
      <c r="B90" s="76" t="s">
        <v>872</v>
      </c>
      <c r="C90" s="75">
        <v>43202</v>
      </c>
      <c r="D90" s="76" t="s">
        <v>449</v>
      </c>
      <c r="E90" s="76" t="s">
        <v>450</v>
      </c>
      <c r="F90" s="77">
        <v>25616</v>
      </c>
      <c r="G90" s="76" t="s">
        <v>892</v>
      </c>
      <c r="H90" s="78">
        <v>43277</v>
      </c>
      <c r="I90" s="76">
        <v>60</v>
      </c>
      <c r="J90" s="78">
        <v>43278</v>
      </c>
      <c r="K90" s="94">
        <v>25616</v>
      </c>
      <c r="L90" s="94">
        <v>21894.02</v>
      </c>
      <c r="M90" s="95">
        <v>76</v>
      </c>
      <c r="N90" s="96"/>
      <c r="O90" s="96" t="s">
        <v>4371</v>
      </c>
      <c r="P90" s="76">
        <f t="shared" si="12"/>
        <v>2.1</v>
      </c>
      <c r="Q90" s="76">
        <f t="shared" si="13"/>
        <v>16.8</v>
      </c>
      <c r="R90" s="76">
        <v>21.37</v>
      </c>
      <c r="S90" s="76"/>
      <c r="T90" s="94"/>
      <c r="U90" s="106" t="s">
        <v>889</v>
      </c>
      <c r="V90" s="76" t="s">
        <v>389</v>
      </c>
      <c r="W90" s="76" t="s">
        <v>888</v>
      </c>
      <c r="X90" s="76">
        <v>8</v>
      </c>
      <c r="Y90" s="76" t="s">
        <v>114</v>
      </c>
      <c r="Z90" s="76">
        <v>3202</v>
      </c>
      <c r="AA90" s="76">
        <v>25616</v>
      </c>
      <c r="AB90" s="118">
        <v>1704</v>
      </c>
      <c r="AC90" s="118">
        <v>213</v>
      </c>
      <c r="AD90" s="126" t="s">
        <v>6610</v>
      </c>
      <c r="AE90" s="125" t="s">
        <v>893</v>
      </c>
      <c r="AF90" s="127">
        <v>43089</v>
      </c>
      <c r="AG90" s="125" t="s">
        <v>891</v>
      </c>
      <c r="AH90" s="78">
        <v>0.17</v>
      </c>
      <c r="AI90" s="123"/>
      <c r="AJ90" s="124"/>
      <c r="AK90" s="50"/>
      <c r="AL90" s="45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 ht="12.75" customHeight="1" outlineLevel="2">
      <c r="A91" s="125" t="s">
        <v>51</v>
      </c>
      <c r="B91" s="76" t="s">
        <v>872</v>
      </c>
      <c r="C91" s="75">
        <v>43202</v>
      </c>
      <c r="D91" s="76" t="s">
        <v>449</v>
      </c>
      <c r="E91" s="76" t="s">
        <v>450</v>
      </c>
      <c r="F91" s="77">
        <v>67383.53</v>
      </c>
      <c r="G91" s="76" t="s">
        <v>892</v>
      </c>
      <c r="H91" s="78">
        <v>43277</v>
      </c>
      <c r="I91" s="76">
        <v>60</v>
      </c>
      <c r="J91" s="78">
        <v>43278</v>
      </c>
      <c r="K91" s="94">
        <v>67383.53</v>
      </c>
      <c r="L91" s="94">
        <v>57592.76</v>
      </c>
      <c r="M91" s="95">
        <v>76</v>
      </c>
      <c r="N91" s="96"/>
      <c r="O91" s="96" t="s">
        <v>4371</v>
      </c>
      <c r="P91" s="76">
        <f>7.5*0.2</f>
        <v>1.5</v>
      </c>
      <c r="Q91" s="76">
        <f t="shared" si="13"/>
        <v>55.5</v>
      </c>
      <c r="R91" s="76">
        <v>14.58</v>
      </c>
      <c r="S91" s="76"/>
      <c r="T91" s="94"/>
      <c r="U91" s="106" t="s">
        <v>436</v>
      </c>
      <c r="V91" s="76" t="s">
        <v>623</v>
      </c>
      <c r="W91" s="76" t="s">
        <v>624</v>
      </c>
      <c r="X91" s="76">
        <v>37</v>
      </c>
      <c r="Y91" s="76" t="s">
        <v>114</v>
      </c>
      <c r="Z91" s="76">
        <v>1821.1764864864899</v>
      </c>
      <c r="AA91" s="76">
        <v>67383.53</v>
      </c>
      <c r="AB91" s="118">
        <v>6364</v>
      </c>
      <c r="AC91" s="118">
        <v>172</v>
      </c>
      <c r="AD91" s="126" t="s">
        <v>6610</v>
      </c>
      <c r="AE91" s="125" t="s">
        <v>893</v>
      </c>
      <c r="AF91" s="127">
        <v>43089</v>
      </c>
      <c r="AG91" s="125" t="s">
        <v>891</v>
      </c>
      <c r="AH91" s="78">
        <v>0.17</v>
      </c>
      <c r="AI91" s="123"/>
      <c r="AJ91" s="124"/>
      <c r="AK91" s="50"/>
      <c r="AL91" s="45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 ht="12.75" customHeight="1" outlineLevel="2">
      <c r="A92" s="125" t="s">
        <v>51</v>
      </c>
      <c r="B92" s="76" t="s">
        <v>872</v>
      </c>
      <c r="C92" s="75">
        <v>43202</v>
      </c>
      <c r="D92" s="76" t="s">
        <v>449</v>
      </c>
      <c r="E92" s="76" t="s">
        <v>450</v>
      </c>
      <c r="F92" s="77">
        <v>3202</v>
      </c>
      <c r="G92" s="76" t="s">
        <v>894</v>
      </c>
      <c r="H92" s="78">
        <v>43277</v>
      </c>
      <c r="I92" s="76">
        <v>60</v>
      </c>
      <c r="J92" s="78">
        <v>43278</v>
      </c>
      <c r="K92" s="94">
        <v>3202</v>
      </c>
      <c r="L92" s="94">
        <v>2736.75</v>
      </c>
      <c r="M92" s="95">
        <v>76</v>
      </c>
      <c r="N92" s="96"/>
      <c r="O92" s="96" t="s">
        <v>4371</v>
      </c>
      <c r="P92" s="76">
        <f t="shared" si="12"/>
        <v>2.1</v>
      </c>
      <c r="Q92" s="76">
        <f t="shared" si="13"/>
        <v>2.1</v>
      </c>
      <c r="R92" s="76">
        <v>21.37</v>
      </c>
      <c r="S92" s="76"/>
      <c r="T92" s="94"/>
      <c r="U92" s="106" t="s">
        <v>889</v>
      </c>
      <c r="V92" s="76" t="s">
        <v>389</v>
      </c>
      <c r="W92" s="76" t="s">
        <v>888</v>
      </c>
      <c r="X92" s="76">
        <v>1</v>
      </c>
      <c r="Y92" s="76" t="s">
        <v>114</v>
      </c>
      <c r="Z92" s="76">
        <v>3202</v>
      </c>
      <c r="AA92" s="76">
        <v>3202</v>
      </c>
      <c r="AB92" s="118">
        <v>213</v>
      </c>
      <c r="AC92" s="118">
        <v>213</v>
      </c>
      <c r="AD92" s="126" t="s">
        <v>6610</v>
      </c>
      <c r="AE92" s="125" t="s">
        <v>895</v>
      </c>
      <c r="AF92" s="127">
        <v>43094</v>
      </c>
      <c r="AG92" s="125" t="s">
        <v>891</v>
      </c>
      <c r="AH92" s="78">
        <v>0.17</v>
      </c>
      <c r="AI92" s="123"/>
      <c r="AJ92" s="124"/>
      <c r="AK92" s="50"/>
      <c r="AL92" s="45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 ht="12.75" customHeight="1" outlineLevel="2">
      <c r="A93" s="125" t="s">
        <v>51</v>
      </c>
      <c r="B93" s="76" t="s">
        <v>872</v>
      </c>
      <c r="C93" s="75">
        <v>43202</v>
      </c>
      <c r="D93" s="76" t="s">
        <v>449</v>
      </c>
      <c r="E93" s="76" t="s">
        <v>450</v>
      </c>
      <c r="F93" s="77">
        <v>67383.53</v>
      </c>
      <c r="G93" s="76" t="s">
        <v>894</v>
      </c>
      <c r="H93" s="78">
        <v>43277</v>
      </c>
      <c r="I93" s="76">
        <v>60</v>
      </c>
      <c r="J93" s="78">
        <v>43278</v>
      </c>
      <c r="K93" s="94">
        <v>67383.53</v>
      </c>
      <c r="L93" s="94">
        <v>57592.76</v>
      </c>
      <c r="M93" s="95">
        <v>76</v>
      </c>
      <c r="N93" s="96"/>
      <c r="O93" s="96" t="s">
        <v>4371</v>
      </c>
      <c r="P93" s="76">
        <f>7.5*0.2</f>
        <v>1.5</v>
      </c>
      <c r="Q93" s="76">
        <f t="shared" si="13"/>
        <v>55.5</v>
      </c>
      <c r="R93" s="76">
        <v>14.58</v>
      </c>
      <c r="S93" s="76"/>
      <c r="T93" s="94"/>
      <c r="U93" s="106" t="s">
        <v>436</v>
      </c>
      <c r="V93" s="76" t="s">
        <v>623</v>
      </c>
      <c r="W93" s="76" t="s">
        <v>624</v>
      </c>
      <c r="X93" s="76">
        <v>37</v>
      </c>
      <c r="Y93" s="76" t="s">
        <v>114</v>
      </c>
      <c r="Z93" s="76">
        <v>1821.1764864864899</v>
      </c>
      <c r="AA93" s="76">
        <v>67383.53</v>
      </c>
      <c r="AB93" s="118">
        <v>6364</v>
      </c>
      <c r="AC93" s="118">
        <v>172</v>
      </c>
      <c r="AD93" s="126" t="s">
        <v>6610</v>
      </c>
      <c r="AE93" s="125" t="s">
        <v>895</v>
      </c>
      <c r="AF93" s="127">
        <v>43094</v>
      </c>
      <c r="AG93" s="125" t="s">
        <v>891</v>
      </c>
      <c r="AH93" s="78">
        <v>0.17</v>
      </c>
      <c r="AI93" s="123"/>
      <c r="AJ93" s="124"/>
      <c r="AK93" s="50"/>
      <c r="AL93" s="45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 ht="12.75" customHeight="1" outlineLevel="2">
      <c r="A94" s="125" t="s">
        <v>51</v>
      </c>
      <c r="B94" s="76" t="s">
        <v>872</v>
      </c>
      <c r="C94" s="75">
        <v>43202</v>
      </c>
      <c r="D94" s="76" t="s">
        <v>449</v>
      </c>
      <c r="E94" s="76" t="s">
        <v>450</v>
      </c>
      <c r="F94" s="77">
        <v>9216.9</v>
      </c>
      <c r="G94" s="76" t="s">
        <v>894</v>
      </c>
      <c r="H94" s="78">
        <v>43277</v>
      </c>
      <c r="I94" s="76">
        <v>60</v>
      </c>
      <c r="J94" s="78">
        <v>43278</v>
      </c>
      <c r="K94" s="94">
        <v>9216.9</v>
      </c>
      <c r="L94" s="94">
        <v>7877.69</v>
      </c>
      <c r="M94" s="95">
        <v>76</v>
      </c>
      <c r="N94" s="96"/>
      <c r="O94" s="96" t="s">
        <v>4371</v>
      </c>
      <c r="P94" s="76">
        <f t="shared" ref="P94:P96" si="14">10.5*0.2</f>
        <v>2.1</v>
      </c>
      <c r="Q94" s="76">
        <f t="shared" si="13"/>
        <v>6.3</v>
      </c>
      <c r="R94" s="76">
        <v>16.28</v>
      </c>
      <c r="S94" s="76"/>
      <c r="T94" s="94"/>
      <c r="U94" s="106" t="s">
        <v>875</v>
      </c>
      <c r="V94" s="76" t="s">
        <v>389</v>
      </c>
      <c r="W94" s="76" t="s">
        <v>874</v>
      </c>
      <c r="X94" s="76">
        <v>3</v>
      </c>
      <c r="Y94" s="76" t="s">
        <v>114</v>
      </c>
      <c r="Z94" s="76">
        <v>3072.3</v>
      </c>
      <c r="AA94" s="76">
        <v>9216.9</v>
      </c>
      <c r="AB94" s="118">
        <v>630</v>
      </c>
      <c r="AC94" s="118">
        <v>210</v>
      </c>
      <c r="AD94" s="126" t="s">
        <v>6610</v>
      </c>
      <c r="AE94" s="125" t="s">
        <v>895</v>
      </c>
      <c r="AF94" s="127">
        <v>43094</v>
      </c>
      <c r="AG94" s="125" t="s">
        <v>891</v>
      </c>
      <c r="AH94" s="78">
        <v>0.17</v>
      </c>
      <c r="AI94" s="123"/>
      <c r="AJ94" s="124"/>
      <c r="AK94" s="50"/>
      <c r="AL94" s="45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 ht="12.75" customHeight="1" outlineLevel="2">
      <c r="A95" s="125" t="s">
        <v>51</v>
      </c>
      <c r="B95" s="76" t="s">
        <v>872</v>
      </c>
      <c r="C95" s="75">
        <v>43202</v>
      </c>
      <c r="D95" s="76" t="s">
        <v>449</v>
      </c>
      <c r="E95" s="76" t="s">
        <v>450</v>
      </c>
      <c r="F95" s="77">
        <v>16010</v>
      </c>
      <c r="G95" s="76" t="s">
        <v>627</v>
      </c>
      <c r="H95" s="78">
        <v>43277</v>
      </c>
      <c r="I95" s="76">
        <v>60</v>
      </c>
      <c r="J95" s="78">
        <v>43278</v>
      </c>
      <c r="K95" s="94">
        <v>16010</v>
      </c>
      <c r="L95" s="94">
        <v>13683.76</v>
      </c>
      <c r="M95" s="95">
        <v>76</v>
      </c>
      <c r="N95" s="96"/>
      <c r="O95" s="96" t="s">
        <v>4371</v>
      </c>
      <c r="P95" s="76">
        <f t="shared" si="14"/>
        <v>2.1</v>
      </c>
      <c r="Q95" s="76">
        <f t="shared" si="13"/>
        <v>10.5</v>
      </c>
      <c r="R95" s="76">
        <v>21.37</v>
      </c>
      <c r="S95" s="76"/>
      <c r="T95" s="94"/>
      <c r="U95" s="106" t="s">
        <v>889</v>
      </c>
      <c r="V95" s="76" t="s">
        <v>389</v>
      </c>
      <c r="W95" s="76" t="s">
        <v>888</v>
      </c>
      <c r="X95" s="76">
        <v>5</v>
      </c>
      <c r="Y95" s="76" t="s">
        <v>114</v>
      </c>
      <c r="Z95" s="76">
        <v>3202</v>
      </c>
      <c r="AA95" s="76">
        <v>16010</v>
      </c>
      <c r="AB95" s="118">
        <v>1065</v>
      </c>
      <c r="AC95" s="118">
        <v>213</v>
      </c>
      <c r="AD95" s="126" t="s">
        <v>6610</v>
      </c>
      <c r="AE95" s="125" t="s">
        <v>896</v>
      </c>
      <c r="AF95" s="127">
        <v>43073</v>
      </c>
      <c r="AG95" s="125" t="s">
        <v>891</v>
      </c>
      <c r="AH95" s="78">
        <v>0.17</v>
      </c>
      <c r="AI95" s="123"/>
      <c r="AJ95" s="124"/>
      <c r="AK95" s="50"/>
      <c r="AL95" s="4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 ht="12.75" customHeight="1" outlineLevel="2">
      <c r="A96" s="125" t="s">
        <v>51</v>
      </c>
      <c r="B96" s="76" t="s">
        <v>872</v>
      </c>
      <c r="C96" s="75">
        <v>43202</v>
      </c>
      <c r="D96" s="76" t="s">
        <v>449</v>
      </c>
      <c r="E96" s="76" t="s">
        <v>450</v>
      </c>
      <c r="F96" s="77">
        <v>16010</v>
      </c>
      <c r="G96" s="76" t="s">
        <v>627</v>
      </c>
      <c r="H96" s="78">
        <v>43277</v>
      </c>
      <c r="I96" s="76">
        <v>60</v>
      </c>
      <c r="J96" s="78">
        <v>43278</v>
      </c>
      <c r="K96" s="94">
        <v>16010</v>
      </c>
      <c r="L96" s="94">
        <v>13683.76</v>
      </c>
      <c r="M96" s="95">
        <v>76</v>
      </c>
      <c r="N96" s="96"/>
      <c r="O96" s="96" t="s">
        <v>4371</v>
      </c>
      <c r="P96" s="76">
        <f t="shared" si="14"/>
        <v>2.1</v>
      </c>
      <c r="Q96" s="76">
        <f t="shared" si="13"/>
        <v>10.5</v>
      </c>
      <c r="R96" s="76">
        <v>21.37</v>
      </c>
      <c r="S96" s="76"/>
      <c r="T96" s="94"/>
      <c r="U96" s="106" t="s">
        <v>889</v>
      </c>
      <c r="V96" s="76" t="s">
        <v>389</v>
      </c>
      <c r="W96" s="76" t="s">
        <v>888</v>
      </c>
      <c r="X96" s="76">
        <v>5</v>
      </c>
      <c r="Y96" s="76" t="s">
        <v>114</v>
      </c>
      <c r="Z96" s="76">
        <v>3202</v>
      </c>
      <c r="AA96" s="76">
        <v>16010</v>
      </c>
      <c r="AB96" s="118">
        <v>1065</v>
      </c>
      <c r="AC96" s="118">
        <v>213</v>
      </c>
      <c r="AD96" s="126" t="s">
        <v>6610</v>
      </c>
      <c r="AE96" s="125" t="s">
        <v>897</v>
      </c>
      <c r="AF96" s="127">
        <v>43082</v>
      </c>
      <c r="AG96" s="125" t="s">
        <v>891</v>
      </c>
      <c r="AH96" s="78">
        <v>0.17</v>
      </c>
      <c r="AI96" s="123"/>
      <c r="AJ96" s="124"/>
      <c r="AK96" s="50"/>
      <c r="AL96" s="45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 ht="12.75" customHeight="1" outlineLevel="2">
      <c r="A97" s="125" t="s">
        <v>51</v>
      </c>
      <c r="B97" s="76" t="s">
        <v>872</v>
      </c>
      <c r="C97" s="75">
        <v>43202</v>
      </c>
      <c r="D97" s="76" t="s">
        <v>449</v>
      </c>
      <c r="E97" s="76" t="s">
        <v>450</v>
      </c>
      <c r="F97" s="77">
        <v>25496.48</v>
      </c>
      <c r="G97" s="76" t="s">
        <v>627</v>
      </c>
      <c r="H97" s="78">
        <v>43277</v>
      </c>
      <c r="I97" s="76">
        <v>60</v>
      </c>
      <c r="J97" s="78">
        <v>43278</v>
      </c>
      <c r="K97" s="94">
        <v>25496.48</v>
      </c>
      <c r="L97" s="94">
        <v>21791.86</v>
      </c>
      <c r="M97" s="95">
        <v>76</v>
      </c>
      <c r="N97" s="96"/>
      <c r="O97" s="96" t="s">
        <v>4371</v>
      </c>
      <c r="P97" s="76">
        <f>7.5*0.2</f>
        <v>1.5</v>
      </c>
      <c r="Q97" s="76">
        <f t="shared" si="13"/>
        <v>21</v>
      </c>
      <c r="R97" s="76">
        <v>14.58</v>
      </c>
      <c r="S97" s="76"/>
      <c r="T97" s="94"/>
      <c r="U97" s="106" t="s">
        <v>436</v>
      </c>
      <c r="V97" s="76" t="s">
        <v>623</v>
      </c>
      <c r="W97" s="76" t="s">
        <v>624</v>
      </c>
      <c r="X97" s="76">
        <v>14</v>
      </c>
      <c r="Y97" s="76" t="s">
        <v>114</v>
      </c>
      <c r="Z97" s="76">
        <v>1821.1771428571401</v>
      </c>
      <c r="AA97" s="76">
        <v>25496.48</v>
      </c>
      <c r="AB97" s="118">
        <v>2408</v>
      </c>
      <c r="AC97" s="118">
        <v>172</v>
      </c>
      <c r="AD97" s="126" t="s">
        <v>6610</v>
      </c>
      <c r="AE97" s="125" t="s">
        <v>897</v>
      </c>
      <c r="AF97" s="127">
        <v>43082</v>
      </c>
      <c r="AG97" s="125" t="s">
        <v>891</v>
      </c>
      <c r="AH97" s="78">
        <v>0.17</v>
      </c>
      <c r="AI97" s="123"/>
      <c r="AJ97" s="124"/>
      <c r="AK97" s="50"/>
      <c r="AL97" s="45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 ht="12.75" customHeight="1" outlineLevel="2">
      <c r="A98" s="125" t="s">
        <v>51</v>
      </c>
      <c r="B98" s="76" t="s">
        <v>872</v>
      </c>
      <c r="C98" s="75">
        <v>43202</v>
      </c>
      <c r="D98" s="76" t="s">
        <v>449</v>
      </c>
      <c r="E98" s="76" t="s">
        <v>450</v>
      </c>
      <c r="F98" s="77">
        <v>76167</v>
      </c>
      <c r="G98" s="76" t="s">
        <v>898</v>
      </c>
      <c r="H98" s="78">
        <v>43277</v>
      </c>
      <c r="I98" s="76">
        <v>60</v>
      </c>
      <c r="J98" s="78">
        <v>43278</v>
      </c>
      <c r="K98" s="94">
        <v>76167</v>
      </c>
      <c r="L98" s="94">
        <v>65100</v>
      </c>
      <c r="M98" s="95">
        <v>76</v>
      </c>
      <c r="N98" s="96"/>
      <c r="O98" s="96" t="s">
        <v>4371</v>
      </c>
      <c r="P98" s="76">
        <f t="shared" ref="P98:P101" si="15">10.5*0.2</f>
        <v>2.1</v>
      </c>
      <c r="Q98" s="76">
        <f t="shared" si="13"/>
        <v>65.099999999999994</v>
      </c>
      <c r="R98" s="76">
        <v>20.420000000000002</v>
      </c>
      <c r="S98" s="76"/>
      <c r="T98" s="94"/>
      <c r="U98" s="106" t="s">
        <v>453</v>
      </c>
      <c r="V98" s="76" t="s">
        <v>389</v>
      </c>
      <c r="W98" s="76" t="s">
        <v>452</v>
      </c>
      <c r="X98" s="76">
        <v>31</v>
      </c>
      <c r="Y98" s="76" t="s">
        <v>114</v>
      </c>
      <c r="Z98" s="76">
        <v>2457</v>
      </c>
      <c r="AA98" s="76">
        <v>76167</v>
      </c>
      <c r="AB98" s="118">
        <v>5580</v>
      </c>
      <c r="AC98" s="118">
        <v>180</v>
      </c>
      <c r="AD98" s="126" t="s">
        <v>6610</v>
      </c>
      <c r="AE98" s="125" t="s">
        <v>897</v>
      </c>
      <c r="AF98" s="127">
        <v>43082</v>
      </c>
      <c r="AG98" s="125" t="s">
        <v>891</v>
      </c>
      <c r="AH98" s="78">
        <v>0.17</v>
      </c>
      <c r="AI98" s="123"/>
      <c r="AJ98" s="124"/>
      <c r="AK98" s="50"/>
      <c r="AL98" s="45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 ht="12.75" customHeight="1" outlineLevel="2">
      <c r="A99" s="125" t="s">
        <v>51</v>
      </c>
      <c r="B99" s="76" t="s">
        <v>872</v>
      </c>
      <c r="C99" s="75">
        <v>43204</v>
      </c>
      <c r="D99" s="76" t="s">
        <v>449</v>
      </c>
      <c r="E99" s="76" t="s">
        <v>450</v>
      </c>
      <c r="F99" s="77">
        <v>90909</v>
      </c>
      <c r="G99" s="76" t="s">
        <v>901</v>
      </c>
      <c r="H99" s="78">
        <v>43277</v>
      </c>
      <c r="I99" s="76">
        <v>60</v>
      </c>
      <c r="J99" s="78">
        <v>43278</v>
      </c>
      <c r="K99" s="94">
        <v>90909</v>
      </c>
      <c r="L99" s="94">
        <v>77700</v>
      </c>
      <c r="M99" s="95">
        <v>74</v>
      </c>
      <c r="N99" s="96"/>
      <c r="O99" s="96" t="s">
        <v>4371</v>
      </c>
      <c r="P99" s="76">
        <f t="shared" si="15"/>
        <v>2.1</v>
      </c>
      <c r="Q99" s="76">
        <f t="shared" si="13"/>
        <v>77.7</v>
      </c>
      <c r="R99" s="76">
        <v>20.420000000000002</v>
      </c>
      <c r="S99" s="76"/>
      <c r="T99" s="94"/>
      <c r="U99" s="106" t="s">
        <v>453</v>
      </c>
      <c r="V99" s="76" t="s">
        <v>389</v>
      </c>
      <c r="W99" s="76" t="s">
        <v>452</v>
      </c>
      <c r="X99" s="76">
        <v>37</v>
      </c>
      <c r="Y99" s="76" t="s">
        <v>114</v>
      </c>
      <c r="Z99" s="76">
        <v>2457</v>
      </c>
      <c r="AA99" s="76">
        <v>90909</v>
      </c>
      <c r="AB99" s="118">
        <v>6660</v>
      </c>
      <c r="AC99" s="118">
        <v>180</v>
      </c>
      <c r="AD99" s="126" t="s">
        <v>6610</v>
      </c>
      <c r="AE99" s="125" t="s">
        <v>895</v>
      </c>
      <c r="AF99" s="127">
        <v>43094</v>
      </c>
      <c r="AG99" s="125" t="s">
        <v>891</v>
      </c>
      <c r="AH99" s="78">
        <v>0.17</v>
      </c>
      <c r="AI99" s="123"/>
      <c r="AJ99" s="124"/>
      <c r="AK99" s="50"/>
      <c r="AL99" s="45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16384" ht="12.75" customHeight="1" outlineLevel="2">
      <c r="A100" s="125" t="s">
        <v>51</v>
      </c>
      <c r="B100" s="76" t="s">
        <v>872</v>
      </c>
      <c r="C100" s="75">
        <v>43204</v>
      </c>
      <c r="D100" s="76" t="s">
        <v>449</v>
      </c>
      <c r="E100" s="76" t="s">
        <v>450</v>
      </c>
      <c r="F100" s="77">
        <v>6404</v>
      </c>
      <c r="G100" s="76" t="s">
        <v>901</v>
      </c>
      <c r="H100" s="78">
        <v>43277</v>
      </c>
      <c r="I100" s="76">
        <v>60</v>
      </c>
      <c r="J100" s="78">
        <v>43278</v>
      </c>
      <c r="K100" s="94">
        <v>6404</v>
      </c>
      <c r="L100" s="94">
        <v>5473.5</v>
      </c>
      <c r="M100" s="95">
        <v>74</v>
      </c>
      <c r="N100" s="96"/>
      <c r="O100" s="96" t="s">
        <v>4371</v>
      </c>
      <c r="P100" s="76">
        <f t="shared" si="15"/>
        <v>2.1</v>
      </c>
      <c r="Q100" s="76">
        <f t="shared" si="13"/>
        <v>4.2</v>
      </c>
      <c r="R100" s="76">
        <v>21.37</v>
      </c>
      <c r="S100" s="76"/>
      <c r="T100" s="94"/>
      <c r="U100" s="106" t="s">
        <v>889</v>
      </c>
      <c r="V100" s="76" t="s">
        <v>389</v>
      </c>
      <c r="W100" s="76" t="s">
        <v>888</v>
      </c>
      <c r="X100" s="76">
        <v>2</v>
      </c>
      <c r="Y100" s="76" t="s">
        <v>114</v>
      </c>
      <c r="Z100" s="76">
        <v>3202</v>
      </c>
      <c r="AA100" s="76">
        <v>6404</v>
      </c>
      <c r="AB100" s="118">
        <v>426</v>
      </c>
      <c r="AC100" s="118">
        <v>213</v>
      </c>
      <c r="AD100" s="126" t="s">
        <v>6610</v>
      </c>
      <c r="AE100" s="125" t="s">
        <v>895</v>
      </c>
      <c r="AF100" s="127">
        <v>43094</v>
      </c>
      <c r="AG100" s="125" t="s">
        <v>891</v>
      </c>
      <c r="AH100" s="78">
        <v>0.17</v>
      </c>
      <c r="AI100" s="123"/>
      <c r="AJ100" s="124"/>
      <c r="AK100" s="50"/>
      <c r="AL100" s="45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  <c r="XFD100"/>
    </row>
    <row r="101" spans="1:16384" ht="12.75" customHeight="1" outlineLevel="2">
      <c r="A101" s="125" t="s">
        <v>51</v>
      </c>
      <c r="B101" s="76" t="s">
        <v>872</v>
      </c>
      <c r="C101" s="75">
        <v>43204</v>
      </c>
      <c r="D101" s="76" t="s">
        <v>449</v>
      </c>
      <c r="E101" s="76" t="s">
        <v>450</v>
      </c>
      <c r="F101" s="77">
        <v>85995</v>
      </c>
      <c r="G101" s="76" t="s">
        <v>902</v>
      </c>
      <c r="H101" s="78">
        <v>43277</v>
      </c>
      <c r="I101" s="76">
        <v>60</v>
      </c>
      <c r="J101" s="78">
        <v>43278</v>
      </c>
      <c r="K101" s="94">
        <v>85995</v>
      </c>
      <c r="L101" s="94">
        <v>73500</v>
      </c>
      <c r="M101" s="95">
        <v>74</v>
      </c>
      <c r="N101" s="96"/>
      <c r="O101" s="96" t="s">
        <v>4371</v>
      </c>
      <c r="P101" s="76">
        <f t="shared" si="15"/>
        <v>2.1</v>
      </c>
      <c r="Q101" s="76">
        <f t="shared" si="13"/>
        <v>73.5</v>
      </c>
      <c r="R101" s="76">
        <v>20.420000000000002</v>
      </c>
      <c r="S101" s="76"/>
      <c r="T101" s="94"/>
      <c r="U101" s="106" t="s">
        <v>453</v>
      </c>
      <c r="V101" s="76" t="s">
        <v>389</v>
      </c>
      <c r="W101" s="76" t="s">
        <v>452</v>
      </c>
      <c r="X101" s="76">
        <v>35</v>
      </c>
      <c r="Y101" s="76" t="s">
        <v>114</v>
      </c>
      <c r="Z101" s="76">
        <v>2457</v>
      </c>
      <c r="AA101" s="76">
        <v>85995</v>
      </c>
      <c r="AB101" s="118">
        <v>6300</v>
      </c>
      <c r="AC101" s="118">
        <v>180</v>
      </c>
      <c r="AD101" s="126" t="s">
        <v>6610</v>
      </c>
      <c r="AE101" s="125" t="s">
        <v>893</v>
      </c>
      <c r="AF101" s="127">
        <v>43089</v>
      </c>
      <c r="AG101" s="125" t="s">
        <v>891</v>
      </c>
      <c r="AH101" s="78">
        <v>0.17</v>
      </c>
      <c r="AI101" s="123"/>
      <c r="AJ101" s="124"/>
      <c r="AK101" s="50"/>
      <c r="AL101" s="45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  <c r="XFD101"/>
    </row>
    <row r="102" spans="1:16384" ht="12.75" customHeight="1" outlineLevel="1">
      <c r="A102" s="79" t="s">
        <v>6642</v>
      </c>
      <c r="B102" s="76"/>
      <c r="C102" s="75"/>
      <c r="D102" s="76"/>
      <c r="E102" s="76"/>
      <c r="F102" s="77">
        <v>496197.44</v>
      </c>
      <c r="G102" s="76"/>
      <c r="H102" s="78"/>
      <c r="I102" s="76"/>
      <c r="J102" s="78"/>
      <c r="K102" s="94">
        <v>496197.44</v>
      </c>
      <c r="L102" s="94">
        <v>424100.36</v>
      </c>
      <c r="M102" s="95"/>
      <c r="N102" s="96"/>
      <c r="O102" s="96"/>
      <c r="P102" s="76"/>
      <c r="Q102" s="76">
        <v>402.9</v>
      </c>
      <c r="R102" s="76"/>
      <c r="S102" s="76"/>
      <c r="T102" s="94"/>
      <c r="U102" s="106"/>
      <c r="V102" s="76"/>
      <c r="W102" s="76"/>
      <c r="X102" s="76">
        <v>217</v>
      </c>
      <c r="Y102" s="76"/>
      <c r="Z102" s="76"/>
      <c r="AA102" s="76"/>
      <c r="AB102" s="118"/>
      <c r="AC102" s="118"/>
      <c r="AD102" s="66"/>
      <c r="AE102" s="73"/>
      <c r="AF102" s="119"/>
      <c r="AG102" s="73"/>
      <c r="AH102" s="122"/>
      <c r="AI102" s="123"/>
      <c r="AJ102" s="124">
        <f>SUBTOTAL(9,AJ89:AJ101)</f>
        <v>0</v>
      </c>
      <c r="AK102" s="50"/>
      <c r="AL102" s="45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  <c r="AMM102"/>
      <c r="AMN102"/>
      <c r="AMO102"/>
      <c r="AMP102"/>
      <c r="AMQ102"/>
      <c r="AMR102"/>
      <c r="AMS102"/>
      <c r="AMT102"/>
      <c r="AMU102"/>
      <c r="AMV102"/>
      <c r="AMW102"/>
      <c r="AMX102"/>
      <c r="AMY102"/>
      <c r="AMZ102"/>
      <c r="ANA102"/>
      <c r="ANB102"/>
      <c r="ANC102"/>
      <c r="AND102"/>
      <c r="ANE102"/>
      <c r="ANF102"/>
      <c r="ANG102"/>
      <c r="ANH102"/>
      <c r="ANI102"/>
      <c r="ANJ102"/>
      <c r="ANK102"/>
      <c r="ANL102"/>
      <c r="ANM102"/>
      <c r="ANN102"/>
      <c r="ANO102"/>
      <c r="ANP102"/>
      <c r="ANQ102"/>
      <c r="ANR102"/>
      <c r="ANS102"/>
      <c r="ANT102"/>
      <c r="ANU102"/>
      <c r="ANV102"/>
      <c r="ANW102"/>
      <c r="ANX102"/>
      <c r="ANY102"/>
      <c r="ANZ102"/>
      <c r="AOA102"/>
      <c r="AOB102"/>
      <c r="AOC102"/>
      <c r="AOD102"/>
      <c r="AOE102"/>
      <c r="AOF102"/>
      <c r="AOG102"/>
      <c r="AOH102"/>
      <c r="AOI102"/>
      <c r="AOJ102"/>
      <c r="AOK102"/>
      <c r="AOL102"/>
      <c r="AOM102"/>
      <c r="AON102"/>
      <c r="AOO102"/>
      <c r="AOP102"/>
      <c r="AOQ102"/>
      <c r="AOR102"/>
      <c r="AOS102"/>
      <c r="AOT102"/>
      <c r="AOU102"/>
      <c r="AOV102"/>
      <c r="AOW102"/>
      <c r="AOX102"/>
      <c r="AOY102"/>
      <c r="AOZ102"/>
      <c r="APA102"/>
      <c r="APB102"/>
      <c r="APC102"/>
      <c r="APD102"/>
      <c r="APE102"/>
      <c r="APF102"/>
      <c r="APG102"/>
      <c r="APH102"/>
      <c r="API102"/>
      <c r="APJ102"/>
      <c r="APK102"/>
      <c r="APL102"/>
      <c r="APM102"/>
      <c r="APN102"/>
      <c r="APO102"/>
      <c r="APP102"/>
      <c r="APQ102"/>
      <c r="APR102"/>
      <c r="APS102"/>
      <c r="APT102"/>
      <c r="APU102"/>
      <c r="APV102"/>
      <c r="APW102"/>
      <c r="APX102"/>
      <c r="APY102"/>
      <c r="APZ102"/>
      <c r="AQA102"/>
      <c r="AQB102"/>
      <c r="AQC102"/>
      <c r="AQD102"/>
      <c r="AQE102"/>
      <c r="AQF102"/>
      <c r="AQG102"/>
      <c r="AQH102"/>
      <c r="AQI102"/>
      <c r="AQJ102"/>
      <c r="AQK102"/>
      <c r="AQL102"/>
      <c r="AQM102"/>
      <c r="AQN102"/>
      <c r="AQO102"/>
      <c r="AQP102"/>
      <c r="AQQ102"/>
      <c r="AQR102"/>
      <c r="AQS102"/>
      <c r="AQT102"/>
      <c r="AQU102"/>
      <c r="AQV102"/>
      <c r="AQW102"/>
      <c r="AQX102"/>
      <c r="AQY102"/>
      <c r="AQZ102"/>
      <c r="ARA102"/>
      <c r="ARB102"/>
      <c r="ARC102"/>
      <c r="ARD102"/>
      <c r="ARE102"/>
      <c r="ARF102"/>
      <c r="ARG102"/>
      <c r="ARH102"/>
      <c r="ARI102"/>
      <c r="ARJ102"/>
      <c r="ARK102"/>
      <c r="ARL102"/>
      <c r="ARM102"/>
      <c r="ARN102"/>
      <c r="ARO102"/>
      <c r="ARP102"/>
      <c r="ARQ102"/>
      <c r="ARR102"/>
      <c r="ARS102"/>
      <c r="ART102"/>
      <c r="ARU102"/>
      <c r="ARV102"/>
      <c r="ARW102"/>
      <c r="ARX102"/>
      <c r="ARY102"/>
      <c r="ARZ102"/>
      <c r="ASA102"/>
      <c r="ASB102"/>
      <c r="ASC102"/>
      <c r="ASD102"/>
      <c r="ASE102"/>
      <c r="ASF102"/>
      <c r="ASG102"/>
      <c r="ASH102"/>
      <c r="ASI102"/>
      <c r="ASJ102"/>
      <c r="ASK102"/>
      <c r="ASL102"/>
      <c r="ASM102"/>
      <c r="ASN102"/>
      <c r="ASO102"/>
      <c r="ASP102"/>
      <c r="ASQ102"/>
      <c r="ASR102"/>
      <c r="ASS102"/>
      <c r="AST102"/>
      <c r="ASU102"/>
      <c r="ASV102"/>
      <c r="ASW102"/>
      <c r="ASX102"/>
      <c r="ASY102"/>
      <c r="ASZ102"/>
      <c r="ATA102"/>
      <c r="ATB102"/>
      <c r="ATC102"/>
      <c r="ATD102"/>
      <c r="ATE102"/>
      <c r="ATF102"/>
      <c r="ATG102"/>
      <c r="ATH102"/>
      <c r="ATI102"/>
      <c r="ATJ102"/>
      <c r="ATK102"/>
      <c r="ATL102"/>
      <c r="ATM102"/>
      <c r="ATN102"/>
      <c r="ATO102"/>
      <c r="ATP102"/>
      <c r="ATQ102"/>
      <c r="ATR102"/>
      <c r="ATS102"/>
      <c r="ATT102"/>
      <c r="ATU102"/>
      <c r="ATV102"/>
      <c r="ATW102"/>
      <c r="ATX102"/>
      <c r="ATY102"/>
      <c r="ATZ102"/>
      <c r="AUA102"/>
      <c r="AUB102"/>
      <c r="AUC102"/>
      <c r="AUD102"/>
      <c r="AUE102"/>
      <c r="AUF102"/>
      <c r="AUG102"/>
      <c r="AUH102"/>
      <c r="AUI102"/>
      <c r="AUJ102"/>
      <c r="AUK102"/>
      <c r="AUL102"/>
      <c r="AUM102"/>
      <c r="AUN102"/>
      <c r="AUO102"/>
      <c r="AUP102"/>
      <c r="AUQ102"/>
      <c r="AUR102"/>
      <c r="AUS102"/>
      <c r="AUT102"/>
      <c r="AUU102"/>
      <c r="AUV102"/>
      <c r="AUW102"/>
      <c r="AUX102"/>
      <c r="AUY102"/>
      <c r="AUZ102"/>
      <c r="AVA102"/>
      <c r="AVB102"/>
      <c r="AVC102"/>
      <c r="AVD102"/>
      <c r="AVE102"/>
      <c r="AVF102"/>
      <c r="AVG102"/>
      <c r="AVH102"/>
      <c r="AVI102"/>
      <c r="AVJ102"/>
      <c r="AVK102"/>
      <c r="AVL102"/>
      <c r="AVM102"/>
      <c r="AVN102"/>
      <c r="AVO102"/>
      <c r="AVP102"/>
      <c r="AVQ102"/>
      <c r="AVR102"/>
      <c r="AVS102"/>
      <c r="AVT102"/>
      <c r="AVU102"/>
      <c r="AVV102"/>
      <c r="AVW102"/>
      <c r="AVX102"/>
      <c r="AVY102"/>
      <c r="AVZ102"/>
      <c r="AWA102"/>
      <c r="AWB102"/>
      <c r="AWC102"/>
      <c r="AWD102"/>
      <c r="AWE102"/>
      <c r="AWF102"/>
      <c r="AWG102"/>
      <c r="AWH102"/>
      <c r="AWI102"/>
      <c r="AWJ102"/>
      <c r="AWK102"/>
      <c r="AWL102"/>
      <c r="AWM102"/>
      <c r="AWN102"/>
      <c r="AWO102"/>
      <c r="AWP102"/>
      <c r="AWQ102"/>
      <c r="AWR102"/>
      <c r="AWS102"/>
      <c r="AWT102"/>
      <c r="AWU102"/>
      <c r="AWV102"/>
      <c r="AWW102"/>
      <c r="AWX102"/>
      <c r="AWY102"/>
      <c r="AWZ102"/>
      <c r="AXA102"/>
      <c r="AXB102"/>
      <c r="AXC102"/>
      <c r="AXD102"/>
      <c r="AXE102"/>
      <c r="AXF102"/>
      <c r="AXG102"/>
      <c r="AXH102"/>
      <c r="AXI102"/>
      <c r="AXJ102"/>
      <c r="AXK102"/>
      <c r="AXL102"/>
      <c r="AXM102"/>
      <c r="AXN102"/>
      <c r="AXO102"/>
      <c r="AXP102"/>
      <c r="AXQ102"/>
      <c r="AXR102"/>
      <c r="AXS102"/>
      <c r="AXT102"/>
      <c r="AXU102"/>
      <c r="AXV102"/>
      <c r="AXW102"/>
      <c r="AXX102"/>
      <c r="AXY102"/>
      <c r="AXZ102"/>
      <c r="AYA102"/>
      <c r="AYB102"/>
      <c r="AYC102"/>
      <c r="AYD102"/>
      <c r="AYE102"/>
      <c r="AYF102"/>
      <c r="AYG102"/>
      <c r="AYH102"/>
      <c r="AYI102"/>
      <c r="AYJ102"/>
      <c r="AYK102"/>
      <c r="AYL102"/>
      <c r="AYM102"/>
      <c r="AYN102"/>
      <c r="AYO102"/>
      <c r="AYP102"/>
      <c r="AYQ102"/>
      <c r="AYR102"/>
      <c r="AYS102"/>
      <c r="AYT102"/>
      <c r="AYU102"/>
      <c r="AYV102"/>
      <c r="AYW102"/>
      <c r="AYX102"/>
      <c r="AYY102"/>
      <c r="AYZ102"/>
      <c r="AZA102"/>
      <c r="AZB102"/>
      <c r="AZC102"/>
      <c r="AZD102"/>
      <c r="AZE102"/>
      <c r="AZF102"/>
      <c r="AZG102"/>
      <c r="AZH102"/>
      <c r="AZI102"/>
      <c r="AZJ102"/>
      <c r="AZK102"/>
      <c r="AZL102"/>
      <c r="AZM102"/>
      <c r="AZN102"/>
      <c r="AZO102"/>
      <c r="AZP102"/>
      <c r="AZQ102"/>
      <c r="AZR102"/>
      <c r="AZS102"/>
      <c r="AZT102"/>
      <c r="AZU102"/>
      <c r="AZV102"/>
      <c r="AZW102"/>
      <c r="AZX102"/>
      <c r="AZY102"/>
      <c r="AZZ102"/>
      <c r="BAA102"/>
      <c r="BAB102"/>
      <c r="BAC102"/>
      <c r="BAD102"/>
      <c r="BAE102"/>
      <c r="BAF102"/>
      <c r="BAG102"/>
      <c r="BAH102"/>
      <c r="BAI102"/>
      <c r="BAJ102"/>
      <c r="BAK102"/>
      <c r="BAL102"/>
      <c r="BAM102"/>
      <c r="BAN102"/>
      <c r="BAO102"/>
      <c r="BAP102"/>
      <c r="BAQ102"/>
      <c r="BAR102"/>
      <c r="BAS102"/>
      <c r="BAT102"/>
      <c r="BAU102"/>
      <c r="BAV102"/>
      <c r="BAW102"/>
      <c r="BAX102"/>
      <c r="BAY102"/>
      <c r="BAZ102"/>
      <c r="BBA102"/>
      <c r="BBB102"/>
      <c r="BBC102"/>
      <c r="BBD102"/>
      <c r="BBE102"/>
      <c r="BBF102"/>
      <c r="BBG102"/>
      <c r="BBH102"/>
      <c r="BBI102"/>
      <c r="BBJ102"/>
      <c r="BBK102"/>
      <c r="BBL102"/>
      <c r="BBM102"/>
      <c r="BBN102"/>
      <c r="BBO102"/>
      <c r="BBP102"/>
      <c r="BBQ102"/>
      <c r="BBR102"/>
      <c r="BBS102"/>
      <c r="BBT102"/>
      <c r="BBU102"/>
      <c r="BBV102"/>
      <c r="BBW102"/>
      <c r="BBX102"/>
      <c r="BBY102"/>
      <c r="BBZ102"/>
      <c r="BCA102"/>
      <c r="BCB102"/>
      <c r="BCC102"/>
      <c r="BCD102"/>
      <c r="BCE102"/>
      <c r="BCF102"/>
      <c r="BCG102"/>
      <c r="BCH102"/>
      <c r="BCI102"/>
      <c r="BCJ102"/>
      <c r="BCK102"/>
      <c r="BCL102"/>
      <c r="BCM102"/>
      <c r="BCN102"/>
      <c r="BCO102"/>
      <c r="BCP102"/>
      <c r="BCQ102"/>
      <c r="BCR102"/>
      <c r="BCS102"/>
      <c r="BCT102"/>
      <c r="BCU102"/>
      <c r="BCV102"/>
      <c r="BCW102"/>
      <c r="BCX102"/>
      <c r="BCY102"/>
      <c r="BCZ102"/>
      <c r="BDA102"/>
      <c r="BDB102"/>
      <c r="BDC102"/>
      <c r="BDD102"/>
      <c r="BDE102"/>
      <c r="BDF102"/>
      <c r="BDG102"/>
      <c r="BDH102"/>
      <c r="BDI102"/>
      <c r="BDJ102"/>
      <c r="BDK102"/>
      <c r="BDL102"/>
      <c r="BDM102"/>
      <c r="BDN102"/>
      <c r="BDO102"/>
      <c r="BDP102"/>
      <c r="BDQ102"/>
      <c r="BDR102"/>
      <c r="BDS102"/>
      <c r="BDT102"/>
      <c r="BDU102"/>
      <c r="BDV102"/>
      <c r="BDW102"/>
      <c r="BDX102"/>
      <c r="BDY102"/>
      <c r="BDZ102"/>
      <c r="BEA102"/>
      <c r="BEB102"/>
      <c r="BEC102"/>
      <c r="BED102"/>
      <c r="BEE102"/>
      <c r="BEF102"/>
      <c r="BEG102"/>
      <c r="BEH102"/>
      <c r="BEI102"/>
      <c r="BEJ102"/>
      <c r="BEK102"/>
      <c r="BEL102"/>
      <c r="BEM102"/>
      <c r="BEN102"/>
      <c r="BEO102"/>
      <c r="BEP102"/>
      <c r="BEQ102"/>
      <c r="BER102"/>
      <c r="BES102"/>
      <c r="BET102"/>
      <c r="BEU102"/>
      <c r="BEV102"/>
      <c r="BEW102"/>
      <c r="BEX102"/>
      <c r="BEY102"/>
      <c r="BEZ102"/>
      <c r="BFA102"/>
      <c r="BFB102"/>
      <c r="BFC102"/>
      <c r="BFD102"/>
      <c r="BFE102"/>
      <c r="BFF102"/>
      <c r="BFG102"/>
      <c r="BFH102"/>
      <c r="BFI102"/>
      <c r="BFJ102"/>
      <c r="BFK102"/>
      <c r="BFL102"/>
      <c r="BFM102"/>
      <c r="BFN102"/>
      <c r="BFO102"/>
      <c r="BFP102"/>
      <c r="BFQ102"/>
      <c r="BFR102"/>
      <c r="BFS102"/>
      <c r="BFT102"/>
      <c r="BFU102"/>
      <c r="BFV102"/>
      <c r="BFW102"/>
      <c r="BFX102"/>
      <c r="BFY102"/>
      <c r="BFZ102"/>
      <c r="BGA102"/>
      <c r="BGB102"/>
      <c r="BGC102"/>
      <c r="BGD102"/>
      <c r="BGE102"/>
      <c r="BGF102"/>
      <c r="BGG102"/>
      <c r="BGH102"/>
      <c r="BGI102"/>
      <c r="BGJ102"/>
      <c r="BGK102"/>
      <c r="BGL102"/>
      <c r="BGM102"/>
      <c r="BGN102"/>
      <c r="BGO102"/>
      <c r="BGP102"/>
      <c r="BGQ102"/>
      <c r="BGR102"/>
      <c r="BGS102"/>
      <c r="BGT102"/>
      <c r="BGU102"/>
      <c r="BGV102"/>
      <c r="BGW102"/>
      <c r="BGX102"/>
      <c r="BGY102"/>
      <c r="BGZ102"/>
      <c r="BHA102"/>
      <c r="BHB102"/>
      <c r="BHC102"/>
      <c r="BHD102"/>
      <c r="BHE102"/>
      <c r="BHF102"/>
      <c r="BHG102"/>
      <c r="BHH102"/>
      <c r="BHI102"/>
      <c r="BHJ102"/>
      <c r="BHK102"/>
      <c r="BHL102"/>
      <c r="BHM102"/>
      <c r="BHN102"/>
      <c r="BHO102"/>
      <c r="BHP102"/>
      <c r="BHQ102"/>
      <c r="BHR102"/>
      <c r="BHS102"/>
      <c r="BHT102"/>
      <c r="BHU102"/>
      <c r="BHV102"/>
      <c r="BHW102"/>
      <c r="BHX102"/>
      <c r="BHY102"/>
      <c r="BHZ102"/>
      <c r="BIA102"/>
      <c r="BIB102"/>
      <c r="BIC102"/>
      <c r="BID102"/>
      <c r="BIE102"/>
      <c r="BIF102"/>
      <c r="BIG102"/>
      <c r="BIH102"/>
      <c r="BII102"/>
      <c r="BIJ102"/>
      <c r="BIK102"/>
      <c r="BIL102"/>
      <c r="BIM102"/>
      <c r="BIN102"/>
      <c r="BIO102"/>
      <c r="BIP102"/>
      <c r="BIQ102"/>
      <c r="BIR102"/>
      <c r="BIS102"/>
      <c r="BIT102"/>
      <c r="BIU102"/>
      <c r="BIV102"/>
      <c r="BIW102"/>
      <c r="BIX102"/>
      <c r="BIY102"/>
      <c r="BIZ102"/>
      <c r="BJA102"/>
      <c r="BJB102"/>
      <c r="BJC102"/>
      <c r="BJD102"/>
      <c r="BJE102"/>
      <c r="BJF102"/>
      <c r="BJG102"/>
      <c r="BJH102"/>
      <c r="BJI102"/>
      <c r="BJJ102"/>
      <c r="BJK102"/>
      <c r="BJL102"/>
      <c r="BJM102"/>
      <c r="BJN102"/>
      <c r="BJO102"/>
      <c r="BJP102"/>
      <c r="BJQ102"/>
      <c r="BJR102"/>
      <c r="BJS102"/>
      <c r="BJT102"/>
      <c r="BJU102"/>
      <c r="BJV102"/>
      <c r="BJW102"/>
      <c r="BJX102"/>
      <c r="BJY102"/>
      <c r="BJZ102"/>
      <c r="BKA102"/>
      <c r="BKB102"/>
      <c r="BKC102"/>
      <c r="BKD102"/>
      <c r="BKE102"/>
      <c r="BKF102"/>
      <c r="BKG102"/>
      <c r="BKH102"/>
      <c r="BKI102"/>
      <c r="BKJ102"/>
      <c r="BKK102"/>
      <c r="BKL102"/>
      <c r="BKM102"/>
      <c r="BKN102"/>
      <c r="BKO102"/>
      <c r="BKP102"/>
      <c r="BKQ102"/>
      <c r="BKR102"/>
      <c r="BKS102"/>
      <c r="BKT102"/>
      <c r="BKU102"/>
      <c r="BKV102"/>
      <c r="BKW102"/>
      <c r="BKX102"/>
      <c r="BKY102"/>
      <c r="BKZ102"/>
      <c r="BLA102"/>
      <c r="BLB102"/>
      <c r="BLC102"/>
      <c r="BLD102"/>
      <c r="BLE102"/>
      <c r="BLF102"/>
      <c r="BLG102"/>
      <c r="BLH102"/>
      <c r="BLI102"/>
      <c r="BLJ102"/>
      <c r="BLK102"/>
      <c r="BLL102"/>
      <c r="BLM102"/>
      <c r="BLN102"/>
      <c r="BLO102"/>
      <c r="BLP102"/>
      <c r="BLQ102"/>
      <c r="BLR102"/>
      <c r="BLS102"/>
      <c r="BLT102"/>
      <c r="BLU102"/>
      <c r="BLV102"/>
      <c r="BLW102"/>
      <c r="BLX102"/>
      <c r="BLY102"/>
      <c r="BLZ102"/>
      <c r="BMA102"/>
      <c r="BMB102"/>
      <c r="BMC102"/>
      <c r="BMD102"/>
      <c r="BME102"/>
      <c r="BMF102"/>
      <c r="BMG102"/>
      <c r="BMH102"/>
      <c r="BMI102"/>
      <c r="BMJ102"/>
      <c r="BMK102"/>
      <c r="BML102"/>
      <c r="BMM102"/>
      <c r="BMN102"/>
      <c r="BMO102"/>
      <c r="BMP102"/>
      <c r="BMQ102"/>
      <c r="BMR102"/>
      <c r="BMS102"/>
      <c r="BMT102"/>
      <c r="BMU102"/>
      <c r="BMV102"/>
      <c r="BMW102"/>
      <c r="BMX102"/>
      <c r="BMY102"/>
      <c r="BMZ102"/>
      <c r="BNA102"/>
      <c r="BNB102"/>
      <c r="BNC102"/>
      <c r="BND102"/>
      <c r="BNE102"/>
      <c r="BNF102"/>
      <c r="BNG102"/>
      <c r="BNH102"/>
      <c r="BNI102"/>
      <c r="BNJ102"/>
      <c r="BNK102"/>
      <c r="BNL102"/>
      <c r="BNM102"/>
      <c r="BNN102"/>
      <c r="BNO102"/>
      <c r="BNP102"/>
      <c r="BNQ102"/>
      <c r="BNR102"/>
      <c r="BNS102"/>
      <c r="BNT102"/>
      <c r="BNU102"/>
      <c r="BNV102"/>
      <c r="BNW102"/>
      <c r="BNX102"/>
      <c r="BNY102"/>
      <c r="BNZ102"/>
      <c r="BOA102"/>
      <c r="BOB102"/>
      <c r="BOC102"/>
      <c r="BOD102"/>
      <c r="BOE102"/>
      <c r="BOF102"/>
      <c r="BOG102"/>
      <c r="BOH102"/>
      <c r="BOI102"/>
      <c r="BOJ102"/>
      <c r="BOK102"/>
      <c r="BOL102"/>
      <c r="BOM102"/>
      <c r="BON102"/>
      <c r="BOO102"/>
      <c r="BOP102"/>
      <c r="BOQ102"/>
      <c r="BOR102"/>
      <c r="BOS102"/>
      <c r="BOT102"/>
      <c r="BOU102"/>
      <c r="BOV102"/>
      <c r="BOW102"/>
      <c r="BOX102"/>
      <c r="BOY102"/>
      <c r="BOZ102"/>
      <c r="BPA102"/>
      <c r="BPB102"/>
      <c r="BPC102"/>
      <c r="BPD102"/>
      <c r="BPE102"/>
      <c r="BPF102"/>
      <c r="BPG102"/>
      <c r="BPH102"/>
      <c r="BPI102"/>
      <c r="BPJ102"/>
      <c r="BPK102"/>
      <c r="BPL102"/>
      <c r="BPM102"/>
      <c r="BPN102"/>
      <c r="BPO102"/>
      <c r="BPP102"/>
      <c r="BPQ102"/>
      <c r="BPR102"/>
      <c r="BPS102"/>
      <c r="BPT102"/>
      <c r="BPU102"/>
      <c r="BPV102"/>
      <c r="BPW102"/>
      <c r="BPX102"/>
      <c r="BPY102"/>
      <c r="BPZ102"/>
      <c r="BQA102"/>
      <c r="BQB102"/>
      <c r="BQC102"/>
      <c r="BQD102"/>
      <c r="BQE102"/>
      <c r="BQF102"/>
      <c r="BQG102"/>
      <c r="BQH102"/>
      <c r="BQI102"/>
      <c r="BQJ102"/>
      <c r="BQK102"/>
      <c r="BQL102"/>
      <c r="BQM102"/>
      <c r="BQN102"/>
      <c r="BQO102"/>
      <c r="BQP102"/>
      <c r="BQQ102"/>
      <c r="BQR102"/>
      <c r="BQS102"/>
      <c r="BQT102"/>
      <c r="BQU102"/>
      <c r="BQV102"/>
      <c r="BQW102"/>
      <c r="BQX102"/>
      <c r="BQY102"/>
      <c r="BQZ102"/>
      <c r="BRA102"/>
      <c r="BRB102"/>
      <c r="BRC102"/>
      <c r="BRD102"/>
      <c r="BRE102"/>
      <c r="BRF102"/>
      <c r="BRG102"/>
      <c r="BRH102"/>
      <c r="BRI102"/>
      <c r="BRJ102"/>
      <c r="BRK102"/>
      <c r="BRL102"/>
      <c r="BRM102"/>
      <c r="BRN102"/>
      <c r="BRO102"/>
      <c r="BRP102"/>
      <c r="BRQ102"/>
      <c r="BRR102"/>
      <c r="BRS102"/>
      <c r="BRT102"/>
      <c r="BRU102"/>
      <c r="BRV102"/>
      <c r="BRW102"/>
      <c r="BRX102"/>
      <c r="BRY102"/>
      <c r="BRZ102"/>
      <c r="BSA102"/>
      <c r="BSB102"/>
      <c r="BSC102"/>
      <c r="BSD102"/>
      <c r="BSE102"/>
      <c r="BSF102"/>
      <c r="BSG102"/>
      <c r="BSH102"/>
      <c r="BSI102"/>
      <c r="BSJ102"/>
      <c r="BSK102"/>
      <c r="BSL102"/>
      <c r="BSM102"/>
      <c r="BSN102"/>
      <c r="BSO102"/>
      <c r="BSP102"/>
      <c r="BSQ102"/>
      <c r="BSR102"/>
      <c r="BSS102"/>
      <c r="BST102"/>
      <c r="BSU102"/>
      <c r="BSV102"/>
      <c r="BSW102"/>
      <c r="BSX102"/>
      <c r="BSY102"/>
      <c r="BSZ102"/>
      <c r="BTA102"/>
      <c r="BTB102"/>
      <c r="BTC102"/>
      <c r="BTD102"/>
      <c r="BTE102"/>
      <c r="BTF102"/>
      <c r="BTG102"/>
      <c r="BTH102"/>
      <c r="BTI102"/>
      <c r="BTJ102"/>
      <c r="BTK102"/>
      <c r="BTL102"/>
      <c r="BTM102"/>
      <c r="BTN102"/>
      <c r="BTO102"/>
      <c r="BTP102"/>
      <c r="BTQ102"/>
      <c r="BTR102"/>
      <c r="BTS102"/>
      <c r="BTT102"/>
      <c r="BTU102"/>
      <c r="BTV102"/>
      <c r="BTW102"/>
      <c r="BTX102"/>
      <c r="BTY102"/>
      <c r="BTZ102"/>
      <c r="BUA102"/>
      <c r="BUB102"/>
      <c r="BUC102"/>
      <c r="BUD102"/>
      <c r="BUE102"/>
      <c r="BUF102"/>
      <c r="BUG102"/>
      <c r="BUH102"/>
      <c r="BUI102"/>
      <c r="BUJ102"/>
      <c r="BUK102"/>
      <c r="BUL102"/>
      <c r="BUM102"/>
      <c r="BUN102"/>
      <c r="BUO102"/>
      <c r="BUP102"/>
      <c r="BUQ102"/>
      <c r="BUR102"/>
      <c r="BUS102"/>
      <c r="BUT102"/>
      <c r="BUU102"/>
      <c r="BUV102"/>
      <c r="BUW102"/>
      <c r="BUX102"/>
      <c r="BUY102"/>
      <c r="BUZ102"/>
      <c r="BVA102"/>
      <c r="BVB102"/>
      <c r="BVC102"/>
      <c r="BVD102"/>
      <c r="BVE102"/>
      <c r="BVF102"/>
      <c r="BVG102"/>
      <c r="BVH102"/>
      <c r="BVI102"/>
      <c r="BVJ102"/>
      <c r="BVK102"/>
      <c r="BVL102"/>
      <c r="BVM102"/>
      <c r="BVN102"/>
      <c r="BVO102"/>
      <c r="BVP102"/>
      <c r="BVQ102"/>
      <c r="BVR102"/>
      <c r="BVS102"/>
      <c r="BVT102"/>
      <c r="BVU102"/>
      <c r="BVV102"/>
      <c r="BVW102"/>
      <c r="BVX102"/>
      <c r="BVY102"/>
      <c r="BVZ102"/>
      <c r="BWA102"/>
      <c r="BWB102"/>
      <c r="BWC102"/>
      <c r="BWD102"/>
      <c r="BWE102"/>
      <c r="BWF102"/>
      <c r="BWG102"/>
      <c r="BWH102"/>
      <c r="BWI102"/>
      <c r="BWJ102"/>
      <c r="BWK102"/>
      <c r="BWL102"/>
      <c r="BWM102"/>
      <c r="BWN102"/>
      <c r="BWO102"/>
      <c r="BWP102"/>
      <c r="BWQ102"/>
      <c r="BWR102"/>
      <c r="BWS102"/>
      <c r="BWT102"/>
      <c r="BWU102"/>
      <c r="BWV102"/>
      <c r="BWW102"/>
      <c r="BWX102"/>
      <c r="BWY102"/>
      <c r="BWZ102"/>
      <c r="BXA102"/>
      <c r="BXB102"/>
      <c r="BXC102"/>
      <c r="BXD102"/>
      <c r="BXE102"/>
      <c r="BXF102"/>
      <c r="BXG102"/>
      <c r="BXH102"/>
      <c r="BXI102"/>
      <c r="BXJ102"/>
      <c r="BXK102"/>
      <c r="BXL102"/>
      <c r="BXM102"/>
      <c r="BXN102"/>
      <c r="BXO102"/>
      <c r="BXP102"/>
      <c r="BXQ102"/>
      <c r="BXR102"/>
      <c r="BXS102"/>
      <c r="BXT102"/>
      <c r="BXU102"/>
      <c r="BXV102"/>
      <c r="BXW102"/>
      <c r="BXX102"/>
      <c r="BXY102"/>
      <c r="BXZ102"/>
      <c r="BYA102"/>
      <c r="BYB102"/>
      <c r="BYC102"/>
      <c r="BYD102"/>
      <c r="BYE102"/>
      <c r="BYF102"/>
      <c r="BYG102"/>
      <c r="BYH102"/>
      <c r="BYI102"/>
      <c r="BYJ102"/>
      <c r="BYK102"/>
      <c r="BYL102"/>
      <c r="BYM102"/>
      <c r="BYN102"/>
      <c r="BYO102"/>
      <c r="BYP102"/>
      <c r="BYQ102"/>
      <c r="BYR102"/>
      <c r="BYS102"/>
      <c r="BYT102"/>
      <c r="BYU102"/>
      <c r="BYV102"/>
      <c r="BYW102"/>
      <c r="BYX102"/>
      <c r="BYY102"/>
      <c r="BYZ102"/>
      <c r="BZA102"/>
      <c r="BZB102"/>
      <c r="BZC102"/>
      <c r="BZD102"/>
      <c r="BZE102"/>
      <c r="BZF102"/>
      <c r="BZG102"/>
      <c r="BZH102"/>
      <c r="BZI102"/>
      <c r="BZJ102"/>
      <c r="BZK102"/>
      <c r="BZL102"/>
      <c r="BZM102"/>
      <c r="BZN102"/>
      <c r="BZO102"/>
      <c r="BZP102"/>
      <c r="BZQ102"/>
      <c r="BZR102"/>
      <c r="BZS102"/>
      <c r="BZT102"/>
      <c r="BZU102"/>
      <c r="BZV102"/>
      <c r="BZW102"/>
      <c r="BZX102"/>
      <c r="BZY102"/>
      <c r="BZZ102"/>
      <c r="CAA102"/>
      <c r="CAB102"/>
      <c r="CAC102"/>
      <c r="CAD102"/>
      <c r="CAE102"/>
      <c r="CAF102"/>
      <c r="CAG102"/>
      <c r="CAH102"/>
      <c r="CAI102"/>
      <c r="CAJ102"/>
      <c r="CAK102"/>
      <c r="CAL102"/>
      <c r="CAM102"/>
      <c r="CAN102"/>
      <c r="CAO102"/>
      <c r="CAP102"/>
      <c r="CAQ102"/>
      <c r="CAR102"/>
      <c r="CAS102"/>
      <c r="CAT102"/>
      <c r="CAU102"/>
      <c r="CAV102"/>
      <c r="CAW102"/>
      <c r="CAX102"/>
      <c r="CAY102"/>
      <c r="CAZ102"/>
      <c r="CBA102"/>
      <c r="CBB102"/>
      <c r="CBC102"/>
      <c r="CBD102"/>
      <c r="CBE102"/>
      <c r="CBF102"/>
      <c r="CBG102"/>
      <c r="CBH102"/>
      <c r="CBI102"/>
      <c r="CBJ102"/>
      <c r="CBK102"/>
      <c r="CBL102"/>
      <c r="CBM102"/>
      <c r="CBN102"/>
      <c r="CBO102"/>
      <c r="CBP102"/>
      <c r="CBQ102"/>
      <c r="CBR102"/>
      <c r="CBS102"/>
      <c r="CBT102"/>
      <c r="CBU102"/>
      <c r="CBV102"/>
      <c r="CBW102"/>
      <c r="CBX102"/>
      <c r="CBY102"/>
      <c r="CBZ102"/>
      <c r="CCA102"/>
      <c r="CCB102"/>
      <c r="CCC102"/>
      <c r="CCD102"/>
      <c r="CCE102"/>
      <c r="CCF102"/>
      <c r="CCG102"/>
      <c r="CCH102"/>
      <c r="CCI102"/>
      <c r="CCJ102"/>
      <c r="CCK102"/>
      <c r="CCL102"/>
      <c r="CCM102"/>
      <c r="CCN102"/>
      <c r="CCO102"/>
      <c r="CCP102"/>
      <c r="CCQ102"/>
      <c r="CCR102"/>
      <c r="CCS102"/>
      <c r="CCT102"/>
      <c r="CCU102"/>
      <c r="CCV102"/>
      <c r="CCW102"/>
      <c r="CCX102"/>
      <c r="CCY102"/>
      <c r="CCZ102"/>
      <c r="CDA102"/>
      <c r="CDB102"/>
      <c r="CDC102"/>
      <c r="CDD102"/>
      <c r="CDE102"/>
      <c r="CDF102"/>
      <c r="CDG102"/>
      <c r="CDH102"/>
      <c r="CDI102"/>
      <c r="CDJ102"/>
      <c r="CDK102"/>
      <c r="CDL102"/>
      <c r="CDM102"/>
      <c r="CDN102"/>
      <c r="CDO102"/>
      <c r="CDP102"/>
      <c r="CDQ102"/>
      <c r="CDR102"/>
      <c r="CDS102"/>
      <c r="CDT102"/>
      <c r="CDU102"/>
      <c r="CDV102"/>
      <c r="CDW102"/>
      <c r="CDX102"/>
      <c r="CDY102"/>
      <c r="CDZ102"/>
      <c r="CEA102"/>
      <c r="CEB102"/>
      <c r="CEC102"/>
      <c r="CED102"/>
      <c r="CEE102"/>
      <c r="CEF102"/>
      <c r="CEG102"/>
      <c r="CEH102"/>
      <c r="CEI102"/>
      <c r="CEJ102"/>
      <c r="CEK102"/>
      <c r="CEL102"/>
      <c r="CEM102"/>
      <c r="CEN102"/>
      <c r="CEO102"/>
      <c r="CEP102"/>
      <c r="CEQ102"/>
      <c r="CER102"/>
      <c r="CES102"/>
      <c r="CET102"/>
      <c r="CEU102"/>
      <c r="CEV102"/>
      <c r="CEW102"/>
      <c r="CEX102"/>
      <c r="CEY102"/>
      <c r="CEZ102"/>
      <c r="CFA102"/>
      <c r="CFB102"/>
      <c r="CFC102"/>
      <c r="CFD102"/>
      <c r="CFE102"/>
      <c r="CFF102"/>
      <c r="CFG102"/>
      <c r="CFH102"/>
      <c r="CFI102"/>
      <c r="CFJ102"/>
      <c r="CFK102"/>
      <c r="CFL102"/>
      <c r="CFM102"/>
      <c r="CFN102"/>
      <c r="CFO102"/>
      <c r="CFP102"/>
      <c r="CFQ102"/>
      <c r="CFR102"/>
      <c r="CFS102"/>
      <c r="CFT102"/>
      <c r="CFU102"/>
      <c r="CFV102"/>
      <c r="CFW102"/>
      <c r="CFX102"/>
      <c r="CFY102"/>
      <c r="CFZ102"/>
      <c r="CGA102"/>
      <c r="CGB102"/>
      <c r="CGC102"/>
      <c r="CGD102"/>
      <c r="CGE102"/>
      <c r="CGF102"/>
      <c r="CGG102"/>
      <c r="CGH102"/>
      <c r="CGI102"/>
      <c r="CGJ102"/>
      <c r="CGK102"/>
      <c r="CGL102"/>
      <c r="CGM102"/>
      <c r="CGN102"/>
      <c r="CGO102"/>
      <c r="CGP102"/>
      <c r="CGQ102"/>
      <c r="CGR102"/>
      <c r="CGS102"/>
      <c r="CGT102"/>
      <c r="CGU102"/>
      <c r="CGV102"/>
      <c r="CGW102"/>
      <c r="CGX102"/>
      <c r="CGY102"/>
      <c r="CGZ102"/>
      <c r="CHA102"/>
      <c r="CHB102"/>
      <c r="CHC102"/>
      <c r="CHD102"/>
      <c r="CHE102"/>
      <c r="CHF102"/>
      <c r="CHG102"/>
      <c r="CHH102"/>
      <c r="CHI102"/>
      <c r="CHJ102"/>
      <c r="CHK102"/>
      <c r="CHL102"/>
      <c r="CHM102"/>
      <c r="CHN102"/>
      <c r="CHO102"/>
      <c r="CHP102"/>
      <c r="CHQ102"/>
      <c r="CHR102"/>
      <c r="CHS102"/>
      <c r="CHT102"/>
      <c r="CHU102"/>
      <c r="CHV102"/>
      <c r="CHW102"/>
      <c r="CHX102"/>
      <c r="CHY102"/>
      <c r="CHZ102"/>
      <c r="CIA102"/>
      <c r="CIB102"/>
      <c r="CIC102"/>
      <c r="CID102"/>
      <c r="CIE102"/>
      <c r="CIF102"/>
      <c r="CIG102"/>
      <c r="CIH102"/>
      <c r="CII102"/>
      <c r="CIJ102"/>
      <c r="CIK102"/>
      <c r="CIL102"/>
      <c r="CIM102"/>
      <c r="CIN102"/>
      <c r="CIO102"/>
      <c r="CIP102"/>
      <c r="CIQ102"/>
      <c r="CIR102"/>
      <c r="CIS102"/>
      <c r="CIT102"/>
      <c r="CIU102"/>
      <c r="CIV102"/>
      <c r="CIW102"/>
      <c r="CIX102"/>
      <c r="CIY102"/>
      <c r="CIZ102"/>
      <c r="CJA102"/>
      <c r="CJB102"/>
      <c r="CJC102"/>
      <c r="CJD102"/>
      <c r="CJE102"/>
      <c r="CJF102"/>
      <c r="CJG102"/>
      <c r="CJH102"/>
      <c r="CJI102"/>
      <c r="CJJ102"/>
      <c r="CJK102"/>
      <c r="CJL102"/>
      <c r="CJM102"/>
      <c r="CJN102"/>
      <c r="CJO102"/>
      <c r="CJP102"/>
      <c r="CJQ102"/>
      <c r="CJR102"/>
      <c r="CJS102"/>
      <c r="CJT102"/>
      <c r="CJU102"/>
      <c r="CJV102"/>
      <c r="CJW102"/>
      <c r="CJX102"/>
      <c r="CJY102"/>
      <c r="CJZ102"/>
      <c r="CKA102"/>
      <c r="CKB102"/>
      <c r="CKC102"/>
      <c r="CKD102"/>
      <c r="CKE102"/>
      <c r="CKF102"/>
      <c r="CKG102"/>
      <c r="CKH102"/>
      <c r="CKI102"/>
      <c r="CKJ102"/>
      <c r="CKK102"/>
      <c r="CKL102"/>
      <c r="CKM102"/>
      <c r="CKN102"/>
      <c r="CKO102"/>
      <c r="CKP102"/>
      <c r="CKQ102"/>
      <c r="CKR102"/>
      <c r="CKS102"/>
      <c r="CKT102"/>
      <c r="CKU102"/>
      <c r="CKV102"/>
      <c r="CKW102"/>
      <c r="CKX102"/>
      <c r="CKY102"/>
      <c r="CKZ102"/>
      <c r="CLA102"/>
      <c r="CLB102"/>
      <c r="CLC102"/>
      <c r="CLD102"/>
      <c r="CLE102"/>
      <c r="CLF102"/>
      <c r="CLG102"/>
      <c r="CLH102"/>
      <c r="CLI102"/>
      <c r="CLJ102"/>
      <c r="CLK102"/>
      <c r="CLL102"/>
      <c r="CLM102"/>
      <c r="CLN102"/>
      <c r="CLO102"/>
      <c r="CLP102"/>
      <c r="CLQ102"/>
      <c r="CLR102"/>
      <c r="CLS102"/>
      <c r="CLT102"/>
      <c r="CLU102"/>
      <c r="CLV102"/>
      <c r="CLW102"/>
      <c r="CLX102"/>
      <c r="CLY102"/>
      <c r="CLZ102"/>
      <c r="CMA102"/>
      <c r="CMB102"/>
      <c r="CMC102"/>
      <c r="CMD102"/>
      <c r="CME102"/>
      <c r="CMF102"/>
      <c r="CMG102"/>
      <c r="CMH102"/>
      <c r="CMI102"/>
      <c r="CMJ102"/>
      <c r="CMK102"/>
      <c r="CML102"/>
      <c r="CMM102"/>
      <c r="CMN102"/>
      <c r="CMO102"/>
      <c r="CMP102"/>
      <c r="CMQ102"/>
      <c r="CMR102"/>
      <c r="CMS102"/>
      <c r="CMT102"/>
      <c r="CMU102"/>
      <c r="CMV102"/>
      <c r="CMW102"/>
      <c r="CMX102"/>
      <c r="CMY102"/>
      <c r="CMZ102"/>
      <c r="CNA102"/>
      <c r="CNB102"/>
      <c r="CNC102"/>
      <c r="CND102"/>
      <c r="CNE102"/>
      <c r="CNF102"/>
      <c r="CNG102"/>
      <c r="CNH102"/>
      <c r="CNI102"/>
      <c r="CNJ102"/>
      <c r="CNK102"/>
      <c r="CNL102"/>
      <c r="CNM102"/>
      <c r="CNN102"/>
      <c r="CNO102"/>
      <c r="CNP102"/>
      <c r="CNQ102"/>
      <c r="CNR102"/>
      <c r="CNS102"/>
      <c r="CNT102"/>
      <c r="CNU102"/>
      <c r="CNV102"/>
      <c r="CNW102"/>
      <c r="CNX102"/>
      <c r="CNY102"/>
      <c r="CNZ102"/>
      <c r="COA102"/>
      <c r="COB102"/>
      <c r="COC102"/>
      <c r="COD102"/>
      <c r="COE102"/>
      <c r="COF102"/>
      <c r="COG102"/>
      <c r="COH102"/>
      <c r="COI102"/>
      <c r="COJ102"/>
      <c r="COK102"/>
      <c r="COL102"/>
      <c r="COM102"/>
      <c r="CON102"/>
      <c r="COO102"/>
      <c r="COP102"/>
      <c r="COQ102"/>
      <c r="COR102"/>
      <c r="COS102"/>
      <c r="COT102"/>
      <c r="COU102"/>
      <c r="COV102"/>
      <c r="COW102"/>
      <c r="COX102"/>
      <c r="COY102"/>
      <c r="COZ102"/>
      <c r="CPA102"/>
      <c r="CPB102"/>
      <c r="CPC102"/>
      <c r="CPD102"/>
      <c r="CPE102"/>
      <c r="CPF102"/>
      <c r="CPG102"/>
      <c r="CPH102"/>
      <c r="CPI102"/>
      <c r="CPJ102"/>
      <c r="CPK102"/>
      <c r="CPL102"/>
      <c r="CPM102"/>
      <c r="CPN102"/>
      <c r="CPO102"/>
      <c r="CPP102"/>
      <c r="CPQ102"/>
      <c r="CPR102"/>
      <c r="CPS102"/>
      <c r="CPT102"/>
      <c r="CPU102"/>
      <c r="CPV102"/>
      <c r="CPW102"/>
      <c r="CPX102"/>
      <c r="CPY102"/>
      <c r="CPZ102"/>
      <c r="CQA102"/>
      <c r="CQB102"/>
      <c r="CQC102"/>
      <c r="CQD102"/>
      <c r="CQE102"/>
      <c r="CQF102"/>
      <c r="CQG102"/>
      <c r="CQH102"/>
      <c r="CQI102"/>
      <c r="CQJ102"/>
      <c r="CQK102"/>
      <c r="CQL102"/>
      <c r="CQM102"/>
      <c r="CQN102"/>
      <c r="CQO102"/>
      <c r="CQP102"/>
      <c r="CQQ102"/>
      <c r="CQR102"/>
      <c r="CQS102"/>
      <c r="CQT102"/>
      <c r="CQU102"/>
      <c r="CQV102"/>
      <c r="CQW102"/>
      <c r="CQX102"/>
      <c r="CQY102"/>
      <c r="CQZ102"/>
      <c r="CRA102"/>
      <c r="CRB102"/>
      <c r="CRC102"/>
      <c r="CRD102"/>
      <c r="CRE102"/>
      <c r="CRF102"/>
      <c r="CRG102"/>
      <c r="CRH102"/>
      <c r="CRI102"/>
      <c r="CRJ102"/>
      <c r="CRK102"/>
      <c r="CRL102"/>
      <c r="CRM102"/>
      <c r="CRN102"/>
      <c r="CRO102"/>
      <c r="CRP102"/>
      <c r="CRQ102"/>
      <c r="CRR102"/>
      <c r="CRS102"/>
      <c r="CRT102"/>
      <c r="CRU102"/>
      <c r="CRV102"/>
      <c r="CRW102"/>
      <c r="CRX102"/>
      <c r="CRY102"/>
      <c r="CRZ102"/>
      <c r="CSA102"/>
      <c r="CSB102"/>
      <c r="CSC102"/>
      <c r="CSD102"/>
      <c r="CSE102"/>
      <c r="CSF102"/>
      <c r="CSG102"/>
      <c r="CSH102"/>
      <c r="CSI102"/>
      <c r="CSJ102"/>
      <c r="CSK102"/>
      <c r="CSL102"/>
      <c r="CSM102"/>
      <c r="CSN102"/>
      <c r="CSO102"/>
      <c r="CSP102"/>
      <c r="CSQ102"/>
      <c r="CSR102"/>
      <c r="CSS102"/>
      <c r="CST102"/>
      <c r="CSU102"/>
      <c r="CSV102"/>
      <c r="CSW102"/>
      <c r="CSX102"/>
      <c r="CSY102"/>
      <c r="CSZ102"/>
      <c r="CTA102"/>
      <c r="CTB102"/>
      <c r="CTC102"/>
      <c r="CTD102"/>
      <c r="CTE102"/>
      <c r="CTF102"/>
      <c r="CTG102"/>
      <c r="CTH102"/>
      <c r="CTI102"/>
      <c r="CTJ102"/>
      <c r="CTK102"/>
      <c r="CTL102"/>
      <c r="CTM102"/>
      <c r="CTN102"/>
      <c r="CTO102"/>
      <c r="CTP102"/>
      <c r="CTQ102"/>
      <c r="CTR102"/>
      <c r="CTS102"/>
      <c r="CTT102"/>
      <c r="CTU102"/>
      <c r="CTV102"/>
      <c r="CTW102"/>
      <c r="CTX102"/>
      <c r="CTY102"/>
      <c r="CTZ102"/>
      <c r="CUA102"/>
      <c r="CUB102"/>
      <c r="CUC102"/>
      <c r="CUD102"/>
      <c r="CUE102"/>
      <c r="CUF102"/>
      <c r="CUG102"/>
      <c r="CUH102"/>
      <c r="CUI102"/>
      <c r="CUJ102"/>
      <c r="CUK102"/>
      <c r="CUL102"/>
      <c r="CUM102"/>
      <c r="CUN102"/>
      <c r="CUO102"/>
      <c r="CUP102"/>
      <c r="CUQ102"/>
      <c r="CUR102"/>
      <c r="CUS102"/>
      <c r="CUT102"/>
      <c r="CUU102"/>
      <c r="CUV102"/>
      <c r="CUW102"/>
      <c r="CUX102"/>
      <c r="CUY102"/>
      <c r="CUZ102"/>
      <c r="CVA102"/>
      <c r="CVB102"/>
      <c r="CVC102"/>
      <c r="CVD102"/>
      <c r="CVE102"/>
      <c r="CVF102"/>
      <c r="CVG102"/>
      <c r="CVH102"/>
      <c r="CVI102"/>
      <c r="CVJ102"/>
      <c r="CVK102"/>
      <c r="CVL102"/>
      <c r="CVM102"/>
      <c r="CVN102"/>
      <c r="CVO102"/>
      <c r="CVP102"/>
      <c r="CVQ102"/>
      <c r="CVR102"/>
      <c r="CVS102"/>
      <c r="CVT102"/>
      <c r="CVU102"/>
      <c r="CVV102"/>
      <c r="CVW102"/>
      <c r="CVX102"/>
      <c r="CVY102"/>
      <c r="CVZ102"/>
      <c r="CWA102"/>
      <c r="CWB102"/>
      <c r="CWC102"/>
      <c r="CWD102"/>
      <c r="CWE102"/>
      <c r="CWF102"/>
      <c r="CWG102"/>
      <c r="CWH102"/>
      <c r="CWI102"/>
      <c r="CWJ102"/>
      <c r="CWK102"/>
      <c r="CWL102"/>
      <c r="CWM102"/>
      <c r="CWN102"/>
      <c r="CWO102"/>
      <c r="CWP102"/>
      <c r="CWQ102"/>
      <c r="CWR102"/>
      <c r="CWS102"/>
      <c r="CWT102"/>
      <c r="CWU102"/>
      <c r="CWV102"/>
      <c r="CWW102"/>
      <c r="CWX102"/>
      <c r="CWY102"/>
      <c r="CWZ102"/>
      <c r="CXA102"/>
      <c r="CXB102"/>
      <c r="CXC102"/>
      <c r="CXD102"/>
      <c r="CXE102"/>
      <c r="CXF102"/>
      <c r="CXG102"/>
      <c r="CXH102"/>
      <c r="CXI102"/>
      <c r="CXJ102"/>
      <c r="CXK102"/>
      <c r="CXL102"/>
      <c r="CXM102"/>
      <c r="CXN102"/>
      <c r="CXO102"/>
      <c r="CXP102"/>
      <c r="CXQ102"/>
      <c r="CXR102"/>
      <c r="CXS102"/>
      <c r="CXT102"/>
      <c r="CXU102"/>
      <c r="CXV102"/>
      <c r="CXW102"/>
      <c r="CXX102"/>
      <c r="CXY102"/>
      <c r="CXZ102"/>
      <c r="CYA102"/>
      <c r="CYB102"/>
      <c r="CYC102"/>
      <c r="CYD102"/>
      <c r="CYE102"/>
      <c r="CYF102"/>
      <c r="CYG102"/>
      <c r="CYH102"/>
      <c r="CYI102"/>
      <c r="CYJ102"/>
      <c r="CYK102"/>
      <c r="CYL102"/>
      <c r="CYM102"/>
      <c r="CYN102"/>
      <c r="CYO102"/>
      <c r="CYP102"/>
      <c r="CYQ102"/>
      <c r="CYR102"/>
      <c r="CYS102"/>
      <c r="CYT102"/>
      <c r="CYU102"/>
      <c r="CYV102"/>
      <c r="CYW102"/>
      <c r="CYX102"/>
      <c r="CYY102"/>
      <c r="CYZ102"/>
      <c r="CZA102"/>
      <c r="CZB102"/>
      <c r="CZC102"/>
      <c r="CZD102"/>
      <c r="CZE102"/>
      <c r="CZF102"/>
      <c r="CZG102"/>
      <c r="CZH102"/>
      <c r="CZI102"/>
      <c r="CZJ102"/>
      <c r="CZK102"/>
      <c r="CZL102"/>
      <c r="CZM102"/>
      <c r="CZN102"/>
      <c r="CZO102"/>
      <c r="CZP102"/>
      <c r="CZQ102"/>
      <c r="CZR102"/>
      <c r="CZS102"/>
      <c r="CZT102"/>
      <c r="CZU102"/>
      <c r="CZV102"/>
      <c r="CZW102"/>
      <c r="CZX102"/>
      <c r="CZY102"/>
      <c r="CZZ102"/>
      <c r="DAA102"/>
      <c r="DAB102"/>
      <c r="DAC102"/>
      <c r="DAD102"/>
      <c r="DAE102"/>
      <c r="DAF102"/>
      <c r="DAG102"/>
      <c r="DAH102"/>
      <c r="DAI102"/>
      <c r="DAJ102"/>
      <c r="DAK102"/>
      <c r="DAL102"/>
      <c r="DAM102"/>
      <c r="DAN102"/>
      <c r="DAO102"/>
      <c r="DAP102"/>
      <c r="DAQ102"/>
      <c r="DAR102"/>
      <c r="DAS102"/>
      <c r="DAT102"/>
      <c r="DAU102"/>
      <c r="DAV102"/>
      <c r="DAW102"/>
      <c r="DAX102"/>
      <c r="DAY102"/>
      <c r="DAZ102"/>
      <c r="DBA102"/>
      <c r="DBB102"/>
      <c r="DBC102"/>
      <c r="DBD102"/>
      <c r="DBE102"/>
      <c r="DBF102"/>
      <c r="DBG102"/>
      <c r="DBH102"/>
      <c r="DBI102"/>
      <c r="DBJ102"/>
      <c r="DBK102"/>
      <c r="DBL102"/>
      <c r="DBM102"/>
      <c r="DBN102"/>
      <c r="DBO102"/>
      <c r="DBP102"/>
      <c r="DBQ102"/>
      <c r="DBR102"/>
      <c r="DBS102"/>
      <c r="DBT102"/>
      <c r="DBU102"/>
      <c r="DBV102"/>
      <c r="DBW102"/>
      <c r="DBX102"/>
      <c r="DBY102"/>
      <c r="DBZ102"/>
      <c r="DCA102"/>
      <c r="DCB102"/>
      <c r="DCC102"/>
      <c r="DCD102"/>
      <c r="DCE102"/>
      <c r="DCF102"/>
      <c r="DCG102"/>
      <c r="DCH102"/>
      <c r="DCI102"/>
      <c r="DCJ102"/>
      <c r="DCK102"/>
      <c r="DCL102"/>
      <c r="DCM102"/>
      <c r="DCN102"/>
      <c r="DCO102"/>
      <c r="DCP102"/>
      <c r="DCQ102"/>
      <c r="DCR102"/>
      <c r="DCS102"/>
      <c r="DCT102"/>
      <c r="DCU102"/>
      <c r="DCV102"/>
      <c r="DCW102"/>
      <c r="DCX102"/>
      <c r="DCY102"/>
      <c r="DCZ102"/>
      <c r="DDA102"/>
      <c r="DDB102"/>
      <c r="DDC102"/>
      <c r="DDD102"/>
      <c r="DDE102"/>
      <c r="DDF102"/>
      <c r="DDG102"/>
      <c r="DDH102"/>
      <c r="DDI102"/>
      <c r="DDJ102"/>
      <c r="DDK102"/>
      <c r="DDL102"/>
      <c r="DDM102"/>
      <c r="DDN102"/>
      <c r="DDO102"/>
      <c r="DDP102"/>
      <c r="DDQ102"/>
      <c r="DDR102"/>
      <c r="DDS102"/>
      <c r="DDT102"/>
      <c r="DDU102"/>
      <c r="DDV102"/>
      <c r="DDW102"/>
      <c r="DDX102"/>
      <c r="DDY102"/>
      <c r="DDZ102"/>
      <c r="DEA102"/>
      <c r="DEB102"/>
      <c r="DEC102"/>
      <c r="DED102"/>
      <c r="DEE102"/>
      <c r="DEF102"/>
      <c r="DEG102"/>
      <c r="DEH102"/>
      <c r="DEI102"/>
      <c r="DEJ102"/>
      <c r="DEK102"/>
      <c r="DEL102"/>
      <c r="DEM102"/>
      <c r="DEN102"/>
      <c r="DEO102"/>
      <c r="DEP102"/>
      <c r="DEQ102"/>
      <c r="DER102"/>
      <c r="DES102"/>
      <c r="DET102"/>
      <c r="DEU102"/>
      <c r="DEV102"/>
      <c r="DEW102"/>
      <c r="DEX102"/>
      <c r="DEY102"/>
      <c r="DEZ102"/>
      <c r="DFA102"/>
      <c r="DFB102"/>
      <c r="DFC102"/>
      <c r="DFD102"/>
      <c r="DFE102"/>
      <c r="DFF102"/>
      <c r="DFG102"/>
      <c r="DFH102"/>
      <c r="DFI102"/>
      <c r="DFJ102"/>
      <c r="DFK102"/>
      <c r="DFL102"/>
      <c r="DFM102"/>
      <c r="DFN102"/>
      <c r="DFO102"/>
      <c r="DFP102"/>
      <c r="DFQ102"/>
      <c r="DFR102"/>
      <c r="DFS102"/>
      <c r="DFT102"/>
      <c r="DFU102"/>
      <c r="DFV102"/>
      <c r="DFW102"/>
      <c r="DFX102"/>
      <c r="DFY102"/>
      <c r="DFZ102"/>
      <c r="DGA102"/>
      <c r="DGB102"/>
      <c r="DGC102"/>
      <c r="DGD102"/>
      <c r="DGE102"/>
      <c r="DGF102"/>
      <c r="DGG102"/>
      <c r="DGH102"/>
      <c r="DGI102"/>
      <c r="DGJ102"/>
      <c r="DGK102"/>
      <c r="DGL102"/>
      <c r="DGM102"/>
      <c r="DGN102"/>
      <c r="DGO102"/>
      <c r="DGP102"/>
      <c r="DGQ102"/>
      <c r="DGR102"/>
      <c r="DGS102"/>
      <c r="DGT102"/>
      <c r="DGU102"/>
      <c r="DGV102"/>
      <c r="DGW102"/>
      <c r="DGX102"/>
      <c r="DGY102"/>
      <c r="DGZ102"/>
      <c r="DHA102"/>
      <c r="DHB102"/>
      <c r="DHC102"/>
      <c r="DHD102"/>
      <c r="DHE102"/>
      <c r="DHF102"/>
      <c r="DHG102"/>
      <c r="DHH102"/>
      <c r="DHI102"/>
      <c r="DHJ102"/>
      <c r="DHK102"/>
      <c r="DHL102"/>
      <c r="DHM102"/>
      <c r="DHN102"/>
      <c r="DHO102"/>
      <c r="DHP102"/>
      <c r="DHQ102"/>
      <c r="DHR102"/>
      <c r="DHS102"/>
      <c r="DHT102"/>
      <c r="DHU102"/>
      <c r="DHV102"/>
      <c r="DHW102"/>
      <c r="DHX102"/>
      <c r="DHY102"/>
      <c r="DHZ102"/>
      <c r="DIA102"/>
      <c r="DIB102"/>
      <c r="DIC102"/>
      <c r="DID102"/>
      <c r="DIE102"/>
      <c r="DIF102"/>
      <c r="DIG102"/>
      <c r="DIH102"/>
      <c r="DII102"/>
      <c r="DIJ102"/>
      <c r="DIK102"/>
      <c r="DIL102"/>
      <c r="DIM102"/>
      <c r="DIN102"/>
      <c r="DIO102"/>
      <c r="DIP102"/>
      <c r="DIQ102"/>
      <c r="DIR102"/>
      <c r="DIS102"/>
      <c r="DIT102"/>
      <c r="DIU102"/>
      <c r="DIV102"/>
      <c r="DIW102"/>
      <c r="DIX102"/>
      <c r="DIY102"/>
      <c r="DIZ102"/>
      <c r="DJA102"/>
      <c r="DJB102"/>
      <c r="DJC102"/>
      <c r="DJD102"/>
      <c r="DJE102"/>
      <c r="DJF102"/>
      <c r="DJG102"/>
      <c r="DJH102"/>
      <c r="DJI102"/>
      <c r="DJJ102"/>
      <c r="DJK102"/>
      <c r="DJL102"/>
      <c r="DJM102"/>
      <c r="DJN102"/>
      <c r="DJO102"/>
      <c r="DJP102"/>
      <c r="DJQ102"/>
      <c r="DJR102"/>
      <c r="DJS102"/>
      <c r="DJT102"/>
      <c r="DJU102"/>
      <c r="DJV102"/>
      <c r="DJW102"/>
      <c r="DJX102"/>
      <c r="DJY102"/>
      <c r="DJZ102"/>
      <c r="DKA102"/>
      <c r="DKB102"/>
      <c r="DKC102"/>
      <c r="DKD102"/>
      <c r="DKE102"/>
      <c r="DKF102"/>
      <c r="DKG102"/>
      <c r="DKH102"/>
      <c r="DKI102"/>
      <c r="DKJ102"/>
      <c r="DKK102"/>
      <c r="DKL102"/>
      <c r="DKM102"/>
      <c r="DKN102"/>
      <c r="DKO102"/>
      <c r="DKP102"/>
      <c r="DKQ102"/>
      <c r="DKR102"/>
      <c r="DKS102"/>
      <c r="DKT102"/>
      <c r="DKU102"/>
      <c r="DKV102"/>
      <c r="DKW102"/>
      <c r="DKX102"/>
      <c r="DKY102"/>
      <c r="DKZ102"/>
      <c r="DLA102"/>
      <c r="DLB102"/>
      <c r="DLC102"/>
      <c r="DLD102"/>
      <c r="DLE102"/>
      <c r="DLF102"/>
      <c r="DLG102"/>
      <c r="DLH102"/>
      <c r="DLI102"/>
      <c r="DLJ102"/>
      <c r="DLK102"/>
      <c r="DLL102"/>
      <c r="DLM102"/>
      <c r="DLN102"/>
      <c r="DLO102"/>
      <c r="DLP102"/>
      <c r="DLQ102"/>
      <c r="DLR102"/>
      <c r="DLS102"/>
      <c r="DLT102"/>
      <c r="DLU102"/>
      <c r="DLV102"/>
      <c r="DLW102"/>
      <c r="DLX102"/>
      <c r="DLY102"/>
      <c r="DLZ102"/>
      <c r="DMA102"/>
      <c r="DMB102"/>
      <c r="DMC102"/>
      <c r="DMD102"/>
      <c r="DME102"/>
      <c r="DMF102"/>
      <c r="DMG102"/>
      <c r="DMH102"/>
      <c r="DMI102"/>
      <c r="DMJ102"/>
      <c r="DMK102"/>
      <c r="DML102"/>
      <c r="DMM102"/>
      <c r="DMN102"/>
      <c r="DMO102"/>
      <c r="DMP102"/>
      <c r="DMQ102"/>
      <c r="DMR102"/>
      <c r="DMS102"/>
      <c r="DMT102"/>
      <c r="DMU102"/>
      <c r="DMV102"/>
      <c r="DMW102"/>
      <c r="DMX102"/>
      <c r="DMY102"/>
      <c r="DMZ102"/>
      <c r="DNA102"/>
      <c r="DNB102"/>
      <c r="DNC102"/>
      <c r="DND102"/>
      <c r="DNE102"/>
      <c r="DNF102"/>
      <c r="DNG102"/>
      <c r="DNH102"/>
      <c r="DNI102"/>
      <c r="DNJ102"/>
      <c r="DNK102"/>
      <c r="DNL102"/>
      <c r="DNM102"/>
      <c r="DNN102"/>
      <c r="DNO102"/>
      <c r="DNP102"/>
      <c r="DNQ102"/>
      <c r="DNR102"/>
      <c r="DNS102"/>
      <c r="DNT102"/>
      <c r="DNU102"/>
      <c r="DNV102"/>
      <c r="DNW102"/>
      <c r="DNX102"/>
      <c r="DNY102"/>
      <c r="DNZ102"/>
      <c r="DOA102"/>
      <c r="DOB102"/>
      <c r="DOC102"/>
      <c r="DOD102"/>
      <c r="DOE102"/>
      <c r="DOF102"/>
      <c r="DOG102"/>
      <c r="DOH102"/>
      <c r="DOI102"/>
      <c r="DOJ102"/>
      <c r="DOK102"/>
      <c r="DOL102"/>
      <c r="DOM102"/>
      <c r="DON102"/>
      <c r="DOO102"/>
      <c r="DOP102"/>
      <c r="DOQ102"/>
      <c r="DOR102"/>
      <c r="DOS102"/>
      <c r="DOT102"/>
      <c r="DOU102"/>
      <c r="DOV102"/>
      <c r="DOW102"/>
      <c r="DOX102"/>
      <c r="DOY102"/>
      <c r="DOZ102"/>
      <c r="DPA102"/>
      <c r="DPB102"/>
      <c r="DPC102"/>
      <c r="DPD102"/>
      <c r="DPE102"/>
      <c r="DPF102"/>
      <c r="DPG102"/>
      <c r="DPH102"/>
      <c r="DPI102"/>
      <c r="DPJ102"/>
      <c r="DPK102"/>
      <c r="DPL102"/>
      <c r="DPM102"/>
      <c r="DPN102"/>
      <c r="DPO102"/>
      <c r="DPP102"/>
      <c r="DPQ102"/>
      <c r="DPR102"/>
      <c r="DPS102"/>
      <c r="DPT102"/>
      <c r="DPU102"/>
      <c r="DPV102"/>
      <c r="DPW102"/>
      <c r="DPX102"/>
      <c r="DPY102"/>
      <c r="DPZ102"/>
      <c r="DQA102"/>
      <c r="DQB102"/>
      <c r="DQC102"/>
      <c r="DQD102"/>
      <c r="DQE102"/>
      <c r="DQF102"/>
      <c r="DQG102"/>
      <c r="DQH102"/>
      <c r="DQI102"/>
      <c r="DQJ102"/>
      <c r="DQK102"/>
      <c r="DQL102"/>
      <c r="DQM102"/>
      <c r="DQN102"/>
      <c r="DQO102"/>
      <c r="DQP102"/>
      <c r="DQQ102"/>
      <c r="DQR102"/>
      <c r="DQS102"/>
      <c r="DQT102"/>
      <c r="DQU102"/>
      <c r="DQV102"/>
      <c r="DQW102"/>
      <c r="DQX102"/>
      <c r="DQY102"/>
      <c r="DQZ102"/>
      <c r="DRA102"/>
      <c r="DRB102"/>
      <c r="DRC102"/>
      <c r="DRD102"/>
      <c r="DRE102"/>
      <c r="DRF102"/>
      <c r="DRG102"/>
      <c r="DRH102"/>
      <c r="DRI102"/>
      <c r="DRJ102"/>
      <c r="DRK102"/>
      <c r="DRL102"/>
      <c r="DRM102"/>
      <c r="DRN102"/>
      <c r="DRO102"/>
      <c r="DRP102"/>
      <c r="DRQ102"/>
      <c r="DRR102"/>
      <c r="DRS102"/>
      <c r="DRT102"/>
      <c r="DRU102"/>
      <c r="DRV102"/>
      <c r="DRW102"/>
      <c r="DRX102"/>
      <c r="DRY102"/>
      <c r="DRZ102"/>
      <c r="DSA102"/>
      <c r="DSB102"/>
      <c r="DSC102"/>
      <c r="DSD102"/>
      <c r="DSE102"/>
      <c r="DSF102"/>
      <c r="DSG102"/>
      <c r="DSH102"/>
      <c r="DSI102"/>
      <c r="DSJ102"/>
      <c r="DSK102"/>
      <c r="DSL102"/>
      <c r="DSM102"/>
      <c r="DSN102"/>
      <c r="DSO102"/>
      <c r="DSP102"/>
      <c r="DSQ102"/>
      <c r="DSR102"/>
      <c r="DSS102"/>
      <c r="DST102"/>
      <c r="DSU102"/>
      <c r="DSV102"/>
      <c r="DSW102"/>
      <c r="DSX102"/>
      <c r="DSY102"/>
      <c r="DSZ102"/>
      <c r="DTA102"/>
      <c r="DTB102"/>
      <c r="DTC102"/>
      <c r="DTD102"/>
      <c r="DTE102"/>
      <c r="DTF102"/>
      <c r="DTG102"/>
      <c r="DTH102"/>
      <c r="DTI102"/>
      <c r="DTJ102"/>
      <c r="DTK102"/>
      <c r="DTL102"/>
      <c r="DTM102"/>
      <c r="DTN102"/>
      <c r="DTO102"/>
      <c r="DTP102"/>
      <c r="DTQ102"/>
      <c r="DTR102"/>
      <c r="DTS102"/>
      <c r="DTT102"/>
      <c r="DTU102"/>
      <c r="DTV102"/>
      <c r="DTW102"/>
      <c r="DTX102"/>
      <c r="DTY102"/>
      <c r="DTZ102"/>
      <c r="DUA102"/>
      <c r="DUB102"/>
      <c r="DUC102"/>
      <c r="DUD102"/>
      <c r="DUE102"/>
      <c r="DUF102"/>
      <c r="DUG102"/>
      <c r="DUH102"/>
      <c r="DUI102"/>
      <c r="DUJ102"/>
      <c r="DUK102"/>
      <c r="DUL102"/>
      <c r="DUM102"/>
      <c r="DUN102"/>
      <c r="DUO102"/>
      <c r="DUP102"/>
      <c r="DUQ102"/>
      <c r="DUR102"/>
      <c r="DUS102"/>
      <c r="DUT102"/>
      <c r="DUU102"/>
      <c r="DUV102"/>
      <c r="DUW102"/>
      <c r="DUX102"/>
      <c r="DUY102"/>
      <c r="DUZ102"/>
      <c r="DVA102"/>
      <c r="DVB102"/>
      <c r="DVC102"/>
      <c r="DVD102"/>
      <c r="DVE102"/>
      <c r="DVF102"/>
      <c r="DVG102"/>
      <c r="DVH102"/>
      <c r="DVI102"/>
      <c r="DVJ102"/>
      <c r="DVK102"/>
      <c r="DVL102"/>
      <c r="DVM102"/>
      <c r="DVN102"/>
      <c r="DVO102"/>
      <c r="DVP102"/>
      <c r="DVQ102"/>
      <c r="DVR102"/>
      <c r="DVS102"/>
      <c r="DVT102"/>
      <c r="DVU102"/>
      <c r="DVV102"/>
      <c r="DVW102"/>
      <c r="DVX102"/>
      <c r="DVY102"/>
      <c r="DVZ102"/>
      <c r="DWA102"/>
      <c r="DWB102"/>
      <c r="DWC102"/>
      <c r="DWD102"/>
      <c r="DWE102"/>
      <c r="DWF102"/>
      <c r="DWG102"/>
      <c r="DWH102"/>
      <c r="DWI102"/>
      <c r="DWJ102"/>
      <c r="DWK102"/>
      <c r="DWL102"/>
      <c r="DWM102"/>
      <c r="DWN102"/>
      <c r="DWO102"/>
      <c r="DWP102"/>
      <c r="DWQ102"/>
      <c r="DWR102"/>
      <c r="DWS102"/>
      <c r="DWT102"/>
      <c r="DWU102"/>
      <c r="DWV102"/>
      <c r="DWW102"/>
      <c r="DWX102"/>
      <c r="DWY102"/>
      <c r="DWZ102"/>
      <c r="DXA102"/>
      <c r="DXB102"/>
      <c r="DXC102"/>
      <c r="DXD102"/>
      <c r="DXE102"/>
      <c r="DXF102"/>
      <c r="DXG102"/>
      <c r="DXH102"/>
      <c r="DXI102"/>
      <c r="DXJ102"/>
      <c r="DXK102"/>
      <c r="DXL102"/>
      <c r="DXM102"/>
      <c r="DXN102"/>
      <c r="DXO102"/>
      <c r="DXP102"/>
      <c r="DXQ102"/>
      <c r="DXR102"/>
      <c r="DXS102"/>
      <c r="DXT102"/>
      <c r="DXU102"/>
      <c r="DXV102"/>
      <c r="DXW102"/>
      <c r="DXX102"/>
      <c r="DXY102"/>
      <c r="DXZ102"/>
      <c r="DYA102"/>
      <c r="DYB102"/>
      <c r="DYC102"/>
      <c r="DYD102"/>
      <c r="DYE102"/>
      <c r="DYF102"/>
      <c r="DYG102"/>
      <c r="DYH102"/>
      <c r="DYI102"/>
      <c r="DYJ102"/>
      <c r="DYK102"/>
      <c r="DYL102"/>
      <c r="DYM102"/>
      <c r="DYN102"/>
      <c r="DYO102"/>
      <c r="DYP102"/>
      <c r="DYQ102"/>
      <c r="DYR102"/>
      <c r="DYS102"/>
      <c r="DYT102"/>
      <c r="DYU102"/>
      <c r="DYV102"/>
      <c r="DYW102"/>
      <c r="DYX102"/>
      <c r="DYY102"/>
      <c r="DYZ102"/>
      <c r="DZA102"/>
      <c r="DZB102"/>
      <c r="DZC102"/>
      <c r="DZD102"/>
      <c r="DZE102"/>
      <c r="DZF102"/>
      <c r="DZG102"/>
      <c r="DZH102"/>
      <c r="DZI102"/>
      <c r="DZJ102"/>
      <c r="DZK102"/>
      <c r="DZL102"/>
      <c r="DZM102"/>
      <c r="DZN102"/>
      <c r="DZO102"/>
      <c r="DZP102"/>
      <c r="DZQ102"/>
      <c r="DZR102"/>
      <c r="DZS102"/>
      <c r="DZT102"/>
      <c r="DZU102"/>
      <c r="DZV102"/>
      <c r="DZW102"/>
      <c r="DZX102"/>
      <c r="DZY102"/>
      <c r="DZZ102"/>
      <c r="EAA102"/>
      <c r="EAB102"/>
      <c r="EAC102"/>
      <c r="EAD102"/>
      <c r="EAE102"/>
      <c r="EAF102"/>
      <c r="EAG102"/>
      <c r="EAH102"/>
      <c r="EAI102"/>
      <c r="EAJ102"/>
      <c r="EAK102"/>
      <c r="EAL102"/>
      <c r="EAM102"/>
      <c r="EAN102"/>
      <c r="EAO102"/>
      <c r="EAP102"/>
      <c r="EAQ102"/>
      <c r="EAR102"/>
      <c r="EAS102"/>
      <c r="EAT102"/>
      <c r="EAU102"/>
      <c r="EAV102"/>
      <c r="EAW102"/>
      <c r="EAX102"/>
      <c r="EAY102"/>
      <c r="EAZ102"/>
      <c r="EBA102"/>
      <c r="EBB102"/>
      <c r="EBC102"/>
      <c r="EBD102"/>
      <c r="EBE102"/>
      <c r="EBF102"/>
      <c r="EBG102"/>
      <c r="EBH102"/>
      <c r="EBI102"/>
      <c r="EBJ102"/>
      <c r="EBK102"/>
      <c r="EBL102"/>
      <c r="EBM102"/>
      <c r="EBN102"/>
      <c r="EBO102"/>
      <c r="EBP102"/>
      <c r="EBQ102"/>
      <c r="EBR102"/>
      <c r="EBS102"/>
      <c r="EBT102"/>
      <c r="EBU102"/>
      <c r="EBV102"/>
      <c r="EBW102"/>
      <c r="EBX102"/>
      <c r="EBY102"/>
      <c r="EBZ102"/>
      <c r="ECA102"/>
      <c r="ECB102"/>
      <c r="ECC102"/>
      <c r="ECD102"/>
      <c r="ECE102"/>
      <c r="ECF102"/>
      <c r="ECG102"/>
      <c r="ECH102"/>
      <c r="ECI102"/>
      <c r="ECJ102"/>
      <c r="ECK102"/>
      <c r="ECL102"/>
      <c r="ECM102"/>
      <c r="ECN102"/>
      <c r="ECO102"/>
      <c r="ECP102"/>
      <c r="ECQ102"/>
      <c r="ECR102"/>
      <c r="ECS102"/>
      <c r="ECT102"/>
      <c r="ECU102"/>
      <c r="ECV102"/>
      <c r="ECW102"/>
      <c r="ECX102"/>
      <c r="ECY102"/>
      <c r="ECZ102"/>
      <c r="EDA102"/>
      <c r="EDB102"/>
      <c r="EDC102"/>
      <c r="EDD102"/>
      <c r="EDE102"/>
      <c r="EDF102"/>
      <c r="EDG102"/>
      <c r="EDH102"/>
      <c r="EDI102"/>
      <c r="EDJ102"/>
      <c r="EDK102"/>
      <c r="EDL102"/>
      <c r="EDM102"/>
      <c r="EDN102"/>
      <c r="EDO102"/>
      <c r="EDP102"/>
      <c r="EDQ102"/>
      <c r="EDR102"/>
      <c r="EDS102"/>
      <c r="EDT102"/>
      <c r="EDU102"/>
      <c r="EDV102"/>
      <c r="EDW102"/>
      <c r="EDX102"/>
      <c r="EDY102"/>
      <c r="EDZ102"/>
      <c r="EEA102"/>
      <c r="EEB102"/>
      <c r="EEC102"/>
      <c r="EED102"/>
      <c r="EEE102"/>
      <c r="EEF102"/>
      <c r="EEG102"/>
      <c r="EEH102"/>
      <c r="EEI102"/>
      <c r="EEJ102"/>
      <c r="EEK102"/>
      <c r="EEL102"/>
      <c r="EEM102"/>
      <c r="EEN102"/>
      <c r="EEO102"/>
      <c r="EEP102"/>
      <c r="EEQ102"/>
      <c r="EER102"/>
      <c r="EES102"/>
      <c r="EET102"/>
      <c r="EEU102"/>
      <c r="EEV102"/>
      <c r="EEW102"/>
      <c r="EEX102"/>
      <c r="EEY102"/>
      <c r="EEZ102"/>
      <c r="EFA102"/>
      <c r="EFB102"/>
      <c r="EFC102"/>
      <c r="EFD102"/>
      <c r="EFE102"/>
      <c r="EFF102"/>
      <c r="EFG102"/>
      <c r="EFH102"/>
      <c r="EFI102"/>
      <c r="EFJ102"/>
      <c r="EFK102"/>
      <c r="EFL102"/>
      <c r="EFM102"/>
      <c r="EFN102"/>
      <c r="EFO102"/>
      <c r="EFP102"/>
      <c r="EFQ102"/>
      <c r="EFR102"/>
      <c r="EFS102"/>
      <c r="EFT102"/>
      <c r="EFU102"/>
      <c r="EFV102"/>
      <c r="EFW102"/>
      <c r="EFX102"/>
      <c r="EFY102"/>
      <c r="EFZ102"/>
      <c r="EGA102"/>
      <c r="EGB102"/>
      <c r="EGC102"/>
      <c r="EGD102"/>
      <c r="EGE102"/>
      <c r="EGF102"/>
      <c r="EGG102"/>
      <c r="EGH102"/>
      <c r="EGI102"/>
      <c r="EGJ102"/>
      <c r="EGK102"/>
      <c r="EGL102"/>
      <c r="EGM102"/>
      <c r="EGN102"/>
      <c r="EGO102"/>
      <c r="EGP102"/>
      <c r="EGQ102"/>
      <c r="EGR102"/>
      <c r="EGS102"/>
      <c r="EGT102"/>
      <c r="EGU102"/>
      <c r="EGV102"/>
      <c r="EGW102"/>
      <c r="EGX102"/>
      <c r="EGY102"/>
      <c r="EGZ102"/>
      <c r="EHA102"/>
      <c r="EHB102"/>
      <c r="EHC102"/>
      <c r="EHD102"/>
      <c r="EHE102"/>
      <c r="EHF102"/>
      <c r="EHG102"/>
      <c r="EHH102"/>
      <c r="EHI102"/>
      <c r="EHJ102"/>
      <c r="EHK102"/>
      <c r="EHL102"/>
      <c r="EHM102"/>
      <c r="EHN102"/>
      <c r="EHO102"/>
      <c r="EHP102"/>
      <c r="EHQ102"/>
      <c r="EHR102"/>
      <c r="EHS102"/>
      <c r="EHT102"/>
      <c r="EHU102"/>
      <c r="EHV102"/>
      <c r="EHW102"/>
      <c r="EHX102"/>
      <c r="EHY102"/>
      <c r="EHZ102"/>
      <c r="EIA102"/>
      <c r="EIB102"/>
      <c r="EIC102"/>
      <c r="EID102"/>
      <c r="EIE102"/>
      <c r="EIF102"/>
      <c r="EIG102"/>
      <c r="EIH102"/>
      <c r="EII102"/>
      <c r="EIJ102"/>
      <c r="EIK102"/>
      <c r="EIL102"/>
      <c r="EIM102"/>
      <c r="EIN102"/>
      <c r="EIO102"/>
      <c r="EIP102"/>
      <c r="EIQ102"/>
      <c r="EIR102"/>
      <c r="EIS102"/>
      <c r="EIT102"/>
      <c r="EIU102"/>
      <c r="EIV102"/>
      <c r="EIW102"/>
      <c r="EIX102"/>
      <c r="EIY102"/>
      <c r="EIZ102"/>
      <c r="EJA102"/>
      <c r="EJB102"/>
      <c r="EJC102"/>
      <c r="EJD102"/>
      <c r="EJE102"/>
      <c r="EJF102"/>
      <c r="EJG102"/>
      <c r="EJH102"/>
      <c r="EJI102"/>
      <c r="EJJ102"/>
      <c r="EJK102"/>
      <c r="EJL102"/>
      <c r="EJM102"/>
      <c r="EJN102"/>
      <c r="EJO102"/>
      <c r="EJP102"/>
      <c r="EJQ102"/>
      <c r="EJR102"/>
      <c r="EJS102"/>
      <c r="EJT102"/>
      <c r="EJU102"/>
      <c r="EJV102"/>
      <c r="EJW102"/>
      <c r="EJX102"/>
      <c r="EJY102"/>
      <c r="EJZ102"/>
      <c r="EKA102"/>
      <c r="EKB102"/>
      <c r="EKC102"/>
      <c r="EKD102"/>
      <c r="EKE102"/>
      <c r="EKF102"/>
      <c r="EKG102"/>
      <c r="EKH102"/>
      <c r="EKI102"/>
      <c r="EKJ102"/>
      <c r="EKK102"/>
      <c r="EKL102"/>
      <c r="EKM102"/>
      <c r="EKN102"/>
      <c r="EKO102"/>
      <c r="EKP102"/>
      <c r="EKQ102"/>
      <c r="EKR102"/>
      <c r="EKS102"/>
      <c r="EKT102"/>
      <c r="EKU102"/>
      <c r="EKV102"/>
      <c r="EKW102"/>
      <c r="EKX102"/>
      <c r="EKY102"/>
      <c r="EKZ102"/>
      <c r="ELA102"/>
      <c r="ELB102"/>
      <c r="ELC102"/>
      <c r="ELD102"/>
      <c r="ELE102"/>
      <c r="ELF102"/>
      <c r="ELG102"/>
      <c r="ELH102"/>
      <c r="ELI102"/>
      <c r="ELJ102"/>
      <c r="ELK102"/>
      <c r="ELL102"/>
      <c r="ELM102"/>
      <c r="ELN102"/>
      <c r="ELO102"/>
      <c r="ELP102"/>
      <c r="ELQ102"/>
      <c r="ELR102"/>
      <c r="ELS102"/>
      <c r="ELT102"/>
      <c r="ELU102"/>
      <c r="ELV102"/>
      <c r="ELW102"/>
      <c r="ELX102"/>
      <c r="ELY102"/>
      <c r="ELZ102"/>
      <c r="EMA102"/>
      <c r="EMB102"/>
      <c r="EMC102"/>
      <c r="EMD102"/>
      <c r="EME102"/>
      <c r="EMF102"/>
      <c r="EMG102"/>
      <c r="EMH102"/>
      <c r="EMI102"/>
      <c r="EMJ102"/>
      <c r="EMK102"/>
      <c r="EML102"/>
      <c r="EMM102"/>
      <c r="EMN102"/>
      <c r="EMO102"/>
      <c r="EMP102"/>
      <c r="EMQ102"/>
      <c r="EMR102"/>
      <c r="EMS102"/>
      <c r="EMT102"/>
      <c r="EMU102"/>
      <c r="EMV102"/>
      <c r="EMW102"/>
      <c r="EMX102"/>
      <c r="EMY102"/>
      <c r="EMZ102"/>
      <c r="ENA102"/>
      <c r="ENB102"/>
      <c r="ENC102"/>
      <c r="END102"/>
      <c r="ENE102"/>
      <c r="ENF102"/>
      <c r="ENG102"/>
      <c r="ENH102"/>
      <c r="ENI102"/>
      <c r="ENJ102"/>
      <c r="ENK102"/>
      <c r="ENL102"/>
      <c r="ENM102"/>
      <c r="ENN102"/>
      <c r="ENO102"/>
      <c r="ENP102"/>
      <c r="ENQ102"/>
      <c r="ENR102"/>
      <c r="ENS102"/>
      <c r="ENT102"/>
      <c r="ENU102"/>
      <c r="ENV102"/>
      <c r="ENW102"/>
      <c r="ENX102"/>
      <c r="ENY102"/>
      <c r="ENZ102"/>
      <c r="EOA102"/>
      <c r="EOB102"/>
      <c r="EOC102"/>
      <c r="EOD102"/>
      <c r="EOE102"/>
      <c r="EOF102"/>
      <c r="EOG102"/>
      <c r="EOH102"/>
      <c r="EOI102"/>
      <c r="EOJ102"/>
      <c r="EOK102"/>
      <c r="EOL102"/>
      <c r="EOM102"/>
      <c r="EON102"/>
      <c r="EOO102"/>
      <c r="EOP102"/>
      <c r="EOQ102"/>
      <c r="EOR102"/>
      <c r="EOS102"/>
      <c r="EOT102"/>
      <c r="EOU102"/>
      <c r="EOV102"/>
      <c r="EOW102"/>
      <c r="EOX102"/>
      <c r="EOY102"/>
      <c r="EOZ102"/>
      <c r="EPA102"/>
      <c r="EPB102"/>
      <c r="EPC102"/>
      <c r="EPD102"/>
      <c r="EPE102"/>
      <c r="EPF102"/>
      <c r="EPG102"/>
      <c r="EPH102"/>
      <c r="EPI102"/>
      <c r="EPJ102"/>
      <c r="EPK102"/>
      <c r="EPL102"/>
      <c r="EPM102"/>
      <c r="EPN102"/>
      <c r="EPO102"/>
      <c r="EPP102"/>
      <c r="EPQ102"/>
      <c r="EPR102"/>
      <c r="EPS102"/>
      <c r="EPT102"/>
      <c r="EPU102"/>
      <c r="EPV102"/>
      <c r="EPW102"/>
      <c r="EPX102"/>
      <c r="EPY102"/>
      <c r="EPZ102"/>
      <c r="EQA102"/>
      <c r="EQB102"/>
      <c r="EQC102"/>
      <c r="EQD102"/>
      <c r="EQE102"/>
      <c r="EQF102"/>
      <c r="EQG102"/>
      <c r="EQH102"/>
      <c r="EQI102"/>
      <c r="EQJ102"/>
      <c r="EQK102"/>
      <c r="EQL102"/>
      <c r="EQM102"/>
      <c r="EQN102"/>
      <c r="EQO102"/>
      <c r="EQP102"/>
      <c r="EQQ102"/>
      <c r="EQR102"/>
      <c r="EQS102"/>
      <c r="EQT102"/>
      <c r="EQU102"/>
      <c r="EQV102"/>
      <c r="EQW102"/>
      <c r="EQX102"/>
      <c r="EQY102"/>
      <c r="EQZ102"/>
      <c r="ERA102"/>
      <c r="ERB102"/>
      <c r="ERC102"/>
      <c r="ERD102"/>
      <c r="ERE102"/>
      <c r="ERF102"/>
      <c r="ERG102"/>
      <c r="ERH102"/>
      <c r="ERI102"/>
      <c r="ERJ102"/>
      <c r="ERK102"/>
      <c r="ERL102"/>
      <c r="ERM102"/>
      <c r="ERN102"/>
      <c r="ERO102"/>
      <c r="ERP102"/>
      <c r="ERQ102"/>
      <c r="ERR102"/>
      <c r="ERS102"/>
      <c r="ERT102"/>
      <c r="ERU102"/>
      <c r="ERV102"/>
      <c r="ERW102"/>
      <c r="ERX102"/>
      <c r="ERY102"/>
      <c r="ERZ102"/>
      <c r="ESA102"/>
      <c r="ESB102"/>
      <c r="ESC102"/>
      <c r="ESD102"/>
      <c r="ESE102"/>
      <c r="ESF102"/>
      <c r="ESG102"/>
      <c r="ESH102"/>
      <c r="ESI102"/>
      <c r="ESJ102"/>
      <c r="ESK102"/>
      <c r="ESL102"/>
      <c r="ESM102"/>
      <c r="ESN102"/>
      <c r="ESO102"/>
      <c r="ESP102"/>
      <c r="ESQ102"/>
      <c r="ESR102"/>
      <c r="ESS102"/>
      <c r="EST102"/>
      <c r="ESU102"/>
      <c r="ESV102"/>
      <c r="ESW102"/>
      <c r="ESX102"/>
      <c r="ESY102"/>
      <c r="ESZ102"/>
      <c r="ETA102"/>
      <c r="ETB102"/>
      <c r="ETC102"/>
      <c r="ETD102"/>
      <c r="ETE102"/>
      <c r="ETF102"/>
      <c r="ETG102"/>
      <c r="ETH102"/>
      <c r="ETI102"/>
      <c r="ETJ102"/>
      <c r="ETK102"/>
      <c r="ETL102"/>
      <c r="ETM102"/>
      <c r="ETN102"/>
      <c r="ETO102"/>
      <c r="ETP102"/>
      <c r="ETQ102"/>
      <c r="ETR102"/>
      <c r="ETS102"/>
      <c r="ETT102"/>
      <c r="ETU102"/>
      <c r="ETV102"/>
      <c r="ETW102"/>
      <c r="ETX102"/>
      <c r="ETY102"/>
      <c r="ETZ102"/>
      <c r="EUA102"/>
      <c r="EUB102"/>
      <c r="EUC102"/>
      <c r="EUD102"/>
      <c r="EUE102"/>
      <c r="EUF102"/>
      <c r="EUG102"/>
      <c r="EUH102"/>
      <c r="EUI102"/>
      <c r="EUJ102"/>
      <c r="EUK102"/>
      <c r="EUL102"/>
      <c r="EUM102"/>
      <c r="EUN102"/>
      <c r="EUO102"/>
      <c r="EUP102"/>
      <c r="EUQ102"/>
      <c r="EUR102"/>
      <c r="EUS102"/>
      <c r="EUT102"/>
      <c r="EUU102"/>
      <c r="EUV102"/>
      <c r="EUW102"/>
      <c r="EUX102"/>
      <c r="EUY102"/>
      <c r="EUZ102"/>
      <c r="EVA102"/>
      <c r="EVB102"/>
      <c r="EVC102"/>
      <c r="EVD102"/>
      <c r="EVE102"/>
      <c r="EVF102"/>
      <c r="EVG102"/>
      <c r="EVH102"/>
      <c r="EVI102"/>
      <c r="EVJ102"/>
      <c r="EVK102"/>
      <c r="EVL102"/>
      <c r="EVM102"/>
      <c r="EVN102"/>
      <c r="EVO102"/>
      <c r="EVP102"/>
      <c r="EVQ102"/>
      <c r="EVR102"/>
      <c r="EVS102"/>
      <c r="EVT102"/>
      <c r="EVU102"/>
      <c r="EVV102"/>
      <c r="EVW102"/>
      <c r="EVX102"/>
      <c r="EVY102"/>
      <c r="EVZ102"/>
      <c r="EWA102"/>
      <c r="EWB102"/>
      <c r="EWC102"/>
      <c r="EWD102"/>
      <c r="EWE102"/>
      <c r="EWF102"/>
      <c r="EWG102"/>
      <c r="EWH102"/>
      <c r="EWI102"/>
      <c r="EWJ102"/>
      <c r="EWK102"/>
      <c r="EWL102"/>
      <c r="EWM102"/>
      <c r="EWN102"/>
      <c r="EWO102"/>
      <c r="EWP102"/>
      <c r="EWQ102"/>
      <c r="EWR102"/>
      <c r="EWS102"/>
      <c r="EWT102"/>
      <c r="EWU102"/>
      <c r="EWV102"/>
      <c r="EWW102"/>
      <c r="EWX102"/>
      <c r="EWY102"/>
      <c r="EWZ102"/>
      <c r="EXA102"/>
      <c r="EXB102"/>
      <c r="EXC102"/>
      <c r="EXD102"/>
      <c r="EXE102"/>
      <c r="EXF102"/>
      <c r="EXG102"/>
      <c r="EXH102"/>
      <c r="EXI102"/>
      <c r="EXJ102"/>
      <c r="EXK102"/>
      <c r="EXL102"/>
      <c r="EXM102"/>
      <c r="EXN102"/>
      <c r="EXO102"/>
      <c r="EXP102"/>
      <c r="EXQ102"/>
      <c r="EXR102"/>
      <c r="EXS102"/>
      <c r="EXT102"/>
      <c r="EXU102"/>
      <c r="EXV102"/>
      <c r="EXW102"/>
      <c r="EXX102"/>
      <c r="EXY102"/>
      <c r="EXZ102"/>
      <c r="EYA102"/>
      <c r="EYB102"/>
      <c r="EYC102"/>
      <c r="EYD102"/>
      <c r="EYE102"/>
      <c r="EYF102"/>
      <c r="EYG102"/>
      <c r="EYH102"/>
      <c r="EYI102"/>
      <c r="EYJ102"/>
      <c r="EYK102"/>
      <c r="EYL102"/>
      <c r="EYM102"/>
      <c r="EYN102"/>
      <c r="EYO102"/>
      <c r="EYP102"/>
      <c r="EYQ102"/>
      <c r="EYR102"/>
      <c r="EYS102"/>
      <c r="EYT102"/>
      <c r="EYU102"/>
      <c r="EYV102"/>
      <c r="EYW102"/>
      <c r="EYX102"/>
      <c r="EYY102"/>
      <c r="EYZ102"/>
      <c r="EZA102"/>
      <c r="EZB102"/>
      <c r="EZC102"/>
      <c r="EZD102"/>
      <c r="EZE102"/>
      <c r="EZF102"/>
      <c r="EZG102"/>
      <c r="EZH102"/>
      <c r="EZI102"/>
      <c r="EZJ102"/>
      <c r="EZK102"/>
      <c r="EZL102"/>
      <c r="EZM102"/>
      <c r="EZN102"/>
      <c r="EZO102"/>
      <c r="EZP102"/>
      <c r="EZQ102"/>
      <c r="EZR102"/>
      <c r="EZS102"/>
      <c r="EZT102"/>
      <c r="EZU102"/>
      <c r="EZV102"/>
      <c r="EZW102"/>
      <c r="EZX102"/>
      <c r="EZY102"/>
      <c r="EZZ102"/>
      <c r="FAA102"/>
      <c r="FAB102"/>
      <c r="FAC102"/>
      <c r="FAD102"/>
      <c r="FAE102"/>
      <c r="FAF102"/>
      <c r="FAG102"/>
      <c r="FAH102"/>
      <c r="FAI102"/>
      <c r="FAJ102"/>
      <c r="FAK102"/>
      <c r="FAL102"/>
      <c r="FAM102"/>
      <c r="FAN102"/>
      <c r="FAO102"/>
      <c r="FAP102"/>
      <c r="FAQ102"/>
      <c r="FAR102"/>
      <c r="FAS102"/>
      <c r="FAT102"/>
      <c r="FAU102"/>
      <c r="FAV102"/>
      <c r="FAW102"/>
      <c r="FAX102"/>
      <c r="FAY102"/>
      <c r="FAZ102"/>
      <c r="FBA102"/>
      <c r="FBB102"/>
      <c r="FBC102"/>
      <c r="FBD102"/>
      <c r="FBE102"/>
      <c r="FBF102"/>
      <c r="FBG102"/>
      <c r="FBH102"/>
      <c r="FBI102"/>
      <c r="FBJ102"/>
      <c r="FBK102"/>
      <c r="FBL102"/>
      <c r="FBM102"/>
      <c r="FBN102"/>
      <c r="FBO102"/>
      <c r="FBP102"/>
      <c r="FBQ102"/>
      <c r="FBR102"/>
      <c r="FBS102"/>
      <c r="FBT102"/>
      <c r="FBU102"/>
      <c r="FBV102"/>
      <c r="FBW102"/>
      <c r="FBX102"/>
      <c r="FBY102"/>
      <c r="FBZ102"/>
      <c r="FCA102"/>
      <c r="FCB102"/>
      <c r="FCC102"/>
      <c r="FCD102"/>
      <c r="FCE102"/>
      <c r="FCF102"/>
      <c r="FCG102"/>
      <c r="FCH102"/>
      <c r="FCI102"/>
      <c r="FCJ102"/>
      <c r="FCK102"/>
      <c r="FCL102"/>
      <c r="FCM102"/>
      <c r="FCN102"/>
      <c r="FCO102"/>
      <c r="FCP102"/>
      <c r="FCQ102"/>
      <c r="FCR102"/>
      <c r="FCS102"/>
      <c r="FCT102"/>
      <c r="FCU102"/>
      <c r="FCV102"/>
      <c r="FCW102"/>
      <c r="FCX102"/>
      <c r="FCY102"/>
      <c r="FCZ102"/>
      <c r="FDA102"/>
      <c r="FDB102"/>
      <c r="FDC102"/>
      <c r="FDD102"/>
      <c r="FDE102"/>
      <c r="FDF102"/>
      <c r="FDG102"/>
      <c r="FDH102"/>
      <c r="FDI102"/>
      <c r="FDJ102"/>
      <c r="FDK102"/>
      <c r="FDL102"/>
      <c r="FDM102"/>
      <c r="FDN102"/>
      <c r="FDO102"/>
      <c r="FDP102"/>
      <c r="FDQ102"/>
      <c r="FDR102"/>
      <c r="FDS102"/>
      <c r="FDT102"/>
      <c r="FDU102"/>
      <c r="FDV102"/>
      <c r="FDW102"/>
      <c r="FDX102"/>
      <c r="FDY102"/>
      <c r="FDZ102"/>
      <c r="FEA102"/>
      <c r="FEB102"/>
      <c r="FEC102"/>
      <c r="FED102"/>
      <c r="FEE102"/>
      <c r="FEF102"/>
      <c r="FEG102"/>
      <c r="FEH102"/>
      <c r="FEI102"/>
      <c r="FEJ102"/>
      <c r="FEK102"/>
      <c r="FEL102"/>
      <c r="FEM102"/>
      <c r="FEN102"/>
      <c r="FEO102"/>
      <c r="FEP102"/>
      <c r="FEQ102"/>
      <c r="FER102"/>
      <c r="FES102"/>
      <c r="FET102"/>
      <c r="FEU102"/>
      <c r="FEV102"/>
      <c r="FEW102"/>
      <c r="FEX102"/>
      <c r="FEY102"/>
      <c r="FEZ102"/>
      <c r="FFA102"/>
      <c r="FFB102"/>
      <c r="FFC102"/>
      <c r="FFD102"/>
      <c r="FFE102"/>
      <c r="FFF102"/>
      <c r="FFG102"/>
      <c r="FFH102"/>
      <c r="FFI102"/>
      <c r="FFJ102"/>
      <c r="FFK102"/>
      <c r="FFL102"/>
      <c r="FFM102"/>
      <c r="FFN102"/>
      <c r="FFO102"/>
      <c r="FFP102"/>
      <c r="FFQ102"/>
      <c r="FFR102"/>
      <c r="FFS102"/>
      <c r="FFT102"/>
      <c r="FFU102"/>
      <c r="FFV102"/>
      <c r="FFW102"/>
      <c r="FFX102"/>
      <c r="FFY102"/>
      <c r="FFZ102"/>
      <c r="FGA102"/>
      <c r="FGB102"/>
      <c r="FGC102"/>
      <c r="FGD102"/>
      <c r="FGE102"/>
      <c r="FGF102"/>
      <c r="FGG102"/>
      <c r="FGH102"/>
      <c r="FGI102"/>
      <c r="FGJ102"/>
      <c r="FGK102"/>
      <c r="FGL102"/>
      <c r="FGM102"/>
      <c r="FGN102"/>
      <c r="FGO102"/>
      <c r="FGP102"/>
      <c r="FGQ102"/>
      <c r="FGR102"/>
      <c r="FGS102"/>
      <c r="FGT102"/>
      <c r="FGU102"/>
      <c r="FGV102"/>
      <c r="FGW102"/>
      <c r="FGX102"/>
      <c r="FGY102"/>
      <c r="FGZ102"/>
      <c r="FHA102"/>
      <c r="FHB102"/>
      <c r="FHC102"/>
      <c r="FHD102"/>
      <c r="FHE102"/>
      <c r="FHF102"/>
      <c r="FHG102"/>
      <c r="FHH102"/>
      <c r="FHI102"/>
      <c r="FHJ102"/>
      <c r="FHK102"/>
      <c r="FHL102"/>
      <c r="FHM102"/>
      <c r="FHN102"/>
      <c r="FHO102"/>
      <c r="FHP102"/>
      <c r="FHQ102"/>
      <c r="FHR102"/>
      <c r="FHS102"/>
      <c r="FHT102"/>
      <c r="FHU102"/>
      <c r="FHV102"/>
      <c r="FHW102"/>
      <c r="FHX102"/>
      <c r="FHY102"/>
      <c r="FHZ102"/>
      <c r="FIA102"/>
      <c r="FIB102"/>
      <c r="FIC102"/>
      <c r="FID102"/>
      <c r="FIE102"/>
      <c r="FIF102"/>
      <c r="FIG102"/>
      <c r="FIH102"/>
      <c r="FII102"/>
      <c r="FIJ102"/>
      <c r="FIK102"/>
      <c r="FIL102"/>
      <c r="FIM102"/>
      <c r="FIN102"/>
      <c r="FIO102"/>
      <c r="FIP102"/>
      <c r="FIQ102"/>
      <c r="FIR102"/>
      <c r="FIS102"/>
      <c r="FIT102"/>
      <c r="FIU102"/>
      <c r="FIV102"/>
      <c r="FIW102"/>
      <c r="FIX102"/>
      <c r="FIY102"/>
      <c r="FIZ102"/>
      <c r="FJA102"/>
      <c r="FJB102"/>
      <c r="FJC102"/>
      <c r="FJD102"/>
      <c r="FJE102"/>
      <c r="FJF102"/>
      <c r="FJG102"/>
      <c r="FJH102"/>
      <c r="FJI102"/>
      <c r="FJJ102"/>
      <c r="FJK102"/>
      <c r="FJL102"/>
      <c r="FJM102"/>
      <c r="FJN102"/>
      <c r="FJO102"/>
      <c r="FJP102"/>
      <c r="FJQ102"/>
      <c r="FJR102"/>
      <c r="FJS102"/>
      <c r="FJT102"/>
      <c r="FJU102"/>
      <c r="FJV102"/>
      <c r="FJW102"/>
      <c r="FJX102"/>
      <c r="FJY102"/>
      <c r="FJZ102"/>
      <c r="FKA102"/>
      <c r="FKB102"/>
      <c r="FKC102"/>
      <c r="FKD102"/>
      <c r="FKE102"/>
      <c r="FKF102"/>
      <c r="FKG102"/>
      <c r="FKH102"/>
      <c r="FKI102"/>
      <c r="FKJ102"/>
      <c r="FKK102"/>
      <c r="FKL102"/>
      <c r="FKM102"/>
      <c r="FKN102"/>
      <c r="FKO102"/>
      <c r="FKP102"/>
      <c r="FKQ102"/>
      <c r="FKR102"/>
      <c r="FKS102"/>
      <c r="FKT102"/>
      <c r="FKU102"/>
      <c r="FKV102"/>
      <c r="FKW102"/>
      <c r="FKX102"/>
      <c r="FKY102"/>
      <c r="FKZ102"/>
      <c r="FLA102"/>
      <c r="FLB102"/>
      <c r="FLC102"/>
      <c r="FLD102"/>
      <c r="FLE102"/>
      <c r="FLF102"/>
      <c r="FLG102"/>
      <c r="FLH102"/>
      <c r="FLI102"/>
      <c r="FLJ102"/>
      <c r="FLK102"/>
      <c r="FLL102"/>
      <c r="FLM102"/>
      <c r="FLN102"/>
      <c r="FLO102"/>
      <c r="FLP102"/>
      <c r="FLQ102"/>
      <c r="FLR102"/>
      <c r="FLS102"/>
      <c r="FLT102"/>
      <c r="FLU102"/>
      <c r="FLV102"/>
      <c r="FLW102"/>
      <c r="FLX102"/>
      <c r="FLY102"/>
      <c r="FLZ102"/>
      <c r="FMA102"/>
      <c r="FMB102"/>
      <c r="FMC102"/>
      <c r="FMD102"/>
      <c r="FME102"/>
      <c r="FMF102"/>
      <c r="FMG102"/>
      <c r="FMH102"/>
      <c r="FMI102"/>
      <c r="FMJ102"/>
      <c r="FMK102"/>
      <c r="FML102"/>
      <c r="FMM102"/>
      <c r="FMN102"/>
      <c r="FMO102"/>
      <c r="FMP102"/>
      <c r="FMQ102"/>
      <c r="FMR102"/>
      <c r="FMS102"/>
      <c r="FMT102"/>
      <c r="FMU102"/>
      <c r="FMV102"/>
      <c r="FMW102"/>
      <c r="FMX102"/>
      <c r="FMY102"/>
      <c r="FMZ102"/>
      <c r="FNA102"/>
      <c r="FNB102"/>
      <c r="FNC102"/>
      <c r="FND102"/>
      <c r="FNE102"/>
      <c r="FNF102"/>
      <c r="FNG102"/>
      <c r="FNH102"/>
      <c r="FNI102"/>
      <c r="FNJ102"/>
      <c r="FNK102"/>
      <c r="FNL102"/>
      <c r="FNM102"/>
      <c r="FNN102"/>
      <c r="FNO102"/>
      <c r="FNP102"/>
      <c r="FNQ102"/>
      <c r="FNR102"/>
      <c r="FNS102"/>
      <c r="FNT102"/>
      <c r="FNU102"/>
      <c r="FNV102"/>
      <c r="FNW102"/>
      <c r="FNX102"/>
      <c r="FNY102"/>
      <c r="FNZ102"/>
      <c r="FOA102"/>
      <c r="FOB102"/>
      <c r="FOC102"/>
      <c r="FOD102"/>
      <c r="FOE102"/>
      <c r="FOF102"/>
      <c r="FOG102"/>
      <c r="FOH102"/>
      <c r="FOI102"/>
      <c r="FOJ102"/>
      <c r="FOK102"/>
      <c r="FOL102"/>
      <c r="FOM102"/>
      <c r="FON102"/>
      <c r="FOO102"/>
      <c r="FOP102"/>
      <c r="FOQ102"/>
      <c r="FOR102"/>
      <c r="FOS102"/>
      <c r="FOT102"/>
      <c r="FOU102"/>
      <c r="FOV102"/>
      <c r="FOW102"/>
      <c r="FOX102"/>
      <c r="FOY102"/>
      <c r="FOZ102"/>
      <c r="FPA102"/>
      <c r="FPB102"/>
      <c r="FPC102"/>
      <c r="FPD102"/>
      <c r="FPE102"/>
      <c r="FPF102"/>
      <c r="FPG102"/>
      <c r="FPH102"/>
      <c r="FPI102"/>
      <c r="FPJ102"/>
      <c r="FPK102"/>
      <c r="FPL102"/>
      <c r="FPM102"/>
      <c r="FPN102"/>
      <c r="FPO102"/>
      <c r="FPP102"/>
      <c r="FPQ102"/>
      <c r="FPR102"/>
      <c r="FPS102"/>
      <c r="FPT102"/>
      <c r="FPU102"/>
      <c r="FPV102"/>
      <c r="FPW102"/>
      <c r="FPX102"/>
      <c r="FPY102"/>
      <c r="FPZ102"/>
      <c r="FQA102"/>
      <c r="FQB102"/>
      <c r="FQC102"/>
      <c r="FQD102"/>
      <c r="FQE102"/>
      <c r="FQF102"/>
      <c r="FQG102"/>
      <c r="FQH102"/>
      <c r="FQI102"/>
      <c r="FQJ102"/>
      <c r="FQK102"/>
      <c r="FQL102"/>
      <c r="FQM102"/>
      <c r="FQN102"/>
      <c r="FQO102"/>
      <c r="FQP102"/>
      <c r="FQQ102"/>
      <c r="FQR102"/>
      <c r="FQS102"/>
      <c r="FQT102"/>
      <c r="FQU102"/>
      <c r="FQV102"/>
      <c r="FQW102"/>
      <c r="FQX102"/>
      <c r="FQY102"/>
      <c r="FQZ102"/>
      <c r="FRA102"/>
      <c r="FRB102"/>
      <c r="FRC102"/>
      <c r="FRD102"/>
      <c r="FRE102"/>
      <c r="FRF102"/>
      <c r="FRG102"/>
      <c r="FRH102"/>
      <c r="FRI102"/>
      <c r="FRJ102"/>
      <c r="FRK102"/>
      <c r="FRL102"/>
      <c r="FRM102"/>
      <c r="FRN102"/>
      <c r="FRO102"/>
      <c r="FRP102"/>
      <c r="FRQ102"/>
      <c r="FRR102"/>
      <c r="FRS102"/>
      <c r="FRT102"/>
      <c r="FRU102"/>
      <c r="FRV102"/>
      <c r="FRW102"/>
      <c r="FRX102"/>
      <c r="FRY102"/>
      <c r="FRZ102"/>
      <c r="FSA102"/>
      <c r="FSB102"/>
      <c r="FSC102"/>
      <c r="FSD102"/>
      <c r="FSE102"/>
      <c r="FSF102"/>
      <c r="FSG102"/>
      <c r="FSH102"/>
      <c r="FSI102"/>
      <c r="FSJ102"/>
      <c r="FSK102"/>
      <c r="FSL102"/>
      <c r="FSM102"/>
      <c r="FSN102"/>
      <c r="FSO102"/>
      <c r="FSP102"/>
      <c r="FSQ102"/>
      <c r="FSR102"/>
      <c r="FSS102"/>
      <c r="FST102"/>
      <c r="FSU102"/>
      <c r="FSV102"/>
      <c r="FSW102"/>
      <c r="FSX102"/>
      <c r="FSY102"/>
      <c r="FSZ102"/>
      <c r="FTA102"/>
      <c r="FTB102"/>
      <c r="FTC102"/>
      <c r="FTD102"/>
      <c r="FTE102"/>
      <c r="FTF102"/>
      <c r="FTG102"/>
      <c r="FTH102"/>
      <c r="FTI102"/>
      <c r="FTJ102"/>
      <c r="FTK102"/>
      <c r="FTL102"/>
      <c r="FTM102"/>
      <c r="FTN102"/>
      <c r="FTO102"/>
      <c r="FTP102"/>
      <c r="FTQ102"/>
      <c r="FTR102"/>
      <c r="FTS102"/>
      <c r="FTT102"/>
      <c r="FTU102"/>
      <c r="FTV102"/>
      <c r="FTW102"/>
      <c r="FTX102"/>
      <c r="FTY102"/>
      <c r="FTZ102"/>
      <c r="FUA102"/>
      <c r="FUB102"/>
      <c r="FUC102"/>
      <c r="FUD102"/>
      <c r="FUE102"/>
      <c r="FUF102"/>
      <c r="FUG102"/>
      <c r="FUH102"/>
      <c r="FUI102"/>
      <c r="FUJ102"/>
      <c r="FUK102"/>
      <c r="FUL102"/>
      <c r="FUM102"/>
      <c r="FUN102"/>
      <c r="FUO102"/>
      <c r="FUP102"/>
      <c r="FUQ102"/>
      <c r="FUR102"/>
      <c r="FUS102"/>
      <c r="FUT102"/>
      <c r="FUU102"/>
      <c r="FUV102"/>
      <c r="FUW102"/>
      <c r="FUX102"/>
      <c r="FUY102"/>
      <c r="FUZ102"/>
      <c r="FVA102"/>
      <c r="FVB102"/>
      <c r="FVC102"/>
      <c r="FVD102"/>
      <c r="FVE102"/>
      <c r="FVF102"/>
      <c r="FVG102"/>
      <c r="FVH102"/>
      <c r="FVI102"/>
      <c r="FVJ102"/>
      <c r="FVK102"/>
      <c r="FVL102"/>
      <c r="FVM102"/>
      <c r="FVN102"/>
      <c r="FVO102"/>
      <c r="FVP102"/>
      <c r="FVQ102"/>
      <c r="FVR102"/>
      <c r="FVS102"/>
      <c r="FVT102"/>
      <c r="FVU102"/>
      <c r="FVV102"/>
      <c r="FVW102"/>
      <c r="FVX102"/>
      <c r="FVY102"/>
      <c r="FVZ102"/>
      <c r="FWA102"/>
      <c r="FWB102"/>
      <c r="FWC102"/>
      <c r="FWD102"/>
      <c r="FWE102"/>
      <c r="FWF102"/>
      <c r="FWG102"/>
      <c r="FWH102"/>
      <c r="FWI102"/>
      <c r="FWJ102"/>
      <c r="FWK102"/>
      <c r="FWL102"/>
      <c r="FWM102"/>
      <c r="FWN102"/>
      <c r="FWO102"/>
      <c r="FWP102"/>
      <c r="FWQ102"/>
      <c r="FWR102"/>
      <c r="FWS102"/>
      <c r="FWT102"/>
      <c r="FWU102"/>
      <c r="FWV102"/>
      <c r="FWW102"/>
      <c r="FWX102"/>
      <c r="FWY102"/>
      <c r="FWZ102"/>
      <c r="FXA102"/>
      <c r="FXB102"/>
      <c r="FXC102"/>
      <c r="FXD102"/>
      <c r="FXE102"/>
      <c r="FXF102"/>
      <c r="FXG102"/>
      <c r="FXH102"/>
      <c r="FXI102"/>
      <c r="FXJ102"/>
      <c r="FXK102"/>
      <c r="FXL102"/>
      <c r="FXM102"/>
      <c r="FXN102"/>
      <c r="FXO102"/>
      <c r="FXP102"/>
      <c r="FXQ102"/>
      <c r="FXR102"/>
      <c r="FXS102"/>
      <c r="FXT102"/>
      <c r="FXU102"/>
      <c r="FXV102"/>
      <c r="FXW102"/>
      <c r="FXX102"/>
      <c r="FXY102"/>
      <c r="FXZ102"/>
      <c r="FYA102"/>
      <c r="FYB102"/>
      <c r="FYC102"/>
      <c r="FYD102"/>
      <c r="FYE102"/>
      <c r="FYF102"/>
      <c r="FYG102"/>
      <c r="FYH102"/>
      <c r="FYI102"/>
      <c r="FYJ102"/>
      <c r="FYK102"/>
      <c r="FYL102"/>
      <c r="FYM102"/>
      <c r="FYN102"/>
      <c r="FYO102"/>
      <c r="FYP102"/>
      <c r="FYQ102"/>
      <c r="FYR102"/>
      <c r="FYS102"/>
      <c r="FYT102"/>
      <c r="FYU102"/>
      <c r="FYV102"/>
      <c r="FYW102"/>
      <c r="FYX102"/>
      <c r="FYY102"/>
      <c r="FYZ102"/>
      <c r="FZA102"/>
      <c r="FZB102"/>
      <c r="FZC102"/>
      <c r="FZD102"/>
      <c r="FZE102"/>
      <c r="FZF102"/>
      <c r="FZG102"/>
      <c r="FZH102"/>
      <c r="FZI102"/>
      <c r="FZJ102"/>
      <c r="FZK102"/>
      <c r="FZL102"/>
      <c r="FZM102"/>
      <c r="FZN102"/>
      <c r="FZO102"/>
      <c r="FZP102"/>
      <c r="FZQ102"/>
      <c r="FZR102"/>
      <c r="FZS102"/>
      <c r="FZT102"/>
      <c r="FZU102"/>
      <c r="FZV102"/>
      <c r="FZW102"/>
      <c r="FZX102"/>
      <c r="FZY102"/>
      <c r="FZZ102"/>
      <c r="GAA102"/>
      <c r="GAB102"/>
      <c r="GAC102"/>
      <c r="GAD102"/>
      <c r="GAE102"/>
      <c r="GAF102"/>
      <c r="GAG102"/>
      <c r="GAH102"/>
      <c r="GAI102"/>
      <c r="GAJ102"/>
      <c r="GAK102"/>
      <c r="GAL102"/>
      <c r="GAM102"/>
      <c r="GAN102"/>
      <c r="GAO102"/>
      <c r="GAP102"/>
      <c r="GAQ102"/>
      <c r="GAR102"/>
      <c r="GAS102"/>
      <c r="GAT102"/>
      <c r="GAU102"/>
      <c r="GAV102"/>
      <c r="GAW102"/>
      <c r="GAX102"/>
      <c r="GAY102"/>
      <c r="GAZ102"/>
      <c r="GBA102"/>
      <c r="GBB102"/>
      <c r="GBC102"/>
      <c r="GBD102"/>
      <c r="GBE102"/>
      <c r="GBF102"/>
      <c r="GBG102"/>
      <c r="GBH102"/>
      <c r="GBI102"/>
      <c r="GBJ102"/>
      <c r="GBK102"/>
      <c r="GBL102"/>
      <c r="GBM102"/>
      <c r="GBN102"/>
      <c r="GBO102"/>
      <c r="GBP102"/>
      <c r="GBQ102"/>
      <c r="GBR102"/>
      <c r="GBS102"/>
      <c r="GBT102"/>
      <c r="GBU102"/>
      <c r="GBV102"/>
      <c r="GBW102"/>
      <c r="GBX102"/>
      <c r="GBY102"/>
      <c r="GBZ102"/>
      <c r="GCA102"/>
      <c r="GCB102"/>
      <c r="GCC102"/>
      <c r="GCD102"/>
      <c r="GCE102"/>
      <c r="GCF102"/>
      <c r="GCG102"/>
      <c r="GCH102"/>
      <c r="GCI102"/>
      <c r="GCJ102"/>
      <c r="GCK102"/>
      <c r="GCL102"/>
      <c r="GCM102"/>
      <c r="GCN102"/>
      <c r="GCO102"/>
      <c r="GCP102"/>
      <c r="GCQ102"/>
      <c r="GCR102"/>
      <c r="GCS102"/>
      <c r="GCT102"/>
      <c r="GCU102"/>
      <c r="GCV102"/>
      <c r="GCW102"/>
      <c r="GCX102"/>
      <c r="GCY102"/>
      <c r="GCZ102"/>
      <c r="GDA102"/>
      <c r="GDB102"/>
      <c r="GDC102"/>
      <c r="GDD102"/>
      <c r="GDE102"/>
      <c r="GDF102"/>
      <c r="GDG102"/>
      <c r="GDH102"/>
      <c r="GDI102"/>
      <c r="GDJ102"/>
      <c r="GDK102"/>
      <c r="GDL102"/>
      <c r="GDM102"/>
      <c r="GDN102"/>
      <c r="GDO102"/>
      <c r="GDP102"/>
      <c r="GDQ102"/>
      <c r="GDR102"/>
      <c r="GDS102"/>
      <c r="GDT102"/>
      <c r="GDU102"/>
      <c r="GDV102"/>
      <c r="GDW102"/>
      <c r="GDX102"/>
      <c r="GDY102"/>
      <c r="GDZ102"/>
      <c r="GEA102"/>
      <c r="GEB102"/>
      <c r="GEC102"/>
      <c r="GED102"/>
      <c r="GEE102"/>
      <c r="GEF102"/>
      <c r="GEG102"/>
      <c r="GEH102"/>
      <c r="GEI102"/>
      <c r="GEJ102"/>
      <c r="GEK102"/>
      <c r="GEL102"/>
      <c r="GEM102"/>
      <c r="GEN102"/>
      <c r="GEO102"/>
      <c r="GEP102"/>
      <c r="GEQ102"/>
      <c r="GER102"/>
      <c r="GES102"/>
      <c r="GET102"/>
      <c r="GEU102"/>
      <c r="GEV102"/>
      <c r="GEW102"/>
      <c r="GEX102"/>
      <c r="GEY102"/>
      <c r="GEZ102"/>
      <c r="GFA102"/>
      <c r="GFB102"/>
      <c r="GFC102"/>
      <c r="GFD102"/>
      <c r="GFE102"/>
      <c r="GFF102"/>
      <c r="GFG102"/>
      <c r="GFH102"/>
      <c r="GFI102"/>
      <c r="GFJ102"/>
      <c r="GFK102"/>
      <c r="GFL102"/>
      <c r="GFM102"/>
      <c r="GFN102"/>
      <c r="GFO102"/>
      <c r="GFP102"/>
      <c r="GFQ102"/>
      <c r="GFR102"/>
      <c r="GFS102"/>
      <c r="GFT102"/>
      <c r="GFU102"/>
      <c r="GFV102"/>
      <c r="GFW102"/>
      <c r="GFX102"/>
      <c r="GFY102"/>
      <c r="GFZ102"/>
      <c r="GGA102"/>
      <c r="GGB102"/>
      <c r="GGC102"/>
      <c r="GGD102"/>
      <c r="GGE102"/>
      <c r="GGF102"/>
      <c r="GGG102"/>
      <c r="GGH102"/>
      <c r="GGI102"/>
      <c r="GGJ102"/>
      <c r="GGK102"/>
      <c r="GGL102"/>
      <c r="GGM102"/>
      <c r="GGN102"/>
      <c r="GGO102"/>
      <c r="GGP102"/>
      <c r="GGQ102"/>
      <c r="GGR102"/>
      <c r="GGS102"/>
      <c r="GGT102"/>
      <c r="GGU102"/>
      <c r="GGV102"/>
      <c r="GGW102"/>
      <c r="GGX102"/>
      <c r="GGY102"/>
      <c r="GGZ102"/>
      <c r="GHA102"/>
      <c r="GHB102"/>
      <c r="GHC102"/>
      <c r="GHD102"/>
      <c r="GHE102"/>
      <c r="GHF102"/>
      <c r="GHG102"/>
      <c r="GHH102"/>
      <c r="GHI102"/>
      <c r="GHJ102"/>
      <c r="GHK102"/>
      <c r="GHL102"/>
      <c r="GHM102"/>
      <c r="GHN102"/>
      <c r="GHO102"/>
      <c r="GHP102"/>
      <c r="GHQ102"/>
      <c r="GHR102"/>
      <c r="GHS102"/>
      <c r="GHT102"/>
      <c r="GHU102"/>
      <c r="GHV102"/>
      <c r="GHW102"/>
      <c r="GHX102"/>
      <c r="GHY102"/>
      <c r="GHZ102"/>
      <c r="GIA102"/>
      <c r="GIB102"/>
      <c r="GIC102"/>
      <c r="GID102"/>
      <c r="GIE102"/>
      <c r="GIF102"/>
      <c r="GIG102"/>
      <c r="GIH102"/>
      <c r="GII102"/>
      <c r="GIJ102"/>
      <c r="GIK102"/>
      <c r="GIL102"/>
      <c r="GIM102"/>
      <c r="GIN102"/>
      <c r="GIO102"/>
      <c r="GIP102"/>
      <c r="GIQ102"/>
      <c r="GIR102"/>
      <c r="GIS102"/>
      <c r="GIT102"/>
      <c r="GIU102"/>
      <c r="GIV102"/>
      <c r="GIW102"/>
      <c r="GIX102"/>
      <c r="GIY102"/>
      <c r="GIZ102"/>
      <c r="GJA102"/>
      <c r="GJB102"/>
      <c r="GJC102"/>
      <c r="GJD102"/>
      <c r="GJE102"/>
      <c r="GJF102"/>
      <c r="GJG102"/>
      <c r="GJH102"/>
      <c r="GJI102"/>
      <c r="GJJ102"/>
      <c r="GJK102"/>
      <c r="GJL102"/>
      <c r="GJM102"/>
      <c r="GJN102"/>
      <c r="GJO102"/>
      <c r="GJP102"/>
      <c r="GJQ102"/>
      <c r="GJR102"/>
      <c r="GJS102"/>
      <c r="GJT102"/>
      <c r="GJU102"/>
      <c r="GJV102"/>
      <c r="GJW102"/>
      <c r="GJX102"/>
      <c r="GJY102"/>
      <c r="GJZ102"/>
      <c r="GKA102"/>
      <c r="GKB102"/>
      <c r="GKC102"/>
      <c r="GKD102"/>
      <c r="GKE102"/>
      <c r="GKF102"/>
      <c r="GKG102"/>
      <c r="GKH102"/>
      <c r="GKI102"/>
      <c r="GKJ102"/>
      <c r="GKK102"/>
      <c r="GKL102"/>
      <c r="GKM102"/>
      <c r="GKN102"/>
      <c r="GKO102"/>
      <c r="GKP102"/>
      <c r="GKQ102"/>
      <c r="GKR102"/>
      <c r="GKS102"/>
      <c r="GKT102"/>
      <c r="GKU102"/>
      <c r="GKV102"/>
      <c r="GKW102"/>
      <c r="GKX102"/>
      <c r="GKY102"/>
      <c r="GKZ102"/>
      <c r="GLA102"/>
      <c r="GLB102"/>
      <c r="GLC102"/>
      <c r="GLD102"/>
      <c r="GLE102"/>
      <c r="GLF102"/>
      <c r="GLG102"/>
      <c r="GLH102"/>
      <c r="GLI102"/>
      <c r="GLJ102"/>
      <c r="GLK102"/>
      <c r="GLL102"/>
      <c r="GLM102"/>
      <c r="GLN102"/>
      <c r="GLO102"/>
      <c r="GLP102"/>
      <c r="GLQ102"/>
      <c r="GLR102"/>
      <c r="GLS102"/>
      <c r="GLT102"/>
      <c r="GLU102"/>
      <c r="GLV102"/>
      <c r="GLW102"/>
      <c r="GLX102"/>
      <c r="GLY102"/>
      <c r="GLZ102"/>
      <c r="GMA102"/>
      <c r="GMB102"/>
      <c r="GMC102"/>
      <c r="GMD102"/>
      <c r="GME102"/>
      <c r="GMF102"/>
      <c r="GMG102"/>
      <c r="GMH102"/>
      <c r="GMI102"/>
      <c r="GMJ102"/>
      <c r="GMK102"/>
      <c r="GML102"/>
      <c r="GMM102"/>
      <c r="GMN102"/>
      <c r="GMO102"/>
      <c r="GMP102"/>
      <c r="GMQ102"/>
      <c r="GMR102"/>
      <c r="GMS102"/>
      <c r="GMT102"/>
      <c r="GMU102"/>
      <c r="GMV102"/>
      <c r="GMW102"/>
      <c r="GMX102"/>
      <c r="GMY102"/>
      <c r="GMZ102"/>
      <c r="GNA102"/>
      <c r="GNB102"/>
      <c r="GNC102"/>
      <c r="GND102"/>
      <c r="GNE102"/>
      <c r="GNF102"/>
      <c r="GNG102"/>
      <c r="GNH102"/>
      <c r="GNI102"/>
      <c r="GNJ102"/>
      <c r="GNK102"/>
      <c r="GNL102"/>
      <c r="GNM102"/>
      <c r="GNN102"/>
      <c r="GNO102"/>
      <c r="GNP102"/>
      <c r="GNQ102"/>
      <c r="GNR102"/>
      <c r="GNS102"/>
      <c r="GNT102"/>
      <c r="GNU102"/>
      <c r="GNV102"/>
      <c r="GNW102"/>
      <c r="GNX102"/>
      <c r="GNY102"/>
      <c r="GNZ102"/>
      <c r="GOA102"/>
      <c r="GOB102"/>
      <c r="GOC102"/>
      <c r="GOD102"/>
      <c r="GOE102"/>
      <c r="GOF102"/>
      <c r="GOG102"/>
      <c r="GOH102"/>
      <c r="GOI102"/>
      <c r="GOJ102"/>
      <c r="GOK102"/>
      <c r="GOL102"/>
      <c r="GOM102"/>
      <c r="GON102"/>
      <c r="GOO102"/>
      <c r="GOP102"/>
      <c r="GOQ102"/>
      <c r="GOR102"/>
      <c r="GOS102"/>
      <c r="GOT102"/>
      <c r="GOU102"/>
      <c r="GOV102"/>
      <c r="GOW102"/>
      <c r="GOX102"/>
      <c r="GOY102"/>
      <c r="GOZ102"/>
      <c r="GPA102"/>
      <c r="GPB102"/>
      <c r="GPC102"/>
      <c r="GPD102"/>
      <c r="GPE102"/>
      <c r="GPF102"/>
      <c r="GPG102"/>
      <c r="GPH102"/>
      <c r="GPI102"/>
      <c r="GPJ102"/>
      <c r="GPK102"/>
      <c r="GPL102"/>
      <c r="GPM102"/>
      <c r="GPN102"/>
      <c r="GPO102"/>
      <c r="GPP102"/>
      <c r="GPQ102"/>
      <c r="GPR102"/>
      <c r="GPS102"/>
      <c r="GPT102"/>
      <c r="GPU102"/>
      <c r="GPV102"/>
      <c r="GPW102"/>
      <c r="GPX102"/>
      <c r="GPY102"/>
      <c r="GPZ102"/>
      <c r="GQA102"/>
      <c r="GQB102"/>
      <c r="GQC102"/>
      <c r="GQD102"/>
      <c r="GQE102"/>
      <c r="GQF102"/>
      <c r="GQG102"/>
      <c r="GQH102"/>
      <c r="GQI102"/>
      <c r="GQJ102"/>
      <c r="GQK102"/>
      <c r="GQL102"/>
      <c r="GQM102"/>
      <c r="GQN102"/>
      <c r="GQO102"/>
      <c r="GQP102"/>
      <c r="GQQ102"/>
      <c r="GQR102"/>
      <c r="GQS102"/>
      <c r="GQT102"/>
      <c r="GQU102"/>
      <c r="GQV102"/>
      <c r="GQW102"/>
      <c r="GQX102"/>
      <c r="GQY102"/>
      <c r="GQZ102"/>
      <c r="GRA102"/>
      <c r="GRB102"/>
      <c r="GRC102"/>
      <c r="GRD102"/>
      <c r="GRE102"/>
      <c r="GRF102"/>
      <c r="GRG102"/>
      <c r="GRH102"/>
      <c r="GRI102"/>
      <c r="GRJ102"/>
      <c r="GRK102"/>
      <c r="GRL102"/>
      <c r="GRM102"/>
      <c r="GRN102"/>
      <c r="GRO102"/>
      <c r="GRP102"/>
      <c r="GRQ102"/>
      <c r="GRR102"/>
      <c r="GRS102"/>
      <c r="GRT102"/>
      <c r="GRU102"/>
      <c r="GRV102"/>
      <c r="GRW102"/>
      <c r="GRX102"/>
      <c r="GRY102"/>
      <c r="GRZ102"/>
      <c r="GSA102"/>
      <c r="GSB102"/>
      <c r="GSC102"/>
      <c r="GSD102"/>
      <c r="GSE102"/>
      <c r="GSF102"/>
      <c r="GSG102"/>
      <c r="GSH102"/>
      <c r="GSI102"/>
      <c r="GSJ102"/>
      <c r="GSK102"/>
      <c r="GSL102"/>
      <c r="GSM102"/>
      <c r="GSN102"/>
      <c r="GSO102"/>
      <c r="GSP102"/>
      <c r="GSQ102"/>
      <c r="GSR102"/>
      <c r="GSS102"/>
      <c r="GST102"/>
      <c r="GSU102"/>
      <c r="GSV102"/>
      <c r="GSW102"/>
      <c r="GSX102"/>
      <c r="GSY102"/>
      <c r="GSZ102"/>
      <c r="GTA102"/>
      <c r="GTB102"/>
      <c r="GTC102"/>
      <c r="GTD102"/>
      <c r="GTE102"/>
      <c r="GTF102"/>
      <c r="GTG102"/>
      <c r="GTH102"/>
      <c r="GTI102"/>
      <c r="GTJ102"/>
      <c r="GTK102"/>
      <c r="GTL102"/>
      <c r="GTM102"/>
      <c r="GTN102"/>
      <c r="GTO102"/>
      <c r="GTP102"/>
      <c r="GTQ102"/>
      <c r="GTR102"/>
      <c r="GTS102"/>
      <c r="GTT102"/>
      <c r="GTU102"/>
      <c r="GTV102"/>
      <c r="GTW102"/>
      <c r="GTX102"/>
      <c r="GTY102"/>
      <c r="GTZ102"/>
      <c r="GUA102"/>
      <c r="GUB102"/>
      <c r="GUC102"/>
      <c r="GUD102"/>
      <c r="GUE102"/>
      <c r="GUF102"/>
      <c r="GUG102"/>
      <c r="GUH102"/>
      <c r="GUI102"/>
      <c r="GUJ102"/>
      <c r="GUK102"/>
      <c r="GUL102"/>
      <c r="GUM102"/>
      <c r="GUN102"/>
      <c r="GUO102"/>
      <c r="GUP102"/>
      <c r="GUQ102"/>
      <c r="GUR102"/>
      <c r="GUS102"/>
      <c r="GUT102"/>
      <c r="GUU102"/>
      <c r="GUV102"/>
      <c r="GUW102"/>
      <c r="GUX102"/>
      <c r="GUY102"/>
      <c r="GUZ102"/>
      <c r="GVA102"/>
      <c r="GVB102"/>
      <c r="GVC102"/>
      <c r="GVD102"/>
      <c r="GVE102"/>
      <c r="GVF102"/>
      <c r="GVG102"/>
      <c r="GVH102"/>
      <c r="GVI102"/>
      <c r="GVJ102"/>
      <c r="GVK102"/>
      <c r="GVL102"/>
      <c r="GVM102"/>
      <c r="GVN102"/>
      <c r="GVO102"/>
      <c r="GVP102"/>
      <c r="GVQ102"/>
      <c r="GVR102"/>
      <c r="GVS102"/>
      <c r="GVT102"/>
      <c r="GVU102"/>
      <c r="GVV102"/>
      <c r="GVW102"/>
      <c r="GVX102"/>
      <c r="GVY102"/>
      <c r="GVZ102"/>
      <c r="GWA102"/>
      <c r="GWB102"/>
      <c r="GWC102"/>
      <c r="GWD102"/>
      <c r="GWE102"/>
      <c r="GWF102"/>
      <c r="GWG102"/>
      <c r="GWH102"/>
      <c r="GWI102"/>
      <c r="GWJ102"/>
      <c r="GWK102"/>
      <c r="GWL102"/>
      <c r="GWM102"/>
      <c r="GWN102"/>
      <c r="GWO102"/>
      <c r="GWP102"/>
      <c r="GWQ102"/>
      <c r="GWR102"/>
      <c r="GWS102"/>
      <c r="GWT102"/>
      <c r="GWU102"/>
      <c r="GWV102"/>
      <c r="GWW102"/>
      <c r="GWX102"/>
      <c r="GWY102"/>
      <c r="GWZ102"/>
      <c r="GXA102"/>
      <c r="GXB102"/>
      <c r="GXC102"/>
      <c r="GXD102"/>
      <c r="GXE102"/>
      <c r="GXF102"/>
      <c r="GXG102"/>
      <c r="GXH102"/>
      <c r="GXI102"/>
      <c r="GXJ102"/>
      <c r="GXK102"/>
      <c r="GXL102"/>
      <c r="GXM102"/>
      <c r="GXN102"/>
      <c r="GXO102"/>
      <c r="GXP102"/>
      <c r="GXQ102"/>
      <c r="GXR102"/>
      <c r="GXS102"/>
      <c r="GXT102"/>
      <c r="GXU102"/>
      <c r="GXV102"/>
      <c r="GXW102"/>
      <c r="GXX102"/>
      <c r="GXY102"/>
      <c r="GXZ102"/>
      <c r="GYA102"/>
      <c r="GYB102"/>
      <c r="GYC102"/>
      <c r="GYD102"/>
      <c r="GYE102"/>
      <c r="GYF102"/>
      <c r="GYG102"/>
      <c r="GYH102"/>
      <c r="GYI102"/>
      <c r="GYJ102"/>
      <c r="GYK102"/>
      <c r="GYL102"/>
      <c r="GYM102"/>
      <c r="GYN102"/>
      <c r="GYO102"/>
      <c r="GYP102"/>
      <c r="GYQ102"/>
      <c r="GYR102"/>
      <c r="GYS102"/>
      <c r="GYT102"/>
      <c r="GYU102"/>
      <c r="GYV102"/>
      <c r="GYW102"/>
      <c r="GYX102"/>
      <c r="GYY102"/>
      <c r="GYZ102"/>
      <c r="GZA102"/>
      <c r="GZB102"/>
      <c r="GZC102"/>
      <c r="GZD102"/>
      <c r="GZE102"/>
      <c r="GZF102"/>
      <c r="GZG102"/>
      <c r="GZH102"/>
      <c r="GZI102"/>
      <c r="GZJ102"/>
      <c r="GZK102"/>
      <c r="GZL102"/>
      <c r="GZM102"/>
      <c r="GZN102"/>
      <c r="GZO102"/>
      <c r="GZP102"/>
      <c r="GZQ102"/>
      <c r="GZR102"/>
      <c r="GZS102"/>
      <c r="GZT102"/>
      <c r="GZU102"/>
      <c r="GZV102"/>
      <c r="GZW102"/>
      <c r="GZX102"/>
      <c r="GZY102"/>
      <c r="GZZ102"/>
      <c r="HAA102"/>
      <c r="HAB102"/>
      <c r="HAC102"/>
      <c r="HAD102"/>
      <c r="HAE102"/>
      <c r="HAF102"/>
      <c r="HAG102"/>
      <c r="HAH102"/>
      <c r="HAI102"/>
      <c r="HAJ102"/>
      <c r="HAK102"/>
      <c r="HAL102"/>
      <c r="HAM102"/>
      <c r="HAN102"/>
      <c r="HAO102"/>
      <c r="HAP102"/>
      <c r="HAQ102"/>
      <c r="HAR102"/>
      <c r="HAS102"/>
      <c r="HAT102"/>
      <c r="HAU102"/>
      <c r="HAV102"/>
      <c r="HAW102"/>
      <c r="HAX102"/>
      <c r="HAY102"/>
      <c r="HAZ102"/>
      <c r="HBA102"/>
      <c r="HBB102"/>
      <c r="HBC102"/>
      <c r="HBD102"/>
      <c r="HBE102"/>
      <c r="HBF102"/>
      <c r="HBG102"/>
      <c r="HBH102"/>
      <c r="HBI102"/>
      <c r="HBJ102"/>
      <c r="HBK102"/>
      <c r="HBL102"/>
      <c r="HBM102"/>
      <c r="HBN102"/>
      <c r="HBO102"/>
      <c r="HBP102"/>
      <c r="HBQ102"/>
      <c r="HBR102"/>
      <c r="HBS102"/>
      <c r="HBT102"/>
      <c r="HBU102"/>
      <c r="HBV102"/>
      <c r="HBW102"/>
      <c r="HBX102"/>
      <c r="HBY102"/>
      <c r="HBZ102"/>
      <c r="HCA102"/>
      <c r="HCB102"/>
      <c r="HCC102"/>
      <c r="HCD102"/>
      <c r="HCE102"/>
      <c r="HCF102"/>
      <c r="HCG102"/>
      <c r="HCH102"/>
      <c r="HCI102"/>
      <c r="HCJ102"/>
      <c r="HCK102"/>
      <c r="HCL102"/>
      <c r="HCM102"/>
      <c r="HCN102"/>
      <c r="HCO102"/>
      <c r="HCP102"/>
      <c r="HCQ102"/>
      <c r="HCR102"/>
      <c r="HCS102"/>
      <c r="HCT102"/>
      <c r="HCU102"/>
      <c r="HCV102"/>
      <c r="HCW102"/>
      <c r="HCX102"/>
      <c r="HCY102"/>
      <c r="HCZ102"/>
      <c r="HDA102"/>
      <c r="HDB102"/>
      <c r="HDC102"/>
      <c r="HDD102"/>
      <c r="HDE102"/>
      <c r="HDF102"/>
      <c r="HDG102"/>
      <c r="HDH102"/>
      <c r="HDI102"/>
      <c r="HDJ102"/>
      <c r="HDK102"/>
      <c r="HDL102"/>
      <c r="HDM102"/>
      <c r="HDN102"/>
      <c r="HDO102"/>
      <c r="HDP102"/>
      <c r="HDQ102"/>
      <c r="HDR102"/>
      <c r="HDS102"/>
      <c r="HDT102"/>
      <c r="HDU102"/>
      <c r="HDV102"/>
      <c r="HDW102"/>
      <c r="HDX102"/>
      <c r="HDY102"/>
      <c r="HDZ102"/>
      <c r="HEA102"/>
      <c r="HEB102"/>
      <c r="HEC102"/>
      <c r="HED102"/>
      <c r="HEE102"/>
      <c r="HEF102"/>
      <c r="HEG102"/>
      <c r="HEH102"/>
      <c r="HEI102"/>
      <c r="HEJ102"/>
      <c r="HEK102"/>
      <c r="HEL102"/>
      <c r="HEM102"/>
      <c r="HEN102"/>
      <c r="HEO102"/>
      <c r="HEP102"/>
      <c r="HEQ102"/>
      <c r="HER102"/>
      <c r="HES102"/>
      <c r="HET102"/>
      <c r="HEU102"/>
      <c r="HEV102"/>
      <c r="HEW102"/>
      <c r="HEX102"/>
      <c r="HEY102"/>
      <c r="HEZ102"/>
      <c r="HFA102"/>
      <c r="HFB102"/>
      <c r="HFC102"/>
      <c r="HFD102"/>
      <c r="HFE102"/>
      <c r="HFF102"/>
      <c r="HFG102"/>
      <c r="HFH102"/>
      <c r="HFI102"/>
      <c r="HFJ102"/>
      <c r="HFK102"/>
      <c r="HFL102"/>
      <c r="HFM102"/>
      <c r="HFN102"/>
      <c r="HFO102"/>
      <c r="HFP102"/>
      <c r="HFQ102"/>
      <c r="HFR102"/>
      <c r="HFS102"/>
      <c r="HFT102"/>
      <c r="HFU102"/>
      <c r="HFV102"/>
      <c r="HFW102"/>
      <c r="HFX102"/>
      <c r="HFY102"/>
      <c r="HFZ102"/>
      <c r="HGA102"/>
      <c r="HGB102"/>
      <c r="HGC102"/>
      <c r="HGD102"/>
      <c r="HGE102"/>
      <c r="HGF102"/>
      <c r="HGG102"/>
      <c r="HGH102"/>
      <c r="HGI102"/>
      <c r="HGJ102"/>
      <c r="HGK102"/>
      <c r="HGL102"/>
      <c r="HGM102"/>
      <c r="HGN102"/>
      <c r="HGO102"/>
      <c r="HGP102"/>
      <c r="HGQ102"/>
      <c r="HGR102"/>
      <c r="HGS102"/>
      <c r="HGT102"/>
      <c r="HGU102"/>
      <c r="HGV102"/>
      <c r="HGW102"/>
      <c r="HGX102"/>
      <c r="HGY102"/>
      <c r="HGZ102"/>
      <c r="HHA102"/>
      <c r="HHB102"/>
      <c r="HHC102"/>
      <c r="HHD102"/>
      <c r="HHE102"/>
      <c r="HHF102"/>
      <c r="HHG102"/>
      <c r="HHH102"/>
      <c r="HHI102"/>
      <c r="HHJ102"/>
      <c r="HHK102"/>
      <c r="HHL102"/>
      <c r="HHM102"/>
      <c r="HHN102"/>
      <c r="HHO102"/>
      <c r="HHP102"/>
      <c r="HHQ102"/>
      <c r="HHR102"/>
      <c r="HHS102"/>
      <c r="HHT102"/>
      <c r="HHU102"/>
      <c r="HHV102"/>
      <c r="HHW102"/>
      <c r="HHX102"/>
      <c r="HHY102"/>
      <c r="HHZ102"/>
      <c r="HIA102"/>
      <c r="HIB102"/>
      <c r="HIC102"/>
      <c r="HID102"/>
      <c r="HIE102"/>
      <c r="HIF102"/>
      <c r="HIG102"/>
      <c r="HIH102"/>
      <c r="HII102"/>
      <c r="HIJ102"/>
      <c r="HIK102"/>
      <c r="HIL102"/>
      <c r="HIM102"/>
      <c r="HIN102"/>
      <c r="HIO102"/>
      <c r="HIP102"/>
      <c r="HIQ102"/>
      <c r="HIR102"/>
      <c r="HIS102"/>
      <c r="HIT102"/>
      <c r="HIU102"/>
      <c r="HIV102"/>
      <c r="HIW102"/>
      <c r="HIX102"/>
      <c r="HIY102"/>
      <c r="HIZ102"/>
      <c r="HJA102"/>
      <c r="HJB102"/>
      <c r="HJC102"/>
      <c r="HJD102"/>
      <c r="HJE102"/>
      <c r="HJF102"/>
      <c r="HJG102"/>
      <c r="HJH102"/>
      <c r="HJI102"/>
      <c r="HJJ102"/>
      <c r="HJK102"/>
      <c r="HJL102"/>
      <c r="HJM102"/>
      <c r="HJN102"/>
      <c r="HJO102"/>
      <c r="HJP102"/>
      <c r="HJQ102"/>
      <c r="HJR102"/>
      <c r="HJS102"/>
      <c r="HJT102"/>
      <c r="HJU102"/>
      <c r="HJV102"/>
      <c r="HJW102"/>
      <c r="HJX102"/>
      <c r="HJY102"/>
      <c r="HJZ102"/>
      <c r="HKA102"/>
      <c r="HKB102"/>
      <c r="HKC102"/>
      <c r="HKD102"/>
      <c r="HKE102"/>
      <c r="HKF102"/>
      <c r="HKG102"/>
      <c r="HKH102"/>
      <c r="HKI102"/>
      <c r="HKJ102"/>
      <c r="HKK102"/>
      <c r="HKL102"/>
      <c r="HKM102"/>
      <c r="HKN102"/>
      <c r="HKO102"/>
      <c r="HKP102"/>
      <c r="HKQ102"/>
      <c r="HKR102"/>
      <c r="HKS102"/>
      <c r="HKT102"/>
      <c r="HKU102"/>
      <c r="HKV102"/>
      <c r="HKW102"/>
      <c r="HKX102"/>
      <c r="HKY102"/>
      <c r="HKZ102"/>
      <c r="HLA102"/>
      <c r="HLB102"/>
      <c r="HLC102"/>
      <c r="HLD102"/>
      <c r="HLE102"/>
      <c r="HLF102"/>
      <c r="HLG102"/>
      <c r="HLH102"/>
      <c r="HLI102"/>
      <c r="HLJ102"/>
      <c r="HLK102"/>
      <c r="HLL102"/>
      <c r="HLM102"/>
      <c r="HLN102"/>
      <c r="HLO102"/>
      <c r="HLP102"/>
      <c r="HLQ102"/>
      <c r="HLR102"/>
      <c r="HLS102"/>
      <c r="HLT102"/>
      <c r="HLU102"/>
      <c r="HLV102"/>
      <c r="HLW102"/>
      <c r="HLX102"/>
      <c r="HLY102"/>
      <c r="HLZ102"/>
      <c r="HMA102"/>
      <c r="HMB102"/>
      <c r="HMC102"/>
      <c r="HMD102"/>
      <c r="HME102"/>
      <c r="HMF102"/>
      <c r="HMG102"/>
      <c r="HMH102"/>
      <c r="HMI102"/>
      <c r="HMJ102"/>
      <c r="HMK102"/>
      <c r="HML102"/>
      <c r="HMM102"/>
      <c r="HMN102"/>
      <c r="HMO102"/>
      <c r="HMP102"/>
      <c r="HMQ102"/>
      <c r="HMR102"/>
      <c r="HMS102"/>
      <c r="HMT102"/>
      <c r="HMU102"/>
      <c r="HMV102"/>
      <c r="HMW102"/>
      <c r="HMX102"/>
      <c r="HMY102"/>
      <c r="HMZ102"/>
      <c r="HNA102"/>
      <c r="HNB102"/>
      <c r="HNC102"/>
      <c r="HND102"/>
      <c r="HNE102"/>
      <c r="HNF102"/>
      <c r="HNG102"/>
      <c r="HNH102"/>
      <c r="HNI102"/>
      <c r="HNJ102"/>
      <c r="HNK102"/>
      <c r="HNL102"/>
      <c r="HNM102"/>
      <c r="HNN102"/>
      <c r="HNO102"/>
      <c r="HNP102"/>
      <c r="HNQ102"/>
      <c r="HNR102"/>
      <c r="HNS102"/>
      <c r="HNT102"/>
      <c r="HNU102"/>
      <c r="HNV102"/>
      <c r="HNW102"/>
      <c r="HNX102"/>
      <c r="HNY102"/>
      <c r="HNZ102"/>
      <c r="HOA102"/>
      <c r="HOB102"/>
      <c r="HOC102"/>
      <c r="HOD102"/>
      <c r="HOE102"/>
      <c r="HOF102"/>
      <c r="HOG102"/>
      <c r="HOH102"/>
      <c r="HOI102"/>
      <c r="HOJ102"/>
      <c r="HOK102"/>
      <c r="HOL102"/>
      <c r="HOM102"/>
      <c r="HON102"/>
      <c r="HOO102"/>
      <c r="HOP102"/>
      <c r="HOQ102"/>
      <c r="HOR102"/>
      <c r="HOS102"/>
      <c r="HOT102"/>
      <c r="HOU102"/>
      <c r="HOV102"/>
      <c r="HOW102"/>
      <c r="HOX102"/>
      <c r="HOY102"/>
      <c r="HOZ102"/>
      <c r="HPA102"/>
      <c r="HPB102"/>
      <c r="HPC102"/>
      <c r="HPD102"/>
      <c r="HPE102"/>
      <c r="HPF102"/>
      <c r="HPG102"/>
      <c r="HPH102"/>
      <c r="HPI102"/>
      <c r="HPJ102"/>
      <c r="HPK102"/>
      <c r="HPL102"/>
      <c r="HPM102"/>
      <c r="HPN102"/>
      <c r="HPO102"/>
      <c r="HPP102"/>
      <c r="HPQ102"/>
      <c r="HPR102"/>
      <c r="HPS102"/>
      <c r="HPT102"/>
      <c r="HPU102"/>
      <c r="HPV102"/>
      <c r="HPW102"/>
      <c r="HPX102"/>
      <c r="HPY102"/>
      <c r="HPZ102"/>
      <c r="HQA102"/>
      <c r="HQB102"/>
      <c r="HQC102"/>
      <c r="HQD102"/>
      <c r="HQE102"/>
      <c r="HQF102"/>
      <c r="HQG102"/>
      <c r="HQH102"/>
      <c r="HQI102"/>
      <c r="HQJ102"/>
      <c r="HQK102"/>
      <c r="HQL102"/>
      <c r="HQM102"/>
      <c r="HQN102"/>
      <c r="HQO102"/>
      <c r="HQP102"/>
      <c r="HQQ102"/>
      <c r="HQR102"/>
      <c r="HQS102"/>
      <c r="HQT102"/>
      <c r="HQU102"/>
      <c r="HQV102"/>
      <c r="HQW102"/>
      <c r="HQX102"/>
      <c r="HQY102"/>
      <c r="HQZ102"/>
      <c r="HRA102"/>
      <c r="HRB102"/>
      <c r="HRC102"/>
      <c r="HRD102"/>
      <c r="HRE102"/>
      <c r="HRF102"/>
      <c r="HRG102"/>
      <c r="HRH102"/>
      <c r="HRI102"/>
      <c r="HRJ102"/>
      <c r="HRK102"/>
      <c r="HRL102"/>
      <c r="HRM102"/>
      <c r="HRN102"/>
      <c r="HRO102"/>
      <c r="HRP102"/>
      <c r="HRQ102"/>
      <c r="HRR102"/>
      <c r="HRS102"/>
      <c r="HRT102"/>
      <c r="HRU102"/>
      <c r="HRV102"/>
      <c r="HRW102"/>
      <c r="HRX102"/>
      <c r="HRY102"/>
      <c r="HRZ102"/>
      <c r="HSA102"/>
      <c r="HSB102"/>
      <c r="HSC102"/>
      <c r="HSD102"/>
      <c r="HSE102"/>
      <c r="HSF102"/>
      <c r="HSG102"/>
      <c r="HSH102"/>
      <c r="HSI102"/>
      <c r="HSJ102"/>
      <c r="HSK102"/>
      <c r="HSL102"/>
      <c r="HSM102"/>
      <c r="HSN102"/>
      <c r="HSO102"/>
      <c r="HSP102"/>
      <c r="HSQ102"/>
      <c r="HSR102"/>
      <c r="HSS102"/>
      <c r="HST102"/>
      <c r="HSU102"/>
      <c r="HSV102"/>
      <c r="HSW102"/>
      <c r="HSX102"/>
      <c r="HSY102"/>
      <c r="HSZ102"/>
      <c r="HTA102"/>
      <c r="HTB102"/>
      <c r="HTC102"/>
      <c r="HTD102"/>
      <c r="HTE102"/>
      <c r="HTF102"/>
      <c r="HTG102"/>
      <c r="HTH102"/>
      <c r="HTI102"/>
      <c r="HTJ102"/>
      <c r="HTK102"/>
      <c r="HTL102"/>
      <c r="HTM102"/>
      <c r="HTN102"/>
      <c r="HTO102"/>
      <c r="HTP102"/>
      <c r="HTQ102"/>
      <c r="HTR102"/>
      <c r="HTS102"/>
      <c r="HTT102"/>
      <c r="HTU102"/>
      <c r="HTV102"/>
      <c r="HTW102"/>
      <c r="HTX102"/>
      <c r="HTY102"/>
      <c r="HTZ102"/>
      <c r="HUA102"/>
      <c r="HUB102"/>
      <c r="HUC102"/>
      <c r="HUD102"/>
      <c r="HUE102"/>
      <c r="HUF102"/>
      <c r="HUG102"/>
      <c r="HUH102"/>
      <c r="HUI102"/>
      <c r="HUJ102"/>
      <c r="HUK102"/>
      <c r="HUL102"/>
      <c r="HUM102"/>
      <c r="HUN102"/>
      <c r="HUO102"/>
      <c r="HUP102"/>
      <c r="HUQ102"/>
      <c r="HUR102"/>
      <c r="HUS102"/>
      <c r="HUT102"/>
      <c r="HUU102"/>
      <c r="HUV102"/>
      <c r="HUW102"/>
      <c r="HUX102"/>
      <c r="HUY102"/>
      <c r="HUZ102"/>
      <c r="HVA102"/>
      <c r="HVB102"/>
      <c r="HVC102"/>
      <c r="HVD102"/>
      <c r="HVE102"/>
      <c r="HVF102"/>
      <c r="HVG102"/>
      <c r="HVH102"/>
      <c r="HVI102"/>
      <c r="HVJ102"/>
      <c r="HVK102"/>
      <c r="HVL102"/>
      <c r="HVM102"/>
      <c r="HVN102"/>
      <c r="HVO102"/>
      <c r="HVP102"/>
      <c r="HVQ102"/>
      <c r="HVR102"/>
      <c r="HVS102"/>
      <c r="HVT102"/>
      <c r="HVU102"/>
      <c r="HVV102"/>
      <c r="HVW102"/>
      <c r="HVX102"/>
      <c r="HVY102"/>
      <c r="HVZ102"/>
      <c r="HWA102"/>
      <c r="HWB102"/>
      <c r="HWC102"/>
      <c r="HWD102"/>
      <c r="HWE102"/>
      <c r="HWF102"/>
      <c r="HWG102"/>
      <c r="HWH102"/>
      <c r="HWI102"/>
      <c r="HWJ102"/>
      <c r="HWK102"/>
      <c r="HWL102"/>
      <c r="HWM102"/>
      <c r="HWN102"/>
      <c r="HWO102"/>
      <c r="HWP102"/>
      <c r="HWQ102"/>
      <c r="HWR102"/>
      <c r="HWS102"/>
      <c r="HWT102"/>
      <c r="HWU102"/>
      <c r="HWV102"/>
      <c r="HWW102"/>
      <c r="HWX102"/>
      <c r="HWY102"/>
      <c r="HWZ102"/>
      <c r="HXA102"/>
      <c r="HXB102"/>
      <c r="HXC102"/>
      <c r="HXD102"/>
      <c r="HXE102"/>
      <c r="HXF102"/>
      <c r="HXG102"/>
      <c r="HXH102"/>
      <c r="HXI102"/>
      <c r="HXJ102"/>
      <c r="HXK102"/>
      <c r="HXL102"/>
      <c r="HXM102"/>
      <c r="HXN102"/>
      <c r="HXO102"/>
      <c r="HXP102"/>
      <c r="HXQ102"/>
      <c r="HXR102"/>
      <c r="HXS102"/>
      <c r="HXT102"/>
      <c r="HXU102"/>
      <c r="HXV102"/>
      <c r="HXW102"/>
      <c r="HXX102"/>
      <c r="HXY102"/>
      <c r="HXZ102"/>
      <c r="HYA102"/>
      <c r="HYB102"/>
      <c r="HYC102"/>
      <c r="HYD102"/>
      <c r="HYE102"/>
      <c r="HYF102"/>
      <c r="HYG102"/>
      <c r="HYH102"/>
      <c r="HYI102"/>
      <c r="HYJ102"/>
      <c r="HYK102"/>
      <c r="HYL102"/>
      <c r="HYM102"/>
      <c r="HYN102"/>
      <c r="HYO102"/>
      <c r="HYP102"/>
      <c r="HYQ102"/>
      <c r="HYR102"/>
      <c r="HYS102"/>
      <c r="HYT102"/>
      <c r="HYU102"/>
      <c r="HYV102"/>
      <c r="HYW102"/>
      <c r="HYX102"/>
      <c r="HYY102"/>
      <c r="HYZ102"/>
      <c r="HZA102"/>
      <c r="HZB102"/>
      <c r="HZC102"/>
      <c r="HZD102"/>
      <c r="HZE102"/>
      <c r="HZF102"/>
      <c r="HZG102"/>
      <c r="HZH102"/>
      <c r="HZI102"/>
      <c r="HZJ102"/>
      <c r="HZK102"/>
      <c r="HZL102"/>
      <c r="HZM102"/>
      <c r="HZN102"/>
      <c r="HZO102"/>
      <c r="HZP102"/>
      <c r="HZQ102"/>
      <c r="HZR102"/>
      <c r="HZS102"/>
      <c r="HZT102"/>
      <c r="HZU102"/>
      <c r="HZV102"/>
      <c r="HZW102"/>
      <c r="HZX102"/>
      <c r="HZY102"/>
      <c r="HZZ102"/>
      <c r="IAA102"/>
      <c r="IAB102"/>
      <c r="IAC102"/>
      <c r="IAD102"/>
      <c r="IAE102"/>
      <c r="IAF102"/>
      <c r="IAG102"/>
      <c r="IAH102"/>
      <c r="IAI102"/>
      <c r="IAJ102"/>
      <c r="IAK102"/>
      <c r="IAL102"/>
      <c r="IAM102"/>
      <c r="IAN102"/>
      <c r="IAO102"/>
      <c r="IAP102"/>
      <c r="IAQ102"/>
      <c r="IAR102"/>
      <c r="IAS102"/>
      <c r="IAT102"/>
      <c r="IAU102"/>
      <c r="IAV102"/>
      <c r="IAW102"/>
      <c r="IAX102"/>
      <c r="IAY102"/>
      <c r="IAZ102"/>
      <c r="IBA102"/>
      <c r="IBB102"/>
      <c r="IBC102"/>
      <c r="IBD102"/>
      <c r="IBE102"/>
      <c r="IBF102"/>
      <c r="IBG102"/>
      <c r="IBH102"/>
      <c r="IBI102"/>
      <c r="IBJ102"/>
      <c r="IBK102"/>
      <c r="IBL102"/>
      <c r="IBM102"/>
      <c r="IBN102"/>
      <c r="IBO102"/>
      <c r="IBP102"/>
      <c r="IBQ102"/>
      <c r="IBR102"/>
      <c r="IBS102"/>
      <c r="IBT102"/>
      <c r="IBU102"/>
      <c r="IBV102"/>
      <c r="IBW102"/>
      <c r="IBX102"/>
      <c r="IBY102"/>
      <c r="IBZ102"/>
      <c r="ICA102"/>
      <c r="ICB102"/>
      <c r="ICC102"/>
      <c r="ICD102"/>
      <c r="ICE102"/>
      <c r="ICF102"/>
      <c r="ICG102"/>
      <c r="ICH102"/>
      <c r="ICI102"/>
      <c r="ICJ102"/>
      <c r="ICK102"/>
      <c r="ICL102"/>
      <c r="ICM102"/>
      <c r="ICN102"/>
      <c r="ICO102"/>
      <c r="ICP102"/>
      <c r="ICQ102"/>
      <c r="ICR102"/>
      <c r="ICS102"/>
      <c r="ICT102"/>
      <c r="ICU102"/>
      <c r="ICV102"/>
      <c r="ICW102"/>
      <c r="ICX102"/>
      <c r="ICY102"/>
      <c r="ICZ102"/>
      <c r="IDA102"/>
      <c r="IDB102"/>
      <c r="IDC102"/>
      <c r="IDD102"/>
      <c r="IDE102"/>
      <c r="IDF102"/>
      <c r="IDG102"/>
      <c r="IDH102"/>
      <c r="IDI102"/>
      <c r="IDJ102"/>
      <c r="IDK102"/>
      <c r="IDL102"/>
      <c r="IDM102"/>
      <c r="IDN102"/>
      <c r="IDO102"/>
      <c r="IDP102"/>
      <c r="IDQ102"/>
      <c r="IDR102"/>
      <c r="IDS102"/>
      <c r="IDT102"/>
      <c r="IDU102"/>
      <c r="IDV102"/>
      <c r="IDW102"/>
      <c r="IDX102"/>
      <c r="IDY102"/>
      <c r="IDZ102"/>
      <c r="IEA102"/>
      <c r="IEB102"/>
      <c r="IEC102"/>
      <c r="IED102"/>
      <c r="IEE102"/>
      <c r="IEF102"/>
      <c r="IEG102"/>
      <c r="IEH102"/>
      <c r="IEI102"/>
      <c r="IEJ102"/>
      <c r="IEK102"/>
      <c r="IEL102"/>
      <c r="IEM102"/>
      <c r="IEN102"/>
      <c r="IEO102"/>
      <c r="IEP102"/>
      <c r="IEQ102"/>
      <c r="IER102"/>
      <c r="IES102"/>
      <c r="IET102"/>
      <c r="IEU102"/>
      <c r="IEV102"/>
      <c r="IEW102"/>
      <c r="IEX102"/>
      <c r="IEY102"/>
      <c r="IEZ102"/>
      <c r="IFA102"/>
      <c r="IFB102"/>
      <c r="IFC102"/>
      <c r="IFD102"/>
      <c r="IFE102"/>
      <c r="IFF102"/>
      <c r="IFG102"/>
      <c r="IFH102"/>
      <c r="IFI102"/>
      <c r="IFJ102"/>
      <c r="IFK102"/>
      <c r="IFL102"/>
      <c r="IFM102"/>
      <c r="IFN102"/>
      <c r="IFO102"/>
      <c r="IFP102"/>
      <c r="IFQ102"/>
      <c r="IFR102"/>
      <c r="IFS102"/>
      <c r="IFT102"/>
      <c r="IFU102"/>
      <c r="IFV102"/>
      <c r="IFW102"/>
      <c r="IFX102"/>
      <c r="IFY102"/>
      <c r="IFZ102"/>
      <c r="IGA102"/>
      <c r="IGB102"/>
      <c r="IGC102"/>
      <c r="IGD102"/>
      <c r="IGE102"/>
      <c r="IGF102"/>
      <c r="IGG102"/>
      <c r="IGH102"/>
      <c r="IGI102"/>
      <c r="IGJ102"/>
      <c r="IGK102"/>
      <c r="IGL102"/>
      <c r="IGM102"/>
      <c r="IGN102"/>
      <c r="IGO102"/>
      <c r="IGP102"/>
      <c r="IGQ102"/>
      <c r="IGR102"/>
      <c r="IGS102"/>
      <c r="IGT102"/>
      <c r="IGU102"/>
      <c r="IGV102"/>
      <c r="IGW102"/>
      <c r="IGX102"/>
      <c r="IGY102"/>
      <c r="IGZ102"/>
      <c r="IHA102"/>
      <c r="IHB102"/>
      <c r="IHC102"/>
      <c r="IHD102"/>
      <c r="IHE102"/>
      <c r="IHF102"/>
      <c r="IHG102"/>
      <c r="IHH102"/>
      <c r="IHI102"/>
      <c r="IHJ102"/>
      <c r="IHK102"/>
      <c r="IHL102"/>
      <c r="IHM102"/>
      <c r="IHN102"/>
      <c r="IHO102"/>
      <c r="IHP102"/>
      <c r="IHQ102"/>
      <c r="IHR102"/>
      <c r="IHS102"/>
      <c r="IHT102"/>
      <c r="IHU102"/>
      <c r="IHV102"/>
      <c r="IHW102"/>
      <c r="IHX102"/>
      <c r="IHY102"/>
      <c r="IHZ102"/>
      <c r="IIA102"/>
      <c r="IIB102"/>
      <c r="IIC102"/>
      <c r="IID102"/>
      <c r="IIE102"/>
      <c r="IIF102"/>
      <c r="IIG102"/>
      <c r="IIH102"/>
      <c r="III102"/>
      <c r="IIJ102"/>
      <c r="IIK102"/>
      <c r="IIL102"/>
      <c r="IIM102"/>
      <c r="IIN102"/>
      <c r="IIO102"/>
      <c r="IIP102"/>
      <c r="IIQ102"/>
      <c r="IIR102"/>
      <c r="IIS102"/>
      <c r="IIT102"/>
      <c r="IIU102"/>
      <c r="IIV102"/>
      <c r="IIW102"/>
      <c r="IIX102"/>
      <c r="IIY102"/>
      <c r="IIZ102"/>
      <c r="IJA102"/>
      <c r="IJB102"/>
      <c r="IJC102"/>
      <c r="IJD102"/>
      <c r="IJE102"/>
      <c r="IJF102"/>
      <c r="IJG102"/>
      <c r="IJH102"/>
      <c r="IJI102"/>
      <c r="IJJ102"/>
      <c r="IJK102"/>
      <c r="IJL102"/>
      <c r="IJM102"/>
      <c r="IJN102"/>
      <c r="IJO102"/>
      <c r="IJP102"/>
      <c r="IJQ102"/>
      <c r="IJR102"/>
      <c r="IJS102"/>
      <c r="IJT102"/>
      <c r="IJU102"/>
      <c r="IJV102"/>
      <c r="IJW102"/>
      <c r="IJX102"/>
      <c r="IJY102"/>
      <c r="IJZ102"/>
      <c r="IKA102"/>
      <c r="IKB102"/>
      <c r="IKC102"/>
      <c r="IKD102"/>
      <c r="IKE102"/>
      <c r="IKF102"/>
      <c r="IKG102"/>
      <c r="IKH102"/>
      <c r="IKI102"/>
      <c r="IKJ102"/>
      <c r="IKK102"/>
      <c r="IKL102"/>
      <c r="IKM102"/>
      <c r="IKN102"/>
      <c r="IKO102"/>
      <c r="IKP102"/>
      <c r="IKQ102"/>
      <c r="IKR102"/>
      <c r="IKS102"/>
      <c r="IKT102"/>
      <c r="IKU102"/>
      <c r="IKV102"/>
      <c r="IKW102"/>
      <c r="IKX102"/>
      <c r="IKY102"/>
      <c r="IKZ102"/>
      <c r="ILA102"/>
      <c r="ILB102"/>
      <c r="ILC102"/>
      <c r="ILD102"/>
      <c r="ILE102"/>
      <c r="ILF102"/>
      <c r="ILG102"/>
      <c r="ILH102"/>
      <c r="ILI102"/>
      <c r="ILJ102"/>
      <c r="ILK102"/>
      <c r="ILL102"/>
      <c r="ILM102"/>
      <c r="ILN102"/>
      <c r="ILO102"/>
      <c r="ILP102"/>
      <c r="ILQ102"/>
      <c r="ILR102"/>
      <c r="ILS102"/>
      <c r="ILT102"/>
      <c r="ILU102"/>
      <c r="ILV102"/>
      <c r="ILW102"/>
      <c r="ILX102"/>
      <c r="ILY102"/>
      <c r="ILZ102"/>
      <c r="IMA102"/>
      <c r="IMB102"/>
      <c r="IMC102"/>
      <c r="IMD102"/>
      <c r="IME102"/>
      <c r="IMF102"/>
      <c r="IMG102"/>
      <c r="IMH102"/>
      <c r="IMI102"/>
      <c r="IMJ102"/>
      <c r="IMK102"/>
      <c r="IML102"/>
      <c r="IMM102"/>
      <c r="IMN102"/>
      <c r="IMO102"/>
      <c r="IMP102"/>
      <c r="IMQ102"/>
      <c r="IMR102"/>
      <c r="IMS102"/>
      <c r="IMT102"/>
      <c r="IMU102"/>
      <c r="IMV102"/>
      <c r="IMW102"/>
      <c r="IMX102"/>
      <c r="IMY102"/>
      <c r="IMZ102"/>
      <c r="INA102"/>
      <c r="INB102"/>
      <c r="INC102"/>
      <c r="IND102"/>
      <c r="INE102"/>
      <c r="INF102"/>
      <c r="ING102"/>
      <c r="INH102"/>
      <c r="INI102"/>
      <c r="INJ102"/>
      <c r="INK102"/>
      <c r="INL102"/>
      <c r="INM102"/>
      <c r="INN102"/>
      <c r="INO102"/>
      <c r="INP102"/>
      <c r="INQ102"/>
      <c r="INR102"/>
      <c r="INS102"/>
      <c r="INT102"/>
      <c r="INU102"/>
      <c r="INV102"/>
      <c r="INW102"/>
      <c r="INX102"/>
      <c r="INY102"/>
      <c r="INZ102"/>
      <c r="IOA102"/>
      <c r="IOB102"/>
      <c r="IOC102"/>
      <c r="IOD102"/>
      <c r="IOE102"/>
      <c r="IOF102"/>
      <c r="IOG102"/>
      <c r="IOH102"/>
      <c r="IOI102"/>
      <c r="IOJ102"/>
      <c r="IOK102"/>
      <c r="IOL102"/>
      <c r="IOM102"/>
      <c r="ION102"/>
      <c r="IOO102"/>
      <c r="IOP102"/>
      <c r="IOQ102"/>
      <c r="IOR102"/>
      <c r="IOS102"/>
      <c r="IOT102"/>
      <c r="IOU102"/>
      <c r="IOV102"/>
      <c r="IOW102"/>
      <c r="IOX102"/>
      <c r="IOY102"/>
      <c r="IOZ102"/>
      <c r="IPA102"/>
      <c r="IPB102"/>
      <c r="IPC102"/>
      <c r="IPD102"/>
      <c r="IPE102"/>
      <c r="IPF102"/>
      <c r="IPG102"/>
      <c r="IPH102"/>
      <c r="IPI102"/>
      <c r="IPJ102"/>
      <c r="IPK102"/>
      <c r="IPL102"/>
      <c r="IPM102"/>
      <c r="IPN102"/>
      <c r="IPO102"/>
      <c r="IPP102"/>
      <c r="IPQ102"/>
      <c r="IPR102"/>
      <c r="IPS102"/>
      <c r="IPT102"/>
      <c r="IPU102"/>
      <c r="IPV102"/>
      <c r="IPW102"/>
      <c r="IPX102"/>
      <c r="IPY102"/>
      <c r="IPZ102"/>
      <c r="IQA102"/>
      <c r="IQB102"/>
      <c r="IQC102"/>
      <c r="IQD102"/>
      <c r="IQE102"/>
      <c r="IQF102"/>
      <c r="IQG102"/>
      <c r="IQH102"/>
      <c r="IQI102"/>
      <c r="IQJ102"/>
      <c r="IQK102"/>
      <c r="IQL102"/>
      <c r="IQM102"/>
      <c r="IQN102"/>
      <c r="IQO102"/>
      <c r="IQP102"/>
      <c r="IQQ102"/>
      <c r="IQR102"/>
      <c r="IQS102"/>
      <c r="IQT102"/>
      <c r="IQU102"/>
      <c r="IQV102"/>
      <c r="IQW102"/>
      <c r="IQX102"/>
      <c r="IQY102"/>
      <c r="IQZ102"/>
      <c r="IRA102"/>
      <c r="IRB102"/>
      <c r="IRC102"/>
      <c r="IRD102"/>
      <c r="IRE102"/>
      <c r="IRF102"/>
      <c r="IRG102"/>
      <c r="IRH102"/>
      <c r="IRI102"/>
      <c r="IRJ102"/>
      <c r="IRK102"/>
      <c r="IRL102"/>
      <c r="IRM102"/>
      <c r="IRN102"/>
      <c r="IRO102"/>
      <c r="IRP102"/>
      <c r="IRQ102"/>
      <c r="IRR102"/>
      <c r="IRS102"/>
      <c r="IRT102"/>
      <c r="IRU102"/>
      <c r="IRV102"/>
      <c r="IRW102"/>
      <c r="IRX102"/>
      <c r="IRY102"/>
      <c r="IRZ102"/>
      <c r="ISA102"/>
      <c r="ISB102"/>
      <c r="ISC102"/>
      <c r="ISD102"/>
      <c r="ISE102"/>
      <c r="ISF102"/>
      <c r="ISG102"/>
      <c r="ISH102"/>
      <c r="ISI102"/>
      <c r="ISJ102"/>
      <c r="ISK102"/>
      <c r="ISL102"/>
      <c r="ISM102"/>
      <c r="ISN102"/>
      <c r="ISO102"/>
      <c r="ISP102"/>
      <c r="ISQ102"/>
      <c r="ISR102"/>
      <c r="ISS102"/>
      <c r="IST102"/>
      <c r="ISU102"/>
      <c r="ISV102"/>
      <c r="ISW102"/>
      <c r="ISX102"/>
      <c r="ISY102"/>
      <c r="ISZ102"/>
      <c r="ITA102"/>
      <c r="ITB102"/>
      <c r="ITC102"/>
      <c r="ITD102"/>
      <c r="ITE102"/>
      <c r="ITF102"/>
      <c r="ITG102"/>
      <c r="ITH102"/>
      <c r="ITI102"/>
      <c r="ITJ102"/>
      <c r="ITK102"/>
      <c r="ITL102"/>
      <c r="ITM102"/>
      <c r="ITN102"/>
      <c r="ITO102"/>
      <c r="ITP102"/>
      <c r="ITQ102"/>
      <c r="ITR102"/>
      <c r="ITS102"/>
      <c r="ITT102"/>
      <c r="ITU102"/>
      <c r="ITV102"/>
      <c r="ITW102"/>
      <c r="ITX102"/>
      <c r="ITY102"/>
      <c r="ITZ102"/>
      <c r="IUA102"/>
      <c r="IUB102"/>
      <c r="IUC102"/>
      <c r="IUD102"/>
      <c r="IUE102"/>
      <c r="IUF102"/>
      <c r="IUG102"/>
      <c r="IUH102"/>
      <c r="IUI102"/>
      <c r="IUJ102"/>
      <c r="IUK102"/>
      <c r="IUL102"/>
      <c r="IUM102"/>
      <c r="IUN102"/>
      <c r="IUO102"/>
      <c r="IUP102"/>
      <c r="IUQ102"/>
      <c r="IUR102"/>
      <c r="IUS102"/>
      <c r="IUT102"/>
      <c r="IUU102"/>
      <c r="IUV102"/>
      <c r="IUW102"/>
      <c r="IUX102"/>
      <c r="IUY102"/>
      <c r="IUZ102"/>
      <c r="IVA102"/>
      <c r="IVB102"/>
      <c r="IVC102"/>
      <c r="IVD102"/>
      <c r="IVE102"/>
      <c r="IVF102"/>
      <c r="IVG102"/>
      <c r="IVH102"/>
      <c r="IVI102"/>
      <c r="IVJ102"/>
      <c r="IVK102"/>
      <c r="IVL102"/>
      <c r="IVM102"/>
      <c r="IVN102"/>
      <c r="IVO102"/>
      <c r="IVP102"/>
      <c r="IVQ102"/>
      <c r="IVR102"/>
      <c r="IVS102"/>
      <c r="IVT102"/>
      <c r="IVU102"/>
      <c r="IVV102"/>
      <c r="IVW102"/>
      <c r="IVX102"/>
      <c r="IVY102"/>
      <c r="IVZ102"/>
      <c r="IWA102"/>
      <c r="IWB102"/>
      <c r="IWC102"/>
      <c r="IWD102"/>
      <c r="IWE102"/>
      <c r="IWF102"/>
      <c r="IWG102"/>
      <c r="IWH102"/>
      <c r="IWI102"/>
      <c r="IWJ102"/>
      <c r="IWK102"/>
      <c r="IWL102"/>
      <c r="IWM102"/>
      <c r="IWN102"/>
      <c r="IWO102"/>
      <c r="IWP102"/>
      <c r="IWQ102"/>
      <c r="IWR102"/>
      <c r="IWS102"/>
      <c r="IWT102"/>
      <c r="IWU102"/>
      <c r="IWV102"/>
      <c r="IWW102"/>
      <c r="IWX102"/>
      <c r="IWY102"/>
      <c r="IWZ102"/>
      <c r="IXA102"/>
      <c r="IXB102"/>
      <c r="IXC102"/>
      <c r="IXD102"/>
      <c r="IXE102"/>
      <c r="IXF102"/>
      <c r="IXG102"/>
      <c r="IXH102"/>
      <c r="IXI102"/>
      <c r="IXJ102"/>
      <c r="IXK102"/>
      <c r="IXL102"/>
      <c r="IXM102"/>
      <c r="IXN102"/>
      <c r="IXO102"/>
      <c r="IXP102"/>
      <c r="IXQ102"/>
      <c r="IXR102"/>
      <c r="IXS102"/>
      <c r="IXT102"/>
      <c r="IXU102"/>
      <c r="IXV102"/>
      <c r="IXW102"/>
      <c r="IXX102"/>
      <c r="IXY102"/>
      <c r="IXZ102"/>
      <c r="IYA102"/>
      <c r="IYB102"/>
      <c r="IYC102"/>
      <c r="IYD102"/>
      <c r="IYE102"/>
      <c r="IYF102"/>
      <c r="IYG102"/>
      <c r="IYH102"/>
      <c r="IYI102"/>
      <c r="IYJ102"/>
      <c r="IYK102"/>
      <c r="IYL102"/>
      <c r="IYM102"/>
      <c r="IYN102"/>
      <c r="IYO102"/>
      <c r="IYP102"/>
      <c r="IYQ102"/>
      <c r="IYR102"/>
      <c r="IYS102"/>
      <c r="IYT102"/>
      <c r="IYU102"/>
      <c r="IYV102"/>
      <c r="IYW102"/>
      <c r="IYX102"/>
      <c r="IYY102"/>
      <c r="IYZ102"/>
      <c r="IZA102"/>
      <c r="IZB102"/>
      <c r="IZC102"/>
      <c r="IZD102"/>
      <c r="IZE102"/>
      <c r="IZF102"/>
      <c r="IZG102"/>
      <c r="IZH102"/>
      <c r="IZI102"/>
      <c r="IZJ102"/>
      <c r="IZK102"/>
      <c r="IZL102"/>
      <c r="IZM102"/>
      <c r="IZN102"/>
      <c r="IZO102"/>
      <c r="IZP102"/>
      <c r="IZQ102"/>
      <c r="IZR102"/>
      <c r="IZS102"/>
      <c r="IZT102"/>
      <c r="IZU102"/>
      <c r="IZV102"/>
      <c r="IZW102"/>
      <c r="IZX102"/>
      <c r="IZY102"/>
      <c r="IZZ102"/>
      <c r="JAA102"/>
      <c r="JAB102"/>
      <c r="JAC102"/>
      <c r="JAD102"/>
      <c r="JAE102"/>
      <c r="JAF102"/>
      <c r="JAG102"/>
      <c r="JAH102"/>
      <c r="JAI102"/>
      <c r="JAJ102"/>
      <c r="JAK102"/>
      <c r="JAL102"/>
      <c r="JAM102"/>
      <c r="JAN102"/>
      <c r="JAO102"/>
      <c r="JAP102"/>
      <c r="JAQ102"/>
      <c r="JAR102"/>
      <c r="JAS102"/>
      <c r="JAT102"/>
      <c r="JAU102"/>
      <c r="JAV102"/>
      <c r="JAW102"/>
      <c r="JAX102"/>
      <c r="JAY102"/>
      <c r="JAZ102"/>
      <c r="JBA102"/>
      <c r="JBB102"/>
      <c r="JBC102"/>
      <c r="JBD102"/>
      <c r="JBE102"/>
      <c r="JBF102"/>
      <c r="JBG102"/>
      <c r="JBH102"/>
      <c r="JBI102"/>
      <c r="JBJ102"/>
      <c r="JBK102"/>
      <c r="JBL102"/>
      <c r="JBM102"/>
      <c r="JBN102"/>
      <c r="JBO102"/>
      <c r="JBP102"/>
      <c r="JBQ102"/>
      <c r="JBR102"/>
      <c r="JBS102"/>
      <c r="JBT102"/>
      <c r="JBU102"/>
      <c r="JBV102"/>
      <c r="JBW102"/>
      <c r="JBX102"/>
      <c r="JBY102"/>
      <c r="JBZ102"/>
      <c r="JCA102"/>
      <c r="JCB102"/>
      <c r="JCC102"/>
      <c r="JCD102"/>
      <c r="JCE102"/>
      <c r="JCF102"/>
      <c r="JCG102"/>
      <c r="JCH102"/>
      <c r="JCI102"/>
      <c r="JCJ102"/>
      <c r="JCK102"/>
      <c r="JCL102"/>
      <c r="JCM102"/>
      <c r="JCN102"/>
      <c r="JCO102"/>
      <c r="JCP102"/>
      <c r="JCQ102"/>
      <c r="JCR102"/>
      <c r="JCS102"/>
      <c r="JCT102"/>
      <c r="JCU102"/>
      <c r="JCV102"/>
      <c r="JCW102"/>
      <c r="JCX102"/>
      <c r="JCY102"/>
      <c r="JCZ102"/>
      <c r="JDA102"/>
      <c r="JDB102"/>
      <c r="JDC102"/>
      <c r="JDD102"/>
      <c r="JDE102"/>
      <c r="JDF102"/>
      <c r="JDG102"/>
      <c r="JDH102"/>
      <c r="JDI102"/>
      <c r="JDJ102"/>
      <c r="JDK102"/>
      <c r="JDL102"/>
      <c r="JDM102"/>
      <c r="JDN102"/>
      <c r="JDO102"/>
      <c r="JDP102"/>
      <c r="JDQ102"/>
      <c r="JDR102"/>
      <c r="JDS102"/>
      <c r="JDT102"/>
      <c r="JDU102"/>
      <c r="JDV102"/>
      <c r="JDW102"/>
      <c r="JDX102"/>
      <c r="JDY102"/>
      <c r="JDZ102"/>
      <c r="JEA102"/>
      <c r="JEB102"/>
      <c r="JEC102"/>
      <c r="JED102"/>
      <c r="JEE102"/>
      <c r="JEF102"/>
      <c r="JEG102"/>
      <c r="JEH102"/>
      <c r="JEI102"/>
      <c r="JEJ102"/>
      <c r="JEK102"/>
      <c r="JEL102"/>
      <c r="JEM102"/>
      <c r="JEN102"/>
      <c r="JEO102"/>
      <c r="JEP102"/>
      <c r="JEQ102"/>
      <c r="JER102"/>
      <c r="JES102"/>
      <c r="JET102"/>
      <c r="JEU102"/>
      <c r="JEV102"/>
      <c r="JEW102"/>
      <c r="JEX102"/>
      <c r="JEY102"/>
      <c r="JEZ102"/>
      <c r="JFA102"/>
      <c r="JFB102"/>
      <c r="JFC102"/>
      <c r="JFD102"/>
      <c r="JFE102"/>
      <c r="JFF102"/>
      <c r="JFG102"/>
      <c r="JFH102"/>
      <c r="JFI102"/>
      <c r="JFJ102"/>
      <c r="JFK102"/>
      <c r="JFL102"/>
      <c r="JFM102"/>
      <c r="JFN102"/>
      <c r="JFO102"/>
      <c r="JFP102"/>
      <c r="JFQ102"/>
      <c r="JFR102"/>
      <c r="JFS102"/>
      <c r="JFT102"/>
      <c r="JFU102"/>
      <c r="JFV102"/>
      <c r="JFW102"/>
      <c r="JFX102"/>
      <c r="JFY102"/>
      <c r="JFZ102"/>
      <c r="JGA102"/>
      <c r="JGB102"/>
      <c r="JGC102"/>
      <c r="JGD102"/>
      <c r="JGE102"/>
      <c r="JGF102"/>
      <c r="JGG102"/>
      <c r="JGH102"/>
      <c r="JGI102"/>
      <c r="JGJ102"/>
      <c r="JGK102"/>
      <c r="JGL102"/>
      <c r="JGM102"/>
      <c r="JGN102"/>
      <c r="JGO102"/>
      <c r="JGP102"/>
      <c r="JGQ102"/>
      <c r="JGR102"/>
      <c r="JGS102"/>
      <c r="JGT102"/>
      <c r="JGU102"/>
      <c r="JGV102"/>
      <c r="JGW102"/>
      <c r="JGX102"/>
      <c r="JGY102"/>
      <c r="JGZ102"/>
      <c r="JHA102"/>
      <c r="JHB102"/>
      <c r="JHC102"/>
      <c r="JHD102"/>
      <c r="JHE102"/>
      <c r="JHF102"/>
      <c r="JHG102"/>
      <c r="JHH102"/>
      <c r="JHI102"/>
      <c r="JHJ102"/>
      <c r="JHK102"/>
      <c r="JHL102"/>
      <c r="JHM102"/>
      <c r="JHN102"/>
      <c r="JHO102"/>
      <c r="JHP102"/>
      <c r="JHQ102"/>
      <c r="JHR102"/>
      <c r="JHS102"/>
      <c r="JHT102"/>
      <c r="JHU102"/>
      <c r="JHV102"/>
      <c r="JHW102"/>
      <c r="JHX102"/>
      <c r="JHY102"/>
      <c r="JHZ102"/>
      <c r="JIA102"/>
      <c r="JIB102"/>
      <c r="JIC102"/>
      <c r="JID102"/>
      <c r="JIE102"/>
      <c r="JIF102"/>
      <c r="JIG102"/>
      <c r="JIH102"/>
      <c r="JII102"/>
      <c r="JIJ102"/>
      <c r="JIK102"/>
      <c r="JIL102"/>
      <c r="JIM102"/>
      <c r="JIN102"/>
      <c r="JIO102"/>
      <c r="JIP102"/>
      <c r="JIQ102"/>
      <c r="JIR102"/>
      <c r="JIS102"/>
      <c r="JIT102"/>
      <c r="JIU102"/>
      <c r="JIV102"/>
      <c r="JIW102"/>
      <c r="JIX102"/>
      <c r="JIY102"/>
      <c r="JIZ102"/>
      <c r="JJA102"/>
      <c r="JJB102"/>
      <c r="JJC102"/>
      <c r="JJD102"/>
      <c r="JJE102"/>
      <c r="JJF102"/>
      <c r="JJG102"/>
      <c r="JJH102"/>
      <c r="JJI102"/>
      <c r="JJJ102"/>
      <c r="JJK102"/>
      <c r="JJL102"/>
      <c r="JJM102"/>
      <c r="JJN102"/>
      <c r="JJO102"/>
      <c r="JJP102"/>
      <c r="JJQ102"/>
      <c r="JJR102"/>
      <c r="JJS102"/>
      <c r="JJT102"/>
      <c r="JJU102"/>
      <c r="JJV102"/>
      <c r="JJW102"/>
      <c r="JJX102"/>
      <c r="JJY102"/>
      <c r="JJZ102"/>
      <c r="JKA102"/>
      <c r="JKB102"/>
      <c r="JKC102"/>
      <c r="JKD102"/>
      <c r="JKE102"/>
      <c r="JKF102"/>
      <c r="JKG102"/>
      <c r="JKH102"/>
      <c r="JKI102"/>
      <c r="JKJ102"/>
      <c r="JKK102"/>
      <c r="JKL102"/>
      <c r="JKM102"/>
      <c r="JKN102"/>
      <c r="JKO102"/>
      <c r="JKP102"/>
      <c r="JKQ102"/>
      <c r="JKR102"/>
      <c r="JKS102"/>
      <c r="JKT102"/>
      <c r="JKU102"/>
      <c r="JKV102"/>
      <c r="JKW102"/>
      <c r="JKX102"/>
      <c r="JKY102"/>
      <c r="JKZ102"/>
      <c r="JLA102"/>
      <c r="JLB102"/>
      <c r="JLC102"/>
      <c r="JLD102"/>
      <c r="JLE102"/>
      <c r="JLF102"/>
      <c r="JLG102"/>
      <c r="JLH102"/>
      <c r="JLI102"/>
      <c r="JLJ102"/>
      <c r="JLK102"/>
      <c r="JLL102"/>
      <c r="JLM102"/>
      <c r="JLN102"/>
      <c r="JLO102"/>
      <c r="JLP102"/>
      <c r="JLQ102"/>
      <c r="JLR102"/>
      <c r="JLS102"/>
      <c r="JLT102"/>
      <c r="JLU102"/>
      <c r="JLV102"/>
      <c r="JLW102"/>
      <c r="JLX102"/>
      <c r="JLY102"/>
      <c r="JLZ102"/>
      <c r="JMA102"/>
      <c r="JMB102"/>
      <c r="JMC102"/>
      <c r="JMD102"/>
      <c r="JME102"/>
      <c r="JMF102"/>
      <c r="JMG102"/>
      <c r="JMH102"/>
      <c r="JMI102"/>
      <c r="JMJ102"/>
      <c r="JMK102"/>
      <c r="JML102"/>
      <c r="JMM102"/>
      <c r="JMN102"/>
      <c r="JMO102"/>
      <c r="JMP102"/>
      <c r="JMQ102"/>
      <c r="JMR102"/>
      <c r="JMS102"/>
      <c r="JMT102"/>
      <c r="JMU102"/>
      <c r="JMV102"/>
      <c r="JMW102"/>
      <c r="JMX102"/>
      <c r="JMY102"/>
      <c r="JMZ102"/>
      <c r="JNA102"/>
      <c r="JNB102"/>
      <c r="JNC102"/>
      <c r="JND102"/>
      <c r="JNE102"/>
      <c r="JNF102"/>
      <c r="JNG102"/>
      <c r="JNH102"/>
      <c r="JNI102"/>
      <c r="JNJ102"/>
      <c r="JNK102"/>
      <c r="JNL102"/>
      <c r="JNM102"/>
      <c r="JNN102"/>
      <c r="JNO102"/>
      <c r="JNP102"/>
      <c r="JNQ102"/>
      <c r="JNR102"/>
      <c r="JNS102"/>
      <c r="JNT102"/>
      <c r="JNU102"/>
      <c r="JNV102"/>
      <c r="JNW102"/>
      <c r="JNX102"/>
      <c r="JNY102"/>
      <c r="JNZ102"/>
      <c r="JOA102"/>
      <c r="JOB102"/>
      <c r="JOC102"/>
      <c r="JOD102"/>
      <c r="JOE102"/>
      <c r="JOF102"/>
      <c r="JOG102"/>
      <c r="JOH102"/>
      <c r="JOI102"/>
      <c r="JOJ102"/>
      <c r="JOK102"/>
      <c r="JOL102"/>
      <c r="JOM102"/>
      <c r="JON102"/>
      <c r="JOO102"/>
      <c r="JOP102"/>
      <c r="JOQ102"/>
      <c r="JOR102"/>
      <c r="JOS102"/>
      <c r="JOT102"/>
      <c r="JOU102"/>
      <c r="JOV102"/>
      <c r="JOW102"/>
      <c r="JOX102"/>
      <c r="JOY102"/>
      <c r="JOZ102"/>
      <c r="JPA102"/>
      <c r="JPB102"/>
      <c r="JPC102"/>
      <c r="JPD102"/>
      <c r="JPE102"/>
      <c r="JPF102"/>
      <c r="JPG102"/>
      <c r="JPH102"/>
      <c r="JPI102"/>
      <c r="JPJ102"/>
      <c r="JPK102"/>
      <c r="JPL102"/>
      <c r="JPM102"/>
      <c r="JPN102"/>
      <c r="JPO102"/>
      <c r="JPP102"/>
      <c r="JPQ102"/>
      <c r="JPR102"/>
      <c r="JPS102"/>
      <c r="JPT102"/>
      <c r="JPU102"/>
      <c r="JPV102"/>
      <c r="JPW102"/>
      <c r="JPX102"/>
      <c r="JPY102"/>
      <c r="JPZ102"/>
      <c r="JQA102"/>
      <c r="JQB102"/>
      <c r="JQC102"/>
      <c r="JQD102"/>
      <c r="JQE102"/>
      <c r="JQF102"/>
      <c r="JQG102"/>
      <c r="JQH102"/>
      <c r="JQI102"/>
      <c r="JQJ102"/>
      <c r="JQK102"/>
      <c r="JQL102"/>
      <c r="JQM102"/>
      <c r="JQN102"/>
      <c r="JQO102"/>
      <c r="JQP102"/>
      <c r="JQQ102"/>
      <c r="JQR102"/>
      <c r="JQS102"/>
      <c r="JQT102"/>
      <c r="JQU102"/>
      <c r="JQV102"/>
      <c r="JQW102"/>
      <c r="JQX102"/>
      <c r="JQY102"/>
      <c r="JQZ102"/>
      <c r="JRA102"/>
      <c r="JRB102"/>
      <c r="JRC102"/>
      <c r="JRD102"/>
      <c r="JRE102"/>
      <c r="JRF102"/>
      <c r="JRG102"/>
      <c r="JRH102"/>
      <c r="JRI102"/>
      <c r="JRJ102"/>
      <c r="JRK102"/>
      <c r="JRL102"/>
      <c r="JRM102"/>
      <c r="JRN102"/>
      <c r="JRO102"/>
      <c r="JRP102"/>
      <c r="JRQ102"/>
      <c r="JRR102"/>
      <c r="JRS102"/>
      <c r="JRT102"/>
      <c r="JRU102"/>
      <c r="JRV102"/>
      <c r="JRW102"/>
      <c r="JRX102"/>
      <c r="JRY102"/>
      <c r="JRZ102"/>
      <c r="JSA102"/>
      <c r="JSB102"/>
      <c r="JSC102"/>
      <c r="JSD102"/>
      <c r="JSE102"/>
      <c r="JSF102"/>
      <c r="JSG102"/>
      <c r="JSH102"/>
      <c r="JSI102"/>
      <c r="JSJ102"/>
      <c r="JSK102"/>
      <c r="JSL102"/>
      <c r="JSM102"/>
      <c r="JSN102"/>
      <c r="JSO102"/>
      <c r="JSP102"/>
      <c r="JSQ102"/>
      <c r="JSR102"/>
      <c r="JSS102"/>
      <c r="JST102"/>
      <c r="JSU102"/>
      <c r="JSV102"/>
      <c r="JSW102"/>
      <c r="JSX102"/>
      <c r="JSY102"/>
      <c r="JSZ102"/>
      <c r="JTA102"/>
      <c r="JTB102"/>
      <c r="JTC102"/>
      <c r="JTD102"/>
      <c r="JTE102"/>
      <c r="JTF102"/>
      <c r="JTG102"/>
      <c r="JTH102"/>
      <c r="JTI102"/>
      <c r="JTJ102"/>
      <c r="JTK102"/>
      <c r="JTL102"/>
      <c r="JTM102"/>
      <c r="JTN102"/>
      <c r="JTO102"/>
      <c r="JTP102"/>
      <c r="JTQ102"/>
      <c r="JTR102"/>
      <c r="JTS102"/>
      <c r="JTT102"/>
      <c r="JTU102"/>
      <c r="JTV102"/>
      <c r="JTW102"/>
      <c r="JTX102"/>
      <c r="JTY102"/>
      <c r="JTZ102"/>
      <c r="JUA102"/>
      <c r="JUB102"/>
      <c r="JUC102"/>
      <c r="JUD102"/>
      <c r="JUE102"/>
      <c r="JUF102"/>
      <c r="JUG102"/>
      <c r="JUH102"/>
      <c r="JUI102"/>
      <c r="JUJ102"/>
      <c r="JUK102"/>
      <c r="JUL102"/>
      <c r="JUM102"/>
      <c r="JUN102"/>
      <c r="JUO102"/>
      <c r="JUP102"/>
      <c r="JUQ102"/>
      <c r="JUR102"/>
      <c r="JUS102"/>
      <c r="JUT102"/>
      <c r="JUU102"/>
      <c r="JUV102"/>
      <c r="JUW102"/>
      <c r="JUX102"/>
      <c r="JUY102"/>
      <c r="JUZ102"/>
      <c r="JVA102"/>
      <c r="JVB102"/>
      <c r="JVC102"/>
      <c r="JVD102"/>
      <c r="JVE102"/>
      <c r="JVF102"/>
      <c r="JVG102"/>
      <c r="JVH102"/>
      <c r="JVI102"/>
      <c r="JVJ102"/>
      <c r="JVK102"/>
      <c r="JVL102"/>
      <c r="JVM102"/>
      <c r="JVN102"/>
      <c r="JVO102"/>
      <c r="JVP102"/>
      <c r="JVQ102"/>
      <c r="JVR102"/>
      <c r="JVS102"/>
      <c r="JVT102"/>
      <c r="JVU102"/>
      <c r="JVV102"/>
      <c r="JVW102"/>
      <c r="JVX102"/>
      <c r="JVY102"/>
      <c r="JVZ102"/>
      <c r="JWA102"/>
      <c r="JWB102"/>
      <c r="JWC102"/>
      <c r="JWD102"/>
      <c r="JWE102"/>
      <c r="JWF102"/>
      <c r="JWG102"/>
      <c r="JWH102"/>
      <c r="JWI102"/>
      <c r="JWJ102"/>
      <c r="JWK102"/>
      <c r="JWL102"/>
      <c r="JWM102"/>
      <c r="JWN102"/>
      <c r="JWO102"/>
      <c r="JWP102"/>
      <c r="JWQ102"/>
      <c r="JWR102"/>
      <c r="JWS102"/>
      <c r="JWT102"/>
      <c r="JWU102"/>
      <c r="JWV102"/>
      <c r="JWW102"/>
      <c r="JWX102"/>
      <c r="JWY102"/>
      <c r="JWZ102"/>
      <c r="JXA102"/>
      <c r="JXB102"/>
      <c r="JXC102"/>
      <c r="JXD102"/>
      <c r="JXE102"/>
      <c r="JXF102"/>
      <c r="JXG102"/>
      <c r="JXH102"/>
      <c r="JXI102"/>
      <c r="JXJ102"/>
      <c r="JXK102"/>
      <c r="JXL102"/>
      <c r="JXM102"/>
      <c r="JXN102"/>
      <c r="JXO102"/>
      <c r="JXP102"/>
      <c r="JXQ102"/>
      <c r="JXR102"/>
      <c r="JXS102"/>
      <c r="JXT102"/>
      <c r="JXU102"/>
      <c r="JXV102"/>
      <c r="JXW102"/>
      <c r="JXX102"/>
      <c r="JXY102"/>
      <c r="JXZ102"/>
      <c r="JYA102"/>
      <c r="JYB102"/>
      <c r="JYC102"/>
      <c r="JYD102"/>
      <c r="JYE102"/>
      <c r="JYF102"/>
      <c r="JYG102"/>
      <c r="JYH102"/>
      <c r="JYI102"/>
      <c r="JYJ102"/>
      <c r="JYK102"/>
      <c r="JYL102"/>
      <c r="JYM102"/>
      <c r="JYN102"/>
      <c r="JYO102"/>
      <c r="JYP102"/>
      <c r="JYQ102"/>
      <c r="JYR102"/>
      <c r="JYS102"/>
      <c r="JYT102"/>
      <c r="JYU102"/>
      <c r="JYV102"/>
      <c r="JYW102"/>
      <c r="JYX102"/>
      <c r="JYY102"/>
      <c r="JYZ102"/>
      <c r="JZA102"/>
      <c r="JZB102"/>
      <c r="JZC102"/>
      <c r="JZD102"/>
      <c r="JZE102"/>
      <c r="JZF102"/>
      <c r="JZG102"/>
      <c r="JZH102"/>
      <c r="JZI102"/>
      <c r="JZJ102"/>
      <c r="JZK102"/>
      <c r="JZL102"/>
      <c r="JZM102"/>
      <c r="JZN102"/>
      <c r="JZO102"/>
      <c r="JZP102"/>
      <c r="JZQ102"/>
      <c r="JZR102"/>
      <c r="JZS102"/>
      <c r="JZT102"/>
      <c r="JZU102"/>
      <c r="JZV102"/>
      <c r="JZW102"/>
      <c r="JZX102"/>
      <c r="JZY102"/>
      <c r="JZZ102"/>
      <c r="KAA102"/>
      <c r="KAB102"/>
      <c r="KAC102"/>
      <c r="KAD102"/>
      <c r="KAE102"/>
      <c r="KAF102"/>
      <c r="KAG102"/>
      <c r="KAH102"/>
      <c r="KAI102"/>
      <c r="KAJ102"/>
      <c r="KAK102"/>
      <c r="KAL102"/>
      <c r="KAM102"/>
      <c r="KAN102"/>
      <c r="KAO102"/>
      <c r="KAP102"/>
      <c r="KAQ102"/>
      <c r="KAR102"/>
      <c r="KAS102"/>
      <c r="KAT102"/>
      <c r="KAU102"/>
      <c r="KAV102"/>
      <c r="KAW102"/>
      <c r="KAX102"/>
      <c r="KAY102"/>
      <c r="KAZ102"/>
      <c r="KBA102"/>
      <c r="KBB102"/>
      <c r="KBC102"/>
      <c r="KBD102"/>
      <c r="KBE102"/>
      <c r="KBF102"/>
      <c r="KBG102"/>
      <c r="KBH102"/>
      <c r="KBI102"/>
      <c r="KBJ102"/>
      <c r="KBK102"/>
      <c r="KBL102"/>
      <c r="KBM102"/>
      <c r="KBN102"/>
      <c r="KBO102"/>
      <c r="KBP102"/>
      <c r="KBQ102"/>
      <c r="KBR102"/>
      <c r="KBS102"/>
      <c r="KBT102"/>
      <c r="KBU102"/>
      <c r="KBV102"/>
      <c r="KBW102"/>
      <c r="KBX102"/>
      <c r="KBY102"/>
      <c r="KBZ102"/>
      <c r="KCA102"/>
      <c r="KCB102"/>
      <c r="KCC102"/>
      <c r="KCD102"/>
      <c r="KCE102"/>
      <c r="KCF102"/>
      <c r="KCG102"/>
      <c r="KCH102"/>
      <c r="KCI102"/>
      <c r="KCJ102"/>
      <c r="KCK102"/>
      <c r="KCL102"/>
      <c r="KCM102"/>
      <c r="KCN102"/>
      <c r="KCO102"/>
      <c r="KCP102"/>
      <c r="KCQ102"/>
      <c r="KCR102"/>
      <c r="KCS102"/>
      <c r="KCT102"/>
      <c r="KCU102"/>
      <c r="KCV102"/>
      <c r="KCW102"/>
      <c r="KCX102"/>
      <c r="KCY102"/>
      <c r="KCZ102"/>
      <c r="KDA102"/>
      <c r="KDB102"/>
      <c r="KDC102"/>
      <c r="KDD102"/>
      <c r="KDE102"/>
      <c r="KDF102"/>
      <c r="KDG102"/>
      <c r="KDH102"/>
      <c r="KDI102"/>
      <c r="KDJ102"/>
      <c r="KDK102"/>
      <c r="KDL102"/>
      <c r="KDM102"/>
      <c r="KDN102"/>
      <c r="KDO102"/>
      <c r="KDP102"/>
      <c r="KDQ102"/>
      <c r="KDR102"/>
      <c r="KDS102"/>
      <c r="KDT102"/>
      <c r="KDU102"/>
      <c r="KDV102"/>
      <c r="KDW102"/>
      <c r="KDX102"/>
      <c r="KDY102"/>
      <c r="KDZ102"/>
      <c r="KEA102"/>
      <c r="KEB102"/>
      <c r="KEC102"/>
      <c r="KED102"/>
      <c r="KEE102"/>
      <c r="KEF102"/>
      <c r="KEG102"/>
      <c r="KEH102"/>
      <c r="KEI102"/>
      <c r="KEJ102"/>
      <c r="KEK102"/>
      <c r="KEL102"/>
      <c r="KEM102"/>
      <c r="KEN102"/>
      <c r="KEO102"/>
      <c r="KEP102"/>
      <c r="KEQ102"/>
      <c r="KER102"/>
      <c r="KES102"/>
      <c r="KET102"/>
      <c r="KEU102"/>
      <c r="KEV102"/>
      <c r="KEW102"/>
      <c r="KEX102"/>
      <c r="KEY102"/>
      <c r="KEZ102"/>
      <c r="KFA102"/>
      <c r="KFB102"/>
      <c r="KFC102"/>
      <c r="KFD102"/>
      <c r="KFE102"/>
      <c r="KFF102"/>
      <c r="KFG102"/>
      <c r="KFH102"/>
      <c r="KFI102"/>
      <c r="KFJ102"/>
      <c r="KFK102"/>
      <c r="KFL102"/>
      <c r="KFM102"/>
      <c r="KFN102"/>
      <c r="KFO102"/>
      <c r="KFP102"/>
      <c r="KFQ102"/>
      <c r="KFR102"/>
      <c r="KFS102"/>
      <c r="KFT102"/>
      <c r="KFU102"/>
      <c r="KFV102"/>
      <c r="KFW102"/>
      <c r="KFX102"/>
      <c r="KFY102"/>
      <c r="KFZ102"/>
      <c r="KGA102"/>
      <c r="KGB102"/>
      <c r="KGC102"/>
      <c r="KGD102"/>
      <c r="KGE102"/>
      <c r="KGF102"/>
      <c r="KGG102"/>
      <c r="KGH102"/>
      <c r="KGI102"/>
      <c r="KGJ102"/>
      <c r="KGK102"/>
      <c r="KGL102"/>
      <c r="KGM102"/>
      <c r="KGN102"/>
      <c r="KGO102"/>
      <c r="KGP102"/>
      <c r="KGQ102"/>
      <c r="KGR102"/>
      <c r="KGS102"/>
      <c r="KGT102"/>
      <c r="KGU102"/>
      <c r="KGV102"/>
      <c r="KGW102"/>
      <c r="KGX102"/>
      <c r="KGY102"/>
      <c r="KGZ102"/>
      <c r="KHA102"/>
      <c r="KHB102"/>
      <c r="KHC102"/>
      <c r="KHD102"/>
      <c r="KHE102"/>
      <c r="KHF102"/>
      <c r="KHG102"/>
      <c r="KHH102"/>
      <c r="KHI102"/>
      <c r="KHJ102"/>
      <c r="KHK102"/>
      <c r="KHL102"/>
      <c r="KHM102"/>
      <c r="KHN102"/>
      <c r="KHO102"/>
      <c r="KHP102"/>
      <c r="KHQ102"/>
      <c r="KHR102"/>
      <c r="KHS102"/>
      <c r="KHT102"/>
      <c r="KHU102"/>
      <c r="KHV102"/>
      <c r="KHW102"/>
      <c r="KHX102"/>
      <c r="KHY102"/>
      <c r="KHZ102"/>
      <c r="KIA102"/>
      <c r="KIB102"/>
      <c r="KIC102"/>
      <c r="KID102"/>
      <c r="KIE102"/>
      <c r="KIF102"/>
      <c r="KIG102"/>
      <c r="KIH102"/>
      <c r="KII102"/>
      <c r="KIJ102"/>
      <c r="KIK102"/>
      <c r="KIL102"/>
      <c r="KIM102"/>
      <c r="KIN102"/>
      <c r="KIO102"/>
      <c r="KIP102"/>
      <c r="KIQ102"/>
      <c r="KIR102"/>
      <c r="KIS102"/>
      <c r="KIT102"/>
      <c r="KIU102"/>
      <c r="KIV102"/>
      <c r="KIW102"/>
      <c r="KIX102"/>
      <c r="KIY102"/>
      <c r="KIZ102"/>
      <c r="KJA102"/>
      <c r="KJB102"/>
      <c r="KJC102"/>
      <c r="KJD102"/>
      <c r="KJE102"/>
      <c r="KJF102"/>
      <c r="KJG102"/>
      <c r="KJH102"/>
      <c r="KJI102"/>
      <c r="KJJ102"/>
      <c r="KJK102"/>
      <c r="KJL102"/>
      <c r="KJM102"/>
      <c r="KJN102"/>
      <c r="KJO102"/>
      <c r="KJP102"/>
      <c r="KJQ102"/>
      <c r="KJR102"/>
      <c r="KJS102"/>
      <c r="KJT102"/>
      <c r="KJU102"/>
      <c r="KJV102"/>
      <c r="KJW102"/>
      <c r="KJX102"/>
      <c r="KJY102"/>
      <c r="KJZ102"/>
      <c r="KKA102"/>
      <c r="KKB102"/>
      <c r="KKC102"/>
      <c r="KKD102"/>
      <c r="KKE102"/>
      <c r="KKF102"/>
      <c r="KKG102"/>
      <c r="KKH102"/>
      <c r="KKI102"/>
      <c r="KKJ102"/>
      <c r="KKK102"/>
      <c r="KKL102"/>
      <c r="KKM102"/>
      <c r="KKN102"/>
      <c r="KKO102"/>
      <c r="KKP102"/>
      <c r="KKQ102"/>
      <c r="KKR102"/>
      <c r="KKS102"/>
      <c r="KKT102"/>
      <c r="KKU102"/>
      <c r="KKV102"/>
      <c r="KKW102"/>
      <c r="KKX102"/>
      <c r="KKY102"/>
      <c r="KKZ102"/>
      <c r="KLA102"/>
      <c r="KLB102"/>
      <c r="KLC102"/>
      <c r="KLD102"/>
      <c r="KLE102"/>
      <c r="KLF102"/>
      <c r="KLG102"/>
      <c r="KLH102"/>
      <c r="KLI102"/>
      <c r="KLJ102"/>
      <c r="KLK102"/>
      <c r="KLL102"/>
      <c r="KLM102"/>
      <c r="KLN102"/>
      <c r="KLO102"/>
      <c r="KLP102"/>
      <c r="KLQ102"/>
      <c r="KLR102"/>
      <c r="KLS102"/>
      <c r="KLT102"/>
      <c r="KLU102"/>
      <c r="KLV102"/>
      <c r="KLW102"/>
      <c r="KLX102"/>
      <c r="KLY102"/>
      <c r="KLZ102"/>
      <c r="KMA102"/>
      <c r="KMB102"/>
      <c r="KMC102"/>
      <c r="KMD102"/>
      <c r="KME102"/>
      <c r="KMF102"/>
      <c r="KMG102"/>
      <c r="KMH102"/>
      <c r="KMI102"/>
      <c r="KMJ102"/>
      <c r="KMK102"/>
      <c r="KML102"/>
      <c r="KMM102"/>
      <c r="KMN102"/>
      <c r="KMO102"/>
      <c r="KMP102"/>
      <c r="KMQ102"/>
      <c r="KMR102"/>
      <c r="KMS102"/>
      <c r="KMT102"/>
      <c r="KMU102"/>
      <c r="KMV102"/>
      <c r="KMW102"/>
      <c r="KMX102"/>
      <c r="KMY102"/>
      <c r="KMZ102"/>
      <c r="KNA102"/>
      <c r="KNB102"/>
      <c r="KNC102"/>
      <c r="KND102"/>
      <c r="KNE102"/>
      <c r="KNF102"/>
      <c r="KNG102"/>
      <c r="KNH102"/>
      <c r="KNI102"/>
      <c r="KNJ102"/>
      <c r="KNK102"/>
      <c r="KNL102"/>
      <c r="KNM102"/>
      <c r="KNN102"/>
      <c r="KNO102"/>
      <c r="KNP102"/>
      <c r="KNQ102"/>
      <c r="KNR102"/>
      <c r="KNS102"/>
      <c r="KNT102"/>
      <c r="KNU102"/>
      <c r="KNV102"/>
      <c r="KNW102"/>
      <c r="KNX102"/>
      <c r="KNY102"/>
      <c r="KNZ102"/>
      <c r="KOA102"/>
      <c r="KOB102"/>
      <c r="KOC102"/>
      <c r="KOD102"/>
      <c r="KOE102"/>
      <c r="KOF102"/>
      <c r="KOG102"/>
      <c r="KOH102"/>
      <c r="KOI102"/>
      <c r="KOJ102"/>
      <c r="KOK102"/>
      <c r="KOL102"/>
      <c r="KOM102"/>
      <c r="KON102"/>
      <c r="KOO102"/>
      <c r="KOP102"/>
      <c r="KOQ102"/>
      <c r="KOR102"/>
      <c r="KOS102"/>
      <c r="KOT102"/>
      <c r="KOU102"/>
      <c r="KOV102"/>
      <c r="KOW102"/>
      <c r="KOX102"/>
      <c r="KOY102"/>
      <c r="KOZ102"/>
      <c r="KPA102"/>
      <c r="KPB102"/>
      <c r="KPC102"/>
      <c r="KPD102"/>
      <c r="KPE102"/>
      <c r="KPF102"/>
      <c r="KPG102"/>
      <c r="KPH102"/>
      <c r="KPI102"/>
      <c r="KPJ102"/>
      <c r="KPK102"/>
      <c r="KPL102"/>
      <c r="KPM102"/>
      <c r="KPN102"/>
      <c r="KPO102"/>
      <c r="KPP102"/>
      <c r="KPQ102"/>
      <c r="KPR102"/>
      <c r="KPS102"/>
      <c r="KPT102"/>
      <c r="KPU102"/>
      <c r="KPV102"/>
      <c r="KPW102"/>
      <c r="KPX102"/>
      <c r="KPY102"/>
      <c r="KPZ102"/>
      <c r="KQA102"/>
      <c r="KQB102"/>
      <c r="KQC102"/>
      <c r="KQD102"/>
      <c r="KQE102"/>
      <c r="KQF102"/>
      <c r="KQG102"/>
      <c r="KQH102"/>
      <c r="KQI102"/>
      <c r="KQJ102"/>
      <c r="KQK102"/>
      <c r="KQL102"/>
      <c r="KQM102"/>
      <c r="KQN102"/>
      <c r="KQO102"/>
      <c r="KQP102"/>
      <c r="KQQ102"/>
      <c r="KQR102"/>
      <c r="KQS102"/>
      <c r="KQT102"/>
      <c r="KQU102"/>
      <c r="KQV102"/>
      <c r="KQW102"/>
      <c r="KQX102"/>
      <c r="KQY102"/>
      <c r="KQZ102"/>
      <c r="KRA102"/>
      <c r="KRB102"/>
      <c r="KRC102"/>
      <c r="KRD102"/>
      <c r="KRE102"/>
      <c r="KRF102"/>
      <c r="KRG102"/>
      <c r="KRH102"/>
      <c r="KRI102"/>
      <c r="KRJ102"/>
      <c r="KRK102"/>
      <c r="KRL102"/>
      <c r="KRM102"/>
      <c r="KRN102"/>
      <c r="KRO102"/>
      <c r="KRP102"/>
      <c r="KRQ102"/>
      <c r="KRR102"/>
      <c r="KRS102"/>
      <c r="KRT102"/>
      <c r="KRU102"/>
      <c r="KRV102"/>
      <c r="KRW102"/>
      <c r="KRX102"/>
      <c r="KRY102"/>
      <c r="KRZ102"/>
      <c r="KSA102"/>
      <c r="KSB102"/>
      <c r="KSC102"/>
      <c r="KSD102"/>
      <c r="KSE102"/>
      <c r="KSF102"/>
      <c r="KSG102"/>
      <c r="KSH102"/>
      <c r="KSI102"/>
      <c r="KSJ102"/>
      <c r="KSK102"/>
      <c r="KSL102"/>
      <c r="KSM102"/>
      <c r="KSN102"/>
      <c r="KSO102"/>
      <c r="KSP102"/>
      <c r="KSQ102"/>
      <c r="KSR102"/>
      <c r="KSS102"/>
      <c r="KST102"/>
      <c r="KSU102"/>
      <c r="KSV102"/>
      <c r="KSW102"/>
      <c r="KSX102"/>
      <c r="KSY102"/>
      <c r="KSZ102"/>
      <c r="KTA102"/>
      <c r="KTB102"/>
      <c r="KTC102"/>
      <c r="KTD102"/>
      <c r="KTE102"/>
      <c r="KTF102"/>
      <c r="KTG102"/>
      <c r="KTH102"/>
      <c r="KTI102"/>
      <c r="KTJ102"/>
      <c r="KTK102"/>
      <c r="KTL102"/>
      <c r="KTM102"/>
      <c r="KTN102"/>
      <c r="KTO102"/>
      <c r="KTP102"/>
      <c r="KTQ102"/>
      <c r="KTR102"/>
      <c r="KTS102"/>
      <c r="KTT102"/>
      <c r="KTU102"/>
      <c r="KTV102"/>
      <c r="KTW102"/>
      <c r="KTX102"/>
      <c r="KTY102"/>
      <c r="KTZ102"/>
      <c r="KUA102"/>
      <c r="KUB102"/>
      <c r="KUC102"/>
      <c r="KUD102"/>
      <c r="KUE102"/>
      <c r="KUF102"/>
      <c r="KUG102"/>
      <c r="KUH102"/>
      <c r="KUI102"/>
      <c r="KUJ102"/>
      <c r="KUK102"/>
      <c r="KUL102"/>
      <c r="KUM102"/>
      <c r="KUN102"/>
      <c r="KUO102"/>
      <c r="KUP102"/>
      <c r="KUQ102"/>
      <c r="KUR102"/>
      <c r="KUS102"/>
      <c r="KUT102"/>
      <c r="KUU102"/>
      <c r="KUV102"/>
      <c r="KUW102"/>
      <c r="KUX102"/>
      <c r="KUY102"/>
      <c r="KUZ102"/>
      <c r="KVA102"/>
      <c r="KVB102"/>
      <c r="KVC102"/>
      <c r="KVD102"/>
      <c r="KVE102"/>
      <c r="KVF102"/>
      <c r="KVG102"/>
      <c r="KVH102"/>
      <c r="KVI102"/>
      <c r="KVJ102"/>
      <c r="KVK102"/>
      <c r="KVL102"/>
      <c r="KVM102"/>
      <c r="KVN102"/>
      <c r="KVO102"/>
      <c r="KVP102"/>
      <c r="KVQ102"/>
      <c r="KVR102"/>
      <c r="KVS102"/>
      <c r="KVT102"/>
      <c r="KVU102"/>
      <c r="KVV102"/>
      <c r="KVW102"/>
      <c r="KVX102"/>
      <c r="KVY102"/>
      <c r="KVZ102"/>
      <c r="KWA102"/>
      <c r="KWB102"/>
      <c r="KWC102"/>
      <c r="KWD102"/>
      <c r="KWE102"/>
      <c r="KWF102"/>
      <c r="KWG102"/>
      <c r="KWH102"/>
      <c r="KWI102"/>
      <c r="KWJ102"/>
      <c r="KWK102"/>
      <c r="KWL102"/>
      <c r="KWM102"/>
      <c r="KWN102"/>
      <c r="KWO102"/>
      <c r="KWP102"/>
      <c r="KWQ102"/>
      <c r="KWR102"/>
      <c r="KWS102"/>
      <c r="KWT102"/>
      <c r="KWU102"/>
      <c r="KWV102"/>
      <c r="KWW102"/>
      <c r="KWX102"/>
      <c r="KWY102"/>
      <c r="KWZ102"/>
      <c r="KXA102"/>
      <c r="KXB102"/>
      <c r="KXC102"/>
      <c r="KXD102"/>
      <c r="KXE102"/>
      <c r="KXF102"/>
      <c r="KXG102"/>
      <c r="KXH102"/>
      <c r="KXI102"/>
      <c r="KXJ102"/>
      <c r="KXK102"/>
      <c r="KXL102"/>
      <c r="KXM102"/>
      <c r="KXN102"/>
      <c r="KXO102"/>
      <c r="KXP102"/>
      <c r="KXQ102"/>
      <c r="KXR102"/>
      <c r="KXS102"/>
      <c r="KXT102"/>
      <c r="KXU102"/>
      <c r="KXV102"/>
      <c r="KXW102"/>
      <c r="KXX102"/>
      <c r="KXY102"/>
      <c r="KXZ102"/>
      <c r="KYA102"/>
      <c r="KYB102"/>
      <c r="KYC102"/>
      <c r="KYD102"/>
      <c r="KYE102"/>
      <c r="KYF102"/>
      <c r="KYG102"/>
      <c r="KYH102"/>
      <c r="KYI102"/>
      <c r="KYJ102"/>
      <c r="KYK102"/>
      <c r="KYL102"/>
      <c r="KYM102"/>
      <c r="KYN102"/>
      <c r="KYO102"/>
      <c r="KYP102"/>
      <c r="KYQ102"/>
      <c r="KYR102"/>
      <c r="KYS102"/>
      <c r="KYT102"/>
      <c r="KYU102"/>
      <c r="KYV102"/>
      <c r="KYW102"/>
      <c r="KYX102"/>
      <c r="KYY102"/>
      <c r="KYZ102"/>
      <c r="KZA102"/>
      <c r="KZB102"/>
      <c r="KZC102"/>
      <c r="KZD102"/>
      <c r="KZE102"/>
      <c r="KZF102"/>
      <c r="KZG102"/>
      <c r="KZH102"/>
      <c r="KZI102"/>
      <c r="KZJ102"/>
      <c r="KZK102"/>
      <c r="KZL102"/>
      <c r="KZM102"/>
      <c r="KZN102"/>
      <c r="KZO102"/>
      <c r="KZP102"/>
      <c r="KZQ102"/>
      <c r="KZR102"/>
      <c r="KZS102"/>
      <c r="KZT102"/>
      <c r="KZU102"/>
      <c r="KZV102"/>
      <c r="KZW102"/>
      <c r="KZX102"/>
      <c r="KZY102"/>
      <c r="KZZ102"/>
      <c r="LAA102"/>
      <c r="LAB102"/>
      <c r="LAC102"/>
      <c r="LAD102"/>
      <c r="LAE102"/>
      <c r="LAF102"/>
      <c r="LAG102"/>
      <c r="LAH102"/>
      <c r="LAI102"/>
      <c r="LAJ102"/>
      <c r="LAK102"/>
      <c r="LAL102"/>
      <c r="LAM102"/>
      <c r="LAN102"/>
      <c r="LAO102"/>
      <c r="LAP102"/>
      <c r="LAQ102"/>
      <c r="LAR102"/>
      <c r="LAS102"/>
      <c r="LAT102"/>
      <c r="LAU102"/>
      <c r="LAV102"/>
      <c r="LAW102"/>
      <c r="LAX102"/>
      <c r="LAY102"/>
      <c r="LAZ102"/>
      <c r="LBA102"/>
      <c r="LBB102"/>
      <c r="LBC102"/>
      <c r="LBD102"/>
      <c r="LBE102"/>
      <c r="LBF102"/>
      <c r="LBG102"/>
      <c r="LBH102"/>
      <c r="LBI102"/>
      <c r="LBJ102"/>
      <c r="LBK102"/>
      <c r="LBL102"/>
      <c r="LBM102"/>
      <c r="LBN102"/>
      <c r="LBO102"/>
      <c r="LBP102"/>
      <c r="LBQ102"/>
      <c r="LBR102"/>
      <c r="LBS102"/>
      <c r="LBT102"/>
      <c r="LBU102"/>
      <c r="LBV102"/>
      <c r="LBW102"/>
      <c r="LBX102"/>
      <c r="LBY102"/>
      <c r="LBZ102"/>
      <c r="LCA102"/>
      <c r="LCB102"/>
      <c r="LCC102"/>
      <c r="LCD102"/>
      <c r="LCE102"/>
      <c r="LCF102"/>
      <c r="LCG102"/>
      <c r="LCH102"/>
      <c r="LCI102"/>
      <c r="LCJ102"/>
      <c r="LCK102"/>
      <c r="LCL102"/>
      <c r="LCM102"/>
      <c r="LCN102"/>
      <c r="LCO102"/>
      <c r="LCP102"/>
      <c r="LCQ102"/>
      <c r="LCR102"/>
      <c r="LCS102"/>
      <c r="LCT102"/>
      <c r="LCU102"/>
      <c r="LCV102"/>
      <c r="LCW102"/>
      <c r="LCX102"/>
      <c r="LCY102"/>
      <c r="LCZ102"/>
      <c r="LDA102"/>
      <c r="LDB102"/>
      <c r="LDC102"/>
      <c r="LDD102"/>
      <c r="LDE102"/>
      <c r="LDF102"/>
      <c r="LDG102"/>
      <c r="LDH102"/>
      <c r="LDI102"/>
      <c r="LDJ102"/>
      <c r="LDK102"/>
      <c r="LDL102"/>
      <c r="LDM102"/>
      <c r="LDN102"/>
      <c r="LDO102"/>
      <c r="LDP102"/>
      <c r="LDQ102"/>
      <c r="LDR102"/>
      <c r="LDS102"/>
      <c r="LDT102"/>
      <c r="LDU102"/>
      <c r="LDV102"/>
      <c r="LDW102"/>
      <c r="LDX102"/>
      <c r="LDY102"/>
      <c r="LDZ102"/>
      <c r="LEA102"/>
      <c r="LEB102"/>
      <c r="LEC102"/>
      <c r="LED102"/>
      <c r="LEE102"/>
      <c r="LEF102"/>
      <c r="LEG102"/>
      <c r="LEH102"/>
      <c r="LEI102"/>
      <c r="LEJ102"/>
      <c r="LEK102"/>
      <c r="LEL102"/>
      <c r="LEM102"/>
      <c r="LEN102"/>
      <c r="LEO102"/>
      <c r="LEP102"/>
      <c r="LEQ102"/>
      <c r="LER102"/>
      <c r="LES102"/>
      <c r="LET102"/>
      <c r="LEU102"/>
      <c r="LEV102"/>
      <c r="LEW102"/>
      <c r="LEX102"/>
      <c r="LEY102"/>
      <c r="LEZ102"/>
      <c r="LFA102"/>
      <c r="LFB102"/>
      <c r="LFC102"/>
      <c r="LFD102"/>
      <c r="LFE102"/>
      <c r="LFF102"/>
      <c r="LFG102"/>
      <c r="LFH102"/>
      <c r="LFI102"/>
      <c r="LFJ102"/>
      <c r="LFK102"/>
      <c r="LFL102"/>
      <c r="LFM102"/>
      <c r="LFN102"/>
      <c r="LFO102"/>
      <c r="LFP102"/>
      <c r="LFQ102"/>
      <c r="LFR102"/>
      <c r="LFS102"/>
      <c r="LFT102"/>
      <c r="LFU102"/>
      <c r="LFV102"/>
      <c r="LFW102"/>
      <c r="LFX102"/>
      <c r="LFY102"/>
      <c r="LFZ102"/>
      <c r="LGA102"/>
      <c r="LGB102"/>
      <c r="LGC102"/>
      <c r="LGD102"/>
      <c r="LGE102"/>
      <c r="LGF102"/>
      <c r="LGG102"/>
      <c r="LGH102"/>
      <c r="LGI102"/>
      <c r="LGJ102"/>
      <c r="LGK102"/>
      <c r="LGL102"/>
      <c r="LGM102"/>
      <c r="LGN102"/>
      <c r="LGO102"/>
      <c r="LGP102"/>
      <c r="LGQ102"/>
      <c r="LGR102"/>
      <c r="LGS102"/>
      <c r="LGT102"/>
      <c r="LGU102"/>
      <c r="LGV102"/>
      <c r="LGW102"/>
      <c r="LGX102"/>
      <c r="LGY102"/>
      <c r="LGZ102"/>
      <c r="LHA102"/>
      <c r="LHB102"/>
      <c r="LHC102"/>
      <c r="LHD102"/>
      <c r="LHE102"/>
      <c r="LHF102"/>
      <c r="LHG102"/>
      <c r="LHH102"/>
      <c r="LHI102"/>
      <c r="LHJ102"/>
      <c r="LHK102"/>
      <c r="LHL102"/>
      <c r="LHM102"/>
      <c r="LHN102"/>
      <c r="LHO102"/>
      <c r="LHP102"/>
      <c r="LHQ102"/>
      <c r="LHR102"/>
      <c r="LHS102"/>
      <c r="LHT102"/>
      <c r="LHU102"/>
      <c r="LHV102"/>
      <c r="LHW102"/>
      <c r="LHX102"/>
      <c r="LHY102"/>
      <c r="LHZ102"/>
      <c r="LIA102"/>
      <c r="LIB102"/>
      <c r="LIC102"/>
      <c r="LID102"/>
      <c r="LIE102"/>
      <c r="LIF102"/>
      <c r="LIG102"/>
      <c r="LIH102"/>
      <c r="LII102"/>
      <c r="LIJ102"/>
      <c r="LIK102"/>
      <c r="LIL102"/>
      <c r="LIM102"/>
      <c r="LIN102"/>
      <c r="LIO102"/>
      <c r="LIP102"/>
      <c r="LIQ102"/>
      <c r="LIR102"/>
      <c r="LIS102"/>
      <c r="LIT102"/>
      <c r="LIU102"/>
      <c r="LIV102"/>
      <c r="LIW102"/>
      <c r="LIX102"/>
      <c r="LIY102"/>
      <c r="LIZ102"/>
      <c r="LJA102"/>
      <c r="LJB102"/>
      <c r="LJC102"/>
      <c r="LJD102"/>
      <c r="LJE102"/>
      <c r="LJF102"/>
      <c r="LJG102"/>
      <c r="LJH102"/>
      <c r="LJI102"/>
      <c r="LJJ102"/>
      <c r="LJK102"/>
      <c r="LJL102"/>
      <c r="LJM102"/>
      <c r="LJN102"/>
      <c r="LJO102"/>
      <c r="LJP102"/>
      <c r="LJQ102"/>
      <c r="LJR102"/>
      <c r="LJS102"/>
      <c r="LJT102"/>
      <c r="LJU102"/>
      <c r="LJV102"/>
      <c r="LJW102"/>
      <c r="LJX102"/>
      <c r="LJY102"/>
      <c r="LJZ102"/>
      <c r="LKA102"/>
      <c r="LKB102"/>
      <c r="LKC102"/>
      <c r="LKD102"/>
      <c r="LKE102"/>
      <c r="LKF102"/>
      <c r="LKG102"/>
      <c r="LKH102"/>
      <c r="LKI102"/>
      <c r="LKJ102"/>
      <c r="LKK102"/>
      <c r="LKL102"/>
      <c r="LKM102"/>
      <c r="LKN102"/>
      <c r="LKO102"/>
      <c r="LKP102"/>
      <c r="LKQ102"/>
      <c r="LKR102"/>
      <c r="LKS102"/>
      <c r="LKT102"/>
      <c r="LKU102"/>
      <c r="LKV102"/>
      <c r="LKW102"/>
      <c r="LKX102"/>
      <c r="LKY102"/>
      <c r="LKZ102"/>
      <c r="LLA102"/>
      <c r="LLB102"/>
      <c r="LLC102"/>
      <c r="LLD102"/>
      <c r="LLE102"/>
      <c r="LLF102"/>
      <c r="LLG102"/>
      <c r="LLH102"/>
      <c r="LLI102"/>
      <c r="LLJ102"/>
      <c r="LLK102"/>
      <c r="LLL102"/>
      <c r="LLM102"/>
      <c r="LLN102"/>
      <c r="LLO102"/>
      <c r="LLP102"/>
      <c r="LLQ102"/>
      <c r="LLR102"/>
      <c r="LLS102"/>
      <c r="LLT102"/>
      <c r="LLU102"/>
      <c r="LLV102"/>
      <c r="LLW102"/>
      <c r="LLX102"/>
      <c r="LLY102"/>
      <c r="LLZ102"/>
      <c r="LMA102"/>
      <c r="LMB102"/>
      <c r="LMC102"/>
      <c r="LMD102"/>
      <c r="LME102"/>
      <c r="LMF102"/>
      <c r="LMG102"/>
      <c r="LMH102"/>
      <c r="LMI102"/>
      <c r="LMJ102"/>
      <c r="LMK102"/>
      <c r="LML102"/>
      <c r="LMM102"/>
      <c r="LMN102"/>
      <c r="LMO102"/>
      <c r="LMP102"/>
      <c r="LMQ102"/>
      <c r="LMR102"/>
      <c r="LMS102"/>
      <c r="LMT102"/>
      <c r="LMU102"/>
      <c r="LMV102"/>
      <c r="LMW102"/>
      <c r="LMX102"/>
      <c r="LMY102"/>
      <c r="LMZ102"/>
      <c r="LNA102"/>
      <c r="LNB102"/>
      <c r="LNC102"/>
      <c r="LND102"/>
      <c r="LNE102"/>
      <c r="LNF102"/>
      <c r="LNG102"/>
      <c r="LNH102"/>
      <c r="LNI102"/>
      <c r="LNJ102"/>
      <c r="LNK102"/>
      <c r="LNL102"/>
      <c r="LNM102"/>
      <c r="LNN102"/>
      <c r="LNO102"/>
      <c r="LNP102"/>
      <c r="LNQ102"/>
      <c r="LNR102"/>
      <c r="LNS102"/>
      <c r="LNT102"/>
      <c r="LNU102"/>
      <c r="LNV102"/>
      <c r="LNW102"/>
      <c r="LNX102"/>
      <c r="LNY102"/>
      <c r="LNZ102"/>
      <c r="LOA102"/>
      <c r="LOB102"/>
      <c r="LOC102"/>
      <c r="LOD102"/>
      <c r="LOE102"/>
      <c r="LOF102"/>
      <c r="LOG102"/>
      <c r="LOH102"/>
      <c r="LOI102"/>
      <c r="LOJ102"/>
      <c r="LOK102"/>
      <c r="LOL102"/>
      <c r="LOM102"/>
      <c r="LON102"/>
      <c r="LOO102"/>
      <c r="LOP102"/>
      <c r="LOQ102"/>
      <c r="LOR102"/>
      <c r="LOS102"/>
      <c r="LOT102"/>
      <c r="LOU102"/>
      <c r="LOV102"/>
      <c r="LOW102"/>
      <c r="LOX102"/>
      <c r="LOY102"/>
      <c r="LOZ102"/>
      <c r="LPA102"/>
      <c r="LPB102"/>
      <c r="LPC102"/>
      <c r="LPD102"/>
      <c r="LPE102"/>
      <c r="LPF102"/>
      <c r="LPG102"/>
      <c r="LPH102"/>
      <c r="LPI102"/>
      <c r="LPJ102"/>
      <c r="LPK102"/>
      <c r="LPL102"/>
      <c r="LPM102"/>
      <c r="LPN102"/>
      <c r="LPO102"/>
      <c r="LPP102"/>
      <c r="LPQ102"/>
      <c r="LPR102"/>
      <c r="LPS102"/>
      <c r="LPT102"/>
      <c r="LPU102"/>
      <c r="LPV102"/>
      <c r="LPW102"/>
      <c r="LPX102"/>
      <c r="LPY102"/>
      <c r="LPZ102"/>
      <c r="LQA102"/>
      <c r="LQB102"/>
      <c r="LQC102"/>
      <c r="LQD102"/>
      <c r="LQE102"/>
      <c r="LQF102"/>
      <c r="LQG102"/>
      <c r="LQH102"/>
      <c r="LQI102"/>
      <c r="LQJ102"/>
      <c r="LQK102"/>
      <c r="LQL102"/>
      <c r="LQM102"/>
      <c r="LQN102"/>
      <c r="LQO102"/>
      <c r="LQP102"/>
      <c r="LQQ102"/>
      <c r="LQR102"/>
      <c r="LQS102"/>
      <c r="LQT102"/>
      <c r="LQU102"/>
      <c r="LQV102"/>
      <c r="LQW102"/>
      <c r="LQX102"/>
      <c r="LQY102"/>
      <c r="LQZ102"/>
      <c r="LRA102"/>
      <c r="LRB102"/>
      <c r="LRC102"/>
      <c r="LRD102"/>
      <c r="LRE102"/>
      <c r="LRF102"/>
      <c r="LRG102"/>
      <c r="LRH102"/>
      <c r="LRI102"/>
      <c r="LRJ102"/>
      <c r="LRK102"/>
      <c r="LRL102"/>
      <c r="LRM102"/>
      <c r="LRN102"/>
      <c r="LRO102"/>
      <c r="LRP102"/>
      <c r="LRQ102"/>
      <c r="LRR102"/>
      <c r="LRS102"/>
      <c r="LRT102"/>
      <c r="LRU102"/>
      <c r="LRV102"/>
      <c r="LRW102"/>
      <c r="LRX102"/>
      <c r="LRY102"/>
      <c r="LRZ102"/>
      <c r="LSA102"/>
      <c r="LSB102"/>
      <c r="LSC102"/>
      <c r="LSD102"/>
      <c r="LSE102"/>
      <c r="LSF102"/>
      <c r="LSG102"/>
      <c r="LSH102"/>
      <c r="LSI102"/>
      <c r="LSJ102"/>
      <c r="LSK102"/>
      <c r="LSL102"/>
      <c r="LSM102"/>
      <c r="LSN102"/>
      <c r="LSO102"/>
      <c r="LSP102"/>
      <c r="LSQ102"/>
      <c r="LSR102"/>
      <c r="LSS102"/>
      <c r="LST102"/>
      <c r="LSU102"/>
      <c r="LSV102"/>
      <c r="LSW102"/>
      <c r="LSX102"/>
      <c r="LSY102"/>
      <c r="LSZ102"/>
      <c r="LTA102"/>
      <c r="LTB102"/>
      <c r="LTC102"/>
      <c r="LTD102"/>
      <c r="LTE102"/>
      <c r="LTF102"/>
      <c r="LTG102"/>
      <c r="LTH102"/>
      <c r="LTI102"/>
      <c r="LTJ102"/>
      <c r="LTK102"/>
      <c r="LTL102"/>
      <c r="LTM102"/>
      <c r="LTN102"/>
      <c r="LTO102"/>
      <c r="LTP102"/>
      <c r="LTQ102"/>
      <c r="LTR102"/>
      <c r="LTS102"/>
      <c r="LTT102"/>
      <c r="LTU102"/>
      <c r="LTV102"/>
      <c r="LTW102"/>
      <c r="LTX102"/>
      <c r="LTY102"/>
      <c r="LTZ102"/>
      <c r="LUA102"/>
      <c r="LUB102"/>
      <c r="LUC102"/>
      <c r="LUD102"/>
      <c r="LUE102"/>
      <c r="LUF102"/>
      <c r="LUG102"/>
      <c r="LUH102"/>
      <c r="LUI102"/>
      <c r="LUJ102"/>
      <c r="LUK102"/>
      <c r="LUL102"/>
      <c r="LUM102"/>
      <c r="LUN102"/>
      <c r="LUO102"/>
      <c r="LUP102"/>
      <c r="LUQ102"/>
      <c r="LUR102"/>
      <c r="LUS102"/>
      <c r="LUT102"/>
      <c r="LUU102"/>
      <c r="LUV102"/>
      <c r="LUW102"/>
      <c r="LUX102"/>
      <c r="LUY102"/>
      <c r="LUZ102"/>
      <c r="LVA102"/>
      <c r="LVB102"/>
      <c r="LVC102"/>
      <c r="LVD102"/>
      <c r="LVE102"/>
      <c r="LVF102"/>
      <c r="LVG102"/>
      <c r="LVH102"/>
      <c r="LVI102"/>
      <c r="LVJ102"/>
      <c r="LVK102"/>
      <c r="LVL102"/>
      <c r="LVM102"/>
      <c r="LVN102"/>
      <c r="LVO102"/>
      <c r="LVP102"/>
      <c r="LVQ102"/>
      <c r="LVR102"/>
      <c r="LVS102"/>
      <c r="LVT102"/>
      <c r="LVU102"/>
      <c r="LVV102"/>
      <c r="LVW102"/>
      <c r="LVX102"/>
      <c r="LVY102"/>
      <c r="LVZ102"/>
      <c r="LWA102"/>
      <c r="LWB102"/>
      <c r="LWC102"/>
      <c r="LWD102"/>
      <c r="LWE102"/>
      <c r="LWF102"/>
      <c r="LWG102"/>
      <c r="LWH102"/>
      <c r="LWI102"/>
      <c r="LWJ102"/>
      <c r="LWK102"/>
      <c r="LWL102"/>
      <c r="LWM102"/>
      <c r="LWN102"/>
      <c r="LWO102"/>
      <c r="LWP102"/>
      <c r="LWQ102"/>
      <c r="LWR102"/>
      <c r="LWS102"/>
      <c r="LWT102"/>
      <c r="LWU102"/>
      <c r="LWV102"/>
      <c r="LWW102"/>
      <c r="LWX102"/>
      <c r="LWY102"/>
      <c r="LWZ102"/>
      <c r="LXA102"/>
      <c r="LXB102"/>
      <c r="LXC102"/>
      <c r="LXD102"/>
      <c r="LXE102"/>
      <c r="LXF102"/>
      <c r="LXG102"/>
      <c r="LXH102"/>
      <c r="LXI102"/>
      <c r="LXJ102"/>
      <c r="LXK102"/>
      <c r="LXL102"/>
      <c r="LXM102"/>
      <c r="LXN102"/>
      <c r="LXO102"/>
      <c r="LXP102"/>
      <c r="LXQ102"/>
      <c r="LXR102"/>
      <c r="LXS102"/>
      <c r="LXT102"/>
      <c r="LXU102"/>
      <c r="LXV102"/>
      <c r="LXW102"/>
      <c r="LXX102"/>
      <c r="LXY102"/>
      <c r="LXZ102"/>
      <c r="LYA102"/>
      <c r="LYB102"/>
      <c r="LYC102"/>
      <c r="LYD102"/>
      <c r="LYE102"/>
      <c r="LYF102"/>
      <c r="LYG102"/>
      <c r="LYH102"/>
      <c r="LYI102"/>
      <c r="LYJ102"/>
      <c r="LYK102"/>
      <c r="LYL102"/>
      <c r="LYM102"/>
      <c r="LYN102"/>
      <c r="LYO102"/>
      <c r="LYP102"/>
      <c r="LYQ102"/>
      <c r="LYR102"/>
      <c r="LYS102"/>
      <c r="LYT102"/>
      <c r="LYU102"/>
      <c r="LYV102"/>
      <c r="LYW102"/>
      <c r="LYX102"/>
      <c r="LYY102"/>
      <c r="LYZ102"/>
      <c r="LZA102"/>
      <c r="LZB102"/>
      <c r="LZC102"/>
      <c r="LZD102"/>
      <c r="LZE102"/>
      <c r="LZF102"/>
      <c r="LZG102"/>
      <c r="LZH102"/>
      <c r="LZI102"/>
      <c r="LZJ102"/>
      <c r="LZK102"/>
      <c r="LZL102"/>
      <c r="LZM102"/>
      <c r="LZN102"/>
      <c r="LZO102"/>
      <c r="LZP102"/>
      <c r="LZQ102"/>
      <c r="LZR102"/>
      <c r="LZS102"/>
      <c r="LZT102"/>
      <c r="LZU102"/>
      <c r="LZV102"/>
      <c r="LZW102"/>
      <c r="LZX102"/>
      <c r="LZY102"/>
      <c r="LZZ102"/>
      <c r="MAA102"/>
      <c r="MAB102"/>
      <c r="MAC102"/>
      <c r="MAD102"/>
      <c r="MAE102"/>
      <c r="MAF102"/>
      <c r="MAG102"/>
      <c r="MAH102"/>
      <c r="MAI102"/>
      <c r="MAJ102"/>
      <c r="MAK102"/>
      <c r="MAL102"/>
      <c r="MAM102"/>
      <c r="MAN102"/>
      <c r="MAO102"/>
      <c r="MAP102"/>
      <c r="MAQ102"/>
      <c r="MAR102"/>
      <c r="MAS102"/>
      <c r="MAT102"/>
      <c r="MAU102"/>
      <c r="MAV102"/>
      <c r="MAW102"/>
      <c r="MAX102"/>
      <c r="MAY102"/>
      <c r="MAZ102"/>
      <c r="MBA102"/>
      <c r="MBB102"/>
      <c r="MBC102"/>
      <c r="MBD102"/>
      <c r="MBE102"/>
      <c r="MBF102"/>
      <c r="MBG102"/>
      <c r="MBH102"/>
      <c r="MBI102"/>
      <c r="MBJ102"/>
      <c r="MBK102"/>
      <c r="MBL102"/>
      <c r="MBM102"/>
      <c r="MBN102"/>
      <c r="MBO102"/>
      <c r="MBP102"/>
      <c r="MBQ102"/>
      <c r="MBR102"/>
      <c r="MBS102"/>
      <c r="MBT102"/>
      <c r="MBU102"/>
      <c r="MBV102"/>
      <c r="MBW102"/>
      <c r="MBX102"/>
      <c r="MBY102"/>
      <c r="MBZ102"/>
      <c r="MCA102"/>
      <c r="MCB102"/>
      <c r="MCC102"/>
      <c r="MCD102"/>
      <c r="MCE102"/>
      <c r="MCF102"/>
      <c r="MCG102"/>
      <c r="MCH102"/>
      <c r="MCI102"/>
      <c r="MCJ102"/>
      <c r="MCK102"/>
      <c r="MCL102"/>
      <c r="MCM102"/>
      <c r="MCN102"/>
      <c r="MCO102"/>
      <c r="MCP102"/>
      <c r="MCQ102"/>
      <c r="MCR102"/>
      <c r="MCS102"/>
      <c r="MCT102"/>
      <c r="MCU102"/>
      <c r="MCV102"/>
      <c r="MCW102"/>
      <c r="MCX102"/>
      <c r="MCY102"/>
      <c r="MCZ102"/>
      <c r="MDA102"/>
      <c r="MDB102"/>
      <c r="MDC102"/>
      <c r="MDD102"/>
      <c r="MDE102"/>
      <c r="MDF102"/>
      <c r="MDG102"/>
      <c r="MDH102"/>
      <c r="MDI102"/>
      <c r="MDJ102"/>
      <c r="MDK102"/>
      <c r="MDL102"/>
      <c r="MDM102"/>
      <c r="MDN102"/>
      <c r="MDO102"/>
      <c r="MDP102"/>
      <c r="MDQ102"/>
      <c r="MDR102"/>
      <c r="MDS102"/>
      <c r="MDT102"/>
      <c r="MDU102"/>
      <c r="MDV102"/>
      <c r="MDW102"/>
      <c r="MDX102"/>
      <c r="MDY102"/>
      <c r="MDZ102"/>
      <c r="MEA102"/>
      <c r="MEB102"/>
      <c r="MEC102"/>
      <c r="MED102"/>
      <c r="MEE102"/>
      <c r="MEF102"/>
      <c r="MEG102"/>
      <c r="MEH102"/>
      <c r="MEI102"/>
      <c r="MEJ102"/>
      <c r="MEK102"/>
      <c r="MEL102"/>
      <c r="MEM102"/>
      <c r="MEN102"/>
      <c r="MEO102"/>
      <c r="MEP102"/>
      <c r="MEQ102"/>
      <c r="MER102"/>
      <c r="MES102"/>
      <c r="MET102"/>
      <c r="MEU102"/>
      <c r="MEV102"/>
      <c r="MEW102"/>
      <c r="MEX102"/>
      <c r="MEY102"/>
      <c r="MEZ102"/>
      <c r="MFA102"/>
      <c r="MFB102"/>
      <c r="MFC102"/>
      <c r="MFD102"/>
      <c r="MFE102"/>
      <c r="MFF102"/>
      <c r="MFG102"/>
      <c r="MFH102"/>
      <c r="MFI102"/>
      <c r="MFJ102"/>
      <c r="MFK102"/>
      <c r="MFL102"/>
      <c r="MFM102"/>
      <c r="MFN102"/>
      <c r="MFO102"/>
      <c r="MFP102"/>
      <c r="MFQ102"/>
      <c r="MFR102"/>
      <c r="MFS102"/>
      <c r="MFT102"/>
      <c r="MFU102"/>
      <c r="MFV102"/>
      <c r="MFW102"/>
      <c r="MFX102"/>
      <c r="MFY102"/>
      <c r="MFZ102"/>
      <c r="MGA102"/>
      <c r="MGB102"/>
      <c r="MGC102"/>
      <c r="MGD102"/>
      <c r="MGE102"/>
      <c r="MGF102"/>
      <c r="MGG102"/>
      <c r="MGH102"/>
      <c r="MGI102"/>
      <c r="MGJ102"/>
      <c r="MGK102"/>
      <c r="MGL102"/>
      <c r="MGM102"/>
      <c r="MGN102"/>
      <c r="MGO102"/>
      <c r="MGP102"/>
      <c r="MGQ102"/>
      <c r="MGR102"/>
      <c r="MGS102"/>
      <c r="MGT102"/>
      <c r="MGU102"/>
      <c r="MGV102"/>
      <c r="MGW102"/>
      <c r="MGX102"/>
      <c r="MGY102"/>
      <c r="MGZ102"/>
      <c r="MHA102"/>
      <c r="MHB102"/>
      <c r="MHC102"/>
      <c r="MHD102"/>
      <c r="MHE102"/>
      <c r="MHF102"/>
      <c r="MHG102"/>
      <c r="MHH102"/>
      <c r="MHI102"/>
      <c r="MHJ102"/>
      <c r="MHK102"/>
      <c r="MHL102"/>
      <c r="MHM102"/>
      <c r="MHN102"/>
      <c r="MHO102"/>
      <c r="MHP102"/>
      <c r="MHQ102"/>
      <c r="MHR102"/>
      <c r="MHS102"/>
      <c r="MHT102"/>
      <c r="MHU102"/>
      <c r="MHV102"/>
      <c r="MHW102"/>
      <c r="MHX102"/>
      <c r="MHY102"/>
      <c r="MHZ102"/>
      <c r="MIA102"/>
      <c r="MIB102"/>
      <c r="MIC102"/>
      <c r="MID102"/>
      <c r="MIE102"/>
      <c r="MIF102"/>
      <c r="MIG102"/>
      <c r="MIH102"/>
      <c r="MII102"/>
      <c r="MIJ102"/>
      <c r="MIK102"/>
      <c r="MIL102"/>
      <c r="MIM102"/>
      <c r="MIN102"/>
      <c r="MIO102"/>
      <c r="MIP102"/>
      <c r="MIQ102"/>
      <c r="MIR102"/>
      <c r="MIS102"/>
      <c r="MIT102"/>
      <c r="MIU102"/>
      <c r="MIV102"/>
      <c r="MIW102"/>
      <c r="MIX102"/>
      <c r="MIY102"/>
      <c r="MIZ102"/>
      <c r="MJA102"/>
      <c r="MJB102"/>
      <c r="MJC102"/>
      <c r="MJD102"/>
      <c r="MJE102"/>
      <c r="MJF102"/>
      <c r="MJG102"/>
      <c r="MJH102"/>
      <c r="MJI102"/>
      <c r="MJJ102"/>
      <c r="MJK102"/>
      <c r="MJL102"/>
      <c r="MJM102"/>
      <c r="MJN102"/>
      <c r="MJO102"/>
      <c r="MJP102"/>
      <c r="MJQ102"/>
      <c r="MJR102"/>
      <c r="MJS102"/>
      <c r="MJT102"/>
      <c r="MJU102"/>
      <c r="MJV102"/>
      <c r="MJW102"/>
      <c r="MJX102"/>
      <c r="MJY102"/>
      <c r="MJZ102"/>
      <c r="MKA102"/>
      <c r="MKB102"/>
      <c r="MKC102"/>
      <c r="MKD102"/>
      <c r="MKE102"/>
      <c r="MKF102"/>
      <c r="MKG102"/>
      <c r="MKH102"/>
      <c r="MKI102"/>
      <c r="MKJ102"/>
      <c r="MKK102"/>
      <c r="MKL102"/>
      <c r="MKM102"/>
      <c r="MKN102"/>
      <c r="MKO102"/>
      <c r="MKP102"/>
      <c r="MKQ102"/>
      <c r="MKR102"/>
      <c r="MKS102"/>
      <c r="MKT102"/>
      <c r="MKU102"/>
      <c r="MKV102"/>
      <c r="MKW102"/>
      <c r="MKX102"/>
      <c r="MKY102"/>
      <c r="MKZ102"/>
      <c r="MLA102"/>
      <c r="MLB102"/>
      <c r="MLC102"/>
      <c r="MLD102"/>
      <c r="MLE102"/>
      <c r="MLF102"/>
      <c r="MLG102"/>
      <c r="MLH102"/>
      <c r="MLI102"/>
      <c r="MLJ102"/>
      <c r="MLK102"/>
      <c r="MLL102"/>
      <c r="MLM102"/>
      <c r="MLN102"/>
      <c r="MLO102"/>
      <c r="MLP102"/>
      <c r="MLQ102"/>
      <c r="MLR102"/>
      <c r="MLS102"/>
      <c r="MLT102"/>
      <c r="MLU102"/>
      <c r="MLV102"/>
      <c r="MLW102"/>
      <c r="MLX102"/>
      <c r="MLY102"/>
      <c r="MLZ102"/>
      <c r="MMA102"/>
      <c r="MMB102"/>
      <c r="MMC102"/>
      <c r="MMD102"/>
      <c r="MME102"/>
      <c r="MMF102"/>
      <c r="MMG102"/>
      <c r="MMH102"/>
      <c r="MMI102"/>
      <c r="MMJ102"/>
      <c r="MMK102"/>
      <c r="MML102"/>
      <c r="MMM102"/>
      <c r="MMN102"/>
      <c r="MMO102"/>
      <c r="MMP102"/>
      <c r="MMQ102"/>
      <c r="MMR102"/>
      <c r="MMS102"/>
      <c r="MMT102"/>
      <c r="MMU102"/>
      <c r="MMV102"/>
      <c r="MMW102"/>
      <c r="MMX102"/>
      <c r="MMY102"/>
      <c r="MMZ102"/>
      <c r="MNA102"/>
      <c r="MNB102"/>
      <c r="MNC102"/>
      <c r="MND102"/>
      <c r="MNE102"/>
      <c r="MNF102"/>
      <c r="MNG102"/>
      <c r="MNH102"/>
      <c r="MNI102"/>
      <c r="MNJ102"/>
      <c r="MNK102"/>
      <c r="MNL102"/>
      <c r="MNM102"/>
      <c r="MNN102"/>
      <c r="MNO102"/>
      <c r="MNP102"/>
      <c r="MNQ102"/>
      <c r="MNR102"/>
      <c r="MNS102"/>
      <c r="MNT102"/>
      <c r="MNU102"/>
      <c r="MNV102"/>
      <c r="MNW102"/>
      <c r="MNX102"/>
      <c r="MNY102"/>
      <c r="MNZ102"/>
      <c r="MOA102"/>
      <c r="MOB102"/>
      <c r="MOC102"/>
      <c r="MOD102"/>
      <c r="MOE102"/>
      <c r="MOF102"/>
      <c r="MOG102"/>
      <c r="MOH102"/>
      <c r="MOI102"/>
      <c r="MOJ102"/>
      <c r="MOK102"/>
      <c r="MOL102"/>
      <c r="MOM102"/>
      <c r="MON102"/>
      <c r="MOO102"/>
      <c r="MOP102"/>
      <c r="MOQ102"/>
      <c r="MOR102"/>
      <c r="MOS102"/>
      <c r="MOT102"/>
      <c r="MOU102"/>
      <c r="MOV102"/>
      <c r="MOW102"/>
      <c r="MOX102"/>
      <c r="MOY102"/>
      <c r="MOZ102"/>
      <c r="MPA102"/>
      <c r="MPB102"/>
      <c r="MPC102"/>
      <c r="MPD102"/>
      <c r="MPE102"/>
      <c r="MPF102"/>
      <c r="MPG102"/>
      <c r="MPH102"/>
      <c r="MPI102"/>
      <c r="MPJ102"/>
      <c r="MPK102"/>
      <c r="MPL102"/>
      <c r="MPM102"/>
      <c r="MPN102"/>
      <c r="MPO102"/>
      <c r="MPP102"/>
      <c r="MPQ102"/>
      <c r="MPR102"/>
      <c r="MPS102"/>
      <c r="MPT102"/>
      <c r="MPU102"/>
      <c r="MPV102"/>
      <c r="MPW102"/>
      <c r="MPX102"/>
      <c r="MPY102"/>
      <c r="MPZ102"/>
      <c r="MQA102"/>
      <c r="MQB102"/>
      <c r="MQC102"/>
      <c r="MQD102"/>
      <c r="MQE102"/>
      <c r="MQF102"/>
      <c r="MQG102"/>
      <c r="MQH102"/>
      <c r="MQI102"/>
      <c r="MQJ102"/>
      <c r="MQK102"/>
      <c r="MQL102"/>
      <c r="MQM102"/>
      <c r="MQN102"/>
      <c r="MQO102"/>
      <c r="MQP102"/>
      <c r="MQQ102"/>
      <c r="MQR102"/>
      <c r="MQS102"/>
      <c r="MQT102"/>
      <c r="MQU102"/>
      <c r="MQV102"/>
      <c r="MQW102"/>
      <c r="MQX102"/>
      <c r="MQY102"/>
      <c r="MQZ102"/>
      <c r="MRA102"/>
      <c r="MRB102"/>
      <c r="MRC102"/>
      <c r="MRD102"/>
      <c r="MRE102"/>
      <c r="MRF102"/>
      <c r="MRG102"/>
      <c r="MRH102"/>
      <c r="MRI102"/>
      <c r="MRJ102"/>
      <c r="MRK102"/>
      <c r="MRL102"/>
      <c r="MRM102"/>
      <c r="MRN102"/>
      <c r="MRO102"/>
      <c r="MRP102"/>
      <c r="MRQ102"/>
      <c r="MRR102"/>
      <c r="MRS102"/>
      <c r="MRT102"/>
      <c r="MRU102"/>
      <c r="MRV102"/>
      <c r="MRW102"/>
      <c r="MRX102"/>
      <c r="MRY102"/>
      <c r="MRZ102"/>
      <c r="MSA102"/>
      <c r="MSB102"/>
      <c r="MSC102"/>
      <c r="MSD102"/>
      <c r="MSE102"/>
      <c r="MSF102"/>
      <c r="MSG102"/>
      <c r="MSH102"/>
      <c r="MSI102"/>
      <c r="MSJ102"/>
      <c r="MSK102"/>
      <c r="MSL102"/>
      <c r="MSM102"/>
      <c r="MSN102"/>
      <c r="MSO102"/>
      <c r="MSP102"/>
      <c r="MSQ102"/>
      <c r="MSR102"/>
      <c r="MSS102"/>
      <c r="MST102"/>
      <c r="MSU102"/>
      <c r="MSV102"/>
      <c r="MSW102"/>
      <c r="MSX102"/>
      <c r="MSY102"/>
      <c r="MSZ102"/>
      <c r="MTA102"/>
      <c r="MTB102"/>
      <c r="MTC102"/>
      <c r="MTD102"/>
      <c r="MTE102"/>
      <c r="MTF102"/>
      <c r="MTG102"/>
      <c r="MTH102"/>
      <c r="MTI102"/>
      <c r="MTJ102"/>
      <c r="MTK102"/>
      <c r="MTL102"/>
      <c r="MTM102"/>
      <c r="MTN102"/>
      <c r="MTO102"/>
      <c r="MTP102"/>
      <c r="MTQ102"/>
      <c r="MTR102"/>
      <c r="MTS102"/>
      <c r="MTT102"/>
      <c r="MTU102"/>
      <c r="MTV102"/>
      <c r="MTW102"/>
      <c r="MTX102"/>
      <c r="MTY102"/>
      <c r="MTZ102"/>
      <c r="MUA102"/>
      <c r="MUB102"/>
      <c r="MUC102"/>
      <c r="MUD102"/>
      <c r="MUE102"/>
      <c r="MUF102"/>
      <c r="MUG102"/>
      <c r="MUH102"/>
      <c r="MUI102"/>
      <c r="MUJ102"/>
      <c r="MUK102"/>
      <c r="MUL102"/>
      <c r="MUM102"/>
      <c r="MUN102"/>
      <c r="MUO102"/>
      <c r="MUP102"/>
      <c r="MUQ102"/>
      <c r="MUR102"/>
      <c r="MUS102"/>
      <c r="MUT102"/>
      <c r="MUU102"/>
      <c r="MUV102"/>
      <c r="MUW102"/>
      <c r="MUX102"/>
      <c r="MUY102"/>
      <c r="MUZ102"/>
      <c r="MVA102"/>
      <c r="MVB102"/>
      <c r="MVC102"/>
      <c r="MVD102"/>
      <c r="MVE102"/>
      <c r="MVF102"/>
      <c r="MVG102"/>
      <c r="MVH102"/>
      <c r="MVI102"/>
      <c r="MVJ102"/>
      <c r="MVK102"/>
      <c r="MVL102"/>
      <c r="MVM102"/>
      <c r="MVN102"/>
      <c r="MVO102"/>
      <c r="MVP102"/>
      <c r="MVQ102"/>
      <c r="MVR102"/>
      <c r="MVS102"/>
      <c r="MVT102"/>
      <c r="MVU102"/>
      <c r="MVV102"/>
      <c r="MVW102"/>
      <c r="MVX102"/>
      <c r="MVY102"/>
      <c r="MVZ102"/>
      <c r="MWA102"/>
      <c r="MWB102"/>
      <c r="MWC102"/>
      <c r="MWD102"/>
      <c r="MWE102"/>
      <c r="MWF102"/>
      <c r="MWG102"/>
      <c r="MWH102"/>
      <c r="MWI102"/>
      <c r="MWJ102"/>
      <c r="MWK102"/>
      <c r="MWL102"/>
      <c r="MWM102"/>
      <c r="MWN102"/>
      <c r="MWO102"/>
      <c r="MWP102"/>
      <c r="MWQ102"/>
      <c r="MWR102"/>
      <c r="MWS102"/>
      <c r="MWT102"/>
      <c r="MWU102"/>
      <c r="MWV102"/>
      <c r="MWW102"/>
      <c r="MWX102"/>
      <c r="MWY102"/>
      <c r="MWZ102"/>
      <c r="MXA102"/>
      <c r="MXB102"/>
      <c r="MXC102"/>
      <c r="MXD102"/>
      <c r="MXE102"/>
      <c r="MXF102"/>
      <c r="MXG102"/>
      <c r="MXH102"/>
      <c r="MXI102"/>
      <c r="MXJ102"/>
      <c r="MXK102"/>
      <c r="MXL102"/>
      <c r="MXM102"/>
      <c r="MXN102"/>
      <c r="MXO102"/>
      <c r="MXP102"/>
      <c r="MXQ102"/>
      <c r="MXR102"/>
      <c r="MXS102"/>
      <c r="MXT102"/>
      <c r="MXU102"/>
      <c r="MXV102"/>
      <c r="MXW102"/>
      <c r="MXX102"/>
      <c r="MXY102"/>
      <c r="MXZ102"/>
      <c r="MYA102"/>
      <c r="MYB102"/>
      <c r="MYC102"/>
      <c r="MYD102"/>
      <c r="MYE102"/>
      <c r="MYF102"/>
      <c r="MYG102"/>
      <c r="MYH102"/>
      <c r="MYI102"/>
      <c r="MYJ102"/>
      <c r="MYK102"/>
      <c r="MYL102"/>
      <c r="MYM102"/>
      <c r="MYN102"/>
      <c r="MYO102"/>
      <c r="MYP102"/>
      <c r="MYQ102"/>
      <c r="MYR102"/>
      <c r="MYS102"/>
      <c r="MYT102"/>
      <c r="MYU102"/>
      <c r="MYV102"/>
      <c r="MYW102"/>
      <c r="MYX102"/>
      <c r="MYY102"/>
      <c r="MYZ102"/>
      <c r="MZA102"/>
      <c r="MZB102"/>
      <c r="MZC102"/>
      <c r="MZD102"/>
      <c r="MZE102"/>
      <c r="MZF102"/>
      <c r="MZG102"/>
      <c r="MZH102"/>
      <c r="MZI102"/>
      <c r="MZJ102"/>
      <c r="MZK102"/>
      <c r="MZL102"/>
      <c r="MZM102"/>
      <c r="MZN102"/>
      <c r="MZO102"/>
      <c r="MZP102"/>
      <c r="MZQ102"/>
      <c r="MZR102"/>
      <c r="MZS102"/>
      <c r="MZT102"/>
      <c r="MZU102"/>
      <c r="MZV102"/>
      <c r="MZW102"/>
      <c r="MZX102"/>
      <c r="MZY102"/>
      <c r="MZZ102"/>
      <c r="NAA102"/>
      <c r="NAB102"/>
      <c r="NAC102"/>
      <c r="NAD102"/>
      <c r="NAE102"/>
      <c r="NAF102"/>
      <c r="NAG102"/>
      <c r="NAH102"/>
      <c r="NAI102"/>
      <c r="NAJ102"/>
      <c r="NAK102"/>
      <c r="NAL102"/>
      <c r="NAM102"/>
      <c r="NAN102"/>
      <c r="NAO102"/>
      <c r="NAP102"/>
      <c r="NAQ102"/>
      <c r="NAR102"/>
      <c r="NAS102"/>
      <c r="NAT102"/>
      <c r="NAU102"/>
      <c r="NAV102"/>
      <c r="NAW102"/>
      <c r="NAX102"/>
      <c r="NAY102"/>
      <c r="NAZ102"/>
      <c r="NBA102"/>
      <c r="NBB102"/>
      <c r="NBC102"/>
      <c r="NBD102"/>
      <c r="NBE102"/>
      <c r="NBF102"/>
      <c r="NBG102"/>
      <c r="NBH102"/>
      <c r="NBI102"/>
      <c r="NBJ102"/>
      <c r="NBK102"/>
      <c r="NBL102"/>
      <c r="NBM102"/>
      <c r="NBN102"/>
      <c r="NBO102"/>
      <c r="NBP102"/>
      <c r="NBQ102"/>
      <c r="NBR102"/>
      <c r="NBS102"/>
      <c r="NBT102"/>
      <c r="NBU102"/>
      <c r="NBV102"/>
      <c r="NBW102"/>
      <c r="NBX102"/>
      <c r="NBY102"/>
      <c r="NBZ102"/>
      <c r="NCA102"/>
      <c r="NCB102"/>
      <c r="NCC102"/>
      <c r="NCD102"/>
      <c r="NCE102"/>
      <c r="NCF102"/>
      <c r="NCG102"/>
      <c r="NCH102"/>
      <c r="NCI102"/>
      <c r="NCJ102"/>
      <c r="NCK102"/>
      <c r="NCL102"/>
      <c r="NCM102"/>
      <c r="NCN102"/>
      <c r="NCO102"/>
      <c r="NCP102"/>
      <c r="NCQ102"/>
      <c r="NCR102"/>
      <c r="NCS102"/>
      <c r="NCT102"/>
      <c r="NCU102"/>
      <c r="NCV102"/>
      <c r="NCW102"/>
      <c r="NCX102"/>
      <c r="NCY102"/>
      <c r="NCZ102"/>
      <c r="NDA102"/>
      <c r="NDB102"/>
      <c r="NDC102"/>
      <c r="NDD102"/>
      <c r="NDE102"/>
      <c r="NDF102"/>
      <c r="NDG102"/>
      <c r="NDH102"/>
      <c r="NDI102"/>
      <c r="NDJ102"/>
      <c r="NDK102"/>
      <c r="NDL102"/>
      <c r="NDM102"/>
      <c r="NDN102"/>
      <c r="NDO102"/>
      <c r="NDP102"/>
      <c r="NDQ102"/>
      <c r="NDR102"/>
      <c r="NDS102"/>
      <c r="NDT102"/>
      <c r="NDU102"/>
      <c r="NDV102"/>
      <c r="NDW102"/>
      <c r="NDX102"/>
      <c r="NDY102"/>
      <c r="NDZ102"/>
      <c r="NEA102"/>
      <c r="NEB102"/>
      <c r="NEC102"/>
      <c r="NED102"/>
      <c r="NEE102"/>
      <c r="NEF102"/>
      <c r="NEG102"/>
      <c r="NEH102"/>
      <c r="NEI102"/>
      <c r="NEJ102"/>
      <c r="NEK102"/>
      <c r="NEL102"/>
      <c r="NEM102"/>
      <c r="NEN102"/>
      <c r="NEO102"/>
      <c r="NEP102"/>
      <c r="NEQ102"/>
      <c r="NER102"/>
      <c r="NES102"/>
      <c r="NET102"/>
      <c r="NEU102"/>
      <c r="NEV102"/>
      <c r="NEW102"/>
      <c r="NEX102"/>
      <c r="NEY102"/>
      <c r="NEZ102"/>
      <c r="NFA102"/>
      <c r="NFB102"/>
      <c r="NFC102"/>
      <c r="NFD102"/>
      <c r="NFE102"/>
      <c r="NFF102"/>
      <c r="NFG102"/>
      <c r="NFH102"/>
      <c r="NFI102"/>
      <c r="NFJ102"/>
      <c r="NFK102"/>
      <c r="NFL102"/>
      <c r="NFM102"/>
      <c r="NFN102"/>
      <c r="NFO102"/>
      <c r="NFP102"/>
      <c r="NFQ102"/>
      <c r="NFR102"/>
      <c r="NFS102"/>
      <c r="NFT102"/>
      <c r="NFU102"/>
      <c r="NFV102"/>
      <c r="NFW102"/>
      <c r="NFX102"/>
      <c r="NFY102"/>
      <c r="NFZ102"/>
      <c r="NGA102"/>
      <c r="NGB102"/>
      <c r="NGC102"/>
      <c r="NGD102"/>
      <c r="NGE102"/>
      <c r="NGF102"/>
      <c r="NGG102"/>
      <c r="NGH102"/>
      <c r="NGI102"/>
      <c r="NGJ102"/>
      <c r="NGK102"/>
      <c r="NGL102"/>
      <c r="NGM102"/>
      <c r="NGN102"/>
      <c r="NGO102"/>
      <c r="NGP102"/>
      <c r="NGQ102"/>
      <c r="NGR102"/>
      <c r="NGS102"/>
      <c r="NGT102"/>
      <c r="NGU102"/>
      <c r="NGV102"/>
      <c r="NGW102"/>
      <c r="NGX102"/>
      <c r="NGY102"/>
      <c r="NGZ102"/>
      <c r="NHA102"/>
      <c r="NHB102"/>
      <c r="NHC102"/>
      <c r="NHD102"/>
      <c r="NHE102"/>
      <c r="NHF102"/>
      <c r="NHG102"/>
      <c r="NHH102"/>
      <c r="NHI102"/>
      <c r="NHJ102"/>
      <c r="NHK102"/>
      <c r="NHL102"/>
      <c r="NHM102"/>
      <c r="NHN102"/>
      <c r="NHO102"/>
      <c r="NHP102"/>
      <c r="NHQ102"/>
      <c r="NHR102"/>
      <c r="NHS102"/>
      <c r="NHT102"/>
      <c r="NHU102"/>
      <c r="NHV102"/>
      <c r="NHW102"/>
      <c r="NHX102"/>
      <c r="NHY102"/>
      <c r="NHZ102"/>
      <c r="NIA102"/>
      <c r="NIB102"/>
      <c r="NIC102"/>
      <c r="NID102"/>
      <c r="NIE102"/>
      <c r="NIF102"/>
      <c r="NIG102"/>
      <c r="NIH102"/>
      <c r="NII102"/>
      <c r="NIJ102"/>
      <c r="NIK102"/>
      <c r="NIL102"/>
      <c r="NIM102"/>
      <c r="NIN102"/>
      <c r="NIO102"/>
      <c r="NIP102"/>
      <c r="NIQ102"/>
      <c r="NIR102"/>
      <c r="NIS102"/>
      <c r="NIT102"/>
      <c r="NIU102"/>
      <c r="NIV102"/>
      <c r="NIW102"/>
      <c r="NIX102"/>
      <c r="NIY102"/>
      <c r="NIZ102"/>
      <c r="NJA102"/>
      <c r="NJB102"/>
      <c r="NJC102"/>
      <c r="NJD102"/>
      <c r="NJE102"/>
      <c r="NJF102"/>
      <c r="NJG102"/>
      <c r="NJH102"/>
      <c r="NJI102"/>
      <c r="NJJ102"/>
      <c r="NJK102"/>
      <c r="NJL102"/>
      <c r="NJM102"/>
      <c r="NJN102"/>
      <c r="NJO102"/>
      <c r="NJP102"/>
      <c r="NJQ102"/>
      <c r="NJR102"/>
      <c r="NJS102"/>
      <c r="NJT102"/>
      <c r="NJU102"/>
      <c r="NJV102"/>
      <c r="NJW102"/>
      <c r="NJX102"/>
      <c r="NJY102"/>
      <c r="NJZ102"/>
      <c r="NKA102"/>
      <c r="NKB102"/>
      <c r="NKC102"/>
      <c r="NKD102"/>
      <c r="NKE102"/>
      <c r="NKF102"/>
      <c r="NKG102"/>
      <c r="NKH102"/>
      <c r="NKI102"/>
      <c r="NKJ102"/>
      <c r="NKK102"/>
      <c r="NKL102"/>
      <c r="NKM102"/>
      <c r="NKN102"/>
      <c r="NKO102"/>
      <c r="NKP102"/>
      <c r="NKQ102"/>
      <c r="NKR102"/>
      <c r="NKS102"/>
      <c r="NKT102"/>
      <c r="NKU102"/>
      <c r="NKV102"/>
      <c r="NKW102"/>
      <c r="NKX102"/>
      <c r="NKY102"/>
      <c r="NKZ102"/>
      <c r="NLA102"/>
      <c r="NLB102"/>
      <c r="NLC102"/>
      <c r="NLD102"/>
      <c r="NLE102"/>
      <c r="NLF102"/>
      <c r="NLG102"/>
      <c r="NLH102"/>
      <c r="NLI102"/>
      <c r="NLJ102"/>
      <c r="NLK102"/>
      <c r="NLL102"/>
      <c r="NLM102"/>
      <c r="NLN102"/>
      <c r="NLO102"/>
      <c r="NLP102"/>
      <c r="NLQ102"/>
      <c r="NLR102"/>
      <c r="NLS102"/>
      <c r="NLT102"/>
      <c r="NLU102"/>
      <c r="NLV102"/>
      <c r="NLW102"/>
      <c r="NLX102"/>
      <c r="NLY102"/>
      <c r="NLZ102"/>
      <c r="NMA102"/>
      <c r="NMB102"/>
      <c r="NMC102"/>
      <c r="NMD102"/>
      <c r="NME102"/>
      <c r="NMF102"/>
      <c r="NMG102"/>
      <c r="NMH102"/>
      <c r="NMI102"/>
      <c r="NMJ102"/>
      <c r="NMK102"/>
      <c r="NML102"/>
      <c r="NMM102"/>
      <c r="NMN102"/>
      <c r="NMO102"/>
      <c r="NMP102"/>
      <c r="NMQ102"/>
      <c r="NMR102"/>
      <c r="NMS102"/>
      <c r="NMT102"/>
      <c r="NMU102"/>
      <c r="NMV102"/>
      <c r="NMW102"/>
      <c r="NMX102"/>
      <c r="NMY102"/>
      <c r="NMZ102"/>
      <c r="NNA102"/>
      <c r="NNB102"/>
      <c r="NNC102"/>
      <c r="NND102"/>
      <c r="NNE102"/>
      <c r="NNF102"/>
      <c r="NNG102"/>
      <c r="NNH102"/>
      <c r="NNI102"/>
      <c r="NNJ102"/>
      <c r="NNK102"/>
      <c r="NNL102"/>
      <c r="NNM102"/>
      <c r="NNN102"/>
      <c r="NNO102"/>
      <c r="NNP102"/>
      <c r="NNQ102"/>
      <c r="NNR102"/>
      <c r="NNS102"/>
      <c r="NNT102"/>
      <c r="NNU102"/>
      <c r="NNV102"/>
      <c r="NNW102"/>
      <c r="NNX102"/>
      <c r="NNY102"/>
      <c r="NNZ102"/>
      <c r="NOA102"/>
      <c r="NOB102"/>
      <c r="NOC102"/>
      <c r="NOD102"/>
      <c r="NOE102"/>
      <c r="NOF102"/>
      <c r="NOG102"/>
      <c r="NOH102"/>
      <c r="NOI102"/>
      <c r="NOJ102"/>
      <c r="NOK102"/>
      <c r="NOL102"/>
      <c r="NOM102"/>
      <c r="NON102"/>
      <c r="NOO102"/>
      <c r="NOP102"/>
      <c r="NOQ102"/>
      <c r="NOR102"/>
      <c r="NOS102"/>
      <c r="NOT102"/>
      <c r="NOU102"/>
      <c r="NOV102"/>
      <c r="NOW102"/>
      <c r="NOX102"/>
      <c r="NOY102"/>
      <c r="NOZ102"/>
      <c r="NPA102"/>
      <c r="NPB102"/>
      <c r="NPC102"/>
      <c r="NPD102"/>
      <c r="NPE102"/>
      <c r="NPF102"/>
      <c r="NPG102"/>
      <c r="NPH102"/>
      <c r="NPI102"/>
      <c r="NPJ102"/>
      <c r="NPK102"/>
      <c r="NPL102"/>
      <c r="NPM102"/>
      <c r="NPN102"/>
      <c r="NPO102"/>
      <c r="NPP102"/>
      <c r="NPQ102"/>
      <c r="NPR102"/>
      <c r="NPS102"/>
      <c r="NPT102"/>
      <c r="NPU102"/>
      <c r="NPV102"/>
      <c r="NPW102"/>
      <c r="NPX102"/>
      <c r="NPY102"/>
      <c r="NPZ102"/>
      <c r="NQA102"/>
      <c r="NQB102"/>
      <c r="NQC102"/>
      <c r="NQD102"/>
      <c r="NQE102"/>
      <c r="NQF102"/>
      <c r="NQG102"/>
      <c r="NQH102"/>
      <c r="NQI102"/>
      <c r="NQJ102"/>
      <c r="NQK102"/>
      <c r="NQL102"/>
      <c r="NQM102"/>
      <c r="NQN102"/>
      <c r="NQO102"/>
      <c r="NQP102"/>
      <c r="NQQ102"/>
      <c r="NQR102"/>
      <c r="NQS102"/>
      <c r="NQT102"/>
      <c r="NQU102"/>
      <c r="NQV102"/>
      <c r="NQW102"/>
      <c r="NQX102"/>
      <c r="NQY102"/>
      <c r="NQZ102"/>
      <c r="NRA102"/>
      <c r="NRB102"/>
      <c r="NRC102"/>
      <c r="NRD102"/>
      <c r="NRE102"/>
      <c r="NRF102"/>
      <c r="NRG102"/>
      <c r="NRH102"/>
      <c r="NRI102"/>
      <c r="NRJ102"/>
      <c r="NRK102"/>
      <c r="NRL102"/>
      <c r="NRM102"/>
      <c r="NRN102"/>
      <c r="NRO102"/>
      <c r="NRP102"/>
      <c r="NRQ102"/>
      <c r="NRR102"/>
      <c r="NRS102"/>
      <c r="NRT102"/>
      <c r="NRU102"/>
      <c r="NRV102"/>
      <c r="NRW102"/>
      <c r="NRX102"/>
      <c r="NRY102"/>
      <c r="NRZ102"/>
      <c r="NSA102"/>
      <c r="NSB102"/>
      <c r="NSC102"/>
      <c r="NSD102"/>
      <c r="NSE102"/>
      <c r="NSF102"/>
      <c r="NSG102"/>
      <c r="NSH102"/>
      <c r="NSI102"/>
      <c r="NSJ102"/>
      <c r="NSK102"/>
      <c r="NSL102"/>
      <c r="NSM102"/>
      <c r="NSN102"/>
      <c r="NSO102"/>
      <c r="NSP102"/>
      <c r="NSQ102"/>
      <c r="NSR102"/>
      <c r="NSS102"/>
      <c r="NST102"/>
      <c r="NSU102"/>
      <c r="NSV102"/>
      <c r="NSW102"/>
      <c r="NSX102"/>
      <c r="NSY102"/>
      <c r="NSZ102"/>
      <c r="NTA102"/>
      <c r="NTB102"/>
      <c r="NTC102"/>
      <c r="NTD102"/>
      <c r="NTE102"/>
      <c r="NTF102"/>
      <c r="NTG102"/>
      <c r="NTH102"/>
      <c r="NTI102"/>
      <c r="NTJ102"/>
      <c r="NTK102"/>
      <c r="NTL102"/>
      <c r="NTM102"/>
      <c r="NTN102"/>
      <c r="NTO102"/>
      <c r="NTP102"/>
      <c r="NTQ102"/>
      <c r="NTR102"/>
      <c r="NTS102"/>
      <c r="NTT102"/>
      <c r="NTU102"/>
      <c r="NTV102"/>
      <c r="NTW102"/>
      <c r="NTX102"/>
      <c r="NTY102"/>
      <c r="NTZ102"/>
      <c r="NUA102"/>
      <c r="NUB102"/>
      <c r="NUC102"/>
      <c r="NUD102"/>
      <c r="NUE102"/>
      <c r="NUF102"/>
      <c r="NUG102"/>
      <c r="NUH102"/>
      <c r="NUI102"/>
      <c r="NUJ102"/>
      <c r="NUK102"/>
      <c r="NUL102"/>
      <c r="NUM102"/>
      <c r="NUN102"/>
      <c r="NUO102"/>
      <c r="NUP102"/>
      <c r="NUQ102"/>
      <c r="NUR102"/>
      <c r="NUS102"/>
      <c r="NUT102"/>
      <c r="NUU102"/>
      <c r="NUV102"/>
      <c r="NUW102"/>
      <c r="NUX102"/>
      <c r="NUY102"/>
      <c r="NUZ102"/>
      <c r="NVA102"/>
      <c r="NVB102"/>
      <c r="NVC102"/>
      <c r="NVD102"/>
      <c r="NVE102"/>
      <c r="NVF102"/>
      <c r="NVG102"/>
      <c r="NVH102"/>
      <c r="NVI102"/>
      <c r="NVJ102"/>
      <c r="NVK102"/>
      <c r="NVL102"/>
      <c r="NVM102"/>
      <c r="NVN102"/>
      <c r="NVO102"/>
      <c r="NVP102"/>
      <c r="NVQ102"/>
      <c r="NVR102"/>
      <c r="NVS102"/>
      <c r="NVT102"/>
      <c r="NVU102"/>
      <c r="NVV102"/>
      <c r="NVW102"/>
      <c r="NVX102"/>
      <c r="NVY102"/>
      <c r="NVZ102"/>
      <c r="NWA102"/>
      <c r="NWB102"/>
      <c r="NWC102"/>
      <c r="NWD102"/>
      <c r="NWE102"/>
      <c r="NWF102"/>
      <c r="NWG102"/>
      <c r="NWH102"/>
      <c r="NWI102"/>
      <c r="NWJ102"/>
      <c r="NWK102"/>
      <c r="NWL102"/>
      <c r="NWM102"/>
      <c r="NWN102"/>
      <c r="NWO102"/>
      <c r="NWP102"/>
      <c r="NWQ102"/>
      <c r="NWR102"/>
      <c r="NWS102"/>
      <c r="NWT102"/>
      <c r="NWU102"/>
      <c r="NWV102"/>
      <c r="NWW102"/>
      <c r="NWX102"/>
      <c r="NWY102"/>
      <c r="NWZ102"/>
      <c r="NXA102"/>
      <c r="NXB102"/>
      <c r="NXC102"/>
      <c r="NXD102"/>
      <c r="NXE102"/>
      <c r="NXF102"/>
      <c r="NXG102"/>
      <c r="NXH102"/>
      <c r="NXI102"/>
      <c r="NXJ102"/>
      <c r="NXK102"/>
      <c r="NXL102"/>
      <c r="NXM102"/>
      <c r="NXN102"/>
      <c r="NXO102"/>
      <c r="NXP102"/>
      <c r="NXQ102"/>
      <c r="NXR102"/>
      <c r="NXS102"/>
      <c r="NXT102"/>
      <c r="NXU102"/>
      <c r="NXV102"/>
      <c r="NXW102"/>
      <c r="NXX102"/>
      <c r="NXY102"/>
      <c r="NXZ102"/>
      <c r="NYA102"/>
      <c r="NYB102"/>
      <c r="NYC102"/>
      <c r="NYD102"/>
      <c r="NYE102"/>
      <c r="NYF102"/>
      <c r="NYG102"/>
      <c r="NYH102"/>
      <c r="NYI102"/>
      <c r="NYJ102"/>
      <c r="NYK102"/>
      <c r="NYL102"/>
      <c r="NYM102"/>
      <c r="NYN102"/>
      <c r="NYO102"/>
      <c r="NYP102"/>
      <c r="NYQ102"/>
      <c r="NYR102"/>
      <c r="NYS102"/>
      <c r="NYT102"/>
      <c r="NYU102"/>
      <c r="NYV102"/>
      <c r="NYW102"/>
      <c r="NYX102"/>
      <c r="NYY102"/>
      <c r="NYZ102"/>
      <c r="NZA102"/>
      <c r="NZB102"/>
      <c r="NZC102"/>
      <c r="NZD102"/>
      <c r="NZE102"/>
      <c r="NZF102"/>
      <c r="NZG102"/>
      <c r="NZH102"/>
      <c r="NZI102"/>
      <c r="NZJ102"/>
      <c r="NZK102"/>
      <c r="NZL102"/>
      <c r="NZM102"/>
      <c r="NZN102"/>
      <c r="NZO102"/>
      <c r="NZP102"/>
      <c r="NZQ102"/>
      <c r="NZR102"/>
      <c r="NZS102"/>
      <c r="NZT102"/>
      <c r="NZU102"/>
      <c r="NZV102"/>
      <c r="NZW102"/>
      <c r="NZX102"/>
      <c r="NZY102"/>
      <c r="NZZ102"/>
      <c r="OAA102"/>
      <c r="OAB102"/>
      <c r="OAC102"/>
      <c r="OAD102"/>
      <c r="OAE102"/>
      <c r="OAF102"/>
      <c r="OAG102"/>
      <c r="OAH102"/>
      <c r="OAI102"/>
      <c r="OAJ102"/>
      <c r="OAK102"/>
      <c r="OAL102"/>
      <c r="OAM102"/>
      <c r="OAN102"/>
      <c r="OAO102"/>
      <c r="OAP102"/>
      <c r="OAQ102"/>
      <c r="OAR102"/>
      <c r="OAS102"/>
      <c r="OAT102"/>
      <c r="OAU102"/>
      <c r="OAV102"/>
      <c r="OAW102"/>
      <c r="OAX102"/>
      <c r="OAY102"/>
      <c r="OAZ102"/>
      <c r="OBA102"/>
      <c r="OBB102"/>
      <c r="OBC102"/>
      <c r="OBD102"/>
      <c r="OBE102"/>
      <c r="OBF102"/>
      <c r="OBG102"/>
      <c r="OBH102"/>
      <c r="OBI102"/>
      <c r="OBJ102"/>
      <c r="OBK102"/>
      <c r="OBL102"/>
      <c r="OBM102"/>
      <c r="OBN102"/>
      <c r="OBO102"/>
      <c r="OBP102"/>
      <c r="OBQ102"/>
      <c r="OBR102"/>
      <c r="OBS102"/>
      <c r="OBT102"/>
      <c r="OBU102"/>
      <c r="OBV102"/>
      <c r="OBW102"/>
      <c r="OBX102"/>
      <c r="OBY102"/>
      <c r="OBZ102"/>
      <c r="OCA102"/>
      <c r="OCB102"/>
      <c r="OCC102"/>
      <c r="OCD102"/>
      <c r="OCE102"/>
      <c r="OCF102"/>
      <c r="OCG102"/>
      <c r="OCH102"/>
      <c r="OCI102"/>
      <c r="OCJ102"/>
      <c r="OCK102"/>
      <c r="OCL102"/>
      <c r="OCM102"/>
      <c r="OCN102"/>
      <c r="OCO102"/>
      <c r="OCP102"/>
      <c r="OCQ102"/>
      <c r="OCR102"/>
      <c r="OCS102"/>
      <c r="OCT102"/>
      <c r="OCU102"/>
      <c r="OCV102"/>
      <c r="OCW102"/>
      <c r="OCX102"/>
      <c r="OCY102"/>
      <c r="OCZ102"/>
      <c r="ODA102"/>
      <c r="ODB102"/>
      <c r="ODC102"/>
      <c r="ODD102"/>
      <c r="ODE102"/>
      <c r="ODF102"/>
      <c r="ODG102"/>
      <c r="ODH102"/>
      <c r="ODI102"/>
      <c r="ODJ102"/>
      <c r="ODK102"/>
      <c r="ODL102"/>
      <c r="ODM102"/>
      <c r="ODN102"/>
      <c r="ODO102"/>
      <c r="ODP102"/>
      <c r="ODQ102"/>
      <c r="ODR102"/>
      <c r="ODS102"/>
      <c r="ODT102"/>
      <c r="ODU102"/>
      <c r="ODV102"/>
      <c r="ODW102"/>
      <c r="ODX102"/>
      <c r="ODY102"/>
      <c r="ODZ102"/>
      <c r="OEA102"/>
      <c r="OEB102"/>
      <c r="OEC102"/>
      <c r="OED102"/>
      <c r="OEE102"/>
      <c r="OEF102"/>
      <c r="OEG102"/>
      <c r="OEH102"/>
      <c r="OEI102"/>
      <c r="OEJ102"/>
      <c r="OEK102"/>
      <c r="OEL102"/>
      <c r="OEM102"/>
      <c r="OEN102"/>
      <c r="OEO102"/>
      <c r="OEP102"/>
      <c r="OEQ102"/>
      <c r="OER102"/>
      <c r="OES102"/>
      <c r="OET102"/>
      <c r="OEU102"/>
      <c r="OEV102"/>
      <c r="OEW102"/>
      <c r="OEX102"/>
      <c r="OEY102"/>
      <c r="OEZ102"/>
      <c r="OFA102"/>
      <c r="OFB102"/>
      <c r="OFC102"/>
      <c r="OFD102"/>
      <c r="OFE102"/>
      <c r="OFF102"/>
      <c r="OFG102"/>
      <c r="OFH102"/>
      <c r="OFI102"/>
      <c r="OFJ102"/>
      <c r="OFK102"/>
      <c r="OFL102"/>
      <c r="OFM102"/>
      <c r="OFN102"/>
      <c r="OFO102"/>
      <c r="OFP102"/>
      <c r="OFQ102"/>
      <c r="OFR102"/>
      <c r="OFS102"/>
      <c r="OFT102"/>
      <c r="OFU102"/>
      <c r="OFV102"/>
      <c r="OFW102"/>
      <c r="OFX102"/>
      <c r="OFY102"/>
      <c r="OFZ102"/>
      <c r="OGA102"/>
      <c r="OGB102"/>
      <c r="OGC102"/>
      <c r="OGD102"/>
      <c r="OGE102"/>
      <c r="OGF102"/>
      <c r="OGG102"/>
      <c r="OGH102"/>
      <c r="OGI102"/>
      <c r="OGJ102"/>
      <c r="OGK102"/>
      <c r="OGL102"/>
      <c r="OGM102"/>
      <c r="OGN102"/>
      <c r="OGO102"/>
      <c r="OGP102"/>
      <c r="OGQ102"/>
      <c r="OGR102"/>
      <c r="OGS102"/>
      <c r="OGT102"/>
      <c r="OGU102"/>
      <c r="OGV102"/>
      <c r="OGW102"/>
      <c r="OGX102"/>
      <c r="OGY102"/>
      <c r="OGZ102"/>
      <c r="OHA102"/>
      <c r="OHB102"/>
      <c r="OHC102"/>
      <c r="OHD102"/>
      <c r="OHE102"/>
      <c r="OHF102"/>
      <c r="OHG102"/>
      <c r="OHH102"/>
      <c r="OHI102"/>
      <c r="OHJ102"/>
      <c r="OHK102"/>
      <c r="OHL102"/>
      <c r="OHM102"/>
      <c r="OHN102"/>
      <c r="OHO102"/>
      <c r="OHP102"/>
      <c r="OHQ102"/>
      <c r="OHR102"/>
      <c r="OHS102"/>
      <c r="OHT102"/>
      <c r="OHU102"/>
      <c r="OHV102"/>
      <c r="OHW102"/>
      <c r="OHX102"/>
      <c r="OHY102"/>
      <c r="OHZ102"/>
      <c r="OIA102"/>
      <c r="OIB102"/>
      <c r="OIC102"/>
      <c r="OID102"/>
      <c r="OIE102"/>
      <c r="OIF102"/>
      <c r="OIG102"/>
      <c r="OIH102"/>
      <c r="OII102"/>
      <c r="OIJ102"/>
      <c r="OIK102"/>
      <c r="OIL102"/>
      <c r="OIM102"/>
      <c r="OIN102"/>
      <c r="OIO102"/>
      <c r="OIP102"/>
      <c r="OIQ102"/>
      <c r="OIR102"/>
      <c r="OIS102"/>
      <c r="OIT102"/>
      <c r="OIU102"/>
      <c r="OIV102"/>
      <c r="OIW102"/>
      <c r="OIX102"/>
      <c r="OIY102"/>
      <c r="OIZ102"/>
      <c r="OJA102"/>
      <c r="OJB102"/>
      <c r="OJC102"/>
      <c r="OJD102"/>
      <c r="OJE102"/>
      <c r="OJF102"/>
      <c r="OJG102"/>
      <c r="OJH102"/>
      <c r="OJI102"/>
      <c r="OJJ102"/>
      <c r="OJK102"/>
      <c r="OJL102"/>
      <c r="OJM102"/>
      <c r="OJN102"/>
      <c r="OJO102"/>
      <c r="OJP102"/>
      <c r="OJQ102"/>
      <c r="OJR102"/>
      <c r="OJS102"/>
      <c r="OJT102"/>
      <c r="OJU102"/>
      <c r="OJV102"/>
      <c r="OJW102"/>
      <c r="OJX102"/>
      <c r="OJY102"/>
      <c r="OJZ102"/>
      <c r="OKA102"/>
      <c r="OKB102"/>
      <c r="OKC102"/>
      <c r="OKD102"/>
      <c r="OKE102"/>
      <c r="OKF102"/>
      <c r="OKG102"/>
      <c r="OKH102"/>
      <c r="OKI102"/>
      <c r="OKJ102"/>
      <c r="OKK102"/>
      <c r="OKL102"/>
      <c r="OKM102"/>
      <c r="OKN102"/>
      <c r="OKO102"/>
      <c r="OKP102"/>
      <c r="OKQ102"/>
      <c r="OKR102"/>
      <c r="OKS102"/>
      <c r="OKT102"/>
      <c r="OKU102"/>
      <c r="OKV102"/>
      <c r="OKW102"/>
      <c r="OKX102"/>
      <c r="OKY102"/>
      <c r="OKZ102"/>
      <c r="OLA102"/>
      <c r="OLB102"/>
      <c r="OLC102"/>
      <c r="OLD102"/>
      <c r="OLE102"/>
      <c r="OLF102"/>
      <c r="OLG102"/>
      <c r="OLH102"/>
      <c r="OLI102"/>
      <c r="OLJ102"/>
      <c r="OLK102"/>
      <c r="OLL102"/>
      <c r="OLM102"/>
      <c r="OLN102"/>
      <c r="OLO102"/>
      <c r="OLP102"/>
      <c r="OLQ102"/>
      <c r="OLR102"/>
      <c r="OLS102"/>
      <c r="OLT102"/>
      <c r="OLU102"/>
      <c r="OLV102"/>
      <c r="OLW102"/>
      <c r="OLX102"/>
      <c r="OLY102"/>
      <c r="OLZ102"/>
      <c r="OMA102"/>
      <c r="OMB102"/>
      <c r="OMC102"/>
      <c r="OMD102"/>
      <c r="OME102"/>
      <c r="OMF102"/>
      <c r="OMG102"/>
      <c r="OMH102"/>
      <c r="OMI102"/>
      <c r="OMJ102"/>
      <c r="OMK102"/>
      <c r="OML102"/>
      <c r="OMM102"/>
      <c r="OMN102"/>
      <c r="OMO102"/>
      <c r="OMP102"/>
      <c r="OMQ102"/>
      <c r="OMR102"/>
      <c r="OMS102"/>
      <c r="OMT102"/>
      <c r="OMU102"/>
      <c r="OMV102"/>
      <c r="OMW102"/>
      <c r="OMX102"/>
      <c r="OMY102"/>
      <c r="OMZ102"/>
      <c r="ONA102"/>
      <c r="ONB102"/>
      <c r="ONC102"/>
      <c r="OND102"/>
      <c r="ONE102"/>
      <c r="ONF102"/>
      <c r="ONG102"/>
      <c r="ONH102"/>
      <c r="ONI102"/>
      <c r="ONJ102"/>
      <c r="ONK102"/>
      <c r="ONL102"/>
      <c r="ONM102"/>
      <c r="ONN102"/>
      <c r="ONO102"/>
      <c r="ONP102"/>
      <c r="ONQ102"/>
      <c r="ONR102"/>
      <c r="ONS102"/>
      <c r="ONT102"/>
      <c r="ONU102"/>
      <c r="ONV102"/>
      <c r="ONW102"/>
      <c r="ONX102"/>
      <c r="ONY102"/>
      <c r="ONZ102"/>
      <c r="OOA102"/>
      <c r="OOB102"/>
      <c r="OOC102"/>
      <c r="OOD102"/>
      <c r="OOE102"/>
      <c r="OOF102"/>
      <c r="OOG102"/>
      <c r="OOH102"/>
      <c r="OOI102"/>
      <c r="OOJ102"/>
      <c r="OOK102"/>
      <c r="OOL102"/>
      <c r="OOM102"/>
      <c r="OON102"/>
      <c r="OOO102"/>
      <c r="OOP102"/>
      <c r="OOQ102"/>
      <c r="OOR102"/>
      <c r="OOS102"/>
      <c r="OOT102"/>
      <c r="OOU102"/>
      <c r="OOV102"/>
      <c r="OOW102"/>
      <c r="OOX102"/>
      <c r="OOY102"/>
      <c r="OOZ102"/>
      <c r="OPA102"/>
      <c r="OPB102"/>
      <c r="OPC102"/>
      <c r="OPD102"/>
      <c r="OPE102"/>
      <c r="OPF102"/>
      <c r="OPG102"/>
      <c r="OPH102"/>
      <c r="OPI102"/>
      <c r="OPJ102"/>
      <c r="OPK102"/>
      <c r="OPL102"/>
      <c r="OPM102"/>
      <c r="OPN102"/>
      <c r="OPO102"/>
      <c r="OPP102"/>
      <c r="OPQ102"/>
      <c r="OPR102"/>
      <c r="OPS102"/>
      <c r="OPT102"/>
      <c r="OPU102"/>
      <c r="OPV102"/>
      <c r="OPW102"/>
      <c r="OPX102"/>
      <c r="OPY102"/>
      <c r="OPZ102"/>
      <c r="OQA102"/>
      <c r="OQB102"/>
      <c r="OQC102"/>
      <c r="OQD102"/>
      <c r="OQE102"/>
      <c r="OQF102"/>
      <c r="OQG102"/>
      <c r="OQH102"/>
      <c r="OQI102"/>
      <c r="OQJ102"/>
      <c r="OQK102"/>
      <c r="OQL102"/>
      <c r="OQM102"/>
      <c r="OQN102"/>
      <c r="OQO102"/>
      <c r="OQP102"/>
      <c r="OQQ102"/>
      <c r="OQR102"/>
      <c r="OQS102"/>
      <c r="OQT102"/>
      <c r="OQU102"/>
      <c r="OQV102"/>
      <c r="OQW102"/>
      <c r="OQX102"/>
      <c r="OQY102"/>
      <c r="OQZ102"/>
      <c r="ORA102"/>
      <c r="ORB102"/>
      <c r="ORC102"/>
      <c r="ORD102"/>
      <c r="ORE102"/>
      <c r="ORF102"/>
      <c r="ORG102"/>
      <c r="ORH102"/>
      <c r="ORI102"/>
      <c r="ORJ102"/>
      <c r="ORK102"/>
      <c r="ORL102"/>
      <c r="ORM102"/>
      <c r="ORN102"/>
      <c r="ORO102"/>
      <c r="ORP102"/>
      <c r="ORQ102"/>
      <c r="ORR102"/>
      <c r="ORS102"/>
      <c r="ORT102"/>
      <c r="ORU102"/>
      <c r="ORV102"/>
      <c r="ORW102"/>
      <c r="ORX102"/>
      <c r="ORY102"/>
      <c r="ORZ102"/>
      <c r="OSA102"/>
      <c r="OSB102"/>
      <c r="OSC102"/>
      <c r="OSD102"/>
      <c r="OSE102"/>
      <c r="OSF102"/>
      <c r="OSG102"/>
      <c r="OSH102"/>
      <c r="OSI102"/>
      <c r="OSJ102"/>
      <c r="OSK102"/>
      <c r="OSL102"/>
      <c r="OSM102"/>
      <c r="OSN102"/>
      <c r="OSO102"/>
      <c r="OSP102"/>
      <c r="OSQ102"/>
      <c r="OSR102"/>
      <c r="OSS102"/>
      <c r="OST102"/>
      <c r="OSU102"/>
      <c r="OSV102"/>
      <c r="OSW102"/>
      <c r="OSX102"/>
      <c r="OSY102"/>
      <c r="OSZ102"/>
      <c r="OTA102"/>
      <c r="OTB102"/>
      <c r="OTC102"/>
      <c r="OTD102"/>
      <c r="OTE102"/>
      <c r="OTF102"/>
      <c r="OTG102"/>
      <c r="OTH102"/>
      <c r="OTI102"/>
      <c r="OTJ102"/>
      <c r="OTK102"/>
      <c r="OTL102"/>
      <c r="OTM102"/>
      <c r="OTN102"/>
      <c r="OTO102"/>
      <c r="OTP102"/>
      <c r="OTQ102"/>
      <c r="OTR102"/>
      <c r="OTS102"/>
      <c r="OTT102"/>
      <c r="OTU102"/>
      <c r="OTV102"/>
      <c r="OTW102"/>
      <c r="OTX102"/>
      <c r="OTY102"/>
      <c r="OTZ102"/>
      <c r="OUA102"/>
      <c r="OUB102"/>
      <c r="OUC102"/>
      <c r="OUD102"/>
      <c r="OUE102"/>
      <c r="OUF102"/>
      <c r="OUG102"/>
      <c r="OUH102"/>
      <c r="OUI102"/>
      <c r="OUJ102"/>
      <c r="OUK102"/>
      <c r="OUL102"/>
      <c r="OUM102"/>
      <c r="OUN102"/>
      <c r="OUO102"/>
      <c r="OUP102"/>
      <c r="OUQ102"/>
      <c r="OUR102"/>
      <c r="OUS102"/>
      <c r="OUT102"/>
      <c r="OUU102"/>
      <c r="OUV102"/>
      <c r="OUW102"/>
      <c r="OUX102"/>
      <c r="OUY102"/>
      <c r="OUZ102"/>
      <c r="OVA102"/>
      <c r="OVB102"/>
      <c r="OVC102"/>
      <c r="OVD102"/>
      <c r="OVE102"/>
      <c r="OVF102"/>
      <c r="OVG102"/>
      <c r="OVH102"/>
      <c r="OVI102"/>
      <c r="OVJ102"/>
      <c r="OVK102"/>
      <c r="OVL102"/>
      <c r="OVM102"/>
      <c r="OVN102"/>
      <c r="OVO102"/>
      <c r="OVP102"/>
      <c r="OVQ102"/>
      <c r="OVR102"/>
      <c r="OVS102"/>
      <c r="OVT102"/>
      <c r="OVU102"/>
      <c r="OVV102"/>
      <c r="OVW102"/>
      <c r="OVX102"/>
      <c r="OVY102"/>
      <c r="OVZ102"/>
      <c r="OWA102"/>
      <c r="OWB102"/>
      <c r="OWC102"/>
      <c r="OWD102"/>
      <c r="OWE102"/>
      <c r="OWF102"/>
      <c r="OWG102"/>
      <c r="OWH102"/>
      <c r="OWI102"/>
      <c r="OWJ102"/>
      <c r="OWK102"/>
      <c r="OWL102"/>
      <c r="OWM102"/>
      <c r="OWN102"/>
      <c r="OWO102"/>
      <c r="OWP102"/>
      <c r="OWQ102"/>
      <c r="OWR102"/>
      <c r="OWS102"/>
      <c r="OWT102"/>
      <c r="OWU102"/>
      <c r="OWV102"/>
      <c r="OWW102"/>
      <c r="OWX102"/>
      <c r="OWY102"/>
      <c r="OWZ102"/>
      <c r="OXA102"/>
      <c r="OXB102"/>
      <c r="OXC102"/>
      <c r="OXD102"/>
      <c r="OXE102"/>
      <c r="OXF102"/>
      <c r="OXG102"/>
      <c r="OXH102"/>
      <c r="OXI102"/>
      <c r="OXJ102"/>
      <c r="OXK102"/>
      <c r="OXL102"/>
      <c r="OXM102"/>
      <c r="OXN102"/>
      <c r="OXO102"/>
      <c r="OXP102"/>
      <c r="OXQ102"/>
      <c r="OXR102"/>
      <c r="OXS102"/>
      <c r="OXT102"/>
      <c r="OXU102"/>
      <c r="OXV102"/>
      <c r="OXW102"/>
      <c r="OXX102"/>
      <c r="OXY102"/>
      <c r="OXZ102"/>
      <c r="OYA102"/>
      <c r="OYB102"/>
      <c r="OYC102"/>
      <c r="OYD102"/>
      <c r="OYE102"/>
      <c r="OYF102"/>
      <c r="OYG102"/>
      <c r="OYH102"/>
      <c r="OYI102"/>
      <c r="OYJ102"/>
      <c r="OYK102"/>
      <c r="OYL102"/>
      <c r="OYM102"/>
      <c r="OYN102"/>
      <c r="OYO102"/>
      <c r="OYP102"/>
      <c r="OYQ102"/>
      <c r="OYR102"/>
      <c r="OYS102"/>
      <c r="OYT102"/>
      <c r="OYU102"/>
      <c r="OYV102"/>
      <c r="OYW102"/>
      <c r="OYX102"/>
      <c r="OYY102"/>
      <c r="OYZ102"/>
      <c r="OZA102"/>
      <c r="OZB102"/>
      <c r="OZC102"/>
      <c r="OZD102"/>
      <c r="OZE102"/>
      <c r="OZF102"/>
      <c r="OZG102"/>
      <c r="OZH102"/>
      <c r="OZI102"/>
      <c r="OZJ102"/>
      <c r="OZK102"/>
      <c r="OZL102"/>
      <c r="OZM102"/>
      <c r="OZN102"/>
      <c r="OZO102"/>
      <c r="OZP102"/>
      <c r="OZQ102"/>
      <c r="OZR102"/>
      <c r="OZS102"/>
      <c r="OZT102"/>
      <c r="OZU102"/>
      <c r="OZV102"/>
      <c r="OZW102"/>
      <c r="OZX102"/>
      <c r="OZY102"/>
      <c r="OZZ102"/>
      <c r="PAA102"/>
      <c r="PAB102"/>
      <c r="PAC102"/>
      <c r="PAD102"/>
      <c r="PAE102"/>
      <c r="PAF102"/>
      <c r="PAG102"/>
      <c r="PAH102"/>
      <c r="PAI102"/>
      <c r="PAJ102"/>
      <c r="PAK102"/>
      <c r="PAL102"/>
      <c r="PAM102"/>
      <c r="PAN102"/>
      <c r="PAO102"/>
      <c r="PAP102"/>
      <c r="PAQ102"/>
      <c r="PAR102"/>
      <c r="PAS102"/>
      <c r="PAT102"/>
      <c r="PAU102"/>
      <c r="PAV102"/>
      <c r="PAW102"/>
      <c r="PAX102"/>
      <c r="PAY102"/>
      <c r="PAZ102"/>
      <c r="PBA102"/>
      <c r="PBB102"/>
      <c r="PBC102"/>
      <c r="PBD102"/>
      <c r="PBE102"/>
      <c r="PBF102"/>
      <c r="PBG102"/>
      <c r="PBH102"/>
      <c r="PBI102"/>
      <c r="PBJ102"/>
      <c r="PBK102"/>
      <c r="PBL102"/>
      <c r="PBM102"/>
      <c r="PBN102"/>
      <c r="PBO102"/>
      <c r="PBP102"/>
      <c r="PBQ102"/>
      <c r="PBR102"/>
      <c r="PBS102"/>
      <c r="PBT102"/>
      <c r="PBU102"/>
      <c r="PBV102"/>
      <c r="PBW102"/>
      <c r="PBX102"/>
      <c r="PBY102"/>
      <c r="PBZ102"/>
      <c r="PCA102"/>
      <c r="PCB102"/>
      <c r="PCC102"/>
      <c r="PCD102"/>
      <c r="PCE102"/>
      <c r="PCF102"/>
      <c r="PCG102"/>
      <c r="PCH102"/>
      <c r="PCI102"/>
      <c r="PCJ102"/>
      <c r="PCK102"/>
      <c r="PCL102"/>
      <c r="PCM102"/>
      <c r="PCN102"/>
      <c r="PCO102"/>
      <c r="PCP102"/>
      <c r="PCQ102"/>
      <c r="PCR102"/>
      <c r="PCS102"/>
      <c r="PCT102"/>
      <c r="PCU102"/>
      <c r="PCV102"/>
      <c r="PCW102"/>
      <c r="PCX102"/>
      <c r="PCY102"/>
      <c r="PCZ102"/>
      <c r="PDA102"/>
      <c r="PDB102"/>
      <c r="PDC102"/>
      <c r="PDD102"/>
      <c r="PDE102"/>
      <c r="PDF102"/>
      <c r="PDG102"/>
      <c r="PDH102"/>
      <c r="PDI102"/>
      <c r="PDJ102"/>
      <c r="PDK102"/>
      <c r="PDL102"/>
      <c r="PDM102"/>
      <c r="PDN102"/>
      <c r="PDO102"/>
      <c r="PDP102"/>
      <c r="PDQ102"/>
      <c r="PDR102"/>
      <c r="PDS102"/>
      <c r="PDT102"/>
      <c r="PDU102"/>
      <c r="PDV102"/>
      <c r="PDW102"/>
      <c r="PDX102"/>
      <c r="PDY102"/>
      <c r="PDZ102"/>
      <c r="PEA102"/>
      <c r="PEB102"/>
      <c r="PEC102"/>
      <c r="PED102"/>
      <c r="PEE102"/>
      <c r="PEF102"/>
      <c r="PEG102"/>
      <c r="PEH102"/>
      <c r="PEI102"/>
      <c r="PEJ102"/>
      <c r="PEK102"/>
      <c r="PEL102"/>
      <c r="PEM102"/>
      <c r="PEN102"/>
      <c r="PEO102"/>
      <c r="PEP102"/>
      <c r="PEQ102"/>
      <c r="PER102"/>
      <c r="PES102"/>
      <c r="PET102"/>
      <c r="PEU102"/>
      <c r="PEV102"/>
      <c r="PEW102"/>
      <c r="PEX102"/>
      <c r="PEY102"/>
      <c r="PEZ102"/>
      <c r="PFA102"/>
      <c r="PFB102"/>
      <c r="PFC102"/>
      <c r="PFD102"/>
      <c r="PFE102"/>
      <c r="PFF102"/>
      <c r="PFG102"/>
      <c r="PFH102"/>
      <c r="PFI102"/>
      <c r="PFJ102"/>
      <c r="PFK102"/>
      <c r="PFL102"/>
      <c r="PFM102"/>
      <c r="PFN102"/>
      <c r="PFO102"/>
      <c r="PFP102"/>
      <c r="PFQ102"/>
      <c r="PFR102"/>
      <c r="PFS102"/>
      <c r="PFT102"/>
      <c r="PFU102"/>
      <c r="PFV102"/>
      <c r="PFW102"/>
      <c r="PFX102"/>
      <c r="PFY102"/>
      <c r="PFZ102"/>
      <c r="PGA102"/>
      <c r="PGB102"/>
      <c r="PGC102"/>
      <c r="PGD102"/>
      <c r="PGE102"/>
      <c r="PGF102"/>
      <c r="PGG102"/>
      <c r="PGH102"/>
      <c r="PGI102"/>
      <c r="PGJ102"/>
      <c r="PGK102"/>
      <c r="PGL102"/>
      <c r="PGM102"/>
      <c r="PGN102"/>
      <c r="PGO102"/>
      <c r="PGP102"/>
      <c r="PGQ102"/>
      <c r="PGR102"/>
      <c r="PGS102"/>
      <c r="PGT102"/>
      <c r="PGU102"/>
      <c r="PGV102"/>
      <c r="PGW102"/>
      <c r="PGX102"/>
      <c r="PGY102"/>
      <c r="PGZ102"/>
      <c r="PHA102"/>
      <c r="PHB102"/>
      <c r="PHC102"/>
      <c r="PHD102"/>
      <c r="PHE102"/>
      <c r="PHF102"/>
      <c r="PHG102"/>
      <c r="PHH102"/>
      <c r="PHI102"/>
      <c r="PHJ102"/>
      <c r="PHK102"/>
      <c r="PHL102"/>
      <c r="PHM102"/>
      <c r="PHN102"/>
      <c r="PHO102"/>
      <c r="PHP102"/>
      <c r="PHQ102"/>
      <c r="PHR102"/>
      <c r="PHS102"/>
      <c r="PHT102"/>
      <c r="PHU102"/>
      <c r="PHV102"/>
      <c r="PHW102"/>
      <c r="PHX102"/>
      <c r="PHY102"/>
      <c r="PHZ102"/>
      <c r="PIA102"/>
      <c r="PIB102"/>
      <c r="PIC102"/>
      <c r="PID102"/>
      <c r="PIE102"/>
      <c r="PIF102"/>
      <c r="PIG102"/>
      <c r="PIH102"/>
      <c r="PII102"/>
      <c r="PIJ102"/>
      <c r="PIK102"/>
      <c r="PIL102"/>
      <c r="PIM102"/>
      <c r="PIN102"/>
      <c r="PIO102"/>
      <c r="PIP102"/>
      <c r="PIQ102"/>
      <c r="PIR102"/>
      <c r="PIS102"/>
      <c r="PIT102"/>
      <c r="PIU102"/>
      <c r="PIV102"/>
      <c r="PIW102"/>
      <c r="PIX102"/>
      <c r="PIY102"/>
      <c r="PIZ102"/>
      <c r="PJA102"/>
      <c r="PJB102"/>
      <c r="PJC102"/>
      <c r="PJD102"/>
      <c r="PJE102"/>
      <c r="PJF102"/>
      <c r="PJG102"/>
      <c r="PJH102"/>
      <c r="PJI102"/>
      <c r="PJJ102"/>
      <c r="PJK102"/>
      <c r="PJL102"/>
      <c r="PJM102"/>
      <c r="PJN102"/>
      <c r="PJO102"/>
      <c r="PJP102"/>
      <c r="PJQ102"/>
      <c r="PJR102"/>
      <c r="PJS102"/>
      <c r="PJT102"/>
      <c r="PJU102"/>
      <c r="PJV102"/>
      <c r="PJW102"/>
      <c r="PJX102"/>
      <c r="PJY102"/>
      <c r="PJZ102"/>
      <c r="PKA102"/>
      <c r="PKB102"/>
      <c r="PKC102"/>
      <c r="PKD102"/>
      <c r="PKE102"/>
      <c r="PKF102"/>
      <c r="PKG102"/>
      <c r="PKH102"/>
      <c r="PKI102"/>
      <c r="PKJ102"/>
      <c r="PKK102"/>
      <c r="PKL102"/>
      <c r="PKM102"/>
      <c r="PKN102"/>
      <c r="PKO102"/>
      <c r="PKP102"/>
      <c r="PKQ102"/>
      <c r="PKR102"/>
      <c r="PKS102"/>
      <c r="PKT102"/>
      <c r="PKU102"/>
      <c r="PKV102"/>
      <c r="PKW102"/>
      <c r="PKX102"/>
      <c r="PKY102"/>
      <c r="PKZ102"/>
      <c r="PLA102"/>
      <c r="PLB102"/>
      <c r="PLC102"/>
      <c r="PLD102"/>
      <c r="PLE102"/>
      <c r="PLF102"/>
      <c r="PLG102"/>
      <c r="PLH102"/>
      <c r="PLI102"/>
      <c r="PLJ102"/>
      <c r="PLK102"/>
      <c r="PLL102"/>
      <c r="PLM102"/>
      <c r="PLN102"/>
      <c r="PLO102"/>
      <c r="PLP102"/>
      <c r="PLQ102"/>
      <c r="PLR102"/>
      <c r="PLS102"/>
      <c r="PLT102"/>
      <c r="PLU102"/>
      <c r="PLV102"/>
      <c r="PLW102"/>
      <c r="PLX102"/>
      <c r="PLY102"/>
      <c r="PLZ102"/>
      <c r="PMA102"/>
      <c r="PMB102"/>
      <c r="PMC102"/>
      <c r="PMD102"/>
      <c r="PME102"/>
      <c r="PMF102"/>
      <c r="PMG102"/>
      <c r="PMH102"/>
      <c r="PMI102"/>
      <c r="PMJ102"/>
      <c r="PMK102"/>
      <c r="PML102"/>
      <c r="PMM102"/>
      <c r="PMN102"/>
      <c r="PMO102"/>
      <c r="PMP102"/>
      <c r="PMQ102"/>
      <c r="PMR102"/>
      <c r="PMS102"/>
      <c r="PMT102"/>
      <c r="PMU102"/>
      <c r="PMV102"/>
      <c r="PMW102"/>
      <c r="PMX102"/>
      <c r="PMY102"/>
      <c r="PMZ102"/>
      <c r="PNA102"/>
      <c r="PNB102"/>
      <c r="PNC102"/>
      <c r="PND102"/>
      <c r="PNE102"/>
      <c r="PNF102"/>
      <c r="PNG102"/>
      <c r="PNH102"/>
      <c r="PNI102"/>
      <c r="PNJ102"/>
      <c r="PNK102"/>
      <c r="PNL102"/>
      <c r="PNM102"/>
      <c r="PNN102"/>
      <c r="PNO102"/>
      <c r="PNP102"/>
      <c r="PNQ102"/>
      <c r="PNR102"/>
      <c r="PNS102"/>
      <c r="PNT102"/>
      <c r="PNU102"/>
      <c r="PNV102"/>
      <c r="PNW102"/>
      <c r="PNX102"/>
      <c r="PNY102"/>
      <c r="PNZ102"/>
      <c r="POA102"/>
      <c r="POB102"/>
      <c r="POC102"/>
      <c r="POD102"/>
      <c r="POE102"/>
      <c r="POF102"/>
      <c r="POG102"/>
      <c r="POH102"/>
      <c r="POI102"/>
      <c r="POJ102"/>
      <c r="POK102"/>
      <c r="POL102"/>
      <c r="POM102"/>
      <c r="PON102"/>
      <c r="POO102"/>
      <c r="POP102"/>
      <c r="POQ102"/>
      <c r="POR102"/>
      <c r="POS102"/>
      <c r="POT102"/>
      <c r="POU102"/>
      <c r="POV102"/>
      <c r="POW102"/>
      <c r="POX102"/>
      <c r="POY102"/>
      <c r="POZ102"/>
      <c r="PPA102"/>
      <c r="PPB102"/>
      <c r="PPC102"/>
      <c r="PPD102"/>
      <c r="PPE102"/>
      <c r="PPF102"/>
      <c r="PPG102"/>
      <c r="PPH102"/>
      <c r="PPI102"/>
      <c r="PPJ102"/>
      <c r="PPK102"/>
      <c r="PPL102"/>
      <c r="PPM102"/>
      <c r="PPN102"/>
      <c r="PPO102"/>
      <c r="PPP102"/>
      <c r="PPQ102"/>
      <c r="PPR102"/>
      <c r="PPS102"/>
      <c r="PPT102"/>
      <c r="PPU102"/>
      <c r="PPV102"/>
      <c r="PPW102"/>
      <c r="PPX102"/>
      <c r="PPY102"/>
      <c r="PPZ102"/>
      <c r="PQA102"/>
      <c r="PQB102"/>
      <c r="PQC102"/>
      <c r="PQD102"/>
      <c r="PQE102"/>
      <c r="PQF102"/>
      <c r="PQG102"/>
      <c r="PQH102"/>
      <c r="PQI102"/>
      <c r="PQJ102"/>
      <c r="PQK102"/>
      <c r="PQL102"/>
      <c r="PQM102"/>
      <c r="PQN102"/>
      <c r="PQO102"/>
      <c r="PQP102"/>
      <c r="PQQ102"/>
      <c r="PQR102"/>
      <c r="PQS102"/>
      <c r="PQT102"/>
      <c r="PQU102"/>
      <c r="PQV102"/>
      <c r="PQW102"/>
      <c r="PQX102"/>
      <c r="PQY102"/>
      <c r="PQZ102"/>
      <c r="PRA102"/>
      <c r="PRB102"/>
      <c r="PRC102"/>
      <c r="PRD102"/>
      <c r="PRE102"/>
      <c r="PRF102"/>
      <c r="PRG102"/>
      <c r="PRH102"/>
      <c r="PRI102"/>
      <c r="PRJ102"/>
      <c r="PRK102"/>
      <c r="PRL102"/>
      <c r="PRM102"/>
      <c r="PRN102"/>
      <c r="PRO102"/>
      <c r="PRP102"/>
      <c r="PRQ102"/>
      <c r="PRR102"/>
      <c r="PRS102"/>
      <c r="PRT102"/>
      <c r="PRU102"/>
      <c r="PRV102"/>
      <c r="PRW102"/>
      <c r="PRX102"/>
      <c r="PRY102"/>
      <c r="PRZ102"/>
      <c r="PSA102"/>
      <c r="PSB102"/>
      <c r="PSC102"/>
      <c r="PSD102"/>
      <c r="PSE102"/>
      <c r="PSF102"/>
      <c r="PSG102"/>
      <c r="PSH102"/>
      <c r="PSI102"/>
      <c r="PSJ102"/>
      <c r="PSK102"/>
      <c r="PSL102"/>
      <c r="PSM102"/>
      <c r="PSN102"/>
      <c r="PSO102"/>
      <c r="PSP102"/>
      <c r="PSQ102"/>
      <c r="PSR102"/>
      <c r="PSS102"/>
      <c r="PST102"/>
      <c r="PSU102"/>
      <c r="PSV102"/>
      <c r="PSW102"/>
      <c r="PSX102"/>
      <c r="PSY102"/>
      <c r="PSZ102"/>
      <c r="PTA102"/>
      <c r="PTB102"/>
      <c r="PTC102"/>
      <c r="PTD102"/>
      <c r="PTE102"/>
      <c r="PTF102"/>
      <c r="PTG102"/>
      <c r="PTH102"/>
      <c r="PTI102"/>
      <c r="PTJ102"/>
      <c r="PTK102"/>
      <c r="PTL102"/>
      <c r="PTM102"/>
      <c r="PTN102"/>
      <c r="PTO102"/>
      <c r="PTP102"/>
      <c r="PTQ102"/>
      <c r="PTR102"/>
      <c r="PTS102"/>
      <c r="PTT102"/>
      <c r="PTU102"/>
      <c r="PTV102"/>
      <c r="PTW102"/>
      <c r="PTX102"/>
      <c r="PTY102"/>
      <c r="PTZ102"/>
      <c r="PUA102"/>
      <c r="PUB102"/>
      <c r="PUC102"/>
      <c r="PUD102"/>
      <c r="PUE102"/>
      <c r="PUF102"/>
      <c r="PUG102"/>
      <c r="PUH102"/>
      <c r="PUI102"/>
      <c r="PUJ102"/>
      <c r="PUK102"/>
      <c r="PUL102"/>
      <c r="PUM102"/>
      <c r="PUN102"/>
      <c r="PUO102"/>
      <c r="PUP102"/>
      <c r="PUQ102"/>
      <c r="PUR102"/>
      <c r="PUS102"/>
      <c r="PUT102"/>
      <c r="PUU102"/>
      <c r="PUV102"/>
      <c r="PUW102"/>
      <c r="PUX102"/>
      <c r="PUY102"/>
      <c r="PUZ102"/>
      <c r="PVA102"/>
      <c r="PVB102"/>
      <c r="PVC102"/>
      <c r="PVD102"/>
      <c r="PVE102"/>
      <c r="PVF102"/>
      <c r="PVG102"/>
      <c r="PVH102"/>
      <c r="PVI102"/>
      <c r="PVJ102"/>
      <c r="PVK102"/>
      <c r="PVL102"/>
      <c r="PVM102"/>
      <c r="PVN102"/>
      <c r="PVO102"/>
      <c r="PVP102"/>
      <c r="PVQ102"/>
      <c r="PVR102"/>
      <c r="PVS102"/>
      <c r="PVT102"/>
      <c r="PVU102"/>
      <c r="PVV102"/>
      <c r="PVW102"/>
      <c r="PVX102"/>
      <c r="PVY102"/>
      <c r="PVZ102"/>
      <c r="PWA102"/>
      <c r="PWB102"/>
      <c r="PWC102"/>
      <c r="PWD102"/>
      <c r="PWE102"/>
      <c r="PWF102"/>
      <c r="PWG102"/>
      <c r="PWH102"/>
      <c r="PWI102"/>
      <c r="PWJ102"/>
      <c r="PWK102"/>
      <c r="PWL102"/>
      <c r="PWM102"/>
      <c r="PWN102"/>
      <c r="PWO102"/>
      <c r="PWP102"/>
      <c r="PWQ102"/>
      <c r="PWR102"/>
      <c r="PWS102"/>
      <c r="PWT102"/>
      <c r="PWU102"/>
      <c r="PWV102"/>
      <c r="PWW102"/>
      <c r="PWX102"/>
      <c r="PWY102"/>
      <c r="PWZ102"/>
      <c r="PXA102"/>
      <c r="PXB102"/>
      <c r="PXC102"/>
      <c r="PXD102"/>
      <c r="PXE102"/>
      <c r="PXF102"/>
      <c r="PXG102"/>
      <c r="PXH102"/>
      <c r="PXI102"/>
      <c r="PXJ102"/>
      <c r="PXK102"/>
      <c r="PXL102"/>
      <c r="PXM102"/>
      <c r="PXN102"/>
      <c r="PXO102"/>
      <c r="PXP102"/>
      <c r="PXQ102"/>
      <c r="PXR102"/>
      <c r="PXS102"/>
      <c r="PXT102"/>
      <c r="PXU102"/>
      <c r="PXV102"/>
      <c r="PXW102"/>
      <c r="PXX102"/>
      <c r="PXY102"/>
      <c r="PXZ102"/>
      <c r="PYA102"/>
      <c r="PYB102"/>
      <c r="PYC102"/>
      <c r="PYD102"/>
      <c r="PYE102"/>
      <c r="PYF102"/>
      <c r="PYG102"/>
      <c r="PYH102"/>
      <c r="PYI102"/>
      <c r="PYJ102"/>
      <c r="PYK102"/>
      <c r="PYL102"/>
      <c r="PYM102"/>
      <c r="PYN102"/>
      <c r="PYO102"/>
      <c r="PYP102"/>
      <c r="PYQ102"/>
      <c r="PYR102"/>
      <c r="PYS102"/>
      <c r="PYT102"/>
      <c r="PYU102"/>
      <c r="PYV102"/>
      <c r="PYW102"/>
      <c r="PYX102"/>
      <c r="PYY102"/>
      <c r="PYZ102"/>
      <c r="PZA102"/>
      <c r="PZB102"/>
      <c r="PZC102"/>
      <c r="PZD102"/>
      <c r="PZE102"/>
      <c r="PZF102"/>
      <c r="PZG102"/>
      <c r="PZH102"/>
      <c r="PZI102"/>
      <c r="PZJ102"/>
      <c r="PZK102"/>
      <c r="PZL102"/>
      <c r="PZM102"/>
      <c r="PZN102"/>
      <c r="PZO102"/>
      <c r="PZP102"/>
      <c r="PZQ102"/>
      <c r="PZR102"/>
      <c r="PZS102"/>
      <c r="PZT102"/>
      <c r="PZU102"/>
      <c r="PZV102"/>
      <c r="PZW102"/>
      <c r="PZX102"/>
      <c r="PZY102"/>
      <c r="PZZ102"/>
      <c r="QAA102"/>
      <c r="QAB102"/>
      <c r="QAC102"/>
      <c r="QAD102"/>
      <c r="QAE102"/>
      <c r="QAF102"/>
      <c r="QAG102"/>
      <c r="QAH102"/>
      <c r="QAI102"/>
      <c r="QAJ102"/>
      <c r="QAK102"/>
      <c r="QAL102"/>
      <c r="QAM102"/>
      <c r="QAN102"/>
      <c r="QAO102"/>
      <c r="QAP102"/>
      <c r="QAQ102"/>
      <c r="QAR102"/>
      <c r="QAS102"/>
      <c r="QAT102"/>
      <c r="QAU102"/>
      <c r="QAV102"/>
      <c r="QAW102"/>
      <c r="QAX102"/>
      <c r="QAY102"/>
      <c r="QAZ102"/>
      <c r="QBA102"/>
      <c r="QBB102"/>
      <c r="QBC102"/>
      <c r="QBD102"/>
      <c r="QBE102"/>
      <c r="QBF102"/>
      <c r="QBG102"/>
      <c r="QBH102"/>
      <c r="QBI102"/>
      <c r="QBJ102"/>
      <c r="QBK102"/>
      <c r="QBL102"/>
      <c r="QBM102"/>
      <c r="QBN102"/>
      <c r="QBO102"/>
      <c r="QBP102"/>
      <c r="QBQ102"/>
      <c r="QBR102"/>
      <c r="QBS102"/>
      <c r="QBT102"/>
      <c r="QBU102"/>
      <c r="QBV102"/>
      <c r="QBW102"/>
      <c r="QBX102"/>
      <c r="QBY102"/>
      <c r="QBZ102"/>
      <c r="QCA102"/>
      <c r="QCB102"/>
      <c r="QCC102"/>
      <c r="QCD102"/>
      <c r="QCE102"/>
      <c r="QCF102"/>
      <c r="QCG102"/>
      <c r="QCH102"/>
      <c r="QCI102"/>
      <c r="QCJ102"/>
      <c r="QCK102"/>
      <c r="QCL102"/>
      <c r="QCM102"/>
      <c r="QCN102"/>
      <c r="QCO102"/>
      <c r="QCP102"/>
      <c r="QCQ102"/>
      <c r="QCR102"/>
      <c r="QCS102"/>
      <c r="QCT102"/>
      <c r="QCU102"/>
      <c r="QCV102"/>
      <c r="QCW102"/>
      <c r="QCX102"/>
      <c r="QCY102"/>
      <c r="QCZ102"/>
      <c r="QDA102"/>
      <c r="QDB102"/>
      <c r="QDC102"/>
      <c r="QDD102"/>
      <c r="QDE102"/>
      <c r="QDF102"/>
      <c r="QDG102"/>
      <c r="QDH102"/>
      <c r="QDI102"/>
      <c r="QDJ102"/>
      <c r="QDK102"/>
      <c r="QDL102"/>
      <c r="QDM102"/>
      <c r="QDN102"/>
      <c r="QDO102"/>
      <c r="QDP102"/>
      <c r="QDQ102"/>
      <c r="QDR102"/>
      <c r="QDS102"/>
      <c r="QDT102"/>
      <c r="QDU102"/>
      <c r="QDV102"/>
      <c r="QDW102"/>
      <c r="QDX102"/>
      <c r="QDY102"/>
      <c r="QDZ102"/>
      <c r="QEA102"/>
      <c r="QEB102"/>
      <c r="QEC102"/>
      <c r="QED102"/>
      <c r="QEE102"/>
      <c r="QEF102"/>
      <c r="QEG102"/>
      <c r="QEH102"/>
      <c r="QEI102"/>
      <c r="QEJ102"/>
      <c r="QEK102"/>
      <c r="QEL102"/>
      <c r="QEM102"/>
      <c r="QEN102"/>
      <c r="QEO102"/>
      <c r="QEP102"/>
      <c r="QEQ102"/>
      <c r="QER102"/>
      <c r="QES102"/>
      <c r="QET102"/>
      <c r="QEU102"/>
      <c r="QEV102"/>
      <c r="QEW102"/>
      <c r="QEX102"/>
      <c r="QEY102"/>
      <c r="QEZ102"/>
      <c r="QFA102"/>
      <c r="QFB102"/>
      <c r="QFC102"/>
      <c r="QFD102"/>
      <c r="QFE102"/>
      <c r="QFF102"/>
      <c r="QFG102"/>
      <c r="QFH102"/>
      <c r="QFI102"/>
      <c r="QFJ102"/>
      <c r="QFK102"/>
      <c r="QFL102"/>
      <c r="QFM102"/>
      <c r="QFN102"/>
      <c r="QFO102"/>
      <c r="QFP102"/>
      <c r="QFQ102"/>
      <c r="QFR102"/>
      <c r="QFS102"/>
      <c r="QFT102"/>
      <c r="QFU102"/>
      <c r="QFV102"/>
      <c r="QFW102"/>
      <c r="QFX102"/>
      <c r="QFY102"/>
      <c r="QFZ102"/>
      <c r="QGA102"/>
      <c r="QGB102"/>
      <c r="QGC102"/>
      <c r="QGD102"/>
      <c r="QGE102"/>
      <c r="QGF102"/>
      <c r="QGG102"/>
      <c r="QGH102"/>
      <c r="QGI102"/>
      <c r="QGJ102"/>
      <c r="QGK102"/>
      <c r="QGL102"/>
      <c r="QGM102"/>
      <c r="QGN102"/>
      <c r="QGO102"/>
      <c r="QGP102"/>
      <c r="QGQ102"/>
      <c r="QGR102"/>
      <c r="QGS102"/>
      <c r="QGT102"/>
      <c r="QGU102"/>
      <c r="QGV102"/>
      <c r="QGW102"/>
      <c r="QGX102"/>
      <c r="QGY102"/>
      <c r="QGZ102"/>
      <c r="QHA102"/>
      <c r="QHB102"/>
      <c r="QHC102"/>
      <c r="QHD102"/>
      <c r="QHE102"/>
      <c r="QHF102"/>
      <c r="QHG102"/>
      <c r="QHH102"/>
      <c r="QHI102"/>
      <c r="QHJ102"/>
      <c r="QHK102"/>
      <c r="QHL102"/>
      <c r="QHM102"/>
      <c r="QHN102"/>
      <c r="QHO102"/>
      <c r="QHP102"/>
      <c r="QHQ102"/>
      <c r="QHR102"/>
      <c r="QHS102"/>
      <c r="QHT102"/>
      <c r="QHU102"/>
      <c r="QHV102"/>
      <c r="QHW102"/>
      <c r="QHX102"/>
      <c r="QHY102"/>
      <c r="QHZ102"/>
      <c r="QIA102"/>
      <c r="QIB102"/>
      <c r="QIC102"/>
      <c r="QID102"/>
      <c r="QIE102"/>
      <c r="QIF102"/>
      <c r="QIG102"/>
      <c r="QIH102"/>
      <c r="QII102"/>
      <c r="QIJ102"/>
      <c r="QIK102"/>
      <c r="QIL102"/>
      <c r="QIM102"/>
      <c r="QIN102"/>
      <c r="QIO102"/>
      <c r="QIP102"/>
      <c r="QIQ102"/>
      <c r="QIR102"/>
      <c r="QIS102"/>
      <c r="QIT102"/>
      <c r="QIU102"/>
      <c r="QIV102"/>
      <c r="QIW102"/>
      <c r="QIX102"/>
      <c r="QIY102"/>
      <c r="QIZ102"/>
      <c r="QJA102"/>
      <c r="QJB102"/>
      <c r="QJC102"/>
      <c r="QJD102"/>
      <c r="QJE102"/>
      <c r="QJF102"/>
      <c r="QJG102"/>
      <c r="QJH102"/>
      <c r="QJI102"/>
      <c r="QJJ102"/>
      <c r="QJK102"/>
      <c r="QJL102"/>
      <c r="QJM102"/>
      <c r="QJN102"/>
      <c r="QJO102"/>
      <c r="QJP102"/>
      <c r="QJQ102"/>
      <c r="QJR102"/>
      <c r="QJS102"/>
      <c r="QJT102"/>
      <c r="QJU102"/>
      <c r="QJV102"/>
      <c r="QJW102"/>
      <c r="QJX102"/>
      <c r="QJY102"/>
      <c r="QJZ102"/>
      <c r="QKA102"/>
      <c r="QKB102"/>
      <c r="QKC102"/>
      <c r="QKD102"/>
      <c r="QKE102"/>
      <c r="QKF102"/>
      <c r="QKG102"/>
      <c r="QKH102"/>
      <c r="QKI102"/>
      <c r="QKJ102"/>
      <c r="QKK102"/>
      <c r="QKL102"/>
      <c r="QKM102"/>
      <c r="QKN102"/>
      <c r="QKO102"/>
      <c r="QKP102"/>
      <c r="QKQ102"/>
      <c r="QKR102"/>
      <c r="QKS102"/>
      <c r="QKT102"/>
      <c r="QKU102"/>
      <c r="QKV102"/>
      <c r="QKW102"/>
      <c r="QKX102"/>
      <c r="QKY102"/>
      <c r="QKZ102"/>
      <c r="QLA102"/>
      <c r="QLB102"/>
      <c r="QLC102"/>
      <c r="QLD102"/>
      <c r="QLE102"/>
      <c r="QLF102"/>
      <c r="QLG102"/>
      <c r="QLH102"/>
      <c r="QLI102"/>
      <c r="QLJ102"/>
      <c r="QLK102"/>
      <c r="QLL102"/>
      <c r="QLM102"/>
      <c r="QLN102"/>
      <c r="QLO102"/>
      <c r="QLP102"/>
      <c r="QLQ102"/>
      <c r="QLR102"/>
      <c r="QLS102"/>
      <c r="QLT102"/>
      <c r="QLU102"/>
      <c r="QLV102"/>
      <c r="QLW102"/>
      <c r="QLX102"/>
      <c r="QLY102"/>
      <c r="QLZ102"/>
      <c r="QMA102"/>
      <c r="QMB102"/>
      <c r="QMC102"/>
      <c r="QMD102"/>
      <c r="QME102"/>
      <c r="QMF102"/>
      <c r="QMG102"/>
      <c r="QMH102"/>
      <c r="QMI102"/>
      <c r="QMJ102"/>
      <c r="QMK102"/>
      <c r="QML102"/>
      <c r="QMM102"/>
      <c r="QMN102"/>
      <c r="QMO102"/>
      <c r="QMP102"/>
      <c r="QMQ102"/>
      <c r="QMR102"/>
      <c r="QMS102"/>
      <c r="QMT102"/>
      <c r="QMU102"/>
      <c r="QMV102"/>
      <c r="QMW102"/>
      <c r="QMX102"/>
      <c r="QMY102"/>
      <c r="QMZ102"/>
      <c r="QNA102"/>
      <c r="QNB102"/>
      <c r="QNC102"/>
      <c r="QND102"/>
      <c r="QNE102"/>
      <c r="QNF102"/>
      <c r="QNG102"/>
      <c r="QNH102"/>
      <c r="QNI102"/>
      <c r="QNJ102"/>
      <c r="QNK102"/>
      <c r="QNL102"/>
      <c r="QNM102"/>
      <c r="QNN102"/>
      <c r="QNO102"/>
      <c r="QNP102"/>
      <c r="QNQ102"/>
      <c r="QNR102"/>
      <c r="QNS102"/>
      <c r="QNT102"/>
      <c r="QNU102"/>
      <c r="QNV102"/>
      <c r="QNW102"/>
      <c r="QNX102"/>
      <c r="QNY102"/>
      <c r="QNZ102"/>
      <c r="QOA102"/>
      <c r="QOB102"/>
      <c r="QOC102"/>
      <c r="QOD102"/>
      <c r="QOE102"/>
      <c r="QOF102"/>
      <c r="QOG102"/>
      <c r="QOH102"/>
      <c r="QOI102"/>
      <c r="QOJ102"/>
      <c r="QOK102"/>
      <c r="QOL102"/>
      <c r="QOM102"/>
      <c r="QON102"/>
      <c r="QOO102"/>
      <c r="QOP102"/>
      <c r="QOQ102"/>
      <c r="QOR102"/>
      <c r="QOS102"/>
      <c r="QOT102"/>
      <c r="QOU102"/>
      <c r="QOV102"/>
      <c r="QOW102"/>
      <c r="QOX102"/>
      <c r="QOY102"/>
      <c r="QOZ102"/>
      <c r="QPA102"/>
      <c r="QPB102"/>
      <c r="QPC102"/>
      <c r="QPD102"/>
      <c r="QPE102"/>
      <c r="QPF102"/>
      <c r="QPG102"/>
      <c r="QPH102"/>
      <c r="QPI102"/>
      <c r="QPJ102"/>
      <c r="QPK102"/>
      <c r="QPL102"/>
      <c r="QPM102"/>
      <c r="QPN102"/>
      <c r="QPO102"/>
      <c r="QPP102"/>
      <c r="QPQ102"/>
      <c r="QPR102"/>
      <c r="QPS102"/>
      <c r="QPT102"/>
      <c r="QPU102"/>
      <c r="QPV102"/>
      <c r="QPW102"/>
      <c r="QPX102"/>
      <c r="QPY102"/>
      <c r="QPZ102"/>
      <c r="QQA102"/>
      <c r="QQB102"/>
      <c r="QQC102"/>
      <c r="QQD102"/>
      <c r="QQE102"/>
      <c r="QQF102"/>
      <c r="QQG102"/>
      <c r="QQH102"/>
      <c r="QQI102"/>
      <c r="QQJ102"/>
      <c r="QQK102"/>
      <c r="QQL102"/>
      <c r="QQM102"/>
      <c r="QQN102"/>
      <c r="QQO102"/>
      <c r="QQP102"/>
      <c r="QQQ102"/>
      <c r="QQR102"/>
      <c r="QQS102"/>
      <c r="QQT102"/>
      <c r="QQU102"/>
      <c r="QQV102"/>
      <c r="QQW102"/>
      <c r="QQX102"/>
      <c r="QQY102"/>
      <c r="QQZ102"/>
      <c r="QRA102"/>
      <c r="QRB102"/>
      <c r="QRC102"/>
      <c r="QRD102"/>
      <c r="QRE102"/>
      <c r="QRF102"/>
      <c r="QRG102"/>
      <c r="QRH102"/>
      <c r="QRI102"/>
      <c r="QRJ102"/>
      <c r="QRK102"/>
      <c r="QRL102"/>
      <c r="QRM102"/>
      <c r="QRN102"/>
      <c r="QRO102"/>
      <c r="QRP102"/>
      <c r="QRQ102"/>
      <c r="QRR102"/>
      <c r="QRS102"/>
      <c r="QRT102"/>
      <c r="QRU102"/>
      <c r="QRV102"/>
      <c r="QRW102"/>
      <c r="QRX102"/>
      <c r="QRY102"/>
      <c r="QRZ102"/>
      <c r="QSA102"/>
      <c r="QSB102"/>
      <c r="QSC102"/>
      <c r="QSD102"/>
      <c r="QSE102"/>
      <c r="QSF102"/>
      <c r="QSG102"/>
      <c r="QSH102"/>
      <c r="QSI102"/>
      <c r="QSJ102"/>
      <c r="QSK102"/>
      <c r="QSL102"/>
      <c r="QSM102"/>
      <c r="QSN102"/>
      <c r="QSO102"/>
      <c r="QSP102"/>
      <c r="QSQ102"/>
      <c r="QSR102"/>
      <c r="QSS102"/>
      <c r="QST102"/>
      <c r="QSU102"/>
      <c r="QSV102"/>
      <c r="QSW102"/>
      <c r="QSX102"/>
      <c r="QSY102"/>
      <c r="QSZ102"/>
      <c r="QTA102"/>
      <c r="QTB102"/>
      <c r="QTC102"/>
      <c r="QTD102"/>
      <c r="QTE102"/>
      <c r="QTF102"/>
      <c r="QTG102"/>
      <c r="QTH102"/>
      <c r="QTI102"/>
      <c r="QTJ102"/>
      <c r="QTK102"/>
      <c r="QTL102"/>
      <c r="QTM102"/>
      <c r="QTN102"/>
      <c r="QTO102"/>
      <c r="QTP102"/>
      <c r="QTQ102"/>
      <c r="QTR102"/>
      <c r="QTS102"/>
      <c r="QTT102"/>
      <c r="QTU102"/>
      <c r="QTV102"/>
      <c r="QTW102"/>
      <c r="QTX102"/>
      <c r="QTY102"/>
      <c r="QTZ102"/>
      <c r="QUA102"/>
      <c r="QUB102"/>
      <c r="QUC102"/>
      <c r="QUD102"/>
      <c r="QUE102"/>
      <c r="QUF102"/>
      <c r="QUG102"/>
      <c r="QUH102"/>
      <c r="QUI102"/>
      <c r="QUJ102"/>
      <c r="QUK102"/>
      <c r="QUL102"/>
      <c r="QUM102"/>
      <c r="QUN102"/>
      <c r="QUO102"/>
      <c r="QUP102"/>
      <c r="QUQ102"/>
      <c r="QUR102"/>
      <c r="QUS102"/>
      <c r="QUT102"/>
      <c r="QUU102"/>
      <c r="QUV102"/>
      <c r="QUW102"/>
      <c r="QUX102"/>
      <c r="QUY102"/>
      <c r="QUZ102"/>
      <c r="QVA102"/>
      <c r="QVB102"/>
      <c r="QVC102"/>
      <c r="QVD102"/>
      <c r="QVE102"/>
      <c r="QVF102"/>
      <c r="QVG102"/>
      <c r="QVH102"/>
      <c r="QVI102"/>
      <c r="QVJ102"/>
      <c r="QVK102"/>
      <c r="QVL102"/>
      <c r="QVM102"/>
      <c r="QVN102"/>
      <c r="QVO102"/>
      <c r="QVP102"/>
      <c r="QVQ102"/>
      <c r="QVR102"/>
      <c r="QVS102"/>
      <c r="QVT102"/>
      <c r="QVU102"/>
      <c r="QVV102"/>
      <c r="QVW102"/>
      <c r="QVX102"/>
      <c r="QVY102"/>
      <c r="QVZ102"/>
      <c r="QWA102"/>
      <c r="QWB102"/>
      <c r="QWC102"/>
      <c r="QWD102"/>
      <c r="QWE102"/>
      <c r="QWF102"/>
      <c r="QWG102"/>
      <c r="QWH102"/>
      <c r="QWI102"/>
      <c r="QWJ102"/>
      <c r="QWK102"/>
      <c r="QWL102"/>
      <c r="QWM102"/>
      <c r="QWN102"/>
      <c r="QWO102"/>
      <c r="QWP102"/>
      <c r="QWQ102"/>
      <c r="QWR102"/>
      <c r="QWS102"/>
      <c r="QWT102"/>
      <c r="QWU102"/>
      <c r="QWV102"/>
      <c r="QWW102"/>
      <c r="QWX102"/>
      <c r="QWY102"/>
      <c r="QWZ102"/>
      <c r="QXA102"/>
      <c r="QXB102"/>
      <c r="QXC102"/>
      <c r="QXD102"/>
      <c r="QXE102"/>
      <c r="QXF102"/>
      <c r="QXG102"/>
      <c r="QXH102"/>
      <c r="QXI102"/>
      <c r="QXJ102"/>
      <c r="QXK102"/>
      <c r="QXL102"/>
      <c r="QXM102"/>
      <c r="QXN102"/>
      <c r="QXO102"/>
      <c r="QXP102"/>
      <c r="QXQ102"/>
      <c r="QXR102"/>
      <c r="QXS102"/>
      <c r="QXT102"/>
      <c r="QXU102"/>
      <c r="QXV102"/>
      <c r="QXW102"/>
      <c r="QXX102"/>
      <c r="QXY102"/>
      <c r="QXZ102"/>
      <c r="QYA102"/>
      <c r="QYB102"/>
      <c r="QYC102"/>
      <c r="QYD102"/>
      <c r="QYE102"/>
      <c r="QYF102"/>
      <c r="QYG102"/>
      <c r="QYH102"/>
      <c r="QYI102"/>
      <c r="QYJ102"/>
      <c r="QYK102"/>
      <c r="QYL102"/>
      <c r="QYM102"/>
      <c r="QYN102"/>
      <c r="QYO102"/>
      <c r="QYP102"/>
      <c r="QYQ102"/>
      <c r="QYR102"/>
      <c r="QYS102"/>
      <c r="QYT102"/>
      <c r="QYU102"/>
      <c r="QYV102"/>
      <c r="QYW102"/>
      <c r="QYX102"/>
      <c r="QYY102"/>
      <c r="QYZ102"/>
      <c r="QZA102"/>
      <c r="QZB102"/>
      <c r="QZC102"/>
      <c r="QZD102"/>
      <c r="QZE102"/>
      <c r="QZF102"/>
      <c r="QZG102"/>
      <c r="QZH102"/>
      <c r="QZI102"/>
      <c r="QZJ102"/>
      <c r="QZK102"/>
      <c r="QZL102"/>
      <c r="QZM102"/>
      <c r="QZN102"/>
      <c r="QZO102"/>
      <c r="QZP102"/>
      <c r="QZQ102"/>
      <c r="QZR102"/>
      <c r="QZS102"/>
      <c r="QZT102"/>
      <c r="QZU102"/>
      <c r="QZV102"/>
      <c r="QZW102"/>
      <c r="QZX102"/>
      <c r="QZY102"/>
      <c r="QZZ102"/>
      <c r="RAA102"/>
      <c r="RAB102"/>
      <c r="RAC102"/>
      <c r="RAD102"/>
      <c r="RAE102"/>
      <c r="RAF102"/>
      <c r="RAG102"/>
      <c r="RAH102"/>
      <c r="RAI102"/>
      <c r="RAJ102"/>
      <c r="RAK102"/>
      <c r="RAL102"/>
      <c r="RAM102"/>
      <c r="RAN102"/>
      <c r="RAO102"/>
      <c r="RAP102"/>
      <c r="RAQ102"/>
      <c r="RAR102"/>
      <c r="RAS102"/>
      <c r="RAT102"/>
      <c r="RAU102"/>
      <c r="RAV102"/>
      <c r="RAW102"/>
      <c r="RAX102"/>
      <c r="RAY102"/>
      <c r="RAZ102"/>
      <c r="RBA102"/>
      <c r="RBB102"/>
      <c r="RBC102"/>
      <c r="RBD102"/>
      <c r="RBE102"/>
      <c r="RBF102"/>
      <c r="RBG102"/>
      <c r="RBH102"/>
      <c r="RBI102"/>
      <c r="RBJ102"/>
      <c r="RBK102"/>
      <c r="RBL102"/>
      <c r="RBM102"/>
      <c r="RBN102"/>
      <c r="RBO102"/>
      <c r="RBP102"/>
      <c r="RBQ102"/>
      <c r="RBR102"/>
      <c r="RBS102"/>
      <c r="RBT102"/>
      <c r="RBU102"/>
      <c r="RBV102"/>
      <c r="RBW102"/>
      <c r="RBX102"/>
      <c r="RBY102"/>
      <c r="RBZ102"/>
      <c r="RCA102"/>
      <c r="RCB102"/>
      <c r="RCC102"/>
      <c r="RCD102"/>
      <c r="RCE102"/>
      <c r="RCF102"/>
      <c r="RCG102"/>
      <c r="RCH102"/>
      <c r="RCI102"/>
      <c r="RCJ102"/>
      <c r="RCK102"/>
      <c r="RCL102"/>
      <c r="RCM102"/>
      <c r="RCN102"/>
      <c r="RCO102"/>
      <c r="RCP102"/>
      <c r="RCQ102"/>
      <c r="RCR102"/>
      <c r="RCS102"/>
      <c r="RCT102"/>
      <c r="RCU102"/>
      <c r="RCV102"/>
      <c r="RCW102"/>
      <c r="RCX102"/>
      <c r="RCY102"/>
      <c r="RCZ102"/>
      <c r="RDA102"/>
      <c r="RDB102"/>
      <c r="RDC102"/>
      <c r="RDD102"/>
      <c r="RDE102"/>
      <c r="RDF102"/>
      <c r="RDG102"/>
      <c r="RDH102"/>
      <c r="RDI102"/>
      <c r="RDJ102"/>
      <c r="RDK102"/>
      <c r="RDL102"/>
      <c r="RDM102"/>
      <c r="RDN102"/>
      <c r="RDO102"/>
      <c r="RDP102"/>
      <c r="RDQ102"/>
      <c r="RDR102"/>
      <c r="RDS102"/>
      <c r="RDT102"/>
      <c r="RDU102"/>
      <c r="RDV102"/>
      <c r="RDW102"/>
      <c r="RDX102"/>
      <c r="RDY102"/>
      <c r="RDZ102"/>
      <c r="REA102"/>
      <c r="REB102"/>
      <c r="REC102"/>
      <c r="RED102"/>
      <c r="REE102"/>
      <c r="REF102"/>
      <c r="REG102"/>
      <c r="REH102"/>
      <c r="REI102"/>
      <c r="REJ102"/>
      <c r="REK102"/>
      <c r="REL102"/>
      <c r="REM102"/>
      <c r="REN102"/>
      <c r="REO102"/>
      <c r="REP102"/>
      <c r="REQ102"/>
      <c r="RER102"/>
      <c r="RES102"/>
      <c r="RET102"/>
      <c r="REU102"/>
      <c r="REV102"/>
      <c r="REW102"/>
      <c r="REX102"/>
      <c r="REY102"/>
      <c r="REZ102"/>
      <c r="RFA102"/>
      <c r="RFB102"/>
      <c r="RFC102"/>
      <c r="RFD102"/>
      <c r="RFE102"/>
      <c r="RFF102"/>
      <c r="RFG102"/>
      <c r="RFH102"/>
      <c r="RFI102"/>
      <c r="RFJ102"/>
      <c r="RFK102"/>
      <c r="RFL102"/>
      <c r="RFM102"/>
      <c r="RFN102"/>
      <c r="RFO102"/>
      <c r="RFP102"/>
      <c r="RFQ102"/>
      <c r="RFR102"/>
      <c r="RFS102"/>
      <c r="RFT102"/>
      <c r="RFU102"/>
      <c r="RFV102"/>
      <c r="RFW102"/>
      <c r="RFX102"/>
      <c r="RFY102"/>
      <c r="RFZ102"/>
      <c r="RGA102"/>
      <c r="RGB102"/>
      <c r="RGC102"/>
      <c r="RGD102"/>
      <c r="RGE102"/>
      <c r="RGF102"/>
      <c r="RGG102"/>
      <c r="RGH102"/>
      <c r="RGI102"/>
      <c r="RGJ102"/>
      <c r="RGK102"/>
      <c r="RGL102"/>
      <c r="RGM102"/>
      <c r="RGN102"/>
      <c r="RGO102"/>
      <c r="RGP102"/>
      <c r="RGQ102"/>
      <c r="RGR102"/>
      <c r="RGS102"/>
      <c r="RGT102"/>
      <c r="RGU102"/>
      <c r="RGV102"/>
      <c r="RGW102"/>
      <c r="RGX102"/>
      <c r="RGY102"/>
      <c r="RGZ102"/>
      <c r="RHA102"/>
      <c r="RHB102"/>
      <c r="RHC102"/>
      <c r="RHD102"/>
      <c r="RHE102"/>
      <c r="RHF102"/>
      <c r="RHG102"/>
      <c r="RHH102"/>
      <c r="RHI102"/>
      <c r="RHJ102"/>
      <c r="RHK102"/>
      <c r="RHL102"/>
      <c r="RHM102"/>
      <c r="RHN102"/>
      <c r="RHO102"/>
      <c r="RHP102"/>
      <c r="RHQ102"/>
      <c r="RHR102"/>
      <c r="RHS102"/>
      <c r="RHT102"/>
      <c r="RHU102"/>
      <c r="RHV102"/>
      <c r="RHW102"/>
      <c r="RHX102"/>
      <c r="RHY102"/>
      <c r="RHZ102"/>
      <c r="RIA102"/>
      <c r="RIB102"/>
      <c r="RIC102"/>
      <c r="RID102"/>
      <c r="RIE102"/>
      <c r="RIF102"/>
      <c r="RIG102"/>
      <c r="RIH102"/>
      <c r="RII102"/>
      <c r="RIJ102"/>
      <c r="RIK102"/>
      <c r="RIL102"/>
      <c r="RIM102"/>
      <c r="RIN102"/>
      <c r="RIO102"/>
      <c r="RIP102"/>
      <c r="RIQ102"/>
      <c r="RIR102"/>
      <c r="RIS102"/>
      <c r="RIT102"/>
      <c r="RIU102"/>
      <c r="RIV102"/>
      <c r="RIW102"/>
      <c r="RIX102"/>
      <c r="RIY102"/>
      <c r="RIZ102"/>
      <c r="RJA102"/>
      <c r="RJB102"/>
      <c r="RJC102"/>
      <c r="RJD102"/>
      <c r="RJE102"/>
      <c r="RJF102"/>
      <c r="RJG102"/>
      <c r="RJH102"/>
      <c r="RJI102"/>
      <c r="RJJ102"/>
      <c r="RJK102"/>
      <c r="RJL102"/>
      <c r="RJM102"/>
      <c r="RJN102"/>
      <c r="RJO102"/>
      <c r="RJP102"/>
      <c r="RJQ102"/>
      <c r="RJR102"/>
      <c r="RJS102"/>
      <c r="RJT102"/>
      <c r="RJU102"/>
      <c r="RJV102"/>
      <c r="RJW102"/>
      <c r="RJX102"/>
      <c r="RJY102"/>
      <c r="RJZ102"/>
      <c r="RKA102"/>
      <c r="RKB102"/>
      <c r="RKC102"/>
      <c r="RKD102"/>
      <c r="RKE102"/>
      <c r="RKF102"/>
      <c r="RKG102"/>
      <c r="RKH102"/>
      <c r="RKI102"/>
      <c r="RKJ102"/>
      <c r="RKK102"/>
      <c r="RKL102"/>
      <c r="RKM102"/>
      <c r="RKN102"/>
      <c r="RKO102"/>
      <c r="RKP102"/>
      <c r="RKQ102"/>
      <c r="RKR102"/>
      <c r="RKS102"/>
      <c r="RKT102"/>
      <c r="RKU102"/>
      <c r="RKV102"/>
      <c r="RKW102"/>
      <c r="RKX102"/>
      <c r="RKY102"/>
      <c r="RKZ102"/>
      <c r="RLA102"/>
      <c r="RLB102"/>
      <c r="RLC102"/>
      <c r="RLD102"/>
      <c r="RLE102"/>
      <c r="RLF102"/>
      <c r="RLG102"/>
      <c r="RLH102"/>
      <c r="RLI102"/>
      <c r="RLJ102"/>
      <c r="RLK102"/>
      <c r="RLL102"/>
      <c r="RLM102"/>
      <c r="RLN102"/>
      <c r="RLO102"/>
      <c r="RLP102"/>
      <c r="RLQ102"/>
      <c r="RLR102"/>
      <c r="RLS102"/>
      <c r="RLT102"/>
      <c r="RLU102"/>
      <c r="RLV102"/>
      <c r="RLW102"/>
      <c r="RLX102"/>
      <c r="RLY102"/>
      <c r="RLZ102"/>
      <c r="RMA102"/>
      <c r="RMB102"/>
      <c r="RMC102"/>
      <c r="RMD102"/>
      <c r="RME102"/>
      <c r="RMF102"/>
      <c r="RMG102"/>
      <c r="RMH102"/>
      <c r="RMI102"/>
      <c r="RMJ102"/>
      <c r="RMK102"/>
      <c r="RML102"/>
      <c r="RMM102"/>
      <c r="RMN102"/>
      <c r="RMO102"/>
      <c r="RMP102"/>
      <c r="RMQ102"/>
      <c r="RMR102"/>
      <c r="RMS102"/>
      <c r="RMT102"/>
      <c r="RMU102"/>
      <c r="RMV102"/>
      <c r="RMW102"/>
      <c r="RMX102"/>
      <c r="RMY102"/>
      <c r="RMZ102"/>
      <c r="RNA102"/>
      <c r="RNB102"/>
      <c r="RNC102"/>
      <c r="RND102"/>
      <c r="RNE102"/>
      <c r="RNF102"/>
      <c r="RNG102"/>
      <c r="RNH102"/>
      <c r="RNI102"/>
      <c r="RNJ102"/>
      <c r="RNK102"/>
      <c r="RNL102"/>
      <c r="RNM102"/>
      <c r="RNN102"/>
      <c r="RNO102"/>
      <c r="RNP102"/>
      <c r="RNQ102"/>
      <c r="RNR102"/>
      <c r="RNS102"/>
      <c r="RNT102"/>
      <c r="RNU102"/>
      <c r="RNV102"/>
      <c r="RNW102"/>
      <c r="RNX102"/>
      <c r="RNY102"/>
      <c r="RNZ102"/>
      <c r="ROA102"/>
      <c r="ROB102"/>
      <c r="ROC102"/>
      <c r="ROD102"/>
      <c r="ROE102"/>
      <c r="ROF102"/>
      <c r="ROG102"/>
      <c r="ROH102"/>
      <c r="ROI102"/>
      <c r="ROJ102"/>
      <c r="ROK102"/>
      <c r="ROL102"/>
      <c r="ROM102"/>
      <c r="RON102"/>
      <c r="ROO102"/>
      <c r="ROP102"/>
      <c r="ROQ102"/>
      <c r="ROR102"/>
      <c r="ROS102"/>
      <c r="ROT102"/>
      <c r="ROU102"/>
      <c r="ROV102"/>
      <c r="ROW102"/>
      <c r="ROX102"/>
      <c r="ROY102"/>
      <c r="ROZ102"/>
      <c r="RPA102"/>
      <c r="RPB102"/>
      <c r="RPC102"/>
      <c r="RPD102"/>
      <c r="RPE102"/>
      <c r="RPF102"/>
      <c r="RPG102"/>
      <c r="RPH102"/>
      <c r="RPI102"/>
      <c r="RPJ102"/>
      <c r="RPK102"/>
      <c r="RPL102"/>
      <c r="RPM102"/>
      <c r="RPN102"/>
      <c r="RPO102"/>
      <c r="RPP102"/>
      <c r="RPQ102"/>
      <c r="RPR102"/>
      <c r="RPS102"/>
      <c r="RPT102"/>
      <c r="RPU102"/>
      <c r="RPV102"/>
      <c r="RPW102"/>
      <c r="RPX102"/>
      <c r="RPY102"/>
      <c r="RPZ102"/>
      <c r="RQA102"/>
      <c r="RQB102"/>
      <c r="RQC102"/>
      <c r="RQD102"/>
      <c r="RQE102"/>
      <c r="RQF102"/>
      <c r="RQG102"/>
      <c r="RQH102"/>
      <c r="RQI102"/>
      <c r="RQJ102"/>
      <c r="RQK102"/>
      <c r="RQL102"/>
      <c r="RQM102"/>
      <c r="RQN102"/>
      <c r="RQO102"/>
      <c r="RQP102"/>
      <c r="RQQ102"/>
      <c r="RQR102"/>
      <c r="RQS102"/>
      <c r="RQT102"/>
      <c r="RQU102"/>
      <c r="RQV102"/>
      <c r="RQW102"/>
      <c r="RQX102"/>
      <c r="RQY102"/>
      <c r="RQZ102"/>
      <c r="RRA102"/>
      <c r="RRB102"/>
      <c r="RRC102"/>
      <c r="RRD102"/>
      <c r="RRE102"/>
      <c r="RRF102"/>
      <c r="RRG102"/>
      <c r="RRH102"/>
      <c r="RRI102"/>
      <c r="RRJ102"/>
      <c r="RRK102"/>
      <c r="RRL102"/>
      <c r="RRM102"/>
      <c r="RRN102"/>
      <c r="RRO102"/>
      <c r="RRP102"/>
      <c r="RRQ102"/>
      <c r="RRR102"/>
      <c r="RRS102"/>
      <c r="RRT102"/>
      <c r="RRU102"/>
      <c r="RRV102"/>
      <c r="RRW102"/>
      <c r="RRX102"/>
      <c r="RRY102"/>
      <c r="RRZ102"/>
      <c r="RSA102"/>
      <c r="RSB102"/>
      <c r="RSC102"/>
      <c r="RSD102"/>
      <c r="RSE102"/>
      <c r="RSF102"/>
      <c r="RSG102"/>
      <c r="RSH102"/>
      <c r="RSI102"/>
      <c r="RSJ102"/>
      <c r="RSK102"/>
      <c r="RSL102"/>
      <c r="RSM102"/>
      <c r="RSN102"/>
      <c r="RSO102"/>
      <c r="RSP102"/>
      <c r="RSQ102"/>
      <c r="RSR102"/>
      <c r="RSS102"/>
      <c r="RST102"/>
      <c r="RSU102"/>
      <c r="RSV102"/>
      <c r="RSW102"/>
      <c r="RSX102"/>
      <c r="RSY102"/>
      <c r="RSZ102"/>
      <c r="RTA102"/>
      <c r="RTB102"/>
      <c r="RTC102"/>
      <c r="RTD102"/>
      <c r="RTE102"/>
      <c r="RTF102"/>
      <c r="RTG102"/>
      <c r="RTH102"/>
      <c r="RTI102"/>
      <c r="RTJ102"/>
      <c r="RTK102"/>
      <c r="RTL102"/>
      <c r="RTM102"/>
      <c r="RTN102"/>
      <c r="RTO102"/>
      <c r="RTP102"/>
      <c r="RTQ102"/>
      <c r="RTR102"/>
      <c r="RTS102"/>
      <c r="RTT102"/>
      <c r="RTU102"/>
      <c r="RTV102"/>
      <c r="RTW102"/>
      <c r="RTX102"/>
      <c r="RTY102"/>
      <c r="RTZ102"/>
      <c r="RUA102"/>
      <c r="RUB102"/>
      <c r="RUC102"/>
      <c r="RUD102"/>
      <c r="RUE102"/>
      <c r="RUF102"/>
      <c r="RUG102"/>
      <c r="RUH102"/>
      <c r="RUI102"/>
      <c r="RUJ102"/>
      <c r="RUK102"/>
      <c r="RUL102"/>
      <c r="RUM102"/>
      <c r="RUN102"/>
      <c r="RUO102"/>
      <c r="RUP102"/>
      <c r="RUQ102"/>
      <c r="RUR102"/>
      <c r="RUS102"/>
      <c r="RUT102"/>
      <c r="RUU102"/>
      <c r="RUV102"/>
      <c r="RUW102"/>
      <c r="RUX102"/>
      <c r="RUY102"/>
      <c r="RUZ102"/>
      <c r="RVA102"/>
      <c r="RVB102"/>
      <c r="RVC102"/>
      <c r="RVD102"/>
      <c r="RVE102"/>
      <c r="RVF102"/>
      <c r="RVG102"/>
      <c r="RVH102"/>
      <c r="RVI102"/>
      <c r="RVJ102"/>
      <c r="RVK102"/>
      <c r="RVL102"/>
      <c r="RVM102"/>
      <c r="RVN102"/>
      <c r="RVO102"/>
      <c r="RVP102"/>
      <c r="RVQ102"/>
      <c r="RVR102"/>
      <c r="RVS102"/>
      <c r="RVT102"/>
      <c r="RVU102"/>
      <c r="RVV102"/>
      <c r="RVW102"/>
      <c r="RVX102"/>
      <c r="RVY102"/>
      <c r="RVZ102"/>
      <c r="RWA102"/>
      <c r="RWB102"/>
      <c r="RWC102"/>
      <c r="RWD102"/>
      <c r="RWE102"/>
      <c r="RWF102"/>
      <c r="RWG102"/>
      <c r="RWH102"/>
      <c r="RWI102"/>
      <c r="RWJ102"/>
      <c r="RWK102"/>
      <c r="RWL102"/>
      <c r="RWM102"/>
      <c r="RWN102"/>
      <c r="RWO102"/>
      <c r="RWP102"/>
      <c r="RWQ102"/>
      <c r="RWR102"/>
      <c r="RWS102"/>
      <c r="RWT102"/>
      <c r="RWU102"/>
      <c r="RWV102"/>
      <c r="RWW102"/>
      <c r="RWX102"/>
      <c r="RWY102"/>
      <c r="RWZ102"/>
      <c r="RXA102"/>
      <c r="RXB102"/>
      <c r="RXC102"/>
      <c r="RXD102"/>
      <c r="RXE102"/>
      <c r="RXF102"/>
      <c r="RXG102"/>
      <c r="RXH102"/>
      <c r="RXI102"/>
      <c r="RXJ102"/>
      <c r="RXK102"/>
      <c r="RXL102"/>
      <c r="RXM102"/>
      <c r="RXN102"/>
      <c r="RXO102"/>
      <c r="RXP102"/>
      <c r="RXQ102"/>
      <c r="RXR102"/>
      <c r="RXS102"/>
      <c r="RXT102"/>
      <c r="RXU102"/>
      <c r="RXV102"/>
      <c r="RXW102"/>
      <c r="RXX102"/>
      <c r="RXY102"/>
      <c r="RXZ102"/>
      <c r="RYA102"/>
      <c r="RYB102"/>
      <c r="RYC102"/>
      <c r="RYD102"/>
      <c r="RYE102"/>
      <c r="RYF102"/>
      <c r="RYG102"/>
      <c r="RYH102"/>
      <c r="RYI102"/>
      <c r="RYJ102"/>
      <c r="RYK102"/>
      <c r="RYL102"/>
      <c r="RYM102"/>
      <c r="RYN102"/>
      <c r="RYO102"/>
      <c r="RYP102"/>
      <c r="RYQ102"/>
      <c r="RYR102"/>
      <c r="RYS102"/>
      <c r="RYT102"/>
      <c r="RYU102"/>
      <c r="RYV102"/>
      <c r="RYW102"/>
      <c r="RYX102"/>
      <c r="RYY102"/>
      <c r="RYZ102"/>
      <c r="RZA102"/>
      <c r="RZB102"/>
      <c r="RZC102"/>
      <c r="RZD102"/>
      <c r="RZE102"/>
      <c r="RZF102"/>
      <c r="RZG102"/>
      <c r="RZH102"/>
      <c r="RZI102"/>
      <c r="RZJ102"/>
      <c r="RZK102"/>
      <c r="RZL102"/>
      <c r="RZM102"/>
      <c r="RZN102"/>
      <c r="RZO102"/>
      <c r="RZP102"/>
      <c r="RZQ102"/>
      <c r="RZR102"/>
      <c r="RZS102"/>
      <c r="RZT102"/>
      <c r="RZU102"/>
      <c r="RZV102"/>
      <c r="RZW102"/>
      <c r="RZX102"/>
      <c r="RZY102"/>
      <c r="RZZ102"/>
      <c r="SAA102"/>
      <c r="SAB102"/>
      <c r="SAC102"/>
      <c r="SAD102"/>
      <c r="SAE102"/>
      <c r="SAF102"/>
      <c r="SAG102"/>
      <c r="SAH102"/>
      <c r="SAI102"/>
      <c r="SAJ102"/>
      <c r="SAK102"/>
      <c r="SAL102"/>
      <c r="SAM102"/>
      <c r="SAN102"/>
      <c r="SAO102"/>
      <c r="SAP102"/>
      <c r="SAQ102"/>
      <c r="SAR102"/>
      <c r="SAS102"/>
      <c r="SAT102"/>
      <c r="SAU102"/>
      <c r="SAV102"/>
      <c r="SAW102"/>
      <c r="SAX102"/>
      <c r="SAY102"/>
      <c r="SAZ102"/>
      <c r="SBA102"/>
      <c r="SBB102"/>
      <c r="SBC102"/>
      <c r="SBD102"/>
      <c r="SBE102"/>
      <c r="SBF102"/>
      <c r="SBG102"/>
      <c r="SBH102"/>
      <c r="SBI102"/>
      <c r="SBJ102"/>
      <c r="SBK102"/>
      <c r="SBL102"/>
      <c r="SBM102"/>
      <c r="SBN102"/>
      <c r="SBO102"/>
      <c r="SBP102"/>
      <c r="SBQ102"/>
      <c r="SBR102"/>
      <c r="SBS102"/>
      <c r="SBT102"/>
      <c r="SBU102"/>
      <c r="SBV102"/>
      <c r="SBW102"/>
      <c r="SBX102"/>
      <c r="SBY102"/>
      <c r="SBZ102"/>
      <c r="SCA102"/>
      <c r="SCB102"/>
      <c r="SCC102"/>
      <c r="SCD102"/>
      <c r="SCE102"/>
      <c r="SCF102"/>
      <c r="SCG102"/>
      <c r="SCH102"/>
      <c r="SCI102"/>
      <c r="SCJ102"/>
      <c r="SCK102"/>
      <c r="SCL102"/>
      <c r="SCM102"/>
      <c r="SCN102"/>
      <c r="SCO102"/>
      <c r="SCP102"/>
      <c r="SCQ102"/>
      <c r="SCR102"/>
      <c r="SCS102"/>
      <c r="SCT102"/>
      <c r="SCU102"/>
      <c r="SCV102"/>
      <c r="SCW102"/>
      <c r="SCX102"/>
      <c r="SCY102"/>
      <c r="SCZ102"/>
      <c r="SDA102"/>
      <c r="SDB102"/>
      <c r="SDC102"/>
      <c r="SDD102"/>
      <c r="SDE102"/>
      <c r="SDF102"/>
      <c r="SDG102"/>
      <c r="SDH102"/>
      <c r="SDI102"/>
      <c r="SDJ102"/>
      <c r="SDK102"/>
      <c r="SDL102"/>
      <c r="SDM102"/>
      <c r="SDN102"/>
      <c r="SDO102"/>
      <c r="SDP102"/>
      <c r="SDQ102"/>
      <c r="SDR102"/>
      <c r="SDS102"/>
      <c r="SDT102"/>
      <c r="SDU102"/>
      <c r="SDV102"/>
      <c r="SDW102"/>
      <c r="SDX102"/>
      <c r="SDY102"/>
      <c r="SDZ102"/>
      <c r="SEA102"/>
      <c r="SEB102"/>
      <c r="SEC102"/>
      <c r="SED102"/>
      <c r="SEE102"/>
      <c r="SEF102"/>
      <c r="SEG102"/>
      <c r="SEH102"/>
      <c r="SEI102"/>
      <c r="SEJ102"/>
      <c r="SEK102"/>
      <c r="SEL102"/>
      <c r="SEM102"/>
      <c r="SEN102"/>
      <c r="SEO102"/>
      <c r="SEP102"/>
      <c r="SEQ102"/>
      <c r="SER102"/>
      <c r="SES102"/>
      <c r="SET102"/>
      <c r="SEU102"/>
      <c r="SEV102"/>
      <c r="SEW102"/>
      <c r="SEX102"/>
      <c r="SEY102"/>
      <c r="SEZ102"/>
      <c r="SFA102"/>
      <c r="SFB102"/>
      <c r="SFC102"/>
      <c r="SFD102"/>
      <c r="SFE102"/>
      <c r="SFF102"/>
      <c r="SFG102"/>
      <c r="SFH102"/>
      <c r="SFI102"/>
      <c r="SFJ102"/>
      <c r="SFK102"/>
      <c r="SFL102"/>
      <c r="SFM102"/>
      <c r="SFN102"/>
      <c r="SFO102"/>
      <c r="SFP102"/>
      <c r="SFQ102"/>
      <c r="SFR102"/>
      <c r="SFS102"/>
      <c r="SFT102"/>
      <c r="SFU102"/>
      <c r="SFV102"/>
      <c r="SFW102"/>
      <c r="SFX102"/>
      <c r="SFY102"/>
      <c r="SFZ102"/>
      <c r="SGA102"/>
      <c r="SGB102"/>
      <c r="SGC102"/>
      <c r="SGD102"/>
      <c r="SGE102"/>
      <c r="SGF102"/>
      <c r="SGG102"/>
      <c r="SGH102"/>
      <c r="SGI102"/>
      <c r="SGJ102"/>
      <c r="SGK102"/>
      <c r="SGL102"/>
      <c r="SGM102"/>
      <c r="SGN102"/>
      <c r="SGO102"/>
      <c r="SGP102"/>
      <c r="SGQ102"/>
      <c r="SGR102"/>
      <c r="SGS102"/>
      <c r="SGT102"/>
      <c r="SGU102"/>
      <c r="SGV102"/>
      <c r="SGW102"/>
      <c r="SGX102"/>
      <c r="SGY102"/>
      <c r="SGZ102"/>
      <c r="SHA102"/>
      <c r="SHB102"/>
      <c r="SHC102"/>
      <c r="SHD102"/>
      <c r="SHE102"/>
      <c r="SHF102"/>
      <c r="SHG102"/>
      <c r="SHH102"/>
      <c r="SHI102"/>
      <c r="SHJ102"/>
      <c r="SHK102"/>
      <c r="SHL102"/>
      <c r="SHM102"/>
      <c r="SHN102"/>
      <c r="SHO102"/>
      <c r="SHP102"/>
      <c r="SHQ102"/>
      <c r="SHR102"/>
      <c r="SHS102"/>
      <c r="SHT102"/>
      <c r="SHU102"/>
      <c r="SHV102"/>
      <c r="SHW102"/>
      <c r="SHX102"/>
      <c r="SHY102"/>
      <c r="SHZ102"/>
      <c r="SIA102"/>
      <c r="SIB102"/>
      <c r="SIC102"/>
      <c r="SID102"/>
      <c r="SIE102"/>
      <c r="SIF102"/>
      <c r="SIG102"/>
      <c r="SIH102"/>
      <c r="SII102"/>
      <c r="SIJ102"/>
      <c r="SIK102"/>
      <c r="SIL102"/>
      <c r="SIM102"/>
      <c r="SIN102"/>
      <c r="SIO102"/>
      <c r="SIP102"/>
      <c r="SIQ102"/>
      <c r="SIR102"/>
      <c r="SIS102"/>
      <c r="SIT102"/>
      <c r="SIU102"/>
      <c r="SIV102"/>
      <c r="SIW102"/>
      <c r="SIX102"/>
      <c r="SIY102"/>
      <c r="SIZ102"/>
      <c r="SJA102"/>
      <c r="SJB102"/>
      <c r="SJC102"/>
      <c r="SJD102"/>
      <c r="SJE102"/>
      <c r="SJF102"/>
      <c r="SJG102"/>
      <c r="SJH102"/>
      <c r="SJI102"/>
      <c r="SJJ102"/>
      <c r="SJK102"/>
      <c r="SJL102"/>
      <c r="SJM102"/>
      <c r="SJN102"/>
      <c r="SJO102"/>
      <c r="SJP102"/>
      <c r="SJQ102"/>
      <c r="SJR102"/>
      <c r="SJS102"/>
      <c r="SJT102"/>
      <c r="SJU102"/>
      <c r="SJV102"/>
      <c r="SJW102"/>
      <c r="SJX102"/>
      <c r="SJY102"/>
      <c r="SJZ102"/>
      <c r="SKA102"/>
      <c r="SKB102"/>
      <c r="SKC102"/>
      <c r="SKD102"/>
      <c r="SKE102"/>
      <c r="SKF102"/>
      <c r="SKG102"/>
      <c r="SKH102"/>
      <c r="SKI102"/>
      <c r="SKJ102"/>
      <c r="SKK102"/>
      <c r="SKL102"/>
      <c r="SKM102"/>
      <c r="SKN102"/>
      <c r="SKO102"/>
      <c r="SKP102"/>
      <c r="SKQ102"/>
      <c r="SKR102"/>
      <c r="SKS102"/>
      <c r="SKT102"/>
      <c r="SKU102"/>
      <c r="SKV102"/>
      <c r="SKW102"/>
      <c r="SKX102"/>
      <c r="SKY102"/>
      <c r="SKZ102"/>
      <c r="SLA102"/>
      <c r="SLB102"/>
      <c r="SLC102"/>
      <c r="SLD102"/>
      <c r="SLE102"/>
      <c r="SLF102"/>
      <c r="SLG102"/>
      <c r="SLH102"/>
      <c r="SLI102"/>
      <c r="SLJ102"/>
      <c r="SLK102"/>
      <c r="SLL102"/>
      <c r="SLM102"/>
      <c r="SLN102"/>
      <c r="SLO102"/>
      <c r="SLP102"/>
      <c r="SLQ102"/>
      <c r="SLR102"/>
      <c r="SLS102"/>
      <c r="SLT102"/>
      <c r="SLU102"/>
      <c r="SLV102"/>
      <c r="SLW102"/>
      <c r="SLX102"/>
      <c r="SLY102"/>
      <c r="SLZ102"/>
      <c r="SMA102"/>
      <c r="SMB102"/>
      <c r="SMC102"/>
      <c r="SMD102"/>
      <c r="SME102"/>
      <c r="SMF102"/>
      <c r="SMG102"/>
      <c r="SMH102"/>
      <c r="SMI102"/>
      <c r="SMJ102"/>
      <c r="SMK102"/>
      <c r="SML102"/>
      <c r="SMM102"/>
      <c r="SMN102"/>
      <c r="SMO102"/>
      <c r="SMP102"/>
      <c r="SMQ102"/>
      <c r="SMR102"/>
      <c r="SMS102"/>
      <c r="SMT102"/>
      <c r="SMU102"/>
      <c r="SMV102"/>
      <c r="SMW102"/>
      <c r="SMX102"/>
      <c r="SMY102"/>
      <c r="SMZ102"/>
      <c r="SNA102"/>
      <c r="SNB102"/>
      <c r="SNC102"/>
      <c r="SND102"/>
      <c r="SNE102"/>
      <c r="SNF102"/>
      <c r="SNG102"/>
      <c r="SNH102"/>
      <c r="SNI102"/>
      <c r="SNJ102"/>
      <c r="SNK102"/>
      <c r="SNL102"/>
      <c r="SNM102"/>
      <c r="SNN102"/>
      <c r="SNO102"/>
      <c r="SNP102"/>
      <c r="SNQ102"/>
      <c r="SNR102"/>
      <c r="SNS102"/>
      <c r="SNT102"/>
      <c r="SNU102"/>
      <c r="SNV102"/>
      <c r="SNW102"/>
      <c r="SNX102"/>
      <c r="SNY102"/>
      <c r="SNZ102"/>
      <c r="SOA102"/>
      <c r="SOB102"/>
      <c r="SOC102"/>
      <c r="SOD102"/>
      <c r="SOE102"/>
      <c r="SOF102"/>
      <c r="SOG102"/>
      <c r="SOH102"/>
      <c r="SOI102"/>
      <c r="SOJ102"/>
      <c r="SOK102"/>
      <c r="SOL102"/>
      <c r="SOM102"/>
      <c r="SON102"/>
      <c r="SOO102"/>
      <c r="SOP102"/>
      <c r="SOQ102"/>
      <c r="SOR102"/>
      <c r="SOS102"/>
      <c r="SOT102"/>
      <c r="SOU102"/>
      <c r="SOV102"/>
      <c r="SOW102"/>
      <c r="SOX102"/>
      <c r="SOY102"/>
      <c r="SOZ102"/>
      <c r="SPA102"/>
      <c r="SPB102"/>
      <c r="SPC102"/>
      <c r="SPD102"/>
      <c r="SPE102"/>
      <c r="SPF102"/>
      <c r="SPG102"/>
      <c r="SPH102"/>
      <c r="SPI102"/>
      <c r="SPJ102"/>
      <c r="SPK102"/>
      <c r="SPL102"/>
      <c r="SPM102"/>
      <c r="SPN102"/>
      <c r="SPO102"/>
      <c r="SPP102"/>
      <c r="SPQ102"/>
      <c r="SPR102"/>
      <c r="SPS102"/>
      <c r="SPT102"/>
      <c r="SPU102"/>
      <c r="SPV102"/>
      <c r="SPW102"/>
      <c r="SPX102"/>
      <c r="SPY102"/>
      <c r="SPZ102"/>
      <c r="SQA102"/>
      <c r="SQB102"/>
      <c r="SQC102"/>
      <c r="SQD102"/>
      <c r="SQE102"/>
      <c r="SQF102"/>
      <c r="SQG102"/>
      <c r="SQH102"/>
      <c r="SQI102"/>
      <c r="SQJ102"/>
      <c r="SQK102"/>
      <c r="SQL102"/>
      <c r="SQM102"/>
      <c r="SQN102"/>
      <c r="SQO102"/>
      <c r="SQP102"/>
      <c r="SQQ102"/>
      <c r="SQR102"/>
      <c r="SQS102"/>
      <c r="SQT102"/>
      <c r="SQU102"/>
      <c r="SQV102"/>
      <c r="SQW102"/>
      <c r="SQX102"/>
      <c r="SQY102"/>
      <c r="SQZ102"/>
      <c r="SRA102"/>
      <c r="SRB102"/>
      <c r="SRC102"/>
      <c r="SRD102"/>
      <c r="SRE102"/>
      <c r="SRF102"/>
      <c r="SRG102"/>
      <c r="SRH102"/>
      <c r="SRI102"/>
      <c r="SRJ102"/>
      <c r="SRK102"/>
      <c r="SRL102"/>
      <c r="SRM102"/>
      <c r="SRN102"/>
      <c r="SRO102"/>
      <c r="SRP102"/>
      <c r="SRQ102"/>
      <c r="SRR102"/>
      <c r="SRS102"/>
      <c r="SRT102"/>
      <c r="SRU102"/>
      <c r="SRV102"/>
      <c r="SRW102"/>
      <c r="SRX102"/>
      <c r="SRY102"/>
      <c r="SRZ102"/>
      <c r="SSA102"/>
      <c r="SSB102"/>
      <c r="SSC102"/>
      <c r="SSD102"/>
      <c r="SSE102"/>
      <c r="SSF102"/>
      <c r="SSG102"/>
      <c r="SSH102"/>
      <c r="SSI102"/>
      <c r="SSJ102"/>
      <c r="SSK102"/>
      <c r="SSL102"/>
      <c r="SSM102"/>
      <c r="SSN102"/>
      <c r="SSO102"/>
      <c r="SSP102"/>
      <c r="SSQ102"/>
      <c r="SSR102"/>
      <c r="SSS102"/>
      <c r="SST102"/>
      <c r="SSU102"/>
      <c r="SSV102"/>
      <c r="SSW102"/>
      <c r="SSX102"/>
      <c r="SSY102"/>
      <c r="SSZ102"/>
      <c r="STA102"/>
      <c r="STB102"/>
      <c r="STC102"/>
      <c r="STD102"/>
      <c r="STE102"/>
      <c r="STF102"/>
      <c r="STG102"/>
      <c r="STH102"/>
      <c r="STI102"/>
      <c r="STJ102"/>
      <c r="STK102"/>
      <c r="STL102"/>
      <c r="STM102"/>
      <c r="STN102"/>
      <c r="STO102"/>
      <c r="STP102"/>
      <c r="STQ102"/>
      <c r="STR102"/>
      <c r="STS102"/>
      <c r="STT102"/>
      <c r="STU102"/>
      <c r="STV102"/>
      <c r="STW102"/>
      <c r="STX102"/>
      <c r="STY102"/>
      <c r="STZ102"/>
      <c r="SUA102"/>
      <c r="SUB102"/>
      <c r="SUC102"/>
      <c r="SUD102"/>
      <c r="SUE102"/>
      <c r="SUF102"/>
      <c r="SUG102"/>
      <c r="SUH102"/>
      <c r="SUI102"/>
      <c r="SUJ102"/>
      <c r="SUK102"/>
      <c r="SUL102"/>
      <c r="SUM102"/>
      <c r="SUN102"/>
      <c r="SUO102"/>
      <c r="SUP102"/>
      <c r="SUQ102"/>
      <c r="SUR102"/>
      <c r="SUS102"/>
      <c r="SUT102"/>
      <c r="SUU102"/>
      <c r="SUV102"/>
      <c r="SUW102"/>
      <c r="SUX102"/>
      <c r="SUY102"/>
      <c r="SUZ102"/>
      <c r="SVA102"/>
      <c r="SVB102"/>
      <c r="SVC102"/>
      <c r="SVD102"/>
      <c r="SVE102"/>
      <c r="SVF102"/>
      <c r="SVG102"/>
      <c r="SVH102"/>
      <c r="SVI102"/>
      <c r="SVJ102"/>
      <c r="SVK102"/>
      <c r="SVL102"/>
      <c r="SVM102"/>
      <c r="SVN102"/>
      <c r="SVO102"/>
      <c r="SVP102"/>
      <c r="SVQ102"/>
      <c r="SVR102"/>
      <c r="SVS102"/>
      <c r="SVT102"/>
      <c r="SVU102"/>
      <c r="SVV102"/>
      <c r="SVW102"/>
      <c r="SVX102"/>
      <c r="SVY102"/>
      <c r="SVZ102"/>
      <c r="SWA102"/>
      <c r="SWB102"/>
      <c r="SWC102"/>
      <c r="SWD102"/>
      <c r="SWE102"/>
      <c r="SWF102"/>
      <c r="SWG102"/>
      <c r="SWH102"/>
      <c r="SWI102"/>
      <c r="SWJ102"/>
      <c r="SWK102"/>
      <c r="SWL102"/>
      <c r="SWM102"/>
      <c r="SWN102"/>
      <c r="SWO102"/>
      <c r="SWP102"/>
      <c r="SWQ102"/>
      <c r="SWR102"/>
      <c r="SWS102"/>
      <c r="SWT102"/>
      <c r="SWU102"/>
      <c r="SWV102"/>
      <c r="SWW102"/>
      <c r="SWX102"/>
      <c r="SWY102"/>
      <c r="SWZ102"/>
      <c r="SXA102"/>
      <c r="SXB102"/>
      <c r="SXC102"/>
      <c r="SXD102"/>
      <c r="SXE102"/>
      <c r="SXF102"/>
      <c r="SXG102"/>
      <c r="SXH102"/>
      <c r="SXI102"/>
      <c r="SXJ102"/>
      <c r="SXK102"/>
      <c r="SXL102"/>
      <c r="SXM102"/>
      <c r="SXN102"/>
      <c r="SXO102"/>
      <c r="SXP102"/>
      <c r="SXQ102"/>
      <c r="SXR102"/>
      <c r="SXS102"/>
      <c r="SXT102"/>
      <c r="SXU102"/>
      <c r="SXV102"/>
      <c r="SXW102"/>
      <c r="SXX102"/>
      <c r="SXY102"/>
      <c r="SXZ102"/>
      <c r="SYA102"/>
      <c r="SYB102"/>
      <c r="SYC102"/>
      <c r="SYD102"/>
      <c r="SYE102"/>
      <c r="SYF102"/>
      <c r="SYG102"/>
      <c r="SYH102"/>
      <c r="SYI102"/>
      <c r="SYJ102"/>
      <c r="SYK102"/>
      <c r="SYL102"/>
      <c r="SYM102"/>
      <c r="SYN102"/>
      <c r="SYO102"/>
      <c r="SYP102"/>
      <c r="SYQ102"/>
      <c r="SYR102"/>
      <c r="SYS102"/>
      <c r="SYT102"/>
      <c r="SYU102"/>
      <c r="SYV102"/>
      <c r="SYW102"/>
      <c r="SYX102"/>
      <c r="SYY102"/>
      <c r="SYZ102"/>
      <c r="SZA102"/>
      <c r="SZB102"/>
      <c r="SZC102"/>
      <c r="SZD102"/>
      <c r="SZE102"/>
      <c r="SZF102"/>
      <c r="SZG102"/>
      <c r="SZH102"/>
      <c r="SZI102"/>
      <c r="SZJ102"/>
      <c r="SZK102"/>
      <c r="SZL102"/>
      <c r="SZM102"/>
      <c r="SZN102"/>
      <c r="SZO102"/>
      <c r="SZP102"/>
      <c r="SZQ102"/>
      <c r="SZR102"/>
      <c r="SZS102"/>
      <c r="SZT102"/>
      <c r="SZU102"/>
      <c r="SZV102"/>
      <c r="SZW102"/>
      <c r="SZX102"/>
      <c r="SZY102"/>
      <c r="SZZ102"/>
      <c r="TAA102"/>
      <c r="TAB102"/>
      <c r="TAC102"/>
      <c r="TAD102"/>
      <c r="TAE102"/>
      <c r="TAF102"/>
      <c r="TAG102"/>
      <c r="TAH102"/>
      <c r="TAI102"/>
      <c r="TAJ102"/>
      <c r="TAK102"/>
      <c r="TAL102"/>
      <c r="TAM102"/>
      <c r="TAN102"/>
      <c r="TAO102"/>
      <c r="TAP102"/>
      <c r="TAQ102"/>
      <c r="TAR102"/>
      <c r="TAS102"/>
      <c r="TAT102"/>
      <c r="TAU102"/>
      <c r="TAV102"/>
      <c r="TAW102"/>
      <c r="TAX102"/>
      <c r="TAY102"/>
      <c r="TAZ102"/>
      <c r="TBA102"/>
      <c r="TBB102"/>
      <c r="TBC102"/>
      <c r="TBD102"/>
      <c r="TBE102"/>
      <c r="TBF102"/>
      <c r="TBG102"/>
      <c r="TBH102"/>
      <c r="TBI102"/>
      <c r="TBJ102"/>
      <c r="TBK102"/>
      <c r="TBL102"/>
      <c r="TBM102"/>
      <c r="TBN102"/>
      <c r="TBO102"/>
      <c r="TBP102"/>
      <c r="TBQ102"/>
      <c r="TBR102"/>
      <c r="TBS102"/>
      <c r="TBT102"/>
      <c r="TBU102"/>
      <c r="TBV102"/>
      <c r="TBW102"/>
      <c r="TBX102"/>
      <c r="TBY102"/>
      <c r="TBZ102"/>
      <c r="TCA102"/>
      <c r="TCB102"/>
      <c r="TCC102"/>
      <c r="TCD102"/>
      <c r="TCE102"/>
      <c r="TCF102"/>
      <c r="TCG102"/>
      <c r="TCH102"/>
      <c r="TCI102"/>
      <c r="TCJ102"/>
      <c r="TCK102"/>
      <c r="TCL102"/>
      <c r="TCM102"/>
      <c r="TCN102"/>
      <c r="TCO102"/>
      <c r="TCP102"/>
      <c r="TCQ102"/>
      <c r="TCR102"/>
      <c r="TCS102"/>
      <c r="TCT102"/>
      <c r="TCU102"/>
      <c r="TCV102"/>
      <c r="TCW102"/>
      <c r="TCX102"/>
      <c r="TCY102"/>
      <c r="TCZ102"/>
      <c r="TDA102"/>
      <c r="TDB102"/>
      <c r="TDC102"/>
      <c r="TDD102"/>
      <c r="TDE102"/>
      <c r="TDF102"/>
      <c r="TDG102"/>
      <c r="TDH102"/>
      <c r="TDI102"/>
      <c r="TDJ102"/>
      <c r="TDK102"/>
      <c r="TDL102"/>
      <c r="TDM102"/>
      <c r="TDN102"/>
      <c r="TDO102"/>
      <c r="TDP102"/>
      <c r="TDQ102"/>
      <c r="TDR102"/>
      <c r="TDS102"/>
      <c r="TDT102"/>
      <c r="TDU102"/>
      <c r="TDV102"/>
      <c r="TDW102"/>
      <c r="TDX102"/>
      <c r="TDY102"/>
      <c r="TDZ102"/>
      <c r="TEA102"/>
      <c r="TEB102"/>
      <c r="TEC102"/>
      <c r="TED102"/>
      <c r="TEE102"/>
      <c r="TEF102"/>
      <c r="TEG102"/>
      <c r="TEH102"/>
      <c r="TEI102"/>
      <c r="TEJ102"/>
      <c r="TEK102"/>
      <c r="TEL102"/>
      <c r="TEM102"/>
      <c r="TEN102"/>
      <c r="TEO102"/>
      <c r="TEP102"/>
      <c r="TEQ102"/>
      <c r="TER102"/>
      <c r="TES102"/>
      <c r="TET102"/>
      <c r="TEU102"/>
      <c r="TEV102"/>
      <c r="TEW102"/>
      <c r="TEX102"/>
      <c r="TEY102"/>
      <c r="TEZ102"/>
      <c r="TFA102"/>
      <c r="TFB102"/>
      <c r="TFC102"/>
      <c r="TFD102"/>
      <c r="TFE102"/>
      <c r="TFF102"/>
      <c r="TFG102"/>
      <c r="TFH102"/>
      <c r="TFI102"/>
      <c r="TFJ102"/>
      <c r="TFK102"/>
      <c r="TFL102"/>
      <c r="TFM102"/>
      <c r="TFN102"/>
      <c r="TFO102"/>
      <c r="TFP102"/>
      <c r="TFQ102"/>
      <c r="TFR102"/>
      <c r="TFS102"/>
      <c r="TFT102"/>
      <c r="TFU102"/>
      <c r="TFV102"/>
      <c r="TFW102"/>
      <c r="TFX102"/>
      <c r="TFY102"/>
      <c r="TFZ102"/>
      <c r="TGA102"/>
      <c r="TGB102"/>
      <c r="TGC102"/>
      <c r="TGD102"/>
      <c r="TGE102"/>
      <c r="TGF102"/>
      <c r="TGG102"/>
      <c r="TGH102"/>
      <c r="TGI102"/>
      <c r="TGJ102"/>
      <c r="TGK102"/>
      <c r="TGL102"/>
      <c r="TGM102"/>
      <c r="TGN102"/>
      <c r="TGO102"/>
      <c r="TGP102"/>
      <c r="TGQ102"/>
      <c r="TGR102"/>
      <c r="TGS102"/>
      <c r="TGT102"/>
      <c r="TGU102"/>
      <c r="TGV102"/>
      <c r="TGW102"/>
      <c r="TGX102"/>
      <c r="TGY102"/>
      <c r="TGZ102"/>
      <c r="THA102"/>
      <c r="THB102"/>
      <c r="THC102"/>
      <c r="THD102"/>
      <c r="THE102"/>
      <c r="THF102"/>
      <c r="THG102"/>
      <c r="THH102"/>
      <c r="THI102"/>
      <c r="THJ102"/>
      <c r="THK102"/>
      <c r="THL102"/>
      <c r="THM102"/>
      <c r="THN102"/>
      <c r="THO102"/>
      <c r="THP102"/>
      <c r="THQ102"/>
      <c r="THR102"/>
      <c r="THS102"/>
      <c r="THT102"/>
      <c r="THU102"/>
      <c r="THV102"/>
      <c r="THW102"/>
      <c r="THX102"/>
      <c r="THY102"/>
      <c r="THZ102"/>
      <c r="TIA102"/>
      <c r="TIB102"/>
      <c r="TIC102"/>
      <c r="TID102"/>
      <c r="TIE102"/>
      <c r="TIF102"/>
      <c r="TIG102"/>
      <c r="TIH102"/>
      <c r="TII102"/>
      <c r="TIJ102"/>
      <c r="TIK102"/>
      <c r="TIL102"/>
      <c r="TIM102"/>
      <c r="TIN102"/>
      <c r="TIO102"/>
      <c r="TIP102"/>
      <c r="TIQ102"/>
      <c r="TIR102"/>
      <c r="TIS102"/>
      <c r="TIT102"/>
      <c r="TIU102"/>
      <c r="TIV102"/>
      <c r="TIW102"/>
      <c r="TIX102"/>
      <c r="TIY102"/>
      <c r="TIZ102"/>
      <c r="TJA102"/>
      <c r="TJB102"/>
      <c r="TJC102"/>
      <c r="TJD102"/>
      <c r="TJE102"/>
      <c r="TJF102"/>
      <c r="TJG102"/>
      <c r="TJH102"/>
      <c r="TJI102"/>
      <c r="TJJ102"/>
      <c r="TJK102"/>
      <c r="TJL102"/>
      <c r="TJM102"/>
      <c r="TJN102"/>
      <c r="TJO102"/>
      <c r="TJP102"/>
      <c r="TJQ102"/>
      <c r="TJR102"/>
      <c r="TJS102"/>
      <c r="TJT102"/>
      <c r="TJU102"/>
      <c r="TJV102"/>
      <c r="TJW102"/>
      <c r="TJX102"/>
      <c r="TJY102"/>
      <c r="TJZ102"/>
      <c r="TKA102"/>
      <c r="TKB102"/>
      <c r="TKC102"/>
      <c r="TKD102"/>
      <c r="TKE102"/>
      <c r="TKF102"/>
      <c r="TKG102"/>
      <c r="TKH102"/>
      <c r="TKI102"/>
      <c r="TKJ102"/>
      <c r="TKK102"/>
      <c r="TKL102"/>
      <c r="TKM102"/>
      <c r="TKN102"/>
      <c r="TKO102"/>
      <c r="TKP102"/>
      <c r="TKQ102"/>
      <c r="TKR102"/>
      <c r="TKS102"/>
      <c r="TKT102"/>
      <c r="TKU102"/>
      <c r="TKV102"/>
      <c r="TKW102"/>
      <c r="TKX102"/>
      <c r="TKY102"/>
      <c r="TKZ102"/>
      <c r="TLA102"/>
      <c r="TLB102"/>
      <c r="TLC102"/>
      <c r="TLD102"/>
      <c r="TLE102"/>
      <c r="TLF102"/>
      <c r="TLG102"/>
      <c r="TLH102"/>
      <c r="TLI102"/>
      <c r="TLJ102"/>
      <c r="TLK102"/>
      <c r="TLL102"/>
      <c r="TLM102"/>
      <c r="TLN102"/>
      <c r="TLO102"/>
      <c r="TLP102"/>
      <c r="TLQ102"/>
      <c r="TLR102"/>
      <c r="TLS102"/>
      <c r="TLT102"/>
      <c r="TLU102"/>
      <c r="TLV102"/>
      <c r="TLW102"/>
      <c r="TLX102"/>
      <c r="TLY102"/>
      <c r="TLZ102"/>
      <c r="TMA102"/>
      <c r="TMB102"/>
      <c r="TMC102"/>
      <c r="TMD102"/>
      <c r="TME102"/>
      <c r="TMF102"/>
      <c r="TMG102"/>
      <c r="TMH102"/>
      <c r="TMI102"/>
      <c r="TMJ102"/>
      <c r="TMK102"/>
      <c r="TML102"/>
      <c r="TMM102"/>
      <c r="TMN102"/>
      <c r="TMO102"/>
      <c r="TMP102"/>
      <c r="TMQ102"/>
      <c r="TMR102"/>
      <c r="TMS102"/>
      <c r="TMT102"/>
      <c r="TMU102"/>
      <c r="TMV102"/>
      <c r="TMW102"/>
      <c r="TMX102"/>
      <c r="TMY102"/>
      <c r="TMZ102"/>
      <c r="TNA102"/>
      <c r="TNB102"/>
      <c r="TNC102"/>
      <c r="TND102"/>
      <c r="TNE102"/>
      <c r="TNF102"/>
      <c r="TNG102"/>
      <c r="TNH102"/>
      <c r="TNI102"/>
      <c r="TNJ102"/>
      <c r="TNK102"/>
      <c r="TNL102"/>
      <c r="TNM102"/>
      <c r="TNN102"/>
      <c r="TNO102"/>
      <c r="TNP102"/>
      <c r="TNQ102"/>
      <c r="TNR102"/>
      <c r="TNS102"/>
      <c r="TNT102"/>
      <c r="TNU102"/>
      <c r="TNV102"/>
      <c r="TNW102"/>
      <c r="TNX102"/>
      <c r="TNY102"/>
      <c r="TNZ102"/>
      <c r="TOA102"/>
      <c r="TOB102"/>
      <c r="TOC102"/>
      <c r="TOD102"/>
      <c r="TOE102"/>
      <c r="TOF102"/>
      <c r="TOG102"/>
      <c r="TOH102"/>
      <c r="TOI102"/>
      <c r="TOJ102"/>
      <c r="TOK102"/>
      <c r="TOL102"/>
      <c r="TOM102"/>
      <c r="TON102"/>
      <c r="TOO102"/>
      <c r="TOP102"/>
      <c r="TOQ102"/>
      <c r="TOR102"/>
      <c r="TOS102"/>
      <c r="TOT102"/>
      <c r="TOU102"/>
      <c r="TOV102"/>
      <c r="TOW102"/>
      <c r="TOX102"/>
      <c r="TOY102"/>
      <c r="TOZ102"/>
      <c r="TPA102"/>
      <c r="TPB102"/>
      <c r="TPC102"/>
      <c r="TPD102"/>
      <c r="TPE102"/>
      <c r="TPF102"/>
      <c r="TPG102"/>
      <c r="TPH102"/>
      <c r="TPI102"/>
      <c r="TPJ102"/>
      <c r="TPK102"/>
      <c r="TPL102"/>
      <c r="TPM102"/>
      <c r="TPN102"/>
      <c r="TPO102"/>
      <c r="TPP102"/>
      <c r="TPQ102"/>
      <c r="TPR102"/>
      <c r="TPS102"/>
      <c r="TPT102"/>
      <c r="TPU102"/>
      <c r="TPV102"/>
      <c r="TPW102"/>
      <c r="TPX102"/>
      <c r="TPY102"/>
      <c r="TPZ102"/>
      <c r="TQA102"/>
      <c r="TQB102"/>
      <c r="TQC102"/>
      <c r="TQD102"/>
      <c r="TQE102"/>
      <c r="TQF102"/>
      <c r="TQG102"/>
      <c r="TQH102"/>
      <c r="TQI102"/>
      <c r="TQJ102"/>
      <c r="TQK102"/>
      <c r="TQL102"/>
      <c r="TQM102"/>
      <c r="TQN102"/>
      <c r="TQO102"/>
      <c r="TQP102"/>
      <c r="TQQ102"/>
      <c r="TQR102"/>
      <c r="TQS102"/>
      <c r="TQT102"/>
      <c r="TQU102"/>
      <c r="TQV102"/>
      <c r="TQW102"/>
      <c r="TQX102"/>
      <c r="TQY102"/>
      <c r="TQZ102"/>
      <c r="TRA102"/>
      <c r="TRB102"/>
      <c r="TRC102"/>
      <c r="TRD102"/>
      <c r="TRE102"/>
      <c r="TRF102"/>
      <c r="TRG102"/>
      <c r="TRH102"/>
      <c r="TRI102"/>
      <c r="TRJ102"/>
      <c r="TRK102"/>
      <c r="TRL102"/>
      <c r="TRM102"/>
      <c r="TRN102"/>
      <c r="TRO102"/>
      <c r="TRP102"/>
      <c r="TRQ102"/>
      <c r="TRR102"/>
      <c r="TRS102"/>
      <c r="TRT102"/>
      <c r="TRU102"/>
      <c r="TRV102"/>
      <c r="TRW102"/>
      <c r="TRX102"/>
      <c r="TRY102"/>
      <c r="TRZ102"/>
      <c r="TSA102"/>
      <c r="TSB102"/>
      <c r="TSC102"/>
      <c r="TSD102"/>
      <c r="TSE102"/>
      <c r="TSF102"/>
      <c r="TSG102"/>
      <c r="TSH102"/>
      <c r="TSI102"/>
      <c r="TSJ102"/>
      <c r="TSK102"/>
      <c r="TSL102"/>
      <c r="TSM102"/>
      <c r="TSN102"/>
      <c r="TSO102"/>
      <c r="TSP102"/>
      <c r="TSQ102"/>
      <c r="TSR102"/>
      <c r="TSS102"/>
      <c r="TST102"/>
      <c r="TSU102"/>
      <c r="TSV102"/>
      <c r="TSW102"/>
      <c r="TSX102"/>
      <c r="TSY102"/>
      <c r="TSZ102"/>
      <c r="TTA102"/>
      <c r="TTB102"/>
      <c r="TTC102"/>
      <c r="TTD102"/>
      <c r="TTE102"/>
      <c r="TTF102"/>
      <c r="TTG102"/>
      <c r="TTH102"/>
      <c r="TTI102"/>
      <c r="TTJ102"/>
      <c r="TTK102"/>
      <c r="TTL102"/>
      <c r="TTM102"/>
      <c r="TTN102"/>
      <c r="TTO102"/>
      <c r="TTP102"/>
      <c r="TTQ102"/>
      <c r="TTR102"/>
      <c r="TTS102"/>
      <c r="TTT102"/>
      <c r="TTU102"/>
      <c r="TTV102"/>
      <c r="TTW102"/>
      <c r="TTX102"/>
      <c r="TTY102"/>
      <c r="TTZ102"/>
      <c r="TUA102"/>
      <c r="TUB102"/>
      <c r="TUC102"/>
      <c r="TUD102"/>
      <c r="TUE102"/>
      <c r="TUF102"/>
      <c r="TUG102"/>
      <c r="TUH102"/>
      <c r="TUI102"/>
      <c r="TUJ102"/>
      <c r="TUK102"/>
      <c r="TUL102"/>
      <c r="TUM102"/>
      <c r="TUN102"/>
      <c r="TUO102"/>
      <c r="TUP102"/>
      <c r="TUQ102"/>
      <c r="TUR102"/>
      <c r="TUS102"/>
      <c r="TUT102"/>
      <c r="TUU102"/>
      <c r="TUV102"/>
      <c r="TUW102"/>
      <c r="TUX102"/>
      <c r="TUY102"/>
      <c r="TUZ102"/>
      <c r="TVA102"/>
      <c r="TVB102"/>
      <c r="TVC102"/>
      <c r="TVD102"/>
      <c r="TVE102"/>
      <c r="TVF102"/>
      <c r="TVG102"/>
      <c r="TVH102"/>
      <c r="TVI102"/>
      <c r="TVJ102"/>
      <c r="TVK102"/>
      <c r="TVL102"/>
      <c r="TVM102"/>
      <c r="TVN102"/>
      <c r="TVO102"/>
      <c r="TVP102"/>
      <c r="TVQ102"/>
      <c r="TVR102"/>
      <c r="TVS102"/>
      <c r="TVT102"/>
      <c r="TVU102"/>
      <c r="TVV102"/>
      <c r="TVW102"/>
      <c r="TVX102"/>
      <c r="TVY102"/>
      <c r="TVZ102"/>
      <c r="TWA102"/>
      <c r="TWB102"/>
      <c r="TWC102"/>
      <c r="TWD102"/>
      <c r="TWE102"/>
      <c r="TWF102"/>
      <c r="TWG102"/>
      <c r="TWH102"/>
      <c r="TWI102"/>
      <c r="TWJ102"/>
      <c r="TWK102"/>
      <c r="TWL102"/>
      <c r="TWM102"/>
      <c r="TWN102"/>
      <c r="TWO102"/>
      <c r="TWP102"/>
      <c r="TWQ102"/>
      <c r="TWR102"/>
      <c r="TWS102"/>
      <c r="TWT102"/>
      <c r="TWU102"/>
      <c r="TWV102"/>
      <c r="TWW102"/>
      <c r="TWX102"/>
      <c r="TWY102"/>
      <c r="TWZ102"/>
      <c r="TXA102"/>
      <c r="TXB102"/>
      <c r="TXC102"/>
      <c r="TXD102"/>
      <c r="TXE102"/>
      <c r="TXF102"/>
      <c r="TXG102"/>
      <c r="TXH102"/>
      <c r="TXI102"/>
      <c r="TXJ102"/>
      <c r="TXK102"/>
      <c r="TXL102"/>
      <c r="TXM102"/>
      <c r="TXN102"/>
      <c r="TXO102"/>
      <c r="TXP102"/>
      <c r="TXQ102"/>
      <c r="TXR102"/>
      <c r="TXS102"/>
      <c r="TXT102"/>
      <c r="TXU102"/>
      <c r="TXV102"/>
      <c r="TXW102"/>
      <c r="TXX102"/>
      <c r="TXY102"/>
      <c r="TXZ102"/>
      <c r="TYA102"/>
      <c r="TYB102"/>
      <c r="TYC102"/>
      <c r="TYD102"/>
      <c r="TYE102"/>
      <c r="TYF102"/>
      <c r="TYG102"/>
      <c r="TYH102"/>
      <c r="TYI102"/>
      <c r="TYJ102"/>
      <c r="TYK102"/>
      <c r="TYL102"/>
      <c r="TYM102"/>
      <c r="TYN102"/>
      <c r="TYO102"/>
      <c r="TYP102"/>
      <c r="TYQ102"/>
      <c r="TYR102"/>
      <c r="TYS102"/>
      <c r="TYT102"/>
      <c r="TYU102"/>
      <c r="TYV102"/>
      <c r="TYW102"/>
      <c r="TYX102"/>
      <c r="TYY102"/>
      <c r="TYZ102"/>
      <c r="TZA102"/>
      <c r="TZB102"/>
      <c r="TZC102"/>
      <c r="TZD102"/>
      <c r="TZE102"/>
      <c r="TZF102"/>
      <c r="TZG102"/>
      <c r="TZH102"/>
      <c r="TZI102"/>
      <c r="TZJ102"/>
      <c r="TZK102"/>
      <c r="TZL102"/>
      <c r="TZM102"/>
      <c r="TZN102"/>
      <c r="TZO102"/>
      <c r="TZP102"/>
      <c r="TZQ102"/>
      <c r="TZR102"/>
      <c r="TZS102"/>
      <c r="TZT102"/>
      <c r="TZU102"/>
      <c r="TZV102"/>
      <c r="TZW102"/>
      <c r="TZX102"/>
      <c r="TZY102"/>
      <c r="TZZ102"/>
      <c r="UAA102"/>
      <c r="UAB102"/>
      <c r="UAC102"/>
      <c r="UAD102"/>
      <c r="UAE102"/>
      <c r="UAF102"/>
      <c r="UAG102"/>
      <c r="UAH102"/>
      <c r="UAI102"/>
      <c r="UAJ102"/>
      <c r="UAK102"/>
      <c r="UAL102"/>
      <c r="UAM102"/>
      <c r="UAN102"/>
      <c r="UAO102"/>
      <c r="UAP102"/>
      <c r="UAQ102"/>
      <c r="UAR102"/>
      <c r="UAS102"/>
      <c r="UAT102"/>
      <c r="UAU102"/>
      <c r="UAV102"/>
      <c r="UAW102"/>
      <c r="UAX102"/>
      <c r="UAY102"/>
      <c r="UAZ102"/>
      <c r="UBA102"/>
      <c r="UBB102"/>
      <c r="UBC102"/>
      <c r="UBD102"/>
      <c r="UBE102"/>
      <c r="UBF102"/>
      <c r="UBG102"/>
      <c r="UBH102"/>
      <c r="UBI102"/>
      <c r="UBJ102"/>
      <c r="UBK102"/>
      <c r="UBL102"/>
      <c r="UBM102"/>
      <c r="UBN102"/>
      <c r="UBO102"/>
      <c r="UBP102"/>
      <c r="UBQ102"/>
      <c r="UBR102"/>
      <c r="UBS102"/>
      <c r="UBT102"/>
      <c r="UBU102"/>
      <c r="UBV102"/>
      <c r="UBW102"/>
      <c r="UBX102"/>
      <c r="UBY102"/>
      <c r="UBZ102"/>
      <c r="UCA102"/>
      <c r="UCB102"/>
      <c r="UCC102"/>
      <c r="UCD102"/>
      <c r="UCE102"/>
      <c r="UCF102"/>
      <c r="UCG102"/>
      <c r="UCH102"/>
      <c r="UCI102"/>
      <c r="UCJ102"/>
      <c r="UCK102"/>
      <c r="UCL102"/>
      <c r="UCM102"/>
      <c r="UCN102"/>
      <c r="UCO102"/>
      <c r="UCP102"/>
      <c r="UCQ102"/>
      <c r="UCR102"/>
      <c r="UCS102"/>
      <c r="UCT102"/>
      <c r="UCU102"/>
      <c r="UCV102"/>
      <c r="UCW102"/>
      <c r="UCX102"/>
      <c r="UCY102"/>
      <c r="UCZ102"/>
      <c r="UDA102"/>
      <c r="UDB102"/>
      <c r="UDC102"/>
      <c r="UDD102"/>
      <c r="UDE102"/>
      <c r="UDF102"/>
      <c r="UDG102"/>
      <c r="UDH102"/>
      <c r="UDI102"/>
      <c r="UDJ102"/>
      <c r="UDK102"/>
      <c r="UDL102"/>
      <c r="UDM102"/>
      <c r="UDN102"/>
      <c r="UDO102"/>
      <c r="UDP102"/>
      <c r="UDQ102"/>
      <c r="UDR102"/>
      <c r="UDS102"/>
      <c r="UDT102"/>
      <c r="UDU102"/>
      <c r="UDV102"/>
      <c r="UDW102"/>
      <c r="UDX102"/>
      <c r="UDY102"/>
      <c r="UDZ102"/>
      <c r="UEA102"/>
      <c r="UEB102"/>
      <c r="UEC102"/>
      <c r="UED102"/>
      <c r="UEE102"/>
      <c r="UEF102"/>
      <c r="UEG102"/>
      <c r="UEH102"/>
      <c r="UEI102"/>
      <c r="UEJ102"/>
      <c r="UEK102"/>
      <c r="UEL102"/>
      <c r="UEM102"/>
      <c r="UEN102"/>
      <c r="UEO102"/>
      <c r="UEP102"/>
      <c r="UEQ102"/>
      <c r="UER102"/>
      <c r="UES102"/>
      <c r="UET102"/>
      <c r="UEU102"/>
      <c r="UEV102"/>
      <c r="UEW102"/>
      <c r="UEX102"/>
      <c r="UEY102"/>
      <c r="UEZ102"/>
      <c r="UFA102"/>
      <c r="UFB102"/>
      <c r="UFC102"/>
      <c r="UFD102"/>
      <c r="UFE102"/>
      <c r="UFF102"/>
      <c r="UFG102"/>
      <c r="UFH102"/>
      <c r="UFI102"/>
      <c r="UFJ102"/>
      <c r="UFK102"/>
      <c r="UFL102"/>
      <c r="UFM102"/>
      <c r="UFN102"/>
      <c r="UFO102"/>
      <c r="UFP102"/>
      <c r="UFQ102"/>
      <c r="UFR102"/>
      <c r="UFS102"/>
      <c r="UFT102"/>
      <c r="UFU102"/>
      <c r="UFV102"/>
      <c r="UFW102"/>
      <c r="UFX102"/>
      <c r="UFY102"/>
      <c r="UFZ102"/>
      <c r="UGA102"/>
      <c r="UGB102"/>
      <c r="UGC102"/>
      <c r="UGD102"/>
      <c r="UGE102"/>
      <c r="UGF102"/>
      <c r="UGG102"/>
      <c r="UGH102"/>
      <c r="UGI102"/>
      <c r="UGJ102"/>
      <c r="UGK102"/>
      <c r="UGL102"/>
      <c r="UGM102"/>
      <c r="UGN102"/>
      <c r="UGO102"/>
      <c r="UGP102"/>
      <c r="UGQ102"/>
      <c r="UGR102"/>
      <c r="UGS102"/>
      <c r="UGT102"/>
      <c r="UGU102"/>
      <c r="UGV102"/>
      <c r="UGW102"/>
      <c r="UGX102"/>
      <c r="UGY102"/>
      <c r="UGZ102"/>
      <c r="UHA102"/>
      <c r="UHB102"/>
      <c r="UHC102"/>
      <c r="UHD102"/>
      <c r="UHE102"/>
      <c r="UHF102"/>
      <c r="UHG102"/>
      <c r="UHH102"/>
      <c r="UHI102"/>
      <c r="UHJ102"/>
      <c r="UHK102"/>
      <c r="UHL102"/>
      <c r="UHM102"/>
      <c r="UHN102"/>
      <c r="UHO102"/>
      <c r="UHP102"/>
      <c r="UHQ102"/>
      <c r="UHR102"/>
      <c r="UHS102"/>
      <c r="UHT102"/>
      <c r="UHU102"/>
      <c r="UHV102"/>
      <c r="UHW102"/>
      <c r="UHX102"/>
      <c r="UHY102"/>
      <c r="UHZ102"/>
      <c r="UIA102"/>
      <c r="UIB102"/>
      <c r="UIC102"/>
      <c r="UID102"/>
      <c r="UIE102"/>
      <c r="UIF102"/>
      <c r="UIG102"/>
      <c r="UIH102"/>
      <c r="UII102"/>
      <c r="UIJ102"/>
      <c r="UIK102"/>
      <c r="UIL102"/>
      <c r="UIM102"/>
      <c r="UIN102"/>
      <c r="UIO102"/>
      <c r="UIP102"/>
      <c r="UIQ102"/>
      <c r="UIR102"/>
      <c r="UIS102"/>
      <c r="UIT102"/>
      <c r="UIU102"/>
      <c r="UIV102"/>
      <c r="UIW102"/>
      <c r="UIX102"/>
      <c r="UIY102"/>
      <c r="UIZ102"/>
      <c r="UJA102"/>
      <c r="UJB102"/>
      <c r="UJC102"/>
      <c r="UJD102"/>
      <c r="UJE102"/>
      <c r="UJF102"/>
      <c r="UJG102"/>
      <c r="UJH102"/>
      <c r="UJI102"/>
      <c r="UJJ102"/>
      <c r="UJK102"/>
      <c r="UJL102"/>
      <c r="UJM102"/>
      <c r="UJN102"/>
      <c r="UJO102"/>
      <c r="UJP102"/>
      <c r="UJQ102"/>
      <c r="UJR102"/>
      <c r="UJS102"/>
      <c r="UJT102"/>
      <c r="UJU102"/>
      <c r="UJV102"/>
      <c r="UJW102"/>
      <c r="UJX102"/>
      <c r="UJY102"/>
      <c r="UJZ102"/>
      <c r="UKA102"/>
      <c r="UKB102"/>
      <c r="UKC102"/>
      <c r="UKD102"/>
      <c r="UKE102"/>
      <c r="UKF102"/>
      <c r="UKG102"/>
      <c r="UKH102"/>
      <c r="UKI102"/>
      <c r="UKJ102"/>
      <c r="UKK102"/>
      <c r="UKL102"/>
      <c r="UKM102"/>
      <c r="UKN102"/>
      <c r="UKO102"/>
      <c r="UKP102"/>
      <c r="UKQ102"/>
      <c r="UKR102"/>
      <c r="UKS102"/>
      <c r="UKT102"/>
      <c r="UKU102"/>
      <c r="UKV102"/>
      <c r="UKW102"/>
      <c r="UKX102"/>
      <c r="UKY102"/>
      <c r="UKZ102"/>
      <c r="ULA102"/>
      <c r="ULB102"/>
      <c r="ULC102"/>
      <c r="ULD102"/>
      <c r="ULE102"/>
      <c r="ULF102"/>
      <c r="ULG102"/>
      <c r="ULH102"/>
      <c r="ULI102"/>
      <c r="ULJ102"/>
      <c r="ULK102"/>
      <c r="ULL102"/>
      <c r="ULM102"/>
      <c r="ULN102"/>
      <c r="ULO102"/>
      <c r="ULP102"/>
      <c r="ULQ102"/>
      <c r="ULR102"/>
      <c r="ULS102"/>
      <c r="ULT102"/>
      <c r="ULU102"/>
      <c r="ULV102"/>
      <c r="ULW102"/>
      <c r="ULX102"/>
      <c r="ULY102"/>
      <c r="ULZ102"/>
      <c r="UMA102"/>
      <c r="UMB102"/>
      <c r="UMC102"/>
      <c r="UMD102"/>
      <c r="UME102"/>
      <c r="UMF102"/>
      <c r="UMG102"/>
      <c r="UMH102"/>
      <c r="UMI102"/>
      <c r="UMJ102"/>
      <c r="UMK102"/>
      <c r="UML102"/>
      <c r="UMM102"/>
      <c r="UMN102"/>
      <c r="UMO102"/>
      <c r="UMP102"/>
      <c r="UMQ102"/>
      <c r="UMR102"/>
      <c r="UMS102"/>
      <c r="UMT102"/>
      <c r="UMU102"/>
      <c r="UMV102"/>
      <c r="UMW102"/>
      <c r="UMX102"/>
      <c r="UMY102"/>
      <c r="UMZ102"/>
      <c r="UNA102"/>
      <c r="UNB102"/>
      <c r="UNC102"/>
      <c r="UND102"/>
      <c r="UNE102"/>
      <c r="UNF102"/>
      <c r="UNG102"/>
      <c r="UNH102"/>
      <c r="UNI102"/>
      <c r="UNJ102"/>
      <c r="UNK102"/>
      <c r="UNL102"/>
      <c r="UNM102"/>
      <c r="UNN102"/>
      <c r="UNO102"/>
      <c r="UNP102"/>
      <c r="UNQ102"/>
      <c r="UNR102"/>
      <c r="UNS102"/>
      <c r="UNT102"/>
      <c r="UNU102"/>
      <c r="UNV102"/>
      <c r="UNW102"/>
      <c r="UNX102"/>
      <c r="UNY102"/>
      <c r="UNZ102"/>
      <c r="UOA102"/>
      <c r="UOB102"/>
      <c r="UOC102"/>
      <c r="UOD102"/>
      <c r="UOE102"/>
      <c r="UOF102"/>
      <c r="UOG102"/>
      <c r="UOH102"/>
      <c r="UOI102"/>
      <c r="UOJ102"/>
      <c r="UOK102"/>
      <c r="UOL102"/>
      <c r="UOM102"/>
      <c r="UON102"/>
      <c r="UOO102"/>
      <c r="UOP102"/>
      <c r="UOQ102"/>
      <c r="UOR102"/>
      <c r="UOS102"/>
      <c r="UOT102"/>
      <c r="UOU102"/>
      <c r="UOV102"/>
      <c r="UOW102"/>
      <c r="UOX102"/>
      <c r="UOY102"/>
      <c r="UOZ102"/>
      <c r="UPA102"/>
      <c r="UPB102"/>
      <c r="UPC102"/>
      <c r="UPD102"/>
      <c r="UPE102"/>
      <c r="UPF102"/>
      <c r="UPG102"/>
      <c r="UPH102"/>
      <c r="UPI102"/>
      <c r="UPJ102"/>
      <c r="UPK102"/>
      <c r="UPL102"/>
      <c r="UPM102"/>
      <c r="UPN102"/>
      <c r="UPO102"/>
      <c r="UPP102"/>
      <c r="UPQ102"/>
      <c r="UPR102"/>
      <c r="UPS102"/>
      <c r="UPT102"/>
      <c r="UPU102"/>
      <c r="UPV102"/>
      <c r="UPW102"/>
      <c r="UPX102"/>
      <c r="UPY102"/>
      <c r="UPZ102"/>
      <c r="UQA102"/>
      <c r="UQB102"/>
      <c r="UQC102"/>
      <c r="UQD102"/>
      <c r="UQE102"/>
      <c r="UQF102"/>
      <c r="UQG102"/>
      <c r="UQH102"/>
      <c r="UQI102"/>
      <c r="UQJ102"/>
      <c r="UQK102"/>
      <c r="UQL102"/>
      <c r="UQM102"/>
      <c r="UQN102"/>
      <c r="UQO102"/>
      <c r="UQP102"/>
      <c r="UQQ102"/>
      <c r="UQR102"/>
      <c r="UQS102"/>
      <c r="UQT102"/>
      <c r="UQU102"/>
      <c r="UQV102"/>
      <c r="UQW102"/>
      <c r="UQX102"/>
      <c r="UQY102"/>
      <c r="UQZ102"/>
      <c r="URA102"/>
      <c r="URB102"/>
      <c r="URC102"/>
      <c r="URD102"/>
      <c r="URE102"/>
      <c r="URF102"/>
      <c r="URG102"/>
      <c r="URH102"/>
      <c r="URI102"/>
      <c r="URJ102"/>
      <c r="URK102"/>
      <c r="URL102"/>
      <c r="URM102"/>
      <c r="URN102"/>
      <c r="URO102"/>
      <c r="URP102"/>
      <c r="URQ102"/>
      <c r="URR102"/>
      <c r="URS102"/>
      <c r="URT102"/>
      <c r="URU102"/>
      <c r="URV102"/>
      <c r="URW102"/>
      <c r="URX102"/>
      <c r="URY102"/>
      <c r="URZ102"/>
      <c r="USA102"/>
      <c r="USB102"/>
      <c r="USC102"/>
      <c r="USD102"/>
      <c r="USE102"/>
      <c r="USF102"/>
      <c r="USG102"/>
      <c r="USH102"/>
      <c r="USI102"/>
      <c r="USJ102"/>
      <c r="USK102"/>
      <c r="USL102"/>
      <c r="USM102"/>
      <c r="USN102"/>
      <c r="USO102"/>
      <c r="USP102"/>
      <c r="USQ102"/>
      <c r="USR102"/>
      <c r="USS102"/>
      <c r="UST102"/>
      <c r="USU102"/>
      <c r="USV102"/>
      <c r="USW102"/>
      <c r="USX102"/>
      <c r="USY102"/>
      <c r="USZ102"/>
      <c r="UTA102"/>
      <c r="UTB102"/>
      <c r="UTC102"/>
      <c r="UTD102"/>
      <c r="UTE102"/>
      <c r="UTF102"/>
      <c r="UTG102"/>
      <c r="UTH102"/>
      <c r="UTI102"/>
      <c r="UTJ102"/>
      <c r="UTK102"/>
      <c r="UTL102"/>
      <c r="UTM102"/>
      <c r="UTN102"/>
      <c r="UTO102"/>
      <c r="UTP102"/>
      <c r="UTQ102"/>
      <c r="UTR102"/>
      <c r="UTS102"/>
      <c r="UTT102"/>
      <c r="UTU102"/>
      <c r="UTV102"/>
      <c r="UTW102"/>
      <c r="UTX102"/>
      <c r="UTY102"/>
      <c r="UTZ102"/>
      <c r="UUA102"/>
      <c r="UUB102"/>
      <c r="UUC102"/>
      <c r="UUD102"/>
      <c r="UUE102"/>
      <c r="UUF102"/>
      <c r="UUG102"/>
      <c r="UUH102"/>
      <c r="UUI102"/>
      <c r="UUJ102"/>
      <c r="UUK102"/>
      <c r="UUL102"/>
      <c r="UUM102"/>
      <c r="UUN102"/>
      <c r="UUO102"/>
      <c r="UUP102"/>
      <c r="UUQ102"/>
      <c r="UUR102"/>
      <c r="UUS102"/>
      <c r="UUT102"/>
      <c r="UUU102"/>
      <c r="UUV102"/>
      <c r="UUW102"/>
      <c r="UUX102"/>
      <c r="UUY102"/>
      <c r="UUZ102"/>
      <c r="UVA102"/>
      <c r="UVB102"/>
      <c r="UVC102"/>
      <c r="UVD102"/>
      <c r="UVE102"/>
      <c r="UVF102"/>
      <c r="UVG102"/>
      <c r="UVH102"/>
      <c r="UVI102"/>
      <c r="UVJ102"/>
      <c r="UVK102"/>
      <c r="UVL102"/>
      <c r="UVM102"/>
      <c r="UVN102"/>
      <c r="UVO102"/>
      <c r="UVP102"/>
      <c r="UVQ102"/>
      <c r="UVR102"/>
      <c r="UVS102"/>
      <c r="UVT102"/>
      <c r="UVU102"/>
      <c r="UVV102"/>
      <c r="UVW102"/>
      <c r="UVX102"/>
      <c r="UVY102"/>
      <c r="UVZ102"/>
      <c r="UWA102"/>
      <c r="UWB102"/>
      <c r="UWC102"/>
      <c r="UWD102"/>
      <c r="UWE102"/>
      <c r="UWF102"/>
      <c r="UWG102"/>
      <c r="UWH102"/>
      <c r="UWI102"/>
      <c r="UWJ102"/>
      <c r="UWK102"/>
      <c r="UWL102"/>
      <c r="UWM102"/>
      <c r="UWN102"/>
      <c r="UWO102"/>
      <c r="UWP102"/>
      <c r="UWQ102"/>
      <c r="UWR102"/>
      <c r="UWS102"/>
      <c r="UWT102"/>
      <c r="UWU102"/>
      <c r="UWV102"/>
      <c r="UWW102"/>
      <c r="UWX102"/>
      <c r="UWY102"/>
      <c r="UWZ102"/>
      <c r="UXA102"/>
      <c r="UXB102"/>
      <c r="UXC102"/>
      <c r="UXD102"/>
      <c r="UXE102"/>
      <c r="UXF102"/>
      <c r="UXG102"/>
      <c r="UXH102"/>
      <c r="UXI102"/>
      <c r="UXJ102"/>
      <c r="UXK102"/>
      <c r="UXL102"/>
      <c r="UXM102"/>
      <c r="UXN102"/>
      <c r="UXO102"/>
      <c r="UXP102"/>
      <c r="UXQ102"/>
      <c r="UXR102"/>
      <c r="UXS102"/>
      <c r="UXT102"/>
      <c r="UXU102"/>
      <c r="UXV102"/>
      <c r="UXW102"/>
      <c r="UXX102"/>
      <c r="UXY102"/>
      <c r="UXZ102"/>
      <c r="UYA102"/>
      <c r="UYB102"/>
      <c r="UYC102"/>
      <c r="UYD102"/>
      <c r="UYE102"/>
      <c r="UYF102"/>
      <c r="UYG102"/>
      <c r="UYH102"/>
      <c r="UYI102"/>
      <c r="UYJ102"/>
      <c r="UYK102"/>
      <c r="UYL102"/>
      <c r="UYM102"/>
      <c r="UYN102"/>
      <c r="UYO102"/>
      <c r="UYP102"/>
      <c r="UYQ102"/>
      <c r="UYR102"/>
      <c r="UYS102"/>
      <c r="UYT102"/>
      <c r="UYU102"/>
      <c r="UYV102"/>
      <c r="UYW102"/>
      <c r="UYX102"/>
      <c r="UYY102"/>
      <c r="UYZ102"/>
      <c r="UZA102"/>
      <c r="UZB102"/>
      <c r="UZC102"/>
      <c r="UZD102"/>
      <c r="UZE102"/>
      <c r="UZF102"/>
      <c r="UZG102"/>
      <c r="UZH102"/>
      <c r="UZI102"/>
      <c r="UZJ102"/>
      <c r="UZK102"/>
      <c r="UZL102"/>
      <c r="UZM102"/>
      <c r="UZN102"/>
      <c r="UZO102"/>
      <c r="UZP102"/>
      <c r="UZQ102"/>
      <c r="UZR102"/>
      <c r="UZS102"/>
      <c r="UZT102"/>
      <c r="UZU102"/>
      <c r="UZV102"/>
      <c r="UZW102"/>
      <c r="UZX102"/>
      <c r="UZY102"/>
      <c r="UZZ102"/>
      <c r="VAA102"/>
      <c r="VAB102"/>
      <c r="VAC102"/>
      <c r="VAD102"/>
      <c r="VAE102"/>
      <c r="VAF102"/>
      <c r="VAG102"/>
      <c r="VAH102"/>
      <c r="VAI102"/>
      <c r="VAJ102"/>
      <c r="VAK102"/>
      <c r="VAL102"/>
      <c r="VAM102"/>
      <c r="VAN102"/>
      <c r="VAO102"/>
      <c r="VAP102"/>
      <c r="VAQ102"/>
      <c r="VAR102"/>
      <c r="VAS102"/>
      <c r="VAT102"/>
      <c r="VAU102"/>
      <c r="VAV102"/>
      <c r="VAW102"/>
      <c r="VAX102"/>
      <c r="VAY102"/>
      <c r="VAZ102"/>
      <c r="VBA102"/>
      <c r="VBB102"/>
      <c r="VBC102"/>
      <c r="VBD102"/>
      <c r="VBE102"/>
      <c r="VBF102"/>
      <c r="VBG102"/>
      <c r="VBH102"/>
      <c r="VBI102"/>
      <c r="VBJ102"/>
      <c r="VBK102"/>
      <c r="VBL102"/>
      <c r="VBM102"/>
      <c r="VBN102"/>
      <c r="VBO102"/>
      <c r="VBP102"/>
      <c r="VBQ102"/>
      <c r="VBR102"/>
      <c r="VBS102"/>
      <c r="VBT102"/>
      <c r="VBU102"/>
      <c r="VBV102"/>
      <c r="VBW102"/>
      <c r="VBX102"/>
      <c r="VBY102"/>
      <c r="VBZ102"/>
      <c r="VCA102"/>
      <c r="VCB102"/>
      <c r="VCC102"/>
      <c r="VCD102"/>
      <c r="VCE102"/>
      <c r="VCF102"/>
      <c r="VCG102"/>
      <c r="VCH102"/>
      <c r="VCI102"/>
      <c r="VCJ102"/>
      <c r="VCK102"/>
      <c r="VCL102"/>
      <c r="VCM102"/>
      <c r="VCN102"/>
      <c r="VCO102"/>
      <c r="VCP102"/>
      <c r="VCQ102"/>
      <c r="VCR102"/>
      <c r="VCS102"/>
      <c r="VCT102"/>
      <c r="VCU102"/>
      <c r="VCV102"/>
      <c r="VCW102"/>
      <c r="VCX102"/>
      <c r="VCY102"/>
      <c r="VCZ102"/>
      <c r="VDA102"/>
      <c r="VDB102"/>
      <c r="VDC102"/>
      <c r="VDD102"/>
      <c r="VDE102"/>
      <c r="VDF102"/>
      <c r="VDG102"/>
      <c r="VDH102"/>
      <c r="VDI102"/>
      <c r="VDJ102"/>
      <c r="VDK102"/>
      <c r="VDL102"/>
      <c r="VDM102"/>
      <c r="VDN102"/>
      <c r="VDO102"/>
      <c r="VDP102"/>
      <c r="VDQ102"/>
      <c r="VDR102"/>
      <c r="VDS102"/>
      <c r="VDT102"/>
      <c r="VDU102"/>
      <c r="VDV102"/>
      <c r="VDW102"/>
      <c r="VDX102"/>
      <c r="VDY102"/>
      <c r="VDZ102"/>
      <c r="VEA102"/>
      <c r="VEB102"/>
      <c r="VEC102"/>
      <c r="VED102"/>
      <c r="VEE102"/>
      <c r="VEF102"/>
      <c r="VEG102"/>
      <c r="VEH102"/>
      <c r="VEI102"/>
      <c r="VEJ102"/>
      <c r="VEK102"/>
      <c r="VEL102"/>
      <c r="VEM102"/>
      <c r="VEN102"/>
      <c r="VEO102"/>
      <c r="VEP102"/>
      <c r="VEQ102"/>
      <c r="VER102"/>
      <c r="VES102"/>
      <c r="VET102"/>
      <c r="VEU102"/>
      <c r="VEV102"/>
      <c r="VEW102"/>
      <c r="VEX102"/>
      <c r="VEY102"/>
      <c r="VEZ102"/>
      <c r="VFA102"/>
      <c r="VFB102"/>
      <c r="VFC102"/>
      <c r="VFD102"/>
      <c r="VFE102"/>
      <c r="VFF102"/>
      <c r="VFG102"/>
      <c r="VFH102"/>
      <c r="VFI102"/>
      <c r="VFJ102"/>
      <c r="VFK102"/>
      <c r="VFL102"/>
      <c r="VFM102"/>
      <c r="VFN102"/>
      <c r="VFO102"/>
      <c r="VFP102"/>
      <c r="VFQ102"/>
      <c r="VFR102"/>
      <c r="VFS102"/>
      <c r="VFT102"/>
      <c r="VFU102"/>
      <c r="VFV102"/>
      <c r="VFW102"/>
      <c r="VFX102"/>
      <c r="VFY102"/>
      <c r="VFZ102"/>
      <c r="VGA102"/>
      <c r="VGB102"/>
      <c r="VGC102"/>
      <c r="VGD102"/>
      <c r="VGE102"/>
      <c r="VGF102"/>
      <c r="VGG102"/>
      <c r="VGH102"/>
      <c r="VGI102"/>
      <c r="VGJ102"/>
      <c r="VGK102"/>
      <c r="VGL102"/>
      <c r="VGM102"/>
      <c r="VGN102"/>
      <c r="VGO102"/>
      <c r="VGP102"/>
      <c r="VGQ102"/>
      <c r="VGR102"/>
      <c r="VGS102"/>
      <c r="VGT102"/>
      <c r="VGU102"/>
      <c r="VGV102"/>
      <c r="VGW102"/>
      <c r="VGX102"/>
      <c r="VGY102"/>
      <c r="VGZ102"/>
      <c r="VHA102"/>
      <c r="VHB102"/>
      <c r="VHC102"/>
      <c r="VHD102"/>
      <c r="VHE102"/>
      <c r="VHF102"/>
      <c r="VHG102"/>
      <c r="VHH102"/>
      <c r="VHI102"/>
      <c r="VHJ102"/>
      <c r="VHK102"/>
      <c r="VHL102"/>
      <c r="VHM102"/>
      <c r="VHN102"/>
      <c r="VHO102"/>
      <c r="VHP102"/>
      <c r="VHQ102"/>
      <c r="VHR102"/>
      <c r="VHS102"/>
      <c r="VHT102"/>
      <c r="VHU102"/>
      <c r="VHV102"/>
      <c r="VHW102"/>
      <c r="VHX102"/>
      <c r="VHY102"/>
      <c r="VHZ102"/>
      <c r="VIA102"/>
      <c r="VIB102"/>
      <c r="VIC102"/>
      <c r="VID102"/>
      <c r="VIE102"/>
      <c r="VIF102"/>
      <c r="VIG102"/>
      <c r="VIH102"/>
      <c r="VII102"/>
      <c r="VIJ102"/>
      <c r="VIK102"/>
      <c r="VIL102"/>
      <c r="VIM102"/>
      <c r="VIN102"/>
      <c r="VIO102"/>
      <c r="VIP102"/>
      <c r="VIQ102"/>
      <c r="VIR102"/>
      <c r="VIS102"/>
      <c r="VIT102"/>
      <c r="VIU102"/>
      <c r="VIV102"/>
      <c r="VIW102"/>
      <c r="VIX102"/>
      <c r="VIY102"/>
      <c r="VIZ102"/>
      <c r="VJA102"/>
      <c r="VJB102"/>
      <c r="VJC102"/>
      <c r="VJD102"/>
      <c r="VJE102"/>
      <c r="VJF102"/>
      <c r="VJG102"/>
      <c r="VJH102"/>
      <c r="VJI102"/>
      <c r="VJJ102"/>
      <c r="VJK102"/>
      <c r="VJL102"/>
      <c r="VJM102"/>
      <c r="VJN102"/>
      <c r="VJO102"/>
      <c r="VJP102"/>
      <c r="VJQ102"/>
      <c r="VJR102"/>
      <c r="VJS102"/>
      <c r="VJT102"/>
      <c r="VJU102"/>
      <c r="VJV102"/>
      <c r="VJW102"/>
      <c r="VJX102"/>
      <c r="VJY102"/>
      <c r="VJZ102"/>
      <c r="VKA102"/>
      <c r="VKB102"/>
      <c r="VKC102"/>
      <c r="VKD102"/>
      <c r="VKE102"/>
      <c r="VKF102"/>
      <c r="VKG102"/>
      <c r="VKH102"/>
      <c r="VKI102"/>
      <c r="VKJ102"/>
      <c r="VKK102"/>
      <c r="VKL102"/>
      <c r="VKM102"/>
      <c r="VKN102"/>
      <c r="VKO102"/>
      <c r="VKP102"/>
      <c r="VKQ102"/>
      <c r="VKR102"/>
      <c r="VKS102"/>
      <c r="VKT102"/>
      <c r="VKU102"/>
      <c r="VKV102"/>
      <c r="VKW102"/>
      <c r="VKX102"/>
      <c r="VKY102"/>
      <c r="VKZ102"/>
      <c r="VLA102"/>
      <c r="VLB102"/>
      <c r="VLC102"/>
      <c r="VLD102"/>
      <c r="VLE102"/>
      <c r="VLF102"/>
      <c r="VLG102"/>
      <c r="VLH102"/>
      <c r="VLI102"/>
      <c r="VLJ102"/>
      <c r="VLK102"/>
      <c r="VLL102"/>
      <c r="VLM102"/>
      <c r="VLN102"/>
      <c r="VLO102"/>
      <c r="VLP102"/>
      <c r="VLQ102"/>
      <c r="VLR102"/>
      <c r="VLS102"/>
      <c r="VLT102"/>
      <c r="VLU102"/>
      <c r="VLV102"/>
      <c r="VLW102"/>
      <c r="VLX102"/>
      <c r="VLY102"/>
      <c r="VLZ102"/>
      <c r="VMA102"/>
      <c r="VMB102"/>
      <c r="VMC102"/>
      <c r="VMD102"/>
      <c r="VME102"/>
      <c r="VMF102"/>
      <c r="VMG102"/>
      <c r="VMH102"/>
      <c r="VMI102"/>
      <c r="VMJ102"/>
      <c r="VMK102"/>
      <c r="VML102"/>
      <c r="VMM102"/>
      <c r="VMN102"/>
      <c r="VMO102"/>
      <c r="VMP102"/>
      <c r="VMQ102"/>
      <c r="VMR102"/>
      <c r="VMS102"/>
      <c r="VMT102"/>
      <c r="VMU102"/>
      <c r="VMV102"/>
      <c r="VMW102"/>
      <c r="VMX102"/>
      <c r="VMY102"/>
      <c r="VMZ102"/>
      <c r="VNA102"/>
      <c r="VNB102"/>
      <c r="VNC102"/>
      <c r="VND102"/>
      <c r="VNE102"/>
      <c r="VNF102"/>
      <c r="VNG102"/>
      <c r="VNH102"/>
      <c r="VNI102"/>
      <c r="VNJ102"/>
      <c r="VNK102"/>
      <c r="VNL102"/>
      <c r="VNM102"/>
      <c r="VNN102"/>
      <c r="VNO102"/>
      <c r="VNP102"/>
      <c r="VNQ102"/>
      <c r="VNR102"/>
      <c r="VNS102"/>
      <c r="VNT102"/>
      <c r="VNU102"/>
      <c r="VNV102"/>
      <c r="VNW102"/>
      <c r="VNX102"/>
      <c r="VNY102"/>
      <c r="VNZ102"/>
      <c r="VOA102"/>
      <c r="VOB102"/>
      <c r="VOC102"/>
      <c r="VOD102"/>
      <c r="VOE102"/>
      <c r="VOF102"/>
      <c r="VOG102"/>
      <c r="VOH102"/>
      <c r="VOI102"/>
      <c r="VOJ102"/>
      <c r="VOK102"/>
      <c r="VOL102"/>
      <c r="VOM102"/>
      <c r="VON102"/>
      <c r="VOO102"/>
      <c r="VOP102"/>
      <c r="VOQ102"/>
      <c r="VOR102"/>
      <c r="VOS102"/>
      <c r="VOT102"/>
      <c r="VOU102"/>
      <c r="VOV102"/>
      <c r="VOW102"/>
      <c r="VOX102"/>
      <c r="VOY102"/>
      <c r="VOZ102"/>
      <c r="VPA102"/>
      <c r="VPB102"/>
      <c r="VPC102"/>
      <c r="VPD102"/>
      <c r="VPE102"/>
      <c r="VPF102"/>
      <c r="VPG102"/>
      <c r="VPH102"/>
      <c r="VPI102"/>
      <c r="VPJ102"/>
      <c r="VPK102"/>
      <c r="VPL102"/>
      <c r="VPM102"/>
      <c r="VPN102"/>
      <c r="VPO102"/>
      <c r="VPP102"/>
      <c r="VPQ102"/>
      <c r="VPR102"/>
      <c r="VPS102"/>
      <c r="VPT102"/>
      <c r="VPU102"/>
      <c r="VPV102"/>
      <c r="VPW102"/>
      <c r="VPX102"/>
      <c r="VPY102"/>
      <c r="VPZ102"/>
      <c r="VQA102"/>
      <c r="VQB102"/>
      <c r="VQC102"/>
      <c r="VQD102"/>
      <c r="VQE102"/>
      <c r="VQF102"/>
      <c r="VQG102"/>
      <c r="VQH102"/>
      <c r="VQI102"/>
      <c r="VQJ102"/>
      <c r="VQK102"/>
      <c r="VQL102"/>
      <c r="VQM102"/>
      <c r="VQN102"/>
      <c r="VQO102"/>
      <c r="VQP102"/>
      <c r="VQQ102"/>
      <c r="VQR102"/>
      <c r="VQS102"/>
      <c r="VQT102"/>
      <c r="VQU102"/>
      <c r="VQV102"/>
      <c r="VQW102"/>
      <c r="VQX102"/>
      <c r="VQY102"/>
      <c r="VQZ102"/>
      <c r="VRA102"/>
      <c r="VRB102"/>
      <c r="VRC102"/>
      <c r="VRD102"/>
      <c r="VRE102"/>
      <c r="VRF102"/>
      <c r="VRG102"/>
      <c r="VRH102"/>
      <c r="VRI102"/>
      <c r="VRJ102"/>
      <c r="VRK102"/>
      <c r="VRL102"/>
      <c r="VRM102"/>
      <c r="VRN102"/>
      <c r="VRO102"/>
      <c r="VRP102"/>
      <c r="VRQ102"/>
      <c r="VRR102"/>
      <c r="VRS102"/>
      <c r="VRT102"/>
      <c r="VRU102"/>
      <c r="VRV102"/>
      <c r="VRW102"/>
      <c r="VRX102"/>
      <c r="VRY102"/>
      <c r="VRZ102"/>
      <c r="VSA102"/>
      <c r="VSB102"/>
      <c r="VSC102"/>
      <c r="VSD102"/>
      <c r="VSE102"/>
      <c r="VSF102"/>
      <c r="VSG102"/>
      <c r="VSH102"/>
      <c r="VSI102"/>
      <c r="VSJ102"/>
      <c r="VSK102"/>
      <c r="VSL102"/>
      <c r="VSM102"/>
      <c r="VSN102"/>
      <c r="VSO102"/>
      <c r="VSP102"/>
      <c r="VSQ102"/>
      <c r="VSR102"/>
      <c r="VSS102"/>
      <c r="VST102"/>
      <c r="VSU102"/>
      <c r="VSV102"/>
      <c r="VSW102"/>
      <c r="VSX102"/>
      <c r="VSY102"/>
      <c r="VSZ102"/>
      <c r="VTA102"/>
      <c r="VTB102"/>
      <c r="VTC102"/>
      <c r="VTD102"/>
      <c r="VTE102"/>
      <c r="VTF102"/>
      <c r="VTG102"/>
      <c r="VTH102"/>
      <c r="VTI102"/>
      <c r="VTJ102"/>
      <c r="VTK102"/>
      <c r="VTL102"/>
      <c r="VTM102"/>
      <c r="VTN102"/>
      <c r="VTO102"/>
      <c r="VTP102"/>
      <c r="VTQ102"/>
      <c r="VTR102"/>
      <c r="VTS102"/>
      <c r="VTT102"/>
      <c r="VTU102"/>
      <c r="VTV102"/>
      <c r="VTW102"/>
      <c r="VTX102"/>
      <c r="VTY102"/>
      <c r="VTZ102"/>
      <c r="VUA102"/>
      <c r="VUB102"/>
      <c r="VUC102"/>
      <c r="VUD102"/>
      <c r="VUE102"/>
      <c r="VUF102"/>
      <c r="VUG102"/>
      <c r="VUH102"/>
      <c r="VUI102"/>
      <c r="VUJ102"/>
      <c r="VUK102"/>
      <c r="VUL102"/>
      <c r="VUM102"/>
      <c r="VUN102"/>
      <c r="VUO102"/>
      <c r="VUP102"/>
      <c r="VUQ102"/>
      <c r="VUR102"/>
      <c r="VUS102"/>
      <c r="VUT102"/>
      <c r="VUU102"/>
      <c r="VUV102"/>
      <c r="VUW102"/>
      <c r="VUX102"/>
      <c r="VUY102"/>
      <c r="VUZ102"/>
      <c r="VVA102"/>
      <c r="VVB102"/>
      <c r="VVC102"/>
      <c r="VVD102"/>
      <c r="VVE102"/>
      <c r="VVF102"/>
      <c r="VVG102"/>
      <c r="VVH102"/>
      <c r="VVI102"/>
      <c r="VVJ102"/>
      <c r="VVK102"/>
      <c r="VVL102"/>
      <c r="VVM102"/>
      <c r="VVN102"/>
      <c r="VVO102"/>
      <c r="VVP102"/>
      <c r="VVQ102"/>
      <c r="VVR102"/>
      <c r="VVS102"/>
      <c r="VVT102"/>
      <c r="VVU102"/>
      <c r="VVV102"/>
      <c r="VVW102"/>
      <c r="VVX102"/>
      <c r="VVY102"/>
      <c r="VVZ102"/>
      <c r="VWA102"/>
      <c r="VWB102"/>
      <c r="VWC102"/>
      <c r="VWD102"/>
      <c r="VWE102"/>
      <c r="VWF102"/>
      <c r="VWG102"/>
      <c r="VWH102"/>
      <c r="VWI102"/>
      <c r="VWJ102"/>
      <c r="VWK102"/>
      <c r="VWL102"/>
      <c r="VWM102"/>
      <c r="VWN102"/>
      <c r="VWO102"/>
      <c r="VWP102"/>
      <c r="VWQ102"/>
      <c r="VWR102"/>
      <c r="VWS102"/>
      <c r="VWT102"/>
      <c r="VWU102"/>
      <c r="VWV102"/>
      <c r="VWW102"/>
      <c r="VWX102"/>
      <c r="VWY102"/>
      <c r="VWZ102"/>
      <c r="VXA102"/>
      <c r="VXB102"/>
      <c r="VXC102"/>
      <c r="VXD102"/>
      <c r="VXE102"/>
      <c r="VXF102"/>
      <c r="VXG102"/>
      <c r="VXH102"/>
      <c r="VXI102"/>
      <c r="VXJ102"/>
      <c r="VXK102"/>
      <c r="VXL102"/>
      <c r="VXM102"/>
      <c r="VXN102"/>
      <c r="VXO102"/>
      <c r="VXP102"/>
      <c r="VXQ102"/>
      <c r="VXR102"/>
      <c r="VXS102"/>
      <c r="VXT102"/>
      <c r="VXU102"/>
      <c r="VXV102"/>
      <c r="VXW102"/>
      <c r="VXX102"/>
      <c r="VXY102"/>
      <c r="VXZ102"/>
      <c r="VYA102"/>
      <c r="VYB102"/>
      <c r="VYC102"/>
      <c r="VYD102"/>
      <c r="VYE102"/>
      <c r="VYF102"/>
      <c r="VYG102"/>
      <c r="VYH102"/>
      <c r="VYI102"/>
      <c r="VYJ102"/>
      <c r="VYK102"/>
      <c r="VYL102"/>
      <c r="VYM102"/>
      <c r="VYN102"/>
      <c r="VYO102"/>
      <c r="VYP102"/>
      <c r="VYQ102"/>
      <c r="VYR102"/>
      <c r="VYS102"/>
      <c r="VYT102"/>
      <c r="VYU102"/>
      <c r="VYV102"/>
      <c r="VYW102"/>
      <c r="VYX102"/>
      <c r="VYY102"/>
      <c r="VYZ102"/>
      <c r="VZA102"/>
      <c r="VZB102"/>
      <c r="VZC102"/>
      <c r="VZD102"/>
      <c r="VZE102"/>
      <c r="VZF102"/>
      <c r="VZG102"/>
      <c r="VZH102"/>
      <c r="VZI102"/>
      <c r="VZJ102"/>
      <c r="VZK102"/>
      <c r="VZL102"/>
      <c r="VZM102"/>
      <c r="VZN102"/>
      <c r="VZO102"/>
      <c r="VZP102"/>
      <c r="VZQ102"/>
      <c r="VZR102"/>
      <c r="VZS102"/>
      <c r="VZT102"/>
      <c r="VZU102"/>
      <c r="VZV102"/>
      <c r="VZW102"/>
      <c r="VZX102"/>
      <c r="VZY102"/>
      <c r="VZZ102"/>
      <c r="WAA102"/>
      <c r="WAB102"/>
      <c r="WAC102"/>
      <c r="WAD102"/>
      <c r="WAE102"/>
      <c r="WAF102"/>
      <c r="WAG102"/>
      <c r="WAH102"/>
      <c r="WAI102"/>
      <c r="WAJ102"/>
      <c r="WAK102"/>
      <c r="WAL102"/>
      <c r="WAM102"/>
      <c r="WAN102"/>
      <c r="WAO102"/>
      <c r="WAP102"/>
      <c r="WAQ102"/>
      <c r="WAR102"/>
      <c r="WAS102"/>
      <c r="WAT102"/>
      <c r="WAU102"/>
      <c r="WAV102"/>
      <c r="WAW102"/>
      <c r="WAX102"/>
      <c r="WAY102"/>
      <c r="WAZ102"/>
      <c r="WBA102"/>
      <c r="WBB102"/>
      <c r="WBC102"/>
      <c r="WBD102"/>
      <c r="WBE102"/>
      <c r="WBF102"/>
      <c r="WBG102"/>
      <c r="WBH102"/>
      <c r="WBI102"/>
      <c r="WBJ102"/>
      <c r="WBK102"/>
      <c r="WBL102"/>
      <c r="WBM102"/>
      <c r="WBN102"/>
      <c r="WBO102"/>
      <c r="WBP102"/>
      <c r="WBQ102"/>
      <c r="WBR102"/>
      <c r="WBS102"/>
      <c r="WBT102"/>
      <c r="WBU102"/>
      <c r="WBV102"/>
      <c r="WBW102"/>
      <c r="WBX102"/>
      <c r="WBY102"/>
      <c r="WBZ102"/>
      <c r="WCA102"/>
      <c r="WCB102"/>
      <c r="WCC102"/>
      <c r="WCD102"/>
      <c r="WCE102"/>
      <c r="WCF102"/>
      <c r="WCG102"/>
      <c r="WCH102"/>
      <c r="WCI102"/>
      <c r="WCJ102"/>
      <c r="WCK102"/>
      <c r="WCL102"/>
      <c r="WCM102"/>
      <c r="WCN102"/>
      <c r="WCO102"/>
      <c r="WCP102"/>
      <c r="WCQ102"/>
      <c r="WCR102"/>
      <c r="WCS102"/>
      <c r="WCT102"/>
      <c r="WCU102"/>
      <c r="WCV102"/>
      <c r="WCW102"/>
      <c r="WCX102"/>
      <c r="WCY102"/>
      <c r="WCZ102"/>
      <c r="WDA102"/>
      <c r="WDB102"/>
      <c r="WDC102"/>
      <c r="WDD102"/>
      <c r="WDE102"/>
      <c r="WDF102"/>
      <c r="WDG102"/>
      <c r="WDH102"/>
      <c r="WDI102"/>
      <c r="WDJ102"/>
      <c r="WDK102"/>
      <c r="WDL102"/>
      <c r="WDM102"/>
      <c r="WDN102"/>
      <c r="WDO102"/>
      <c r="WDP102"/>
      <c r="WDQ102"/>
      <c r="WDR102"/>
      <c r="WDS102"/>
      <c r="WDT102"/>
      <c r="WDU102"/>
      <c r="WDV102"/>
      <c r="WDW102"/>
      <c r="WDX102"/>
      <c r="WDY102"/>
      <c r="WDZ102"/>
      <c r="WEA102"/>
      <c r="WEB102"/>
      <c r="WEC102"/>
      <c r="WED102"/>
      <c r="WEE102"/>
      <c r="WEF102"/>
      <c r="WEG102"/>
      <c r="WEH102"/>
      <c r="WEI102"/>
      <c r="WEJ102"/>
      <c r="WEK102"/>
      <c r="WEL102"/>
      <c r="WEM102"/>
      <c r="WEN102"/>
      <c r="WEO102"/>
      <c r="WEP102"/>
      <c r="WEQ102"/>
      <c r="WER102"/>
      <c r="WES102"/>
      <c r="WET102"/>
      <c r="WEU102"/>
      <c r="WEV102"/>
      <c r="WEW102"/>
      <c r="WEX102"/>
      <c r="WEY102"/>
      <c r="WEZ102"/>
      <c r="WFA102"/>
      <c r="WFB102"/>
      <c r="WFC102"/>
      <c r="WFD102"/>
      <c r="WFE102"/>
      <c r="WFF102"/>
      <c r="WFG102"/>
      <c r="WFH102"/>
      <c r="WFI102"/>
      <c r="WFJ102"/>
      <c r="WFK102"/>
      <c r="WFL102"/>
      <c r="WFM102"/>
      <c r="WFN102"/>
      <c r="WFO102"/>
      <c r="WFP102"/>
      <c r="WFQ102"/>
      <c r="WFR102"/>
      <c r="WFS102"/>
      <c r="WFT102"/>
      <c r="WFU102"/>
      <c r="WFV102"/>
      <c r="WFW102"/>
      <c r="WFX102"/>
      <c r="WFY102"/>
      <c r="WFZ102"/>
      <c r="WGA102"/>
      <c r="WGB102"/>
      <c r="WGC102"/>
      <c r="WGD102"/>
      <c r="WGE102"/>
      <c r="WGF102"/>
      <c r="WGG102"/>
      <c r="WGH102"/>
      <c r="WGI102"/>
      <c r="WGJ102"/>
      <c r="WGK102"/>
      <c r="WGL102"/>
      <c r="WGM102"/>
      <c r="WGN102"/>
      <c r="WGO102"/>
      <c r="WGP102"/>
      <c r="WGQ102"/>
      <c r="WGR102"/>
      <c r="WGS102"/>
      <c r="WGT102"/>
      <c r="WGU102"/>
      <c r="WGV102"/>
      <c r="WGW102"/>
      <c r="WGX102"/>
      <c r="WGY102"/>
      <c r="WGZ102"/>
      <c r="WHA102"/>
      <c r="WHB102"/>
      <c r="WHC102"/>
      <c r="WHD102"/>
      <c r="WHE102"/>
      <c r="WHF102"/>
      <c r="WHG102"/>
      <c r="WHH102"/>
      <c r="WHI102"/>
      <c r="WHJ102"/>
      <c r="WHK102"/>
      <c r="WHL102"/>
      <c r="WHM102"/>
      <c r="WHN102"/>
      <c r="WHO102"/>
      <c r="WHP102"/>
      <c r="WHQ102"/>
      <c r="WHR102"/>
      <c r="WHS102"/>
      <c r="WHT102"/>
      <c r="WHU102"/>
      <c r="WHV102"/>
      <c r="WHW102"/>
      <c r="WHX102"/>
      <c r="WHY102"/>
      <c r="WHZ102"/>
      <c r="WIA102"/>
      <c r="WIB102"/>
      <c r="WIC102"/>
      <c r="WID102"/>
      <c r="WIE102"/>
      <c r="WIF102"/>
      <c r="WIG102"/>
      <c r="WIH102"/>
      <c r="WII102"/>
      <c r="WIJ102"/>
      <c r="WIK102"/>
      <c r="WIL102"/>
      <c r="WIM102"/>
      <c r="WIN102"/>
      <c r="WIO102"/>
      <c r="WIP102"/>
      <c r="WIQ102"/>
      <c r="WIR102"/>
      <c r="WIS102"/>
      <c r="WIT102"/>
      <c r="WIU102"/>
      <c r="WIV102"/>
      <c r="WIW102"/>
      <c r="WIX102"/>
      <c r="WIY102"/>
      <c r="WIZ102"/>
      <c r="WJA102"/>
      <c r="WJB102"/>
      <c r="WJC102"/>
      <c r="WJD102"/>
      <c r="WJE102"/>
      <c r="WJF102"/>
      <c r="WJG102"/>
      <c r="WJH102"/>
      <c r="WJI102"/>
      <c r="WJJ102"/>
      <c r="WJK102"/>
      <c r="WJL102"/>
      <c r="WJM102"/>
      <c r="WJN102"/>
      <c r="WJO102"/>
      <c r="WJP102"/>
      <c r="WJQ102"/>
      <c r="WJR102"/>
      <c r="WJS102"/>
      <c r="WJT102"/>
      <c r="WJU102"/>
      <c r="WJV102"/>
      <c r="WJW102"/>
      <c r="WJX102"/>
      <c r="WJY102"/>
      <c r="WJZ102"/>
      <c r="WKA102"/>
      <c r="WKB102"/>
      <c r="WKC102"/>
      <c r="WKD102"/>
      <c r="WKE102"/>
      <c r="WKF102"/>
      <c r="WKG102"/>
      <c r="WKH102"/>
      <c r="WKI102"/>
      <c r="WKJ102"/>
      <c r="WKK102"/>
      <c r="WKL102"/>
      <c r="WKM102"/>
      <c r="WKN102"/>
      <c r="WKO102"/>
      <c r="WKP102"/>
      <c r="WKQ102"/>
      <c r="WKR102"/>
      <c r="WKS102"/>
      <c r="WKT102"/>
      <c r="WKU102"/>
      <c r="WKV102"/>
      <c r="WKW102"/>
      <c r="WKX102"/>
      <c r="WKY102"/>
      <c r="WKZ102"/>
      <c r="WLA102"/>
      <c r="WLB102"/>
      <c r="WLC102"/>
      <c r="WLD102"/>
      <c r="WLE102"/>
      <c r="WLF102"/>
      <c r="WLG102"/>
      <c r="WLH102"/>
      <c r="WLI102"/>
      <c r="WLJ102"/>
      <c r="WLK102"/>
      <c r="WLL102"/>
      <c r="WLM102"/>
      <c r="WLN102"/>
      <c r="WLO102"/>
      <c r="WLP102"/>
      <c r="WLQ102"/>
      <c r="WLR102"/>
      <c r="WLS102"/>
      <c r="WLT102"/>
      <c r="WLU102"/>
      <c r="WLV102"/>
      <c r="WLW102"/>
      <c r="WLX102"/>
      <c r="WLY102"/>
      <c r="WLZ102"/>
      <c r="WMA102"/>
      <c r="WMB102"/>
      <c r="WMC102"/>
      <c r="WMD102"/>
      <c r="WME102"/>
      <c r="WMF102"/>
      <c r="WMG102"/>
      <c r="WMH102"/>
      <c r="WMI102"/>
      <c r="WMJ102"/>
      <c r="WMK102"/>
      <c r="WML102"/>
      <c r="WMM102"/>
      <c r="WMN102"/>
      <c r="WMO102"/>
      <c r="WMP102"/>
      <c r="WMQ102"/>
      <c r="WMR102"/>
      <c r="WMS102"/>
      <c r="WMT102"/>
      <c r="WMU102"/>
      <c r="WMV102"/>
      <c r="WMW102"/>
      <c r="WMX102"/>
      <c r="WMY102"/>
      <c r="WMZ102"/>
      <c r="WNA102"/>
      <c r="WNB102"/>
      <c r="WNC102"/>
      <c r="WND102"/>
      <c r="WNE102"/>
      <c r="WNF102"/>
      <c r="WNG102"/>
      <c r="WNH102"/>
      <c r="WNI102"/>
      <c r="WNJ102"/>
      <c r="WNK102"/>
      <c r="WNL102"/>
      <c r="WNM102"/>
      <c r="WNN102"/>
      <c r="WNO102"/>
      <c r="WNP102"/>
      <c r="WNQ102"/>
      <c r="WNR102"/>
      <c r="WNS102"/>
      <c r="WNT102"/>
      <c r="WNU102"/>
      <c r="WNV102"/>
      <c r="WNW102"/>
      <c r="WNX102"/>
      <c r="WNY102"/>
      <c r="WNZ102"/>
      <c r="WOA102"/>
      <c r="WOB102"/>
      <c r="WOC102"/>
      <c r="WOD102"/>
      <c r="WOE102"/>
      <c r="WOF102"/>
      <c r="WOG102"/>
      <c r="WOH102"/>
      <c r="WOI102"/>
      <c r="WOJ102"/>
      <c r="WOK102"/>
      <c r="WOL102"/>
      <c r="WOM102"/>
      <c r="WON102"/>
      <c r="WOO102"/>
      <c r="WOP102"/>
      <c r="WOQ102"/>
      <c r="WOR102"/>
      <c r="WOS102"/>
      <c r="WOT102"/>
      <c r="WOU102"/>
      <c r="WOV102"/>
      <c r="WOW102"/>
      <c r="WOX102"/>
      <c r="WOY102"/>
      <c r="WOZ102"/>
      <c r="WPA102"/>
      <c r="WPB102"/>
      <c r="WPC102"/>
      <c r="WPD102"/>
      <c r="WPE102"/>
      <c r="WPF102"/>
      <c r="WPG102"/>
      <c r="WPH102"/>
      <c r="WPI102"/>
      <c r="WPJ102"/>
      <c r="WPK102"/>
      <c r="WPL102"/>
      <c r="WPM102"/>
      <c r="WPN102"/>
      <c r="WPO102"/>
      <c r="WPP102"/>
      <c r="WPQ102"/>
      <c r="WPR102"/>
      <c r="WPS102"/>
      <c r="WPT102"/>
      <c r="WPU102"/>
      <c r="WPV102"/>
      <c r="WPW102"/>
      <c r="WPX102"/>
      <c r="WPY102"/>
      <c r="WPZ102"/>
      <c r="WQA102"/>
      <c r="WQB102"/>
      <c r="WQC102"/>
      <c r="WQD102"/>
      <c r="WQE102"/>
      <c r="WQF102"/>
      <c r="WQG102"/>
      <c r="WQH102"/>
      <c r="WQI102"/>
      <c r="WQJ102"/>
      <c r="WQK102"/>
      <c r="WQL102"/>
      <c r="WQM102"/>
      <c r="WQN102"/>
      <c r="WQO102"/>
      <c r="WQP102"/>
      <c r="WQQ102"/>
      <c r="WQR102"/>
      <c r="WQS102"/>
      <c r="WQT102"/>
      <c r="WQU102"/>
      <c r="WQV102"/>
      <c r="WQW102"/>
      <c r="WQX102"/>
      <c r="WQY102"/>
      <c r="WQZ102"/>
      <c r="WRA102"/>
      <c r="WRB102"/>
      <c r="WRC102"/>
      <c r="WRD102"/>
      <c r="WRE102"/>
      <c r="WRF102"/>
      <c r="WRG102"/>
      <c r="WRH102"/>
      <c r="WRI102"/>
      <c r="WRJ102"/>
      <c r="WRK102"/>
      <c r="WRL102"/>
      <c r="WRM102"/>
      <c r="WRN102"/>
      <c r="WRO102"/>
      <c r="WRP102"/>
      <c r="WRQ102"/>
      <c r="WRR102"/>
      <c r="WRS102"/>
      <c r="WRT102"/>
      <c r="WRU102"/>
      <c r="WRV102"/>
      <c r="WRW102"/>
      <c r="WRX102"/>
      <c r="WRY102"/>
      <c r="WRZ102"/>
      <c r="WSA102"/>
      <c r="WSB102"/>
      <c r="WSC102"/>
      <c r="WSD102"/>
      <c r="WSE102"/>
      <c r="WSF102"/>
      <c r="WSG102"/>
      <c r="WSH102"/>
      <c r="WSI102"/>
      <c r="WSJ102"/>
      <c r="WSK102"/>
      <c r="WSL102"/>
      <c r="WSM102"/>
      <c r="WSN102"/>
      <c r="WSO102"/>
      <c r="WSP102"/>
      <c r="WSQ102"/>
      <c r="WSR102"/>
      <c r="WSS102"/>
      <c r="WST102"/>
      <c r="WSU102"/>
      <c r="WSV102"/>
      <c r="WSW102"/>
      <c r="WSX102"/>
      <c r="WSY102"/>
      <c r="WSZ102"/>
      <c r="WTA102"/>
      <c r="WTB102"/>
      <c r="WTC102"/>
      <c r="WTD102"/>
      <c r="WTE102"/>
      <c r="WTF102"/>
      <c r="WTG102"/>
      <c r="WTH102"/>
      <c r="WTI102"/>
      <c r="WTJ102"/>
      <c r="WTK102"/>
      <c r="WTL102"/>
      <c r="WTM102"/>
      <c r="WTN102"/>
      <c r="WTO102"/>
      <c r="WTP102"/>
      <c r="WTQ102"/>
      <c r="WTR102"/>
      <c r="WTS102"/>
      <c r="WTT102"/>
      <c r="WTU102"/>
      <c r="WTV102"/>
      <c r="WTW102"/>
      <c r="WTX102"/>
      <c r="WTY102"/>
      <c r="WTZ102"/>
      <c r="WUA102"/>
      <c r="WUB102"/>
      <c r="WUC102"/>
      <c r="WUD102"/>
      <c r="WUE102"/>
      <c r="WUF102"/>
      <c r="WUG102"/>
      <c r="WUH102"/>
      <c r="WUI102"/>
      <c r="WUJ102"/>
      <c r="WUK102"/>
      <c r="WUL102"/>
      <c r="WUM102"/>
      <c r="WUN102"/>
      <c r="WUO102"/>
      <c r="WUP102"/>
      <c r="WUQ102"/>
      <c r="WUR102"/>
      <c r="WUS102"/>
      <c r="WUT102"/>
      <c r="WUU102"/>
      <c r="WUV102"/>
      <c r="WUW102"/>
      <c r="WUX102"/>
      <c r="WUY102"/>
      <c r="WUZ102"/>
      <c r="WVA102"/>
      <c r="WVB102"/>
      <c r="WVC102"/>
      <c r="WVD102"/>
      <c r="WVE102"/>
      <c r="WVF102"/>
      <c r="WVG102"/>
      <c r="WVH102"/>
      <c r="WVI102"/>
      <c r="WVJ102"/>
      <c r="WVK102"/>
      <c r="WVL102"/>
      <c r="WVM102"/>
      <c r="WVN102"/>
      <c r="WVO102"/>
      <c r="WVP102"/>
      <c r="WVQ102"/>
      <c r="WVR102"/>
      <c r="WVS102"/>
      <c r="WVT102"/>
      <c r="WVU102"/>
      <c r="WVV102"/>
      <c r="WVW102"/>
      <c r="WVX102"/>
      <c r="WVY102"/>
      <c r="WVZ102"/>
      <c r="WWA102"/>
      <c r="WWB102"/>
      <c r="WWC102"/>
      <c r="WWD102"/>
      <c r="WWE102"/>
      <c r="WWF102"/>
      <c r="WWG102"/>
      <c r="WWH102"/>
      <c r="WWI102"/>
      <c r="WWJ102"/>
      <c r="WWK102"/>
      <c r="WWL102"/>
      <c r="WWM102"/>
      <c r="WWN102"/>
      <c r="WWO102"/>
      <c r="WWP102"/>
      <c r="WWQ102"/>
      <c r="WWR102"/>
      <c r="WWS102"/>
      <c r="WWT102"/>
      <c r="WWU102"/>
      <c r="WWV102"/>
      <c r="WWW102"/>
      <c r="WWX102"/>
      <c r="WWY102"/>
      <c r="WWZ102"/>
      <c r="WXA102"/>
      <c r="WXB102"/>
      <c r="WXC102"/>
      <c r="WXD102"/>
      <c r="WXE102"/>
      <c r="WXF102"/>
      <c r="WXG102"/>
      <c r="WXH102"/>
      <c r="WXI102"/>
      <c r="WXJ102"/>
      <c r="WXK102"/>
      <c r="WXL102"/>
      <c r="WXM102"/>
      <c r="WXN102"/>
      <c r="WXO102"/>
      <c r="WXP102"/>
      <c r="WXQ102"/>
      <c r="WXR102"/>
      <c r="WXS102"/>
      <c r="WXT102"/>
      <c r="WXU102"/>
      <c r="WXV102"/>
      <c r="WXW102"/>
      <c r="WXX102"/>
      <c r="WXY102"/>
      <c r="WXZ102"/>
      <c r="WYA102"/>
      <c r="WYB102"/>
      <c r="WYC102"/>
      <c r="WYD102"/>
      <c r="WYE102"/>
      <c r="WYF102"/>
      <c r="WYG102"/>
      <c r="WYH102"/>
      <c r="WYI102"/>
      <c r="WYJ102"/>
      <c r="WYK102"/>
      <c r="WYL102"/>
      <c r="WYM102"/>
      <c r="WYN102"/>
      <c r="WYO102"/>
      <c r="WYP102"/>
      <c r="WYQ102"/>
      <c r="WYR102"/>
      <c r="WYS102"/>
      <c r="WYT102"/>
      <c r="WYU102"/>
      <c r="WYV102"/>
      <c r="WYW102"/>
      <c r="WYX102"/>
      <c r="WYY102"/>
      <c r="WYZ102"/>
      <c r="WZA102"/>
      <c r="WZB102"/>
      <c r="WZC102"/>
      <c r="WZD102"/>
      <c r="WZE102"/>
      <c r="WZF102"/>
      <c r="WZG102"/>
      <c r="WZH102"/>
      <c r="WZI102"/>
      <c r="WZJ102"/>
      <c r="WZK102"/>
      <c r="WZL102"/>
      <c r="WZM102"/>
      <c r="WZN102"/>
      <c r="WZO102"/>
      <c r="WZP102"/>
      <c r="WZQ102"/>
      <c r="WZR102"/>
      <c r="WZS102"/>
      <c r="WZT102"/>
      <c r="WZU102"/>
      <c r="WZV102"/>
      <c r="WZW102"/>
      <c r="WZX102"/>
      <c r="WZY102"/>
      <c r="WZZ102"/>
      <c r="XAA102"/>
      <c r="XAB102"/>
      <c r="XAC102"/>
      <c r="XAD102"/>
      <c r="XAE102"/>
      <c r="XAF102"/>
      <c r="XAG102"/>
      <c r="XAH102"/>
      <c r="XAI102"/>
      <c r="XAJ102"/>
      <c r="XAK102"/>
      <c r="XAL102"/>
      <c r="XAM102"/>
      <c r="XAN102"/>
      <c r="XAO102"/>
      <c r="XAP102"/>
      <c r="XAQ102"/>
      <c r="XAR102"/>
      <c r="XAS102"/>
      <c r="XAT102"/>
      <c r="XAU102"/>
      <c r="XAV102"/>
      <c r="XAW102"/>
      <c r="XAX102"/>
      <c r="XAY102"/>
      <c r="XAZ102"/>
      <c r="XBA102"/>
      <c r="XBB102"/>
      <c r="XBC102"/>
      <c r="XBD102"/>
      <c r="XBE102"/>
      <c r="XBF102"/>
      <c r="XBG102"/>
      <c r="XBH102"/>
      <c r="XBI102"/>
      <c r="XBJ102"/>
      <c r="XBK102"/>
      <c r="XBL102"/>
      <c r="XBM102"/>
      <c r="XBN102"/>
      <c r="XBO102"/>
      <c r="XBP102"/>
      <c r="XBQ102"/>
      <c r="XBR102"/>
      <c r="XBS102"/>
      <c r="XBT102"/>
      <c r="XBU102"/>
      <c r="XBV102"/>
      <c r="XBW102"/>
      <c r="XBX102"/>
      <c r="XBY102"/>
      <c r="XBZ102"/>
      <c r="XCA102"/>
      <c r="XCB102"/>
      <c r="XCC102"/>
      <c r="XCD102"/>
      <c r="XCE102"/>
      <c r="XCF102"/>
      <c r="XCG102"/>
      <c r="XCH102"/>
      <c r="XCI102"/>
      <c r="XCJ102"/>
      <c r="XCK102"/>
      <c r="XCL102"/>
      <c r="XCM102"/>
      <c r="XCN102"/>
      <c r="XCO102"/>
      <c r="XCP102"/>
      <c r="XCQ102"/>
      <c r="XCR102"/>
      <c r="XCS102"/>
      <c r="XCT102"/>
      <c r="XCU102"/>
      <c r="XCV102"/>
      <c r="XCW102"/>
      <c r="XCX102"/>
      <c r="XCY102"/>
      <c r="XCZ102"/>
      <c r="XDA102"/>
      <c r="XDB102"/>
      <c r="XDC102"/>
      <c r="XDD102"/>
      <c r="XDE102"/>
      <c r="XDF102"/>
      <c r="XDG102"/>
      <c r="XDH102"/>
      <c r="XDI102"/>
      <c r="XDJ102"/>
      <c r="XDK102"/>
      <c r="XDL102"/>
      <c r="XDM102"/>
      <c r="XDN102"/>
      <c r="XDO102"/>
      <c r="XDP102"/>
      <c r="XDQ102"/>
      <c r="XDR102"/>
      <c r="XDS102"/>
      <c r="XDT102"/>
      <c r="XDU102"/>
      <c r="XDV102"/>
      <c r="XDW102"/>
      <c r="XDX102"/>
      <c r="XDY102"/>
      <c r="XDZ102"/>
      <c r="XEA102"/>
      <c r="XEB102"/>
      <c r="XEC102"/>
      <c r="XED102"/>
      <c r="XEE102"/>
      <c r="XEF102"/>
      <c r="XEG102"/>
      <c r="XEH102"/>
      <c r="XEI102"/>
      <c r="XEJ102"/>
      <c r="XEK102"/>
      <c r="XEL102"/>
      <c r="XEM102"/>
      <c r="XEN102"/>
      <c r="XEO102"/>
      <c r="XEP102"/>
      <c r="XEQ102"/>
      <c r="XER102"/>
      <c r="XES102"/>
      <c r="XET102"/>
      <c r="XEU102"/>
      <c r="XEV102"/>
      <c r="XEW102"/>
      <c r="XEX102"/>
      <c r="XEY102"/>
      <c r="XEZ102"/>
      <c r="XFA102"/>
      <c r="XFB102"/>
      <c r="XFC102"/>
      <c r="XFD102"/>
    </row>
    <row r="103" spans="1:16384" ht="12.75" customHeight="1">
      <c r="A103" s="79" t="s">
        <v>6656</v>
      </c>
      <c r="B103" s="76"/>
      <c r="C103" s="75"/>
      <c r="D103" s="76"/>
      <c r="E103" s="76"/>
      <c r="F103" s="77">
        <f>SUBTOTAL(9,F3:F102)</f>
        <v>4625054.01</v>
      </c>
      <c r="G103" s="77"/>
      <c r="H103" s="77"/>
      <c r="I103" s="77"/>
      <c r="J103" s="77"/>
      <c r="K103" s="77">
        <f>SUBTOTAL(9,K3:K102)</f>
        <v>4623623.01</v>
      </c>
      <c r="L103" s="77">
        <f>SUBTOTAL(9,L3:L102)</f>
        <v>3951814.4099999992</v>
      </c>
      <c r="M103" s="77"/>
      <c r="N103" s="77"/>
      <c r="O103" s="77"/>
      <c r="P103" s="77"/>
      <c r="Q103" s="77">
        <f>SUBTOTAL(9,Q3:Q102)</f>
        <v>3166.7399999999993</v>
      </c>
      <c r="R103" s="77">
        <f>SUBTOTAL(9,R3:R102)</f>
        <v>1657.3699999999983</v>
      </c>
      <c r="S103" s="77">
        <f>SUBTOTAL(9,S3:S102)</f>
        <v>0</v>
      </c>
      <c r="T103" s="77">
        <f>SUBTOTAL(9,T3:T102)</f>
        <v>0</v>
      </c>
      <c r="U103" s="77"/>
      <c r="V103" s="77"/>
      <c r="W103" s="77"/>
      <c r="X103" s="77"/>
      <c r="Y103" s="76"/>
      <c r="Z103" s="76"/>
      <c r="AA103" s="76"/>
      <c r="AB103" s="118"/>
      <c r="AC103" s="118"/>
      <c r="AD103" s="66"/>
      <c r="AE103" s="73"/>
      <c r="AF103" s="119"/>
      <c r="AG103" s="73"/>
      <c r="AH103" s="122"/>
      <c r="AI103" s="123"/>
      <c r="AJ103" s="124">
        <f>SUBTOTAL(9,AJ3:AJ101)</f>
        <v>94.77000000000011</v>
      </c>
      <c r="AK103" s="50"/>
      <c r="AL103" s="45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  <c r="AMP103"/>
      <c r="AMQ103"/>
      <c r="AMR103"/>
      <c r="AMS103"/>
      <c r="AMT103"/>
      <c r="AMU103"/>
      <c r="AMV103"/>
      <c r="AMW103"/>
      <c r="AMX103"/>
      <c r="AMY103"/>
      <c r="AMZ103"/>
      <c r="ANA103"/>
      <c r="ANB103"/>
      <c r="ANC103"/>
      <c r="AND103"/>
      <c r="ANE103"/>
      <c r="ANF103"/>
      <c r="ANG103"/>
      <c r="ANH103"/>
      <c r="ANI103"/>
      <c r="ANJ103"/>
      <c r="ANK103"/>
      <c r="ANL103"/>
      <c r="ANM103"/>
      <c r="ANN103"/>
      <c r="ANO103"/>
      <c r="ANP103"/>
      <c r="ANQ103"/>
      <c r="ANR103"/>
      <c r="ANS103"/>
      <c r="ANT103"/>
      <c r="ANU103"/>
      <c r="ANV103"/>
      <c r="ANW103"/>
      <c r="ANX103"/>
      <c r="ANY103"/>
      <c r="ANZ103"/>
      <c r="AOA103"/>
      <c r="AOB103"/>
      <c r="AOC103"/>
      <c r="AOD103"/>
      <c r="AOE103"/>
      <c r="AOF103"/>
      <c r="AOG103"/>
      <c r="AOH103"/>
      <c r="AOI103"/>
      <c r="AOJ103"/>
      <c r="AOK103"/>
      <c r="AOL103"/>
      <c r="AOM103"/>
      <c r="AON103"/>
      <c r="AOO103"/>
      <c r="AOP103"/>
      <c r="AOQ103"/>
      <c r="AOR103"/>
      <c r="AOS103"/>
      <c r="AOT103"/>
      <c r="AOU103"/>
      <c r="AOV103"/>
      <c r="AOW103"/>
      <c r="AOX103"/>
      <c r="AOY103"/>
      <c r="AOZ103"/>
      <c r="APA103"/>
      <c r="APB103"/>
      <c r="APC103"/>
      <c r="APD103"/>
      <c r="APE103"/>
      <c r="APF103"/>
      <c r="APG103"/>
      <c r="APH103"/>
      <c r="API103"/>
      <c r="APJ103"/>
      <c r="APK103"/>
      <c r="APL103"/>
      <c r="APM103"/>
      <c r="APN103"/>
      <c r="APO103"/>
      <c r="APP103"/>
      <c r="APQ103"/>
      <c r="APR103"/>
      <c r="APS103"/>
      <c r="APT103"/>
      <c r="APU103"/>
      <c r="APV103"/>
      <c r="APW103"/>
      <c r="APX103"/>
      <c r="APY103"/>
      <c r="APZ103"/>
      <c r="AQA103"/>
      <c r="AQB103"/>
      <c r="AQC103"/>
      <c r="AQD103"/>
      <c r="AQE103"/>
      <c r="AQF103"/>
      <c r="AQG103"/>
      <c r="AQH103"/>
      <c r="AQI103"/>
      <c r="AQJ103"/>
      <c r="AQK103"/>
      <c r="AQL103"/>
      <c r="AQM103"/>
      <c r="AQN103"/>
      <c r="AQO103"/>
      <c r="AQP103"/>
      <c r="AQQ103"/>
      <c r="AQR103"/>
      <c r="AQS103"/>
      <c r="AQT103"/>
      <c r="AQU103"/>
      <c r="AQV103"/>
      <c r="AQW103"/>
      <c r="AQX103"/>
      <c r="AQY103"/>
      <c r="AQZ103"/>
      <c r="ARA103"/>
      <c r="ARB103"/>
      <c r="ARC103"/>
      <c r="ARD103"/>
      <c r="ARE103"/>
      <c r="ARF103"/>
      <c r="ARG103"/>
      <c r="ARH103"/>
      <c r="ARI103"/>
      <c r="ARJ103"/>
      <c r="ARK103"/>
      <c r="ARL103"/>
      <c r="ARM103"/>
      <c r="ARN103"/>
      <c r="ARO103"/>
      <c r="ARP103"/>
      <c r="ARQ103"/>
      <c r="ARR103"/>
      <c r="ARS103"/>
      <c r="ART103"/>
      <c r="ARU103"/>
      <c r="ARV103"/>
      <c r="ARW103"/>
      <c r="ARX103"/>
      <c r="ARY103"/>
      <c r="ARZ103"/>
      <c r="ASA103"/>
      <c r="ASB103"/>
      <c r="ASC103"/>
      <c r="ASD103"/>
      <c r="ASE103"/>
      <c r="ASF103"/>
      <c r="ASG103"/>
      <c r="ASH103"/>
      <c r="ASI103"/>
      <c r="ASJ103"/>
      <c r="ASK103"/>
      <c r="ASL103"/>
      <c r="ASM103"/>
      <c r="ASN103"/>
      <c r="ASO103"/>
      <c r="ASP103"/>
      <c r="ASQ103"/>
      <c r="ASR103"/>
      <c r="ASS103"/>
      <c r="AST103"/>
      <c r="ASU103"/>
      <c r="ASV103"/>
      <c r="ASW103"/>
      <c r="ASX103"/>
      <c r="ASY103"/>
      <c r="ASZ103"/>
      <c r="ATA103"/>
      <c r="ATB103"/>
      <c r="ATC103"/>
      <c r="ATD103"/>
      <c r="ATE103"/>
      <c r="ATF103"/>
      <c r="ATG103"/>
      <c r="ATH103"/>
      <c r="ATI103"/>
      <c r="ATJ103"/>
      <c r="ATK103"/>
      <c r="ATL103"/>
      <c r="ATM103"/>
      <c r="ATN103"/>
      <c r="ATO103"/>
      <c r="ATP103"/>
      <c r="ATQ103"/>
      <c r="ATR103"/>
      <c r="ATS103"/>
      <c r="ATT103"/>
      <c r="ATU103"/>
      <c r="ATV103"/>
      <c r="ATW103"/>
      <c r="ATX103"/>
      <c r="ATY103"/>
      <c r="ATZ103"/>
      <c r="AUA103"/>
      <c r="AUB103"/>
      <c r="AUC103"/>
      <c r="AUD103"/>
      <c r="AUE103"/>
      <c r="AUF103"/>
      <c r="AUG103"/>
      <c r="AUH103"/>
      <c r="AUI103"/>
      <c r="AUJ103"/>
      <c r="AUK103"/>
      <c r="AUL103"/>
      <c r="AUM103"/>
      <c r="AUN103"/>
      <c r="AUO103"/>
      <c r="AUP103"/>
      <c r="AUQ103"/>
      <c r="AUR103"/>
      <c r="AUS103"/>
      <c r="AUT103"/>
      <c r="AUU103"/>
      <c r="AUV103"/>
      <c r="AUW103"/>
      <c r="AUX103"/>
      <c r="AUY103"/>
      <c r="AUZ103"/>
      <c r="AVA103"/>
      <c r="AVB103"/>
      <c r="AVC103"/>
      <c r="AVD103"/>
      <c r="AVE103"/>
      <c r="AVF103"/>
      <c r="AVG103"/>
      <c r="AVH103"/>
      <c r="AVI103"/>
      <c r="AVJ103"/>
      <c r="AVK103"/>
      <c r="AVL103"/>
      <c r="AVM103"/>
      <c r="AVN103"/>
      <c r="AVO103"/>
      <c r="AVP103"/>
      <c r="AVQ103"/>
      <c r="AVR103"/>
      <c r="AVS103"/>
      <c r="AVT103"/>
      <c r="AVU103"/>
      <c r="AVV103"/>
      <c r="AVW103"/>
      <c r="AVX103"/>
      <c r="AVY103"/>
      <c r="AVZ103"/>
      <c r="AWA103"/>
      <c r="AWB103"/>
      <c r="AWC103"/>
      <c r="AWD103"/>
      <c r="AWE103"/>
      <c r="AWF103"/>
      <c r="AWG103"/>
      <c r="AWH103"/>
      <c r="AWI103"/>
      <c r="AWJ103"/>
      <c r="AWK103"/>
      <c r="AWL103"/>
      <c r="AWM103"/>
      <c r="AWN103"/>
      <c r="AWO103"/>
      <c r="AWP103"/>
      <c r="AWQ103"/>
      <c r="AWR103"/>
      <c r="AWS103"/>
      <c r="AWT103"/>
      <c r="AWU103"/>
      <c r="AWV103"/>
      <c r="AWW103"/>
      <c r="AWX103"/>
      <c r="AWY103"/>
      <c r="AWZ103"/>
      <c r="AXA103"/>
      <c r="AXB103"/>
      <c r="AXC103"/>
      <c r="AXD103"/>
      <c r="AXE103"/>
      <c r="AXF103"/>
      <c r="AXG103"/>
      <c r="AXH103"/>
      <c r="AXI103"/>
      <c r="AXJ103"/>
      <c r="AXK103"/>
      <c r="AXL103"/>
      <c r="AXM103"/>
      <c r="AXN103"/>
      <c r="AXO103"/>
      <c r="AXP103"/>
      <c r="AXQ103"/>
      <c r="AXR103"/>
      <c r="AXS103"/>
      <c r="AXT103"/>
      <c r="AXU103"/>
      <c r="AXV103"/>
      <c r="AXW103"/>
      <c r="AXX103"/>
      <c r="AXY103"/>
      <c r="AXZ103"/>
      <c r="AYA103"/>
      <c r="AYB103"/>
      <c r="AYC103"/>
      <c r="AYD103"/>
      <c r="AYE103"/>
      <c r="AYF103"/>
      <c r="AYG103"/>
      <c r="AYH103"/>
      <c r="AYI103"/>
      <c r="AYJ103"/>
      <c r="AYK103"/>
      <c r="AYL103"/>
      <c r="AYM103"/>
      <c r="AYN103"/>
      <c r="AYO103"/>
      <c r="AYP103"/>
      <c r="AYQ103"/>
      <c r="AYR103"/>
      <c r="AYS103"/>
      <c r="AYT103"/>
      <c r="AYU103"/>
      <c r="AYV103"/>
      <c r="AYW103"/>
      <c r="AYX103"/>
      <c r="AYY103"/>
      <c r="AYZ103"/>
      <c r="AZA103"/>
      <c r="AZB103"/>
      <c r="AZC103"/>
      <c r="AZD103"/>
      <c r="AZE103"/>
      <c r="AZF103"/>
      <c r="AZG103"/>
      <c r="AZH103"/>
      <c r="AZI103"/>
      <c r="AZJ103"/>
      <c r="AZK103"/>
      <c r="AZL103"/>
      <c r="AZM103"/>
      <c r="AZN103"/>
      <c r="AZO103"/>
      <c r="AZP103"/>
      <c r="AZQ103"/>
      <c r="AZR103"/>
      <c r="AZS103"/>
      <c r="AZT103"/>
      <c r="AZU103"/>
      <c r="AZV103"/>
      <c r="AZW103"/>
      <c r="AZX103"/>
      <c r="AZY103"/>
      <c r="AZZ103"/>
      <c r="BAA103"/>
      <c r="BAB103"/>
      <c r="BAC103"/>
      <c r="BAD103"/>
      <c r="BAE103"/>
      <c r="BAF103"/>
      <c r="BAG103"/>
      <c r="BAH103"/>
      <c r="BAI103"/>
      <c r="BAJ103"/>
      <c r="BAK103"/>
      <c r="BAL103"/>
      <c r="BAM103"/>
      <c r="BAN103"/>
      <c r="BAO103"/>
      <c r="BAP103"/>
      <c r="BAQ103"/>
      <c r="BAR103"/>
      <c r="BAS103"/>
      <c r="BAT103"/>
      <c r="BAU103"/>
      <c r="BAV103"/>
      <c r="BAW103"/>
      <c r="BAX103"/>
      <c r="BAY103"/>
      <c r="BAZ103"/>
      <c r="BBA103"/>
      <c r="BBB103"/>
      <c r="BBC103"/>
      <c r="BBD103"/>
      <c r="BBE103"/>
      <c r="BBF103"/>
      <c r="BBG103"/>
      <c r="BBH103"/>
      <c r="BBI103"/>
      <c r="BBJ103"/>
      <c r="BBK103"/>
      <c r="BBL103"/>
      <c r="BBM103"/>
      <c r="BBN103"/>
      <c r="BBO103"/>
      <c r="BBP103"/>
      <c r="BBQ103"/>
      <c r="BBR103"/>
      <c r="BBS103"/>
      <c r="BBT103"/>
      <c r="BBU103"/>
      <c r="BBV103"/>
      <c r="BBW103"/>
      <c r="BBX103"/>
      <c r="BBY103"/>
      <c r="BBZ103"/>
      <c r="BCA103"/>
      <c r="BCB103"/>
      <c r="BCC103"/>
      <c r="BCD103"/>
      <c r="BCE103"/>
      <c r="BCF103"/>
      <c r="BCG103"/>
      <c r="BCH103"/>
      <c r="BCI103"/>
      <c r="BCJ103"/>
      <c r="BCK103"/>
      <c r="BCL103"/>
      <c r="BCM103"/>
      <c r="BCN103"/>
      <c r="BCO103"/>
      <c r="BCP103"/>
      <c r="BCQ103"/>
      <c r="BCR103"/>
      <c r="BCS103"/>
      <c r="BCT103"/>
      <c r="BCU103"/>
      <c r="BCV103"/>
      <c r="BCW103"/>
      <c r="BCX103"/>
      <c r="BCY103"/>
      <c r="BCZ103"/>
      <c r="BDA103"/>
      <c r="BDB103"/>
      <c r="BDC103"/>
      <c r="BDD103"/>
      <c r="BDE103"/>
      <c r="BDF103"/>
      <c r="BDG103"/>
      <c r="BDH103"/>
      <c r="BDI103"/>
      <c r="BDJ103"/>
      <c r="BDK103"/>
      <c r="BDL103"/>
      <c r="BDM103"/>
      <c r="BDN103"/>
      <c r="BDO103"/>
      <c r="BDP103"/>
      <c r="BDQ103"/>
      <c r="BDR103"/>
      <c r="BDS103"/>
      <c r="BDT103"/>
      <c r="BDU103"/>
      <c r="BDV103"/>
      <c r="BDW103"/>
      <c r="BDX103"/>
      <c r="BDY103"/>
      <c r="BDZ103"/>
      <c r="BEA103"/>
      <c r="BEB103"/>
      <c r="BEC103"/>
      <c r="BED103"/>
      <c r="BEE103"/>
      <c r="BEF103"/>
      <c r="BEG103"/>
      <c r="BEH103"/>
      <c r="BEI103"/>
      <c r="BEJ103"/>
      <c r="BEK103"/>
      <c r="BEL103"/>
      <c r="BEM103"/>
      <c r="BEN103"/>
      <c r="BEO103"/>
      <c r="BEP103"/>
      <c r="BEQ103"/>
      <c r="BER103"/>
      <c r="BES103"/>
      <c r="BET103"/>
      <c r="BEU103"/>
      <c r="BEV103"/>
      <c r="BEW103"/>
      <c r="BEX103"/>
      <c r="BEY103"/>
      <c r="BEZ103"/>
      <c r="BFA103"/>
      <c r="BFB103"/>
      <c r="BFC103"/>
      <c r="BFD103"/>
      <c r="BFE103"/>
      <c r="BFF103"/>
      <c r="BFG103"/>
      <c r="BFH103"/>
      <c r="BFI103"/>
      <c r="BFJ103"/>
      <c r="BFK103"/>
      <c r="BFL103"/>
      <c r="BFM103"/>
      <c r="BFN103"/>
      <c r="BFO103"/>
      <c r="BFP103"/>
      <c r="BFQ103"/>
      <c r="BFR103"/>
      <c r="BFS103"/>
      <c r="BFT103"/>
      <c r="BFU103"/>
      <c r="BFV103"/>
      <c r="BFW103"/>
      <c r="BFX103"/>
      <c r="BFY103"/>
      <c r="BFZ103"/>
      <c r="BGA103"/>
      <c r="BGB103"/>
      <c r="BGC103"/>
      <c r="BGD103"/>
      <c r="BGE103"/>
      <c r="BGF103"/>
      <c r="BGG103"/>
      <c r="BGH103"/>
      <c r="BGI103"/>
      <c r="BGJ103"/>
      <c r="BGK103"/>
      <c r="BGL103"/>
      <c r="BGM103"/>
      <c r="BGN103"/>
      <c r="BGO103"/>
      <c r="BGP103"/>
      <c r="BGQ103"/>
      <c r="BGR103"/>
      <c r="BGS103"/>
      <c r="BGT103"/>
      <c r="BGU103"/>
      <c r="BGV103"/>
      <c r="BGW103"/>
      <c r="BGX103"/>
      <c r="BGY103"/>
      <c r="BGZ103"/>
      <c r="BHA103"/>
      <c r="BHB103"/>
      <c r="BHC103"/>
      <c r="BHD103"/>
      <c r="BHE103"/>
      <c r="BHF103"/>
      <c r="BHG103"/>
      <c r="BHH103"/>
      <c r="BHI103"/>
      <c r="BHJ103"/>
      <c r="BHK103"/>
      <c r="BHL103"/>
      <c r="BHM103"/>
      <c r="BHN103"/>
      <c r="BHO103"/>
      <c r="BHP103"/>
      <c r="BHQ103"/>
      <c r="BHR103"/>
      <c r="BHS103"/>
      <c r="BHT103"/>
      <c r="BHU103"/>
      <c r="BHV103"/>
      <c r="BHW103"/>
      <c r="BHX103"/>
      <c r="BHY103"/>
      <c r="BHZ103"/>
      <c r="BIA103"/>
      <c r="BIB103"/>
      <c r="BIC103"/>
      <c r="BID103"/>
      <c r="BIE103"/>
      <c r="BIF103"/>
      <c r="BIG103"/>
      <c r="BIH103"/>
      <c r="BII103"/>
      <c r="BIJ103"/>
      <c r="BIK103"/>
      <c r="BIL103"/>
      <c r="BIM103"/>
      <c r="BIN103"/>
      <c r="BIO103"/>
      <c r="BIP103"/>
      <c r="BIQ103"/>
      <c r="BIR103"/>
      <c r="BIS103"/>
      <c r="BIT103"/>
      <c r="BIU103"/>
      <c r="BIV103"/>
      <c r="BIW103"/>
      <c r="BIX103"/>
      <c r="BIY103"/>
      <c r="BIZ103"/>
      <c r="BJA103"/>
      <c r="BJB103"/>
      <c r="BJC103"/>
      <c r="BJD103"/>
      <c r="BJE103"/>
      <c r="BJF103"/>
      <c r="BJG103"/>
      <c r="BJH103"/>
      <c r="BJI103"/>
      <c r="BJJ103"/>
      <c r="BJK103"/>
      <c r="BJL103"/>
      <c r="BJM103"/>
      <c r="BJN103"/>
      <c r="BJO103"/>
      <c r="BJP103"/>
      <c r="BJQ103"/>
      <c r="BJR103"/>
      <c r="BJS103"/>
      <c r="BJT103"/>
      <c r="BJU103"/>
      <c r="BJV103"/>
      <c r="BJW103"/>
      <c r="BJX103"/>
      <c r="BJY103"/>
      <c r="BJZ103"/>
      <c r="BKA103"/>
      <c r="BKB103"/>
      <c r="BKC103"/>
      <c r="BKD103"/>
      <c r="BKE103"/>
      <c r="BKF103"/>
      <c r="BKG103"/>
      <c r="BKH103"/>
      <c r="BKI103"/>
      <c r="BKJ103"/>
      <c r="BKK103"/>
      <c r="BKL103"/>
      <c r="BKM103"/>
      <c r="BKN103"/>
      <c r="BKO103"/>
      <c r="BKP103"/>
      <c r="BKQ103"/>
      <c r="BKR103"/>
      <c r="BKS103"/>
      <c r="BKT103"/>
      <c r="BKU103"/>
      <c r="BKV103"/>
      <c r="BKW103"/>
      <c r="BKX103"/>
      <c r="BKY103"/>
      <c r="BKZ103"/>
      <c r="BLA103"/>
      <c r="BLB103"/>
      <c r="BLC103"/>
      <c r="BLD103"/>
      <c r="BLE103"/>
      <c r="BLF103"/>
      <c r="BLG103"/>
      <c r="BLH103"/>
      <c r="BLI103"/>
      <c r="BLJ103"/>
      <c r="BLK103"/>
      <c r="BLL103"/>
      <c r="BLM103"/>
      <c r="BLN103"/>
      <c r="BLO103"/>
      <c r="BLP103"/>
      <c r="BLQ103"/>
      <c r="BLR103"/>
      <c r="BLS103"/>
      <c r="BLT103"/>
      <c r="BLU103"/>
      <c r="BLV103"/>
      <c r="BLW103"/>
      <c r="BLX103"/>
      <c r="BLY103"/>
      <c r="BLZ103"/>
      <c r="BMA103"/>
      <c r="BMB103"/>
      <c r="BMC103"/>
      <c r="BMD103"/>
      <c r="BME103"/>
      <c r="BMF103"/>
      <c r="BMG103"/>
      <c r="BMH103"/>
      <c r="BMI103"/>
      <c r="BMJ103"/>
      <c r="BMK103"/>
      <c r="BML103"/>
      <c r="BMM103"/>
      <c r="BMN103"/>
      <c r="BMO103"/>
      <c r="BMP103"/>
      <c r="BMQ103"/>
      <c r="BMR103"/>
      <c r="BMS103"/>
      <c r="BMT103"/>
      <c r="BMU103"/>
      <c r="BMV103"/>
      <c r="BMW103"/>
      <c r="BMX103"/>
      <c r="BMY103"/>
      <c r="BMZ103"/>
      <c r="BNA103"/>
      <c r="BNB103"/>
      <c r="BNC103"/>
      <c r="BND103"/>
      <c r="BNE103"/>
      <c r="BNF103"/>
      <c r="BNG103"/>
      <c r="BNH103"/>
      <c r="BNI103"/>
      <c r="BNJ103"/>
      <c r="BNK103"/>
      <c r="BNL103"/>
      <c r="BNM103"/>
      <c r="BNN103"/>
      <c r="BNO103"/>
      <c r="BNP103"/>
      <c r="BNQ103"/>
      <c r="BNR103"/>
      <c r="BNS103"/>
      <c r="BNT103"/>
      <c r="BNU103"/>
      <c r="BNV103"/>
      <c r="BNW103"/>
      <c r="BNX103"/>
      <c r="BNY103"/>
      <c r="BNZ103"/>
      <c r="BOA103"/>
      <c r="BOB103"/>
      <c r="BOC103"/>
      <c r="BOD103"/>
      <c r="BOE103"/>
      <c r="BOF103"/>
      <c r="BOG103"/>
      <c r="BOH103"/>
      <c r="BOI103"/>
      <c r="BOJ103"/>
      <c r="BOK103"/>
      <c r="BOL103"/>
      <c r="BOM103"/>
      <c r="BON103"/>
      <c r="BOO103"/>
      <c r="BOP103"/>
      <c r="BOQ103"/>
      <c r="BOR103"/>
      <c r="BOS103"/>
      <c r="BOT103"/>
      <c r="BOU103"/>
      <c r="BOV103"/>
      <c r="BOW103"/>
      <c r="BOX103"/>
      <c r="BOY103"/>
      <c r="BOZ103"/>
      <c r="BPA103"/>
      <c r="BPB103"/>
      <c r="BPC103"/>
      <c r="BPD103"/>
      <c r="BPE103"/>
      <c r="BPF103"/>
      <c r="BPG103"/>
      <c r="BPH103"/>
      <c r="BPI103"/>
      <c r="BPJ103"/>
      <c r="BPK103"/>
      <c r="BPL103"/>
      <c r="BPM103"/>
      <c r="BPN103"/>
      <c r="BPO103"/>
      <c r="BPP103"/>
      <c r="BPQ103"/>
      <c r="BPR103"/>
      <c r="BPS103"/>
      <c r="BPT103"/>
      <c r="BPU103"/>
      <c r="BPV103"/>
      <c r="BPW103"/>
      <c r="BPX103"/>
      <c r="BPY103"/>
      <c r="BPZ103"/>
      <c r="BQA103"/>
      <c r="BQB103"/>
      <c r="BQC103"/>
      <c r="BQD103"/>
      <c r="BQE103"/>
      <c r="BQF103"/>
      <c r="BQG103"/>
      <c r="BQH103"/>
      <c r="BQI103"/>
      <c r="BQJ103"/>
      <c r="BQK103"/>
      <c r="BQL103"/>
      <c r="BQM103"/>
      <c r="BQN103"/>
      <c r="BQO103"/>
      <c r="BQP103"/>
      <c r="BQQ103"/>
      <c r="BQR103"/>
      <c r="BQS103"/>
      <c r="BQT103"/>
      <c r="BQU103"/>
      <c r="BQV103"/>
      <c r="BQW103"/>
      <c r="BQX103"/>
      <c r="BQY103"/>
      <c r="BQZ103"/>
      <c r="BRA103"/>
      <c r="BRB103"/>
      <c r="BRC103"/>
      <c r="BRD103"/>
      <c r="BRE103"/>
      <c r="BRF103"/>
      <c r="BRG103"/>
      <c r="BRH103"/>
      <c r="BRI103"/>
      <c r="BRJ103"/>
      <c r="BRK103"/>
      <c r="BRL103"/>
      <c r="BRM103"/>
      <c r="BRN103"/>
      <c r="BRO103"/>
      <c r="BRP103"/>
      <c r="BRQ103"/>
      <c r="BRR103"/>
      <c r="BRS103"/>
      <c r="BRT103"/>
      <c r="BRU103"/>
      <c r="BRV103"/>
      <c r="BRW103"/>
      <c r="BRX103"/>
      <c r="BRY103"/>
      <c r="BRZ103"/>
      <c r="BSA103"/>
      <c r="BSB103"/>
      <c r="BSC103"/>
      <c r="BSD103"/>
      <c r="BSE103"/>
      <c r="BSF103"/>
      <c r="BSG103"/>
      <c r="BSH103"/>
      <c r="BSI103"/>
      <c r="BSJ103"/>
      <c r="BSK103"/>
      <c r="BSL103"/>
      <c r="BSM103"/>
      <c r="BSN103"/>
      <c r="BSO103"/>
      <c r="BSP103"/>
      <c r="BSQ103"/>
      <c r="BSR103"/>
      <c r="BSS103"/>
      <c r="BST103"/>
      <c r="BSU103"/>
      <c r="BSV103"/>
      <c r="BSW103"/>
      <c r="BSX103"/>
      <c r="BSY103"/>
      <c r="BSZ103"/>
      <c r="BTA103"/>
      <c r="BTB103"/>
      <c r="BTC103"/>
      <c r="BTD103"/>
      <c r="BTE103"/>
      <c r="BTF103"/>
      <c r="BTG103"/>
      <c r="BTH103"/>
      <c r="BTI103"/>
      <c r="BTJ103"/>
      <c r="BTK103"/>
      <c r="BTL103"/>
      <c r="BTM103"/>
      <c r="BTN103"/>
      <c r="BTO103"/>
      <c r="BTP103"/>
      <c r="BTQ103"/>
      <c r="BTR103"/>
      <c r="BTS103"/>
      <c r="BTT103"/>
      <c r="BTU103"/>
      <c r="BTV103"/>
      <c r="BTW103"/>
      <c r="BTX103"/>
      <c r="BTY103"/>
      <c r="BTZ103"/>
      <c r="BUA103"/>
      <c r="BUB103"/>
      <c r="BUC103"/>
      <c r="BUD103"/>
      <c r="BUE103"/>
      <c r="BUF103"/>
      <c r="BUG103"/>
      <c r="BUH103"/>
      <c r="BUI103"/>
      <c r="BUJ103"/>
      <c r="BUK103"/>
      <c r="BUL103"/>
      <c r="BUM103"/>
      <c r="BUN103"/>
      <c r="BUO103"/>
      <c r="BUP103"/>
      <c r="BUQ103"/>
      <c r="BUR103"/>
      <c r="BUS103"/>
      <c r="BUT103"/>
      <c r="BUU103"/>
      <c r="BUV103"/>
      <c r="BUW103"/>
      <c r="BUX103"/>
      <c r="BUY103"/>
      <c r="BUZ103"/>
      <c r="BVA103"/>
      <c r="BVB103"/>
      <c r="BVC103"/>
      <c r="BVD103"/>
      <c r="BVE103"/>
      <c r="BVF103"/>
      <c r="BVG103"/>
      <c r="BVH103"/>
      <c r="BVI103"/>
      <c r="BVJ103"/>
      <c r="BVK103"/>
      <c r="BVL103"/>
      <c r="BVM103"/>
      <c r="BVN103"/>
      <c r="BVO103"/>
      <c r="BVP103"/>
      <c r="BVQ103"/>
      <c r="BVR103"/>
      <c r="BVS103"/>
      <c r="BVT103"/>
      <c r="BVU103"/>
      <c r="BVV103"/>
      <c r="BVW103"/>
      <c r="BVX103"/>
      <c r="BVY103"/>
      <c r="BVZ103"/>
      <c r="BWA103"/>
      <c r="BWB103"/>
      <c r="BWC103"/>
      <c r="BWD103"/>
      <c r="BWE103"/>
      <c r="BWF103"/>
      <c r="BWG103"/>
      <c r="BWH103"/>
      <c r="BWI103"/>
      <c r="BWJ103"/>
      <c r="BWK103"/>
      <c r="BWL103"/>
      <c r="BWM103"/>
      <c r="BWN103"/>
      <c r="BWO103"/>
      <c r="BWP103"/>
      <c r="BWQ103"/>
      <c r="BWR103"/>
      <c r="BWS103"/>
      <c r="BWT103"/>
      <c r="BWU103"/>
      <c r="BWV103"/>
      <c r="BWW103"/>
      <c r="BWX103"/>
      <c r="BWY103"/>
      <c r="BWZ103"/>
      <c r="BXA103"/>
      <c r="BXB103"/>
      <c r="BXC103"/>
      <c r="BXD103"/>
      <c r="BXE103"/>
      <c r="BXF103"/>
      <c r="BXG103"/>
      <c r="BXH103"/>
      <c r="BXI103"/>
      <c r="BXJ103"/>
      <c r="BXK103"/>
      <c r="BXL103"/>
      <c r="BXM103"/>
      <c r="BXN103"/>
      <c r="BXO103"/>
      <c r="BXP103"/>
      <c r="BXQ103"/>
      <c r="BXR103"/>
      <c r="BXS103"/>
      <c r="BXT103"/>
      <c r="BXU103"/>
      <c r="BXV103"/>
      <c r="BXW103"/>
      <c r="BXX103"/>
      <c r="BXY103"/>
      <c r="BXZ103"/>
      <c r="BYA103"/>
      <c r="BYB103"/>
      <c r="BYC103"/>
      <c r="BYD103"/>
      <c r="BYE103"/>
      <c r="BYF103"/>
      <c r="BYG103"/>
      <c r="BYH103"/>
      <c r="BYI103"/>
      <c r="BYJ103"/>
      <c r="BYK103"/>
      <c r="BYL103"/>
      <c r="BYM103"/>
      <c r="BYN103"/>
      <c r="BYO103"/>
      <c r="BYP103"/>
      <c r="BYQ103"/>
      <c r="BYR103"/>
      <c r="BYS103"/>
      <c r="BYT103"/>
      <c r="BYU103"/>
      <c r="BYV103"/>
      <c r="BYW103"/>
      <c r="BYX103"/>
      <c r="BYY103"/>
      <c r="BYZ103"/>
      <c r="BZA103"/>
      <c r="BZB103"/>
      <c r="BZC103"/>
      <c r="BZD103"/>
      <c r="BZE103"/>
      <c r="BZF103"/>
      <c r="BZG103"/>
      <c r="BZH103"/>
      <c r="BZI103"/>
      <c r="BZJ103"/>
      <c r="BZK103"/>
      <c r="BZL103"/>
      <c r="BZM103"/>
      <c r="BZN103"/>
      <c r="BZO103"/>
      <c r="BZP103"/>
      <c r="BZQ103"/>
      <c r="BZR103"/>
      <c r="BZS103"/>
      <c r="BZT103"/>
      <c r="BZU103"/>
      <c r="BZV103"/>
      <c r="BZW103"/>
      <c r="BZX103"/>
      <c r="BZY103"/>
      <c r="BZZ103"/>
      <c r="CAA103"/>
      <c r="CAB103"/>
      <c r="CAC103"/>
      <c r="CAD103"/>
      <c r="CAE103"/>
      <c r="CAF103"/>
      <c r="CAG103"/>
      <c r="CAH103"/>
      <c r="CAI103"/>
      <c r="CAJ103"/>
      <c r="CAK103"/>
      <c r="CAL103"/>
      <c r="CAM103"/>
      <c r="CAN103"/>
      <c r="CAO103"/>
      <c r="CAP103"/>
      <c r="CAQ103"/>
      <c r="CAR103"/>
      <c r="CAS103"/>
      <c r="CAT103"/>
      <c r="CAU103"/>
      <c r="CAV103"/>
      <c r="CAW103"/>
      <c r="CAX103"/>
      <c r="CAY103"/>
      <c r="CAZ103"/>
      <c r="CBA103"/>
      <c r="CBB103"/>
      <c r="CBC103"/>
      <c r="CBD103"/>
      <c r="CBE103"/>
      <c r="CBF103"/>
      <c r="CBG103"/>
      <c r="CBH103"/>
      <c r="CBI103"/>
      <c r="CBJ103"/>
      <c r="CBK103"/>
      <c r="CBL103"/>
      <c r="CBM103"/>
      <c r="CBN103"/>
      <c r="CBO103"/>
      <c r="CBP103"/>
      <c r="CBQ103"/>
      <c r="CBR103"/>
      <c r="CBS103"/>
      <c r="CBT103"/>
      <c r="CBU103"/>
      <c r="CBV103"/>
      <c r="CBW103"/>
      <c r="CBX103"/>
      <c r="CBY103"/>
      <c r="CBZ103"/>
      <c r="CCA103"/>
      <c r="CCB103"/>
      <c r="CCC103"/>
      <c r="CCD103"/>
      <c r="CCE103"/>
      <c r="CCF103"/>
      <c r="CCG103"/>
      <c r="CCH103"/>
      <c r="CCI103"/>
      <c r="CCJ103"/>
      <c r="CCK103"/>
      <c r="CCL103"/>
      <c r="CCM103"/>
      <c r="CCN103"/>
      <c r="CCO103"/>
      <c r="CCP103"/>
      <c r="CCQ103"/>
      <c r="CCR103"/>
      <c r="CCS103"/>
      <c r="CCT103"/>
      <c r="CCU103"/>
      <c r="CCV103"/>
      <c r="CCW103"/>
      <c r="CCX103"/>
      <c r="CCY103"/>
      <c r="CCZ103"/>
      <c r="CDA103"/>
      <c r="CDB103"/>
      <c r="CDC103"/>
      <c r="CDD103"/>
      <c r="CDE103"/>
      <c r="CDF103"/>
      <c r="CDG103"/>
      <c r="CDH103"/>
      <c r="CDI103"/>
      <c r="CDJ103"/>
      <c r="CDK103"/>
      <c r="CDL103"/>
      <c r="CDM103"/>
      <c r="CDN103"/>
      <c r="CDO103"/>
      <c r="CDP103"/>
      <c r="CDQ103"/>
      <c r="CDR103"/>
      <c r="CDS103"/>
      <c r="CDT103"/>
      <c r="CDU103"/>
      <c r="CDV103"/>
      <c r="CDW103"/>
      <c r="CDX103"/>
      <c r="CDY103"/>
      <c r="CDZ103"/>
      <c r="CEA103"/>
      <c r="CEB103"/>
      <c r="CEC103"/>
      <c r="CED103"/>
      <c r="CEE103"/>
      <c r="CEF103"/>
      <c r="CEG103"/>
      <c r="CEH103"/>
      <c r="CEI103"/>
      <c r="CEJ103"/>
      <c r="CEK103"/>
      <c r="CEL103"/>
      <c r="CEM103"/>
      <c r="CEN103"/>
      <c r="CEO103"/>
      <c r="CEP103"/>
      <c r="CEQ103"/>
      <c r="CER103"/>
      <c r="CES103"/>
      <c r="CET103"/>
      <c r="CEU103"/>
      <c r="CEV103"/>
      <c r="CEW103"/>
      <c r="CEX103"/>
      <c r="CEY103"/>
      <c r="CEZ103"/>
      <c r="CFA103"/>
      <c r="CFB103"/>
      <c r="CFC103"/>
      <c r="CFD103"/>
      <c r="CFE103"/>
      <c r="CFF103"/>
      <c r="CFG103"/>
      <c r="CFH103"/>
      <c r="CFI103"/>
      <c r="CFJ103"/>
      <c r="CFK103"/>
      <c r="CFL103"/>
      <c r="CFM103"/>
      <c r="CFN103"/>
      <c r="CFO103"/>
      <c r="CFP103"/>
      <c r="CFQ103"/>
      <c r="CFR103"/>
      <c r="CFS103"/>
      <c r="CFT103"/>
      <c r="CFU103"/>
      <c r="CFV103"/>
      <c r="CFW103"/>
      <c r="CFX103"/>
      <c r="CFY103"/>
      <c r="CFZ103"/>
      <c r="CGA103"/>
      <c r="CGB103"/>
      <c r="CGC103"/>
      <c r="CGD103"/>
      <c r="CGE103"/>
      <c r="CGF103"/>
      <c r="CGG103"/>
      <c r="CGH103"/>
      <c r="CGI103"/>
      <c r="CGJ103"/>
      <c r="CGK103"/>
      <c r="CGL103"/>
      <c r="CGM103"/>
      <c r="CGN103"/>
      <c r="CGO103"/>
      <c r="CGP103"/>
      <c r="CGQ103"/>
      <c r="CGR103"/>
      <c r="CGS103"/>
      <c r="CGT103"/>
      <c r="CGU103"/>
      <c r="CGV103"/>
      <c r="CGW103"/>
      <c r="CGX103"/>
      <c r="CGY103"/>
      <c r="CGZ103"/>
      <c r="CHA103"/>
      <c r="CHB103"/>
      <c r="CHC103"/>
      <c r="CHD103"/>
      <c r="CHE103"/>
      <c r="CHF103"/>
      <c r="CHG103"/>
      <c r="CHH103"/>
      <c r="CHI103"/>
      <c r="CHJ103"/>
      <c r="CHK103"/>
      <c r="CHL103"/>
      <c r="CHM103"/>
      <c r="CHN103"/>
      <c r="CHO103"/>
      <c r="CHP103"/>
      <c r="CHQ103"/>
      <c r="CHR103"/>
      <c r="CHS103"/>
      <c r="CHT103"/>
      <c r="CHU103"/>
      <c r="CHV103"/>
      <c r="CHW103"/>
      <c r="CHX103"/>
      <c r="CHY103"/>
      <c r="CHZ103"/>
      <c r="CIA103"/>
      <c r="CIB103"/>
      <c r="CIC103"/>
      <c r="CID103"/>
      <c r="CIE103"/>
      <c r="CIF103"/>
      <c r="CIG103"/>
      <c r="CIH103"/>
      <c r="CII103"/>
      <c r="CIJ103"/>
      <c r="CIK103"/>
      <c r="CIL103"/>
      <c r="CIM103"/>
      <c r="CIN103"/>
      <c r="CIO103"/>
      <c r="CIP103"/>
      <c r="CIQ103"/>
      <c r="CIR103"/>
      <c r="CIS103"/>
      <c r="CIT103"/>
      <c r="CIU103"/>
      <c r="CIV103"/>
      <c r="CIW103"/>
      <c r="CIX103"/>
      <c r="CIY103"/>
      <c r="CIZ103"/>
      <c r="CJA103"/>
      <c r="CJB103"/>
      <c r="CJC103"/>
      <c r="CJD103"/>
      <c r="CJE103"/>
      <c r="CJF103"/>
      <c r="CJG103"/>
      <c r="CJH103"/>
      <c r="CJI103"/>
      <c r="CJJ103"/>
      <c r="CJK103"/>
      <c r="CJL103"/>
      <c r="CJM103"/>
      <c r="CJN103"/>
      <c r="CJO103"/>
      <c r="CJP103"/>
      <c r="CJQ103"/>
      <c r="CJR103"/>
      <c r="CJS103"/>
      <c r="CJT103"/>
      <c r="CJU103"/>
      <c r="CJV103"/>
      <c r="CJW103"/>
      <c r="CJX103"/>
      <c r="CJY103"/>
      <c r="CJZ103"/>
      <c r="CKA103"/>
      <c r="CKB103"/>
      <c r="CKC103"/>
      <c r="CKD103"/>
      <c r="CKE103"/>
      <c r="CKF103"/>
      <c r="CKG103"/>
      <c r="CKH103"/>
      <c r="CKI103"/>
      <c r="CKJ103"/>
      <c r="CKK103"/>
      <c r="CKL103"/>
      <c r="CKM103"/>
      <c r="CKN103"/>
      <c r="CKO103"/>
      <c r="CKP103"/>
      <c r="CKQ103"/>
      <c r="CKR103"/>
      <c r="CKS103"/>
      <c r="CKT103"/>
      <c r="CKU103"/>
      <c r="CKV103"/>
      <c r="CKW103"/>
      <c r="CKX103"/>
      <c r="CKY103"/>
      <c r="CKZ103"/>
      <c r="CLA103"/>
      <c r="CLB103"/>
      <c r="CLC103"/>
      <c r="CLD103"/>
      <c r="CLE103"/>
      <c r="CLF103"/>
      <c r="CLG103"/>
      <c r="CLH103"/>
      <c r="CLI103"/>
      <c r="CLJ103"/>
      <c r="CLK103"/>
      <c r="CLL103"/>
      <c r="CLM103"/>
      <c r="CLN103"/>
      <c r="CLO103"/>
      <c r="CLP103"/>
      <c r="CLQ103"/>
      <c r="CLR103"/>
      <c r="CLS103"/>
      <c r="CLT103"/>
      <c r="CLU103"/>
      <c r="CLV103"/>
      <c r="CLW103"/>
      <c r="CLX103"/>
      <c r="CLY103"/>
      <c r="CLZ103"/>
      <c r="CMA103"/>
      <c r="CMB103"/>
      <c r="CMC103"/>
      <c r="CMD103"/>
      <c r="CME103"/>
      <c r="CMF103"/>
      <c r="CMG103"/>
      <c r="CMH103"/>
      <c r="CMI103"/>
      <c r="CMJ103"/>
      <c r="CMK103"/>
      <c r="CML103"/>
      <c r="CMM103"/>
      <c r="CMN103"/>
      <c r="CMO103"/>
      <c r="CMP103"/>
      <c r="CMQ103"/>
      <c r="CMR103"/>
      <c r="CMS103"/>
      <c r="CMT103"/>
      <c r="CMU103"/>
      <c r="CMV103"/>
      <c r="CMW103"/>
      <c r="CMX103"/>
      <c r="CMY103"/>
      <c r="CMZ103"/>
      <c r="CNA103"/>
      <c r="CNB103"/>
      <c r="CNC103"/>
      <c r="CND103"/>
      <c r="CNE103"/>
      <c r="CNF103"/>
      <c r="CNG103"/>
      <c r="CNH103"/>
      <c r="CNI103"/>
      <c r="CNJ103"/>
      <c r="CNK103"/>
      <c r="CNL103"/>
      <c r="CNM103"/>
      <c r="CNN103"/>
      <c r="CNO103"/>
      <c r="CNP103"/>
      <c r="CNQ103"/>
      <c r="CNR103"/>
      <c r="CNS103"/>
      <c r="CNT103"/>
      <c r="CNU103"/>
      <c r="CNV103"/>
      <c r="CNW103"/>
      <c r="CNX103"/>
      <c r="CNY103"/>
      <c r="CNZ103"/>
      <c r="COA103"/>
      <c r="COB103"/>
      <c r="COC103"/>
      <c r="COD103"/>
      <c r="COE103"/>
      <c r="COF103"/>
      <c r="COG103"/>
      <c r="COH103"/>
      <c r="COI103"/>
      <c r="COJ103"/>
      <c r="COK103"/>
      <c r="COL103"/>
      <c r="COM103"/>
      <c r="CON103"/>
      <c r="COO103"/>
      <c r="COP103"/>
      <c r="COQ103"/>
      <c r="COR103"/>
      <c r="COS103"/>
      <c r="COT103"/>
      <c r="COU103"/>
      <c r="COV103"/>
      <c r="COW103"/>
      <c r="COX103"/>
      <c r="COY103"/>
      <c r="COZ103"/>
      <c r="CPA103"/>
      <c r="CPB103"/>
      <c r="CPC103"/>
      <c r="CPD103"/>
      <c r="CPE103"/>
      <c r="CPF103"/>
      <c r="CPG103"/>
      <c r="CPH103"/>
      <c r="CPI103"/>
      <c r="CPJ103"/>
      <c r="CPK103"/>
      <c r="CPL103"/>
      <c r="CPM103"/>
      <c r="CPN103"/>
      <c r="CPO103"/>
      <c r="CPP103"/>
      <c r="CPQ103"/>
      <c r="CPR103"/>
      <c r="CPS103"/>
      <c r="CPT103"/>
      <c r="CPU103"/>
      <c r="CPV103"/>
      <c r="CPW103"/>
      <c r="CPX103"/>
      <c r="CPY103"/>
      <c r="CPZ103"/>
      <c r="CQA103"/>
      <c r="CQB103"/>
      <c r="CQC103"/>
      <c r="CQD103"/>
      <c r="CQE103"/>
      <c r="CQF103"/>
      <c r="CQG103"/>
      <c r="CQH103"/>
      <c r="CQI103"/>
      <c r="CQJ103"/>
      <c r="CQK103"/>
      <c r="CQL103"/>
      <c r="CQM103"/>
      <c r="CQN103"/>
      <c r="CQO103"/>
      <c r="CQP103"/>
      <c r="CQQ103"/>
      <c r="CQR103"/>
      <c r="CQS103"/>
      <c r="CQT103"/>
      <c r="CQU103"/>
      <c r="CQV103"/>
      <c r="CQW103"/>
      <c r="CQX103"/>
      <c r="CQY103"/>
      <c r="CQZ103"/>
      <c r="CRA103"/>
      <c r="CRB103"/>
      <c r="CRC103"/>
      <c r="CRD103"/>
      <c r="CRE103"/>
      <c r="CRF103"/>
      <c r="CRG103"/>
      <c r="CRH103"/>
      <c r="CRI103"/>
      <c r="CRJ103"/>
      <c r="CRK103"/>
      <c r="CRL103"/>
      <c r="CRM103"/>
      <c r="CRN103"/>
      <c r="CRO103"/>
      <c r="CRP103"/>
      <c r="CRQ103"/>
      <c r="CRR103"/>
      <c r="CRS103"/>
      <c r="CRT103"/>
      <c r="CRU103"/>
      <c r="CRV103"/>
      <c r="CRW103"/>
      <c r="CRX103"/>
      <c r="CRY103"/>
      <c r="CRZ103"/>
      <c r="CSA103"/>
      <c r="CSB103"/>
      <c r="CSC103"/>
      <c r="CSD103"/>
      <c r="CSE103"/>
      <c r="CSF103"/>
      <c r="CSG103"/>
      <c r="CSH103"/>
      <c r="CSI103"/>
      <c r="CSJ103"/>
      <c r="CSK103"/>
      <c r="CSL103"/>
      <c r="CSM103"/>
      <c r="CSN103"/>
      <c r="CSO103"/>
      <c r="CSP103"/>
      <c r="CSQ103"/>
      <c r="CSR103"/>
      <c r="CSS103"/>
      <c r="CST103"/>
      <c r="CSU103"/>
      <c r="CSV103"/>
      <c r="CSW103"/>
      <c r="CSX103"/>
      <c r="CSY103"/>
      <c r="CSZ103"/>
      <c r="CTA103"/>
      <c r="CTB103"/>
      <c r="CTC103"/>
      <c r="CTD103"/>
      <c r="CTE103"/>
      <c r="CTF103"/>
      <c r="CTG103"/>
      <c r="CTH103"/>
      <c r="CTI103"/>
      <c r="CTJ103"/>
      <c r="CTK103"/>
      <c r="CTL103"/>
      <c r="CTM103"/>
      <c r="CTN103"/>
      <c r="CTO103"/>
      <c r="CTP103"/>
      <c r="CTQ103"/>
      <c r="CTR103"/>
      <c r="CTS103"/>
      <c r="CTT103"/>
      <c r="CTU103"/>
      <c r="CTV103"/>
      <c r="CTW103"/>
      <c r="CTX103"/>
      <c r="CTY103"/>
      <c r="CTZ103"/>
      <c r="CUA103"/>
      <c r="CUB103"/>
      <c r="CUC103"/>
      <c r="CUD103"/>
      <c r="CUE103"/>
      <c r="CUF103"/>
      <c r="CUG103"/>
      <c r="CUH103"/>
      <c r="CUI103"/>
      <c r="CUJ103"/>
      <c r="CUK103"/>
      <c r="CUL103"/>
      <c r="CUM103"/>
      <c r="CUN103"/>
      <c r="CUO103"/>
      <c r="CUP103"/>
      <c r="CUQ103"/>
      <c r="CUR103"/>
      <c r="CUS103"/>
      <c r="CUT103"/>
      <c r="CUU103"/>
      <c r="CUV103"/>
      <c r="CUW103"/>
      <c r="CUX103"/>
      <c r="CUY103"/>
      <c r="CUZ103"/>
      <c r="CVA103"/>
      <c r="CVB103"/>
      <c r="CVC103"/>
      <c r="CVD103"/>
      <c r="CVE103"/>
      <c r="CVF103"/>
      <c r="CVG103"/>
      <c r="CVH103"/>
      <c r="CVI103"/>
      <c r="CVJ103"/>
      <c r="CVK103"/>
      <c r="CVL103"/>
      <c r="CVM103"/>
      <c r="CVN103"/>
      <c r="CVO103"/>
      <c r="CVP103"/>
      <c r="CVQ103"/>
      <c r="CVR103"/>
      <c r="CVS103"/>
      <c r="CVT103"/>
      <c r="CVU103"/>
      <c r="CVV103"/>
      <c r="CVW103"/>
      <c r="CVX103"/>
      <c r="CVY103"/>
      <c r="CVZ103"/>
      <c r="CWA103"/>
      <c r="CWB103"/>
      <c r="CWC103"/>
      <c r="CWD103"/>
      <c r="CWE103"/>
      <c r="CWF103"/>
      <c r="CWG103"/>
      <c r="CWH103"/>
      <c r="CWI103"/>
      <c r="CWJ103"/>
      <c r="CWK103"/>
      <c r="CWL103"/>
      <c r="CWM103"/>
      <c r="CWN103"/>
      <c r="CWO103"/>
      <c r="CWP103"/>
      <c r="CWQ103"/>
      <c r="CWR103"/>
      <c r="CWS103"/>
      <c r="CWT103"/>
      <c r="CWU103"/>
      <c r="CWV103"/>
      <c r="CWW103"/>
      <c r="CWX103"/>
      <c r="CWY103"/>
      <c r="CWZ103"/>
      <c r="CXA103"/>
      <c r="CXB103"/>
      <c r="CXC103"/>
      <c r="CXD103"/>
      <c r="CXE103"/>
      <c r="CXF103"/>
      <c r="CXG103"/>
      <c r="CXH103"/>
      <c r="CXI103"/>
      <c r="CXJ103"/>
      <c r="CXK103"/>
      <c r="CXL103"/>
      <c r="CXM103"/>
      <c r="CXN103"/>
      <c r="CXO103"/>
      <c r="CXP103"/>
      <c r="CXQ103"/>
      <c r="CXR103"/>
      <c r="CXS103"/>
      <c r="CXT103"/>
      <c r="CXU103"/>
      <c r="CXV103"/>
      <c r="CXW103"/>
      <c r="CXX103"/>
      <c r="CXY103"/>
      <c r="CXZ103"/>
      <c r="CYA103"/>
      <c r="CYB103"/>
      <c r="CYC103"/>
      <c r="CYD103"/>
      <c r="CYE103"/>
      <c r="CYF103"/>
      <c r="CYG103"/>
      <c r="CYH103"/>
      <c r="CYI103"/>
      <c r="CYJ103"/>
      <c r="CYK103"/>
      <c r="CYL103"/>
      <c r="CYM103"/>
      <c r="CYN103"/>
      <c r="CYO103"/>
      <c r="CYP103"/>
      <c r="CYQ103"/>
      <c r="CYR103"/>
      <c r="CYS103"/>
      <c r="CYT103"/>
      <c r="CYU103"/>
      <c r="CYV103"/>
      <c r="CYW103"/>
      <c r="CYX103"/>
      <c r="CYY103"/>
      <c r="CYZ103"/>
      <c r="CZA103"/>
      <c r="CZB103"/>
      <c r="CZC103"/>
      <c r="CZD103"/>
      <c r="CZE103"/>
      <c r="CZF103"/>
      <c r="CZG103"/>
      <c r="CZH103"/>
      <c r="CZI103"/>
      <c r="CZJ103"/>
      <c r="CZK103"/>
      <c r="CZL103"/>
      <c r="CZM103"/>
      <c r="CZN103"/>
      <c r="CZO103"/>
      <c r="CZP103"/>
      <c r="CZQ103"/>
      <c r="CZR103"/>
      <c r="CZS103"/>
      <c r="CZT103"/>
      <c r="CZU103"/>
      <c r="CZV103"/>
      <c r="CZW103"/>
      <c r="CZX103"/>
      <c r="CZY103"/>
      <c r="CZZ103"/>
      <c r="DAA103"/>
      <c r="DAB103"/>
      <c r="DAC103"/>
      <c r="DAD103"/>
      <c r="DAE103"/>
      <c r="DAF103"/>
      <c r="DAG103"/>
      <c r="DAH103"/>
      <c r="DAI103"/>
      <c r="DAJ103"/>
      <c r="DAK103"/>
      <c r="DAL103"/>
      <c r="DAM103"/>
      <c r="DAN103"/>
      <c r="DAO103"/>
      <c r="DAP103"/>
      <c r="DAQ103"/>
      <c r="DAR103"/>
      <c r="DAS103"/>
      <c r="DAT103"/>
      <c r="DAU103"/>
      <c r="DAV103"/>
      <c r="DAW103"/>
      <c r="DAX103"/>
      <c r="DAY103"/>
      <c r="DAZ103"/>
      <c r="DBA103"/>
      <c r="DBB103"/>
      <c r="DBC103"/>
      <c r="DBD103"/>
      <c r="DBE103"/>
      <c r="DBF103"/>
      <c r="DBG103"/>
      <c r="DBH103"/>
      <c r="DBI103"/>
      <c r="DBJ103"/>
      <c r="DBK103"/>
      <c r="DBL103"/>
      <c r="DBM103"/>
      <c r="DBN103"/>
      <c r="DBO103"/>
      <c r="DBP103"/>
      <c r="DBQ103"/>
      <c r="DBR103"/>
      <c r="DBS103"/>
      <c r="DBT103"/>
      <c r="DBU103"/>
      <c r="DBV103"/>
      <c r="DBW103"/>
      <c r="DBX103"/>
      <c r="DBY103"/>
      <c r="DBZ103"/>
      <c r="DCA103"/>
      <c r="DCB103"/>
      <c r="DCC103"/>
      <c r="DCD103"/>
      <c r="DCE103"/>
      <c r="DCF103"/>
      <c r="DCG103"/>
      <c r="DCH103"/>
      <c r="DCI103"/>
      <c r="DCJ103"/>
      <c r="DCK103"/>
      <c r="DCL103"/>
      <c r="DCM103"/>
      <c r="DCN103"/>
      <c r="DCO103"/>
      <c r="DCP103"/>
      <c r="DCQ103"/>
      <c r="DCR103"/>
      <c r="DCS103"/>
      <c r="DCT103"/>
      <c r="DCU103"/>
      <c r="DCV103"/>
      <c r="DCW103"/>
      <c r="DCX103"/>
      <c r="DCY103"/>
      <c r="DCZ103"/>
      <c r="DDA103"/>
      <c r="DDB103"/>
      <c r="DDC103"/>
      <c r="DDD103"/>
      <c r="DDE103"/>
      <c r="DDF103"/>
      <c r="DDG103"/>
      <c r="DDH103"/>
      <c r="DDI103"/>
      <c r="DDJ103"/>
      <c r="DDK103"/>
      <c r="DDL103"/>
      <c r="DDM103"/>
      <c r="DDN103"/>
      <c r="DDO103"/>
      <c r="DDP103"/>
      <c r="DDQ103"/>
      <c r="DDR103"/>
      <c r="DDS103"/>
      <c r="DDT103"/>
      <c r="DDU103"/>
      <c r="DDV103"/>
      <c r="DDW103"/>
      <c r="DDX103"/>
      <c r="DDY103"/>
      <c r="DDZ103"/>
      <c r="DEA103"/>
      <c r="DEB103"/>
      <c r="DEC103"/>
      <c r="DED103"/>
      <c r="DEE103"/>
      <c r="DEF103"/>
      <c r="DEG103"/>
      <c r="DEH103"/>
      <c r="DEI103"/>
      <c r="DEJ103"/>
      <c r="DEK103"/>
      <c r="DEL103"/>
      <c r="DEM103"/>
      <c r="DEN103"/>
      <c r="DEO103"/>
      <c r="DEP103"/>
      <c r="DEQ103"/>
      <c r="DER103"/>
      <c r="DES103"/>
      <c r="DET103"/>
      <c r="DEU103"/>
      <c r="DEV103"/>
      <c r="DEW103"/>
      <c r="DEX103"/>
      <c r="DEY103"/>
      <c r="DEZ103"/>
      <c r="DFA103"/>
      <c r="DFB103"/>
      <c r="DFC103"/>
      <c r="DFD103"/>
      <c r="DFE103"/>
      <c r="DFF103"/>
      <c r="DFG103"/>
      <c r="DFH103"/>
      <c r="DFI103"/>
      <c r="DFJ103"/>
      <c r="DFK103"/>
      <c r="DFL103"/>
      <c r="DFM103"/>
      <c r="DFN103"/>
      <c r="DFO103"/>
      <c r="DFP103"/>
      <c r="DFQ103"/>
      <c r="DFR103"/>
      <c r="DFS103"/>
      <c r="DFT103"/>
      <c r="DFU103"/>
      <c r="DFV103"/>
      <c r="DFW103"/>
      <c r="DFX103"/>
      <c r="DFY103"/>
      <c r="DFZ103"/>
      <c r="DGA103"/>
      <c r="DGB103"/>
      <c r="DGC103"/>
      <c r="DGD103"/>
      <c r="DGE103"/>
      <c r="DGF103"/>
      <c r="DGG103"/>
      <c r="DGH103"/>
      <c r="DGI103"/>
      <c r="DGJ103"/>
      <c r="DGK103"/>
      <c r="DGL103"/>
      <c r="DGM103"/>
      <c r="DGN103"/>
      <c r="DGO103"/>
      <c r="DGP103"/>
      <c r="DGQ103"/>
      <c r="DGR103"/>
      <c r="DGS103"/>
      <c r="DGT103"/>
      <c r="DGU103"/>
      <c r="DGV103"/>
      <c r="DGW103"/>
      <c r="DGX103"/>
      <c r="DGY103"/>
      <c r="DGZ103"/>
      <c r="DHA103"/>
      <c r="DHB103"/>
      <c r="DHC103"/>
      <c r="DHD103"/>
      <c r="DHE103"/>
      <c r="DHF103"/>
      <c r="DHG103"/>
      <c r="DHH103"/>
      <c r="DHI103"/>
      <c r="DHJ103"/>
      <c r="DHK103"/>
      <c r="DHL103"/>
      <c r="DHM103"/>
      <c r="DHN103"/>
      <c r="DHO103"/>
      <c r="DHP103"/>
      <c r="DHQ103"/>
      <c r="DHR103"/>
      <c r="DHS103"/>
      <c r="DHT103"/>
      <c r="DHU103"/>
      <c r="DHV103"/>
      <c r="DHW103"/>
      <c r="DHX103"/>
      <c r="DHY103"/>
      <c r="DHZ103"/>
      <c r="DIA103"/>
      <c r="DIB103"/>
      <c r="DIC103"/>
      <c r="DID103"/>
      <c r="DIE103"/>
      <c r="DIF103"/>
      <c r="DIG103"/>
      <c r="DIH103"/>
      <c r="DII103"/>
      <c r="DIJ103"/>
      <c r="DIK103"/>
      <c r="DIL103"/>
      <c r="DIM103"/>
      <c r="DIN103"/>
      <c r="DIO103"/>
      <c r="DIP103"/>
      <c r="DIQ103"/>
      <c r="DIR103"/>
      <c r="DIS103"/>
      <c r="DIT103"/>
      <c r="DIU103"/>
      <c r="DIV103"/>
      <c r="DIW103"/>
      <c r="DIX103"/>
      <c r="DIY103"/>
      <c r="DIZ103"/>
      <c r="DJA103"/>
      <c r="DJB103"/>
      <c r="DJC103"/>
      <c r="DJD103"/>
      <c r="DJE103"/>
      <c r="DJF103"/>
      <c r="DJG103"/>
      <c r="DJH103"/>
      <c r="DJI103"/>
      <c r="DJJ103"/>
      <c r="DJK103"/>
      <c r="DJL103"/>
      <c r="DJM103"/>
      <c r="DJN103"/>
      <c r="DJO103"/>
      <c r="DJP103"/>
      <c r="DJQ103"/>
      <c r="DJR103"/>
      <c r="DJS103"/>
      <c r="DJT103"/>
      <c r="DJU103"/>
      <c r="DJV103"/>
      <c r="DJW103"/>
      <c r="DJX103"/>
      <c r="DJY103"/>
      <c r="DJZ103"/>
      <c r="DKA103"/>
      <c r="DKB103"/>
      <c r="DKC103"/>
      <c r="DKD103"/>
      <c r="DKE103"/>
      <c r="DKF103"/>
      <c r="DKG103"/>
      <c r="DKH103"/>
      <c r="DKI103"/>
      <c r="DKJ103"/>
      <c r="DKK103"/>
      <c r="DKL103"/>
      <c r="DKM103"/>
      <c r="DKN103"/>
      <c r="DKO103"/>
      <c r="DKP103"/>
      <c r="DKQ103"/>
      <c r="DKR103"/>
      <c r="DKS103"/>
      <c r="DKT103"/>
      <c r="DKU103"/>
      <c r="DKV103"/>
      <c r="DKW103"/>
      <c r="DKX103"/>
      <c r="DKY103"/>
      <c r="DKZ103"/>
      <c r="DLA103"/>
      <c r="DLB103"/>
      <c r="DLC103"/>
      <c r="DLD103"/>
      <c r="DLE103"/>
      <c r="DLF103"/>
      <c r="DLG103"/>
      <c r="DLH103"/>
      <c r="DLI103"/>
      <c r="DLJ103"/>
      <c r="DLK103"/>
      <c r="DLL103"/>
      <c r="DLM103"/>
      <c r="DLN103"/>
      <c r="DLO103"/>
      <c r="DLP103"/>
      <c r="DLQ103"/>
      <c r="DLR103"/>
      <c r="DLS103"/>
      <c r="DLT103"/>
      <c r="DLU103"/>
      <c r="DLV103"/>
      <c r="DLW103"/>
      <c r="DLX103"/>
      <c r="DLY103"/>
      <c r="DLZ103"/>
      <c r="DMA103"/>
      <c r="DMB103"/>
      <c r="DMC103"/>
      <c r="DMD103"/>
      <c r="DME103"/>
      <c r="DMF103"/>
      <c r="DMG103"/>
      <c r="DMH103"/>
      <c r="DMI103"/>
      <c r="DMJ103"/>
      <c r="DMK103"/>
      <c r="DML103"/>
      <c r="DMM103"/>
      <c r="DMN103"/>
      <c r="DMO103"/>
      <c r="DMP103"/>
      <c r="DMQ103"/>
      <c r="DMR103"/>
      <c r="DMS103"/>
      <c r="DMT103"/>
      <c r="DMU103"/>
      <c r="DMV103"/>
      <c r="DMW103"/>
      <c r="DMX103"/>
      <c r="DMY103"/>
      <c r="DMZ103"/>
      <c r="DNA103"/>
      <c r="DNB103"/>
      <c r="DNC103"/>
      <c r="DND103"/>
      <c r="DNE103"/>
      <c r="DNF103"/>
      <c r="DNG103"/>
      <c r="DNH103"/>
      <c r="DNI103"/>
      <c r="DNJ103"/>
      <c r="DNK103"/>
      <c r="DNL103"/>
      <c r="DNM103"/>
      <c r="DNN103"/>
      <c r="DNO103"/>
      <c r="DNP103"/>
      <c r="DNQ103"/>
      <c r="DNR103"/>
      <c r="DNS103"/>
      <c r="DNT103"/>
      <c r="DNU103"/>
      <c r="DNV103"/>
      <c r="DNW103"/>
      <c r="DNX103"/>
      <c r="DNY103"/>
      <c r="DNZ103"/>
      <c r="DOA103"/>
      <c r="DOB103"/>
      <c r="DOC103"/>
      <c r="DOD103"/>
      <c r="DOE103"/>
      <c r="DOF103"/>
      <c r="DOG103"/>
      <c r="DOH103"/>
      <c r="DOI103"/>
      <c r="DOJ103"/>
      <c r="DOK103"/>
      <c r="DOL103"/>
      <c r="DOM103"/>
      <c r="DON103"/>
      <c r="DOO103"/>
      <c r="DOP103"/>
      <c r="DOQ103"/>
      <c r="DOR103"/>
      <c r="DOS103"/>
      <c r="DOT103"/>
      <c r="DOU103"/>
      <c r="DOV103"/>
      <c r="DOW103"/>
      <c r="DOX103"/>
      <c r="DOY103"/>
      <c r="DOZ103"/>
      <c r="DPA103"/>
      <c r="DPB103"/>
      <c r="DPC103"/>
      <c r="DPD103"/>
      <c r="DPE103"/>
      <c r="DPF103"/>
      <c r="DPG103"/>
      <c r="DPH103"/>
      <c r="DPI103"/>
      <c r="DPJ103"/>
      <c r="DPK103"/>
      <c r="DPL103"/>
      <c r="DPM103"/>
      <c r="DPN103"/>
      <c r="DPO103"/>
      <c r="DPP103"/>
      <c r="DPQ103"/>
      <c r="DPR103"/>
      <c r="DPS103"/>
      <c r="DPT103"/>
      <c r="DPU103"/>
      <c r="DPV103"/>
      <c r="DPW103"/>
      <c r="DPX103"/>
      <c r="DPY103"/>
      <c r="DPZ103"/>
      <c r="DQA103"/>
      <c r="DQB103"/>
      <c r="DQC103"/>
      <c r="DQD103"/>
      <c r="DQE103"/>
      <c r="DQF103"/>
      <c r="DQG103"/>
      <c r="DQH103"/>
      <c r="DQI103"/>
      <c r="DQJ103"/>
      <c r="DQK103"/>
      <c r="DQL103"/>
      <c r="DQM103"/>
      <c r="DQN103"/>
      <c r="DQO103"/>
      <c r="DQP103"/>
      <c r="DQQ103"/>
      <c r="DQR103"/>
      <c r="DQS103"/>
      <c r="DQT103"/>
      <c r="DQU103"/>
      <c r="DQV103"/>
      <c r="DQW103"/>
      <c r="DQX103"/>
      <c r="DQY103"/>
      <c r="DQZ103"/>
      <c r="DRA103"/>
      <c r="DRB103"/>
      <c r="DRC103"/>
      <c r="DRD103"/>
      <c r="DRE103"/>
      <c r="DRF103"/>
      <c r="DRG103"/>
      <c r="DRH103"/>
      <c r="DRI103"/>
      <c r="DRJ103"/>
      <c r="DRK103"/>
      <c r="DRL103"/>
      <c r="DRM103"/>
      <c r="DRN103"/>
      <c r="DRO103"/>
      <c r="DRP103"/>
      <c r="DRQ103"/>
      <c r="DRR103"/>
      <c r="DRS103"/>
      <c r="DRT103"/>
      <c r="DRU103"/>
      <c r="DRV103"/>
      <c r="DRW103"/>
      <c r="DRX103"/>
      <c r="DRY103"/>
      <c r="DRZ103"/>
      <c r="DSA103"/>
      <c r="DSB103"/>
      <c r="DSC103"/>
      <c r="DSD103"/>
      <c r="DSE103"/>
      <c r="DSF103"/>
      <c r="DSG103"/>
      <c r="DSH103"/>
      <c r="DSI103"/>
      <c r="DSJ103"/>
      <c r="DSK103"/>
      <c r="DSL103"/>
      <c r="DSM103"/>
      <c r="DSN103"/>
      <c r="DSO103"/>
      <c r="DSP103"/>
      <c r="DSQ103"/>
      <c r="DSR103"/>
      <c r="DSS103"/>
      <c r="DST103"/>
      <c r="DSU103"/>
      <c r="DSV103"/>
      <c r="DSW103"/>
      <c r="DSX103"/>
      <c r="DSY103"/>
      <c r="DSZ103"/>
      <c r="DTA103"/>
      <c r="DTB103"/>
      <c r="DTC103"/>
      <c r="DTD103"/>
      <c r="DTE103"/>
      <c r="DTF103"/>
      <c r="DTG103"/>
      <c r="DTH103"/>
      <c r="DTI103"/>
      <c r="DTJ103"/>
      <c r="DTK103"/>
      <c r="DTL103"/>
      <c r="DTM103"/>
      <c r="DTN103"/>
      <c r="DTO103"/>
      <c r="DTP103"/>
      <c r="DTQ103"/>
      <c r="DTR103"/>
      <c r="DTS103"/>
      <c r="DTT103"/>
      <c r="DTU103"/>
      <c r="DTV103"/>
      <c r="DTW103"/>
      <c r="DTX103"/>
      <c r="DTY103"/>
      <c r="DTZ103"/>
      <c r="DUA103"/>
      <c r="DUB103"/>
      <c r="DUC103"/>
      <c r="DUD103"/>
      <c r="DUE103"/>
      <c r="DUF103"/>
      <c r="DUG103"/>
      <c r="DUH103"/>
      <c r="DUI103"/>
      <c r="DUJ103"/>
      <c r="DUK103"/>
      <c r="DUL103"/>
      <c r="DUM103"/>
      <c r="DUN103"/>
      <c r="DUO103"/>
      <c r="DUP103"/>
      <c r="DUQ103"/>
      <c r="DUR103"/>
      <c r="DUS103"/>
      <c r="DUT103"/>
      <c r="DUU103"/>
      <c r="DUV103"/>
      <c r="DUW103"/>
      <c r="DUX103"/>
      <c r="DUY103"/>
      <c r="DUZ103"/>
      <c r="DVA103"/>
      <c r="DVB103"/>
      <c r="DVC103"/>
      <c r="DVD103"/>
      <c r="DVE103"/>
      <c r="DVF103"/>
      <c r="DVG103"/>
      <c r="DVH103"/>
      <c r="DVI103"/>
      <c r="DVJ103"/>
      <c r="DVK103"/>
      <c r="DVL103"/>
      <c r="DVM103"/>
      <c r="DVN103"/>
      <c r="DVO103"/>
      <c r="DVP103"/>
      <c r="DVQ103"/>
      <c r="DVR103"/>
      <c r="DVS103"/>
      <c r="DVT103"/>
      <c r="DVU103"/>
      <c r="DVV103"/>
      <c r="DVW103"/>
      <c r="DVX103"/>
      <c r="DVY103"/>
      <c r="DVZ103"/>
      <c r="DWA103"/>
      <c r="DWB103"/>
      <c r="DWC103"/>
      <c r="DWD103"/>
      <c r="DWE103"/>
      <c r="DWF103"/>
      <c r="DWG103"/>
      <c r="DWH103"/>
      <c r="DWI103"/>
      <c r="DWJ103"/>
      <c r="DWK103"/>
      <c r="DWL103"/>
      <c r="DWM103"/>
      <c r="DWN103"/>
      <c r="DWO103"/>
      <c r="DWP103"/>
      <c r="DWQ103"/>
      <c r="DWR103"/>
      <c r="DWS103"/>
      <c r="DWT103"/>
      <c r="DWU103"/>
      <c r="DWV103"/>
      <c r="DWW103"/>
      <c r="DWX103"/>
      <c r="DWY103"/>
      <c r="DWZ103"/>
      <c r="DXA103"/>
      <c r="DXB103"/>
      <c r="DXC103"/>
      <c r="DXD103"/>
      <c r="DXE103"/>
      <c r="DXF103"/>
      <c r="DXG103"/>
      <c r="DXH103"/>
      <c r="DXI103"/>
      <c r="DXJ103"/>
      <c r="DXK103"/>
      <c r="DXL103"/>
      <c r="DXM103"/>
      <c r="DXN103"/>
      <c r="DXO103"/>
      <c r="DXP103"/>
      <c r="DXQ103"/>
      <c r="DXR103"/>
      <c r="DXS103"/>
      <c r="DXT103"/>
      <c r="DXU103"/>
      <c r="DXV103"/>
      <c r="DXW103"/>
      <c r="DXX103"/>
      <c r="DXY103"/>
      <c r="DXZ103"/>
      <c r="DYA103"/>
      <c r="DYB103"/>
      <c r="DYC103"/>
      <c r="DYD103"/>
      <c r="DYE103"/>
      <c r="DYF103"/>
      <c r="DYG103"/>
      <c r="DYH103"/>
      <c r="DYI103"/>
      <c r="DYJ103"/>
      <c r="DYK103"/>
      <c r="DYL103"/>
      <c r="DYM103"/>
      <c r="DYN103"/>
      <c r="DYO103"/>
      <c r="DYP103"/>
      <c r="DYQ103"/>
      <c r="DYR103"/>
      <c r="DYS103"/>
      <c r="DYT103"/>
      <c r="DYU103"/>
      <c r="DYV103"/>
      <c r="DYW103"/>
      <c r="DYX103"/>
      <c r="DYY103"/>
      <c r="DYZ103"/>
      <c r="DZA103"/>
      <c r="DZB103"/>
      <c r="DZC103"/>
      <c r="DZD103"/>
      <c r="DZE103"/>
      <c r="DZF103"/>
      <c r="DZG103"/>
      <c r="DZH103"/>
      <c r="DZI103"/>
      <c r="DZJ103"/>
      <c r="DZK103"/>
      <c r="DZL103"/>
      <c r="DZM103"/>
      <c r="DZN103"/>
      <c r="DZO103"/>
      <c r="DZP103"/>
      <c r="DZQ103"/>
      <c r="DZR103"/>
      <c r="DZS103"/>
      <c r="DZT103"/>
      <c r="DZU103"/>
      <c r="DZV103"/>
      <c r="DZW103"/>
      <c r="DZX103"/>
      <c r="DZY103"/>
      <c r="DZZ103"/>
      <c r="EAA103"/>
      <c r="EAB103"/>
      <c r="EAC103"/>
      <c r="EAD103"/>
      <c r="EAE103"/>
      <c r="EAF103"/>
      <c r="EAG103"/>
      <c r="EAH103"/>
      <c r="EAI103"/>
      <c r="EAJ103"/>
      <c r="EAK103"/>
      <c r="EAL103"/>
      <c r="EAM103"/>
      <c r="EAN103"/>
      <c r="EAO103"/>
      <c r="EAP103"/>
      <c r="EAQ103"/>
      <c r="EAR103"/>
      <c r="EAS103"/>
      <c r="EAT103"/>
      <c r="EAU103"/>
      <c r="EAV103"/>
      <c r="EAW103"/>
      <c r="EAX103"/>
      <c r="EAY103"/>
      <c r="EAZ103"/>
      <c r="EBA103"/>
      <c r="EBB103"/>
      <c r="EBC103"/>
      <c r="EBD103"/>
      <c r="EBE103"/>
      <c r="EBF103"/>
      <c r="EBG103"/>
      <c r="EBH103"/>
      <c r="EBI103"/>
      <c r="EBJ103"/>
      <c r="EBK103"/>
      <c r="EBL103"/>
      <c r="EBM103"/>
      <c r="EBN103"/>
      <c r="EBO103"/>
      <c r="EBP103"/>
      <c r="EBQ103"/>
      <c r="EBR103"/>
      <c r="EBS103"/>
      <c r="EBT103"/>
      <c r="EBU103"/>
      <c r="EBV103"/>
      <c r="EBW103"/>
      <c r="EBX103"/>
      <c r="EBY103"/>
      <c r="EBZ103"/>
      <c r="ECA103"/>
      <c r="ECB103"/>
      <c r="ECC103"/>
      <c r="ECD103"/>
      <c r="ECE103"/>
      <c r="ECF103"/>
      <c r="ECG103"/>
      <c r="ECH103"/>
      <c r="ECI103"/>
      <c r="ECJ103"/>
      <c r="ECK103"/>
      <c r="ECL103"/>
      <c r="ECM103"/>
      <c r="ECN103"/>
      <c r="ECO103"/>
      <c r="ECP103"/>
      <c r="ECQ103"/>
      <c r="ECR103"/>
      <c r="ECS103"/>
      <c r="ECT103"/>
      <c r="ECU103"/>
      <c r="ECV103"/>
      <c r="ECW103"/>
      <c r="ECX103"/>
      <c r="ECY103"/>
      <c r="ECZ103"/>
      <c r="EDA103"/>
      <c r="EDB103"/>
      <c r="EDC103"/>
      <c r="EDD103"/>
      <c r="EDE103"/>
      <c r="EDF103"/>
      <c r="EDG103"/>
      <c r="EDH103"/>
      <c r="EDI103"/>
      <c r="EDJ103"/>
      <c r="EDK103"/>
      <c r="EDL103"/>
      <c r="EDM103"/>
      <c r="EDN103"/>
      <c r="EDO103"/>
      <c r="EDP103"/>
      <c r="EDQ103"/>
      <c r="EDR103"/>
      <c r="EDS103"/>
      <c r="EDT103"/>
      <c r="EDU103"/>
      <c r="EDV103"/>
      <c r="EDW103"/>
      <c r="EDX103"/>
      <c r="EDY103"/>
      <c r="EDZ103"/>
      <c r="EEA103"/>
      <c r="EEB103"/>
      <c r="EEC103"/>
      <c r="EED103"/>
      <c r="EEE103"/>
      <c r="EEF103"/>
      <c r="EEG103"/>
      <c r="EEH103"/>
      <c r="EEI103"/>
      <c r="EEJ103"/>
      <c r="EEK103"/>
      <c r="EEL103"/>
      <c r="EEM103"/>
      <c r="EEN103"/>
      <c r="EEO103"/>
      <c r="EEP103"/>
      <c r="EEQ103"/>
      <c r="EER103"/>
      <c r="EES103"/>
      <c r="EET103"/>
      <c r="EEU103"/>
      <c r="EEV103"/>
      <c r="EEW103"/>
      <c r="EEX103"/>
      <c r="EEY103"/>
      <c r="EEZ103"/>
      <c r="EFA103"/>
      <c r="EFB103"/>
      <c r="EFC103"/>
      <c r="EFD103"/>
      <c r="EFE103"/>
      <c r="EFF103"/>
      <c r="EFG103"/>
      <c r="EFH103"/>
      <c r="EFI103"/>
      <c r="EFJ103"/>
      <c r="EFK103"/>
      <c r="EFL103"/>
      <c r="EFM103"/>
      <c r="EFN103"/>
      <c r="EFO103"/>
      <c r="EFP103"/>
      <c r="EFQ103"/>
      <c r="EFR103"/>
      <c r="EFS103"/>
      <c r="EFT103"/>
      <c r="EFU103"/>
      <c r="EFV103"/>
      <c r="EFW103"/>
      <c r="EFX103"/>
      <c r="EFY103"/>
      <c r="EFZ103"/>
      <c r="EGA103"/>
      <c r="EGB103"/>
      <c r="EGC103"/>
      <c r="EGD103"/>
      <c r="EGE103"/>
      <c r="EGF103"/>
      <c r="EGG103"/>
      <c r="EGH103"/>
      <c r="EGI103"/>
      <c r="EGJ103"/>
      <c r="EGK103"/>
      <c r="EGL103"/>
      <c r="EGM103"/>
      <c r="EGN103"/>
      <c r="EGO103"/>
      <c r="EGP103"/>
      <c r="EGQ103"/>
      <c r="EGR103"/>
      <c r="EGS103"/>
      <c r="EGT103"/>
      <c r="EGU103"/>
      <c r="EGV103"/>
      <c r="EGW103"/>
      <c r="EGX103"/>
      <c r="EGY103"/>
      <c r="EGZ103"/>
      <c r="EHA103"/>
      <c r="EHB103"/>
      <c r="EHC103"/>
      <c r="EHD103"/>
      <c r="EHE103"/>
      <c r="EHF103"/>
      <c r="EHG103"/>
      <c r="EHH103"/>
      <c r="EHI103"/>
      <c r="EHJ103"/>
      <c r="EHK103"/>
      <c r="EHL103"/>
      <c r="EHM103"/>
      <c r="EHN103"/>
      <c r="EHO103"/>
      <c r="EHP103"/>
      <c r="EHQ103"/>
      <c r="EHR103"/>
      <c r="EHS103"/>
      <c r="EHT103"/>
      <c r="EHU103"/>
      <c r="EHV103"/>
      <c r="EHW103"/>
      <c r="EHX103"/>
      <c r="EHY103"/>
      <c r="EHZ103"/>
      <c r="EIA103"/>
      <c r="EIB103"/>
      <c r="EIC103"/>
      <c r="EID103"/>
      <c r="EIE103"/>
      <c r="EIF103"/>
      <c r="EIG103"/>
      <c r="EIH103"/>
      <c r="EII103"/>
      <c r="EIJ103"/>
      <c r="EIK103"/>
      <c r="EIL103"/>
      <c r="EIM103"/>
      <c r="EIN103"/>
      <c r="EIO103"/>
      <c r="EIP103"/>
      <c r="EIQ103"/>
      <c r="EIR103"/>
      <c r="EIS103"/>
      <c r="EIT103"/>
      <c r="EIU103"/>
      <c r="EIV103"/>
      <c r="EIW103"/>
      <c r="EIX103"/>
      <c r="EIY103"/>
      <c r="EIZ103"/>
      <c r="EJA103"/>
      <c r="EJB103"/>
      <c r="EJC103"/>
      <c r="EJD103"/>
      <c r="EJE103"/>
      <c r="EJF103"/>
      <c r="EJG103"/>
      <c r="EJH103"/>
      <c r="EJI103"/>
      <c r="EJJ103"/>
      <c r="EJK103"/>
      <c r="EJL103"/>
      <c r="EJM103"/>
      <c r="EJN103"/>
      <c r="EJO103"/>
      <c r="EJP103"/>
      <c r="EJQ103"/>
      <c r="EJR103"/>
      <c r="EJS103"/>
      <c r="EJT103"/>
      <c r="EJU103"/>
      <c r="EJV103"/>
      <c r="EJW103"/>
      <c r="EJX103"/>
      <c r="EJY103"/>
      <c r="EJZ103"/>
      <c r="EKA103"/>
      <c r="EKB103"/>
      <c r="EKC103"/>
      <c r="EKD103"/>
      <c r="EKE103"/>
      <c r="EKF103"/>
      <c r="EKG103"/>
      <c r="EKH103"/>
      <c r="EKI103"/>
      <c r="EKJ103"/>
      <c r="EKK103"/>
      <c r="EKL103"/>
      <c r="EKM103"/>
      <c r="EKN103"/>
      <c r="EKO103"/>
      <c r="EKP103"/>
      <c r="EKQ103"/>
      <c r="EKR103"/>
      <c r="EKS103"/>
      <c r="EKT103"/>
      <c r="EKU103"/>
      <c r="EKV103"/>
      <c r="EKW103"/>
      <c r="EKX103"/>
      <c r="EKY103"/>
      <c r="EKZ103"/>
      <c r="ELA103"/>
      <c r="ELB103"/>
      <c r="ELC103"/>
      <c r="ELD103"/>
      <c r="ELE103"/>
      <c r="ELF103"/>
      <c r="ELG103"/>
      <c r="ELH103"/>
      <c r="ELI103"/>
      <c r="ELJ103"/>
      <c r="ELK103"/>
      <c r="ELL103"/>
      <c r="ELM103"/>
      <c r="ELN103"/>
      <c r="ELO103"/>
      <c r="ELP103"/>
      <c r="ELQ103"/>
      <c r="ELR103"/>
      <c r="ELS103"/>
      <c r="ELT103"/>
      <c r="ELU103"/>
      <c r="ELV103"/>
      <c r="ELW103"/>
      <c r="ELX103"/>
      <c r="ELY103"/>
      <c r="ELZ103"/>
      <c r="EMA103"/>
      <c r="EMB103"/>
      <c r="EMC103"/>
      <c r="EMD103"/>
      <c r="EME103"/>
      <c r="EMF103"/>
      <c r="EMG103"/>
      <c r="EMH103"/>
      <c r="EMI103"/>
      <c r="EMJ103"/>
      <c r="EMK103"/>
      <c r="EML103"/>
      <c r="EMM103"/>
      <c r="EMN103"/>
      <c r="EMO103"/>
      <c r="EMP103"/>
      <c r="EMQ103"/>
      <c r="EMR103"/>
      <c r="EMS103"/>
      <c r="EMT103"/>
      <c r="EMU103"/>
      <c r="EMV103"/>
      <c r="EMW103"/>
      <c r="EMX103"/>
      <c r="EMY103"/>
      <c r="EMZ103"/>
      <c r="ENA103"/>
      <c r="ENB103"/>
      <c r="ENC103"/>
      <c r="END103"/>
      <c r="ENE103"/>
      <c r="ENF103"/>
      <c r="ENG103"/>
      <c r="ENH103"/>
      <c r="ENI103"/>
      <c r="ENJ103"/>
      <c r="ENK103"/>
      <c r="ENL103"/>
      <c r="ENM103"/>
      <c r="ENN103"/>
      <c r="ENO103"/>
      <c r="ENP103"/>
      <c r="ENQ103"/>
      <c r="ENR103"/>
      <c r="ENS103"/>
      <c r="ENT103"/>
      <c r="ENU103"/>
      <c r="ENV103"/>
      <c r="ENW103"/>
      <c r="ENX103"/>
      <c r="ENY103"/>
      <c r="ENZ103"/>
      <c r="EOA103"/>
      <c r="EOB103"/>
      <c r="EOC103"/>
      <c r="EOD103"/>
      <c r="EOE103"/>
      <c r="EOF103"/>
      <c r="EOG103"/>
      <c r="EOH103"/>
      <c r="EOI103"/>
      <c r="EOJ103"/>
      <c r="EOK103"/>
      <c r="EOL103"/>
      <c r="EOM103"/>
      <c r="EON103"/>
      <c r="EOO103"/>
      <c r="EOP103"/>
      <c r="EOQ103"/>
      <c r="EOR103"/>
      <c r="EOS103"/>
      <c r="EOT103"/>
      <c r="EOU103"/>
      <c r="EOV103"/>
      <c r="EOW103"/>
      <c r="EOX103"/>
      <c r="EOY103"/>
      <c r="EOZ103"/>
      <c r="EPA103"/>
      <c r="EPB103"/>
      <c r="EPC103"/>
      <c r="EPD103"/>
      <c r="EPE103"/>
      <c r="EPF103"/>
      <c r="EPG103"/>
      <c r="EPH103"/>
      <c r="EPI103"/>
      <c r="EPJ103"/>
      <c r="EPK103"/>
      <c r="EPL103"/>
      <c r="EPM103"/>
      <c r="EPN103"/>
      <c r="EPO103"/>
      <c r="EPP103"/>
      <c r="EPQ103"/>
      <c r="EPR103"/>
      <c r="EPS103"/>
      <c r="EPT103"/>
      <c r="EPU103"/>
      <c r="EPV103"/>
      <c r="EPW103"/>
      <c r="EPX103"/>
      <c r="EPY103"/>
      <c r="EPZ103"/>
      <c r="EQA103"/>
      <c r="EQB103"/>
      <c r="EQC103"/>
      <c r="EQD103"/>
      <c r="EQE103"/>
      <c r="EQF103"/>
      <c r="EQG103"/>
      <c r="EQH103"/>
      <c r="EQI103"/>
      <c r="EQJ103"/>
      <c r="EQK103"/>
      <c r="EQL103"/>
      <c r="EQM103"/>
      <c r="EQN103"/>
      <c r="EQO103"/>
      <c r="EQP103"/>
      <c r="EQQ103"/>
      <c r="EQR103"/>
      <c r="EQS103"/>
      <c r="EQT103"/>
      <c r="EQU103"/>
      <c r="EQV103"/>
      <c r="EQW103"/>
      <c r="EQX103"/>
      <c r="EQY103"/>
      <c r="EQZ103"/>
      <c r="ERA103"/>
      <c r="ERB103"/>
      <c r="ERC103"/>
      <c r="ERD103"/>
      <c r="ERE103"/>
      <c r="ERF103"/>
      <c r="ERG103"/>
      <c r="ERH103"/>
      <c r="ERI103"/>
      <c r="ERJ103"/>
      <c r="ERK103"/>
      <c r="ERL103"/>
      <c r="ERM103"/>
      <c r="ERN103"/>
      <c r="ERO103"/>
      <c r="ERP103"/>
      <c r="ERQ103"/>
      <c r="ERR103"/>
      <c r="ERS103"/>
      <c r="ERT103"/>
      <c r="ERU103"/>
      <c r="ERV103"/>
      <c r="ERW103"/>
      <c r="ERX103"/>
      <c r="ERY103"/>
      <c r="ERZ103"/>
      <c r="ESA103"/>
      <c r="ESB103"/>
      <c r="ESC103"/>
      <c r="ESD103"/>
      <c r="ESE103"/>
      <c r="ESF103"/>
      <c r="ESG103"/>
      <c r="ESH103"/>
      <c r="ESI103"/>
      <c r="ESJ103"/>
      <c r="ESK103"/>
      <c r="ESL103"/>
      <c r="ESM103"/>
      <c r="ESN103"/>
      <c r="ESO103"/>
      <c r="ESP103"/>
      <c r="ESQ103"/>
      <c r="ESR103"/>
      <c r="ESS103"/>
      <c r="EST103"/>
      <c r="ESU103"/>
      <c r="ESV103"/>
      <c r="ESW103"/>
      <c r="ESX103"/>
      <c r="ESY103"/>
      <c r="ESZ103"/>
      <c r="ETA103"/>
      <c r="ETB103"/>
      <c r="ETC103"/>
      <c r="ETD103"/>
      <c r="ETE103"/>
      <c r="ETF103"/>
      <c r="ETG103"/>
      <c r="ETH103"/>
      <c r="ETI103"/>
      <c r="ETJ103"/>
      <c r="ETK103"/>
      <c r="ETL103"/>
      <c r="ETM103"/>
      <c r="ETN103"/>
      <c r="ETO103"/>
      <c r="ETP103"/>
      <c r="ETQ103"/>
      <c r="ETR103"/>
      <c r="ETS103"/>
      <c r="ETT103"/>
      <c r="ETU103"/>
      <c r="ETV103"/>
      <c r="ETW103"/>
      <c r="ETX103"/>
      <c r="ETY103"/>
      <c r="ETZ103"/>
      <c r="EUA103"/>
      <c r="EUB103"/>
      <c r="EUC103"/>
      <c r="EUD103"/>
      <c r="EUE103"/>
      <c r="EUF103"/>
      <c r="EUG103"/>
      <c r="EUH103"/>
      <c r="EUI103"/>
      <c r="EUJ103"/>
      <c r="EUK103"/>
      <c r="EUL103"/>
      <c r="EUM103"/>
      <c r="EUN103"/>
      <c r="EUO103"/>
      <c r="EUP103"/>
      <c r="EUQ103"/>
      <c r="EUR103"/>
      <c r="EUS103"/>
      <c r="EUT103"/>
      <c r="EUU103"/>
      <c r="EUV103"/>
      <c r="EUW103"/>
      <c r="EUX103"/>
      <c r="EUY103"/>
      <c r="EUZ103"/>
      <c r="EVA103"/>
      <c r="EVB103"/>
      <c r="EVC103"/>
      <c r="EVD103"/>
      <c r="EVE103"/>
      <c r="EVF103"/>
      <c r="EVG103"/>
      <c r="EVH103"/>
      <c r="EVI103"/>
      <c r="EVJ103"/>
      <c r="EVK103"/>
      <c r="EVL103"/>
      <c r="EVM103"/>
      <c r="EVN103"/>
      <c r="EVO103"/>
      <c r="EVP103"/>
      <c r="EVQ103"/>
      <c r="EVR103"/>
      <c r="EVS103"/>
      <c r="EVT103"/>
      <c r="EVU103"/>
      <c r="EVV103"/>
      <c r="EVW103"/>
      <c r="EVX103"/>
      <c r="EVY103"/>
      <c r="EVZ103"/>
      <c r="EWA103"/>
      <c r="EWB103"/>
      <c r="EWC103"/>
      <c r="EWD103"/>
      <c r="EWE103"/>
      <c r="EWF103"/>
      <c r="EWG103"/>
      <c r="EWH103"/>
      <c r="EWI103"/>
      <c r="EWJ103"/>
      <c r="EWK103"/>
      <c r="EWL103"/>
      <c r="EWM103"/>
      <c r="EWN103"/>
      <c r="EWO103"/>
      <c r="EWP103"/>
      <c r="EWQ103"/>
      <c r="EWR103"/>
      <c r="EWS103"/>
      <c r="EWT103"/>
      <c r="EWU103"/>
      <c r="EWV103"/>
      <c r="EWW103"/>
      <c r="EWX103"/>
      <c r="EWY103"/>
      <c r="EWZ103"/>
      <c r="EXA103"/>
      <c r="EXB103"/>
      <c r="EXC103"/>
      <c r="EXD103"/>
      <c r="EXE103"/>
      <c r="EXF103"/>
      <c r="EXG103"/>
      <c r="EXH103"/>
      <c r="EXI103"/>
      <c r="EXJ103"/>
      <c r="EXK103"/>
      <c r="EXL103"/>
      <c r="EXM103"/>
      <c r="EXN103"/>
      <c r="EXO103"/>
      <c r="EXP103"/>
      <c r="EXQ103"/>
      <c r="EXR103"/>
      <c r="EXS103"/>
      <c r="EXT103"/>
      <c r="EXU103"/>
      <c r="EXV103"/>
      <c r="EXW103"/>
      <c r="EXX103"/>
      <c r="EXY103"/>
      <c r="EXZ103"/>
      <c r="EYA103"/>
      <c r="EYB103"/>
      <c r="EYC103"/>
      <c r="EYD103"/>
      <c r="EYE103"/>
      <c r="EYF103"/>
      <c r="EYG103"/>
      <c r="EYH103"/>
      <c r="EYI103"/>
      <c r="EYJ103"/>
      <c r="EYK103"/>
      <c r="EYL103"/>
      <c r="EYM103"/>
      <c r="EYN103"/>
      <c r="EYO103"/>
      <c r="EYP103"/>
      <c r="EYQ103"/>
      <c r="EYR103"/>
      <c r="EYS103"/>
      <c r="EYT103"/>
      <c r="EYU103"/>
      <c r="EYV103"/>
      <c r="EYW103"/>
      <c r="EYX103"/>
      <c r="EYY103"/>
      <c r="EYZ103"/>
      <c r="EZA103"/>
      <c r="EZB103"/>
      <c r="EZC103"/>
      <c r="EZD103"/>
      <c r="EZE103"/>
      <c r="EZF103"/>
      <c r="EZG103"/>
      <c r="EZH103"/>
      <c r="EZI103"/>
      <c r="EZJ103"/>
      <c r="EZK103"/>
      <c r="EZL103"/>
      <c r="EZM103"/>
      <c r="EZN103"/>
      <c r="EZO103"/>
      <c r="EZP103"/>
      <c r="EZQ103"/>
      <c r="EZR103"/>
      <c r="EZS103"/>
      <c r="EZT103"/>
      <c r="EZU103"/>
      <c r="EZV103"/>
      <c r="EZW103"/>
      <c r="EZX103"/>
      <c r="EZY103"/>
      <c r="EZZ103"/>
      <c r="FAA103"/>
      <c r="FAB103"/>
      <c r="FAC103"/>
      <c r="FAD103"/>
      <c r="FAE103"/>
      <c r="FAF103"/>
      <c r="FAG103"/>
      <c r="FAH103"/>
      <c r="FAI103"/>
      <c r="FAJ103"/>
      <c r="FAK103"/>
      <c r="FAL103"/>
      <c r="FAM103"/>
      <c r="FAN103"/>
      <c r="FAO103"/>
      <c r="FAP103"/>
      <c r="FAQ103"/>
      <c r="FAR103"/>
      <c r="FAS103"/>
      <c r="FAT103"/>
      <c r="FAU103"/>
      <c r="FAV103"/>
      <c r="FAW103"/>
      <c r="FAX103"/>
      <c r="FAY103"/>
      <c r="FAZ103"/>
      <c r="FBA103"/>
      <c r="FBB103"/>
      <c r="FBC103"/>
      <c r="FBD103"/>
      <c r="FBE103"/>
      <c r="FBF103"/>
      <c r="FBG103"/>
      <c r="FBH103"/>
      <c r="FBI103"/>
      <c r="FBJ103"/>
      <c r="FBK103"/>
      <c r="FBL103"/>
      <c r="FBM103"/>
      <c r="FBN103"/>
      <c r="FBO103"/>
      <c r="FBP103"/>
      <c r="FBQ103"/>
      <c r="FBR103"/>
      <c r="FBS103"/>
      <c r="FBT103"/>
      <c r="FBU103"/>
      <c r="FBV103"/>
      <c r="FBW103"/>
      <c r="FBX103"/>
      <c r="FBY103"/>
      <c r="FBZ103"/>
      <c r="FCA103"/>
      <c r="FCB103"/>
      <c r="FCC103"/>
      <c r="FCD103"/>
      <c r="FCE103"/>
      <c r="FCF103"/>
      <c r="FCG103"/>
      <c r="FCH103"/>
      <c r="FCI103"/>
      <c r="FCJ103"/>
      <c r="FCK103"/>
      <c r="FCL103"/>
      <c r="FCM103"/>
      <c r="FCN103"/>
      <c r="FCO103"/>
      <c r="FCP103"/>
      <c r="FCQ103"/>
      <c r="FCR103"/>
      <c r="FCS103"/>
      <c r="FCT103"/>
      <c r="FCU103"/>
      <c r="FCV103"/>
      <c r="FCW103"/>
      <c r="FCX103"/>
      <c r="FCY103"/>
      <c r="FCZ103"/>
      <c r="FDA103"/>
      <c r="FDB103"/>
      <c r="FDC103"/>
      <c r="FDD103"/>
      <c r="FDE103"/>
      <c r="FDF103"/>
      <c r="FDG103"/>
      <c r="FDH103"/>
      <c r="FDI103"/>
      <c r="FDJ103"/>
      <c r="FDK103"/>
      <c r="FDL103"/>
      <c r="FDM103"/>
      <c r="FDN103"/>
      <c r="FDO103"/>
      <c r="FDP103"/>
      <c r="FDQ103"/>
      <c r="FDR103"/>
      <c r="FDS103"/>
      <c r="FDT103"/>
      <c r="FDU103"/>
      <c r="FDV103"/>
      <c r="FDW103"/>
      <c r="FDX103"/>
      <c r="FDY103"/>
      <c r="FDZ103"/>
      <c r="FEA103"/>
      <c r="FEB103"/>
      <c r="FEC103"/>
      <c r="FED103"/>
      <c r="FEE103"/>
      <c r="FEF103"/>
      <c r="FEG103"/>
      <c r="FEH103"/>
      <c r="FEI103"/>
      <c r="FEJ103"/>
      <c r="FEK103"/>
      <c r="FEL103"/>
      <c r="FEM103"/>
      <c r="FEN103"/>
      <c r="FEO103"/>
      <c r="FEP103"/>
      <c r="FEQ103"/>
      <c r="FER103"/>
      <c r="FES103"/>
      <c r="FET103"/>
      <c r="FEU103"/>
      <c r="FEV103"/>
      <c r="FEW103"/>
      <c r="FEX103"/>
      <c r="FEY103"/>
      <c r="FEZ103"/>
      <c r="FFA103"/>
      <c r="FFB103"/>
      <c r="FFC103"/>
      <c r="FFD103"/>
      <c r="FFE103"/>
      <c r="FFF103"/>
      <c r="FFG103"/>
      <c r="FFH103"/>
      <c r="FFI103"/>
      <c r="FFJ103"/>
      <c r="FFK103"/>
      <c r="FFL103"/>
      <c r="FFM103"/>
      <c r="FFN103"/>
      <c r="FFO103"/>
      <c r="FFP103"/>
      <c r="FFQ103"/>
      <c r="FFR103"/>
      <c r="FFS103"/>
      <c r="FFT103"/>
      <c r="FFU103"/>
      <c r="FFV103"/>
      <c r="FFW103"/>
      <c r="FFX103"/>
      <c r="FFY103"/>
      <c r="FFZ103"/>
      <c r="FGA103"/>
      <c r="FGB103"/>
      <c r="FGC103"/>
      <c r="FGD103"/>
      <c r="FGE103"/>
      <c r="FGF103"/>
      <c r="FGG103"/>
      <c r="FGH103"/>
      <c r="FGI103"/>
      <c r="FGJ103"/>
      <c r="FGK103"/>
      <c r="FGL103"/>
      <c r="FGM103"/>
      <c r="FGN103"/>
      <c r="FGO103"/>
      <c r="FGP103"/>
      <c r="FGQ103"/>
      <c r="FGR103"/>
      <c r="FGS103"/>
      <c r="FGT103"/>
      <c r="FGU103"/>
      <c r="FGV103"/>
      <c r="FGW103"/>
      <c r="FGX103"/>
      <c r="FGY103"/>
      <c r="FGZ103"/>
      <c r="FHA103"/>
      <c r="FHB103"/>
      <c r="FHC103"/>
      <c r="FHD103"/>
      <c r="FHE103"/>
      <c r="FHF103"/>
      <c r="FHG103"/>
      <c r="FHH103"/>
      <c r="FHI103"/>
      <c r="FHJ103"/>
      <c r="FHK103"/>
      <c r="FHL103"/>
      <c r="FHM103"/>
      <c r="FHN103"/>
      <c r="FHO103"/>
      <c r="FHP103"/>
      <c r="FHQ103"/>
      <c r="FHR103"/>
      <c r="FHS103"/>
      <c r="FHT103"/>
      <c r="FHU103"/>
      <c r="FHV103"/>
      <c r="FHW103"/>
      <c r="FHX103"/>
      <c r="FHY103"/>
      <c r="FHZ103"/>
      <c r="FIA103"/>
      <c r="FIB103"/>
      <c r="FIC103"/>
      <c r="FID103"/>
      <c r="FIE103"/>
      <c r="FIF103"/>
      <c r="FIG103"/>
      <c r="FIH103"/>
      <c r="FII103"/>
      <c r="FIJ103"/>
      <c r="FIK103"/>
      <c r="FIL103"/>
      <c r="FIM103"/>
      <c r="FIN103"/>
      <c r="FIO103"/>
      <c r="FIP103"/>
      <c r="FIQ103"/>
      <c r="FIR103"/>
      <c r="FIS103"/>
      <c r="FIT103"/>
      <c r="FIU103"/>
      <c r="FIV103"/>
      <c r="FIW103"/>
      <c r="FIX103"/>
      <c r="FIY103"/>
      <c r="FIZ103"/>
      <c r="FJA103"/>
      <c r="FJB103"/>
      <c r="FJC103"/>
      <c r="FJD103"/>
      <c r="FJE103"/>
      <c r="FJF103"/>
      <c r="FJG103"/>
      <c r="FJH103"/>
      <c r="FJI103"/>
      <c r="FJJ103"/>
      <c r="FJK103"/>
      <c r="FJL103"/>
      <c r="FJM103"/>
      <c r="FJN103"/>
      <c r="FJO103"/>
      <c r="FJP103"/>
      <c r="FJQ103"/>
      <c r="FJR103"/>
      <c r="FJS103"/>
      <c r="FJT103"/>
      <c r="FJU103"/>
      <c r="FJV103"/>
      <c r="FJW103"/>
      <c r="FJX103"/>
      <c r="FJY103"/>
      <c r="FJZ103"/>
      <c r="FKA103"/>
      <c r="FKB103"/>
      <c r="FKC103"/>
      <c r="FKD103"/>
      <c r="FKE103"/>
      <c r="FKF103"/>
      <c r="FKG103"/>
      <c r="FKH103"/>
      <c r="FKI103"/>
      <c r="FKJ103"/>
      <c r="FKK103"/>
      <c r="FKL103"/>
      <c r="FKM103"/>
      <c r="FKN103"/>
      <c r="FKO103"/>
      <c r="FKP103"/>
      <c r="FKQ103"/>
      <c r="FKR103"/>
      <c r="FKS103"/>
      <c r="FKT103"/>
      <c r="FKU103"/>
      <c r="FKV103"/>
      <c r="FKW103"/>
      <c r="FKX103"/>
      <c r="FKY103"/>
      <c r="FKZ103"/>
      <c r="FLA103"/>
      <c r="FLB103"/>
      <c r="FLC103"/>
      <c r="FLD103"/>
      <c r="FLE103"/>
      <c r="FLF103"/>
      <c r="FLG103"/>
      <c r="FLH103"/>
      <c r="FLI103"/>
      <c r="FLJ103"/>
      <c r="FLK103"/>
      <c r="FLL103"/>
      <c r="FLM103"/>
      <c r="FLN103"/>
      <c r="FLO103"/>
      <c r="FLP103"/>
      <c r="FLQ103"/>
      <c r="FLR103"/>
      <c r="FLS103"/>
      <c r="FLT103"/>
      <c r="FLU103"/>
      <c r="FLV103"/>
      <c r="FLW103"/>
      <c r="FLX103"/>
      <c r="FLY103"/>
      <c r="FLZ103"/>
      <c r="FMA103"/>
      <c r="FMB103"/>
      <c r="FMC103"/>
      <c r="FMD103"/>
      <c r="FME103"/>
      <c r="FMF103"/>
      <c r="FMG103"/>
      <c r="FMH103"/>
      <c r="FMI103"/>
      <c r="FMJ103"/>
      <c r="FMK103"/>
      <c r="FML103"/>
      <c r="FMM103"/>
      <c r="FMN103"/>
      <c r="FMO103"/>
      <c r="FMP103"/>
      <c r="FMQ103"/>
      <c r="FMR103"/>
      <c r="FMS103"/>
      <c r="FMT103"/>
      <c r="FMU103"/>
      <c r="FMV103"/>
      <c r="FMW103"/>
      <c r="FMX103"/>
      <c r="FMY103"/>
      <c r="FMZ103"/>
      <c r="FNA103"/>
      <c r="FNB103"/>
      <c r="FNC103"/>
      <c r="FND103"/>
      <c r="FNE103"/>
      <c r="FNF103"/>
      <c r="FNG103"/>
      <c r="FNH103"/>
      <c r="FNI103"/>
      <c r="FNJ103"/>
      <c r="FNK103"/>
      <c r="FNL103"/>
      <c r="FNM103"/>
      <c r="FNN103"/>
      <c r="FNO103"/>
      <c r="FNP103"/>
      <c r="FNQ103"/>
      <c r="FNR103"/>
      <c r="FNS103"/>
      <c r="FNT103"/>
      <c r="FNU103"/>
      <c r="FNV103"/>
      <c r="FNW103"/>
      <c r="FNX103"/>
      <c r="FNY103"/>
      <c r="FNZ103"/>
      <c r="FOA103"/>
      <c r="FOB103"/>
      <c r="FOC103"/>
      <c r="FOD103"/>
      <c r="FOE103"/>
      <c r="FOF103"/>
      <c r="FOG103"/>
      <c r="FOH103"/>
      <c r="FOI103"/>
      <c r="FOJ103"/>
      <c r="FOK103"/>
      <c r="FOL103"/>
      <c r="FOM103"/>
      <c r="FON103"/>
      <c r="FOO103"/>
      <c r="FOP103"/>
      <c r="FOQ103"/>
      <c r="FOR103"/>
      <c r="FOS103"/>
      <c r="FOT103"/>
      <c r="FOU103"/>
      <c r="FOV103"/>
      <c r="FOW103"/>
      <c r="FOX103"/>
      <c r="FOY103"/>
      <c r="FOZ103"/>
      <c r="FPA103"/>
      <c r="FPB103"/>
      <c r="FPC103"/>
      <c r="FPD103"/>
      <c r="FPE103"/>
      <c r="FPF103"/>
      <c r="FPG103"/>
      <c r="FPH103"/>
      <c r="FPI103"/>
      <c r="FPJ103"/>
      <c r="FPK103"/>
      <c r="FPL103"/>
      <c r="FPM103"/>
      <c r="FPN103"/>
      <c r="FPO103"/>
      <c r="FPP103"/>
      <c r="FPQ103"/>
      <c r="FPR103"/>
      <c r="FPS103"/>
      <c r="FPT103"/>
      <c r="FPU103"/>
      <c r="FPV103"/>
      <c r="FPW103"/>
      <c r="FPX103"/>
      <c r="FPY103"/>
      <c r="FPZ103"/>
      <c r="FQA103"/>
      <c r="FQB103"/>
      <c r="FQC103"/>
      <c r="FQD103"/>
      <c r="FQE103"/>
      <c r="FQF103"/>
      <c r="FQG103"/>
      <c r="FQH103"/>
      <c r="FQI103"/>
      <c r="FQJ103"/>
      <c r="FQK103"/>
      <c r="FQL103"/>
      <c r="FQM103"/>
      <c r="FQN103"/>
      <c r="FQO103"/>
      <c r="FQP103"/>
      <c r="FQQ103"/>
      <c r="FQR103"/>
      <c r="FQS103"/>
      <c r="FQT103"/>
      <c r="FQU103"/>
      <c r="FQV103"/>
      <c r="FQW103"/>
      <c r="FQX103"/>
      <c r="FQY103"/>
      <c r="FQZ103"/>
      <c r="FRA103"/>
      <c r="FRB103"/>
      <c r="FRC103"/>
      <c r="FRD103"/>
      <c r="FRE103"/>
      <c r="FRF103"/>
      <c r="FRG103"/>
      <c r="FRH103"/>
      <c r="FRI103"/>
      <c r="FRJ103"/>
      <c r="FRK103"/>
      <c r="FRL103"/>
      <c r="FRM103"/>
      <c r="FRN103"/>
      <c r="FRO103"/>
      <c r="FRP103"/>
      <c r="FRQ103"/>
      <c r="FRR103"/>
      <c r="FRS103"/>
      <c r="FRT103"/>
      <c r="FRU103"/>
      <c r="FRV103"/>
      <c r="FRW103"/>
      <c r="FRX103"/>
      <c r="FRY103"/>
      <c r="FRZ103"/>
      <c r="FSA103"/>
      <c r="FSB103"/>
      <c r="FSC103"/>
      <c r="FSD103"/>
      <c r="FSE103"/>
      <c r="FSF103"/>
      <c r="FSG103"/>
      <c r="FSH103"/>
      <c r="FSI103"/>
      <c r="FSJ103"/>
      <c r="FSK103"/>
      <c r="FSL103"/>
      <c r="FSM103"/>
      <c r="FSN103"/>
      <c r="FSO103"/>
      <c r="FSP103"/>
      <c r="FSQ103"/>
      <c r="FSR103"/>
      <c r="FSS103"/>
      <c r="FST103"/>
      <c r="FSU103"/>
      <c r="FSV103"/>
      <c r="FSW103"/>
      <c r="FSX103"/>
      <c r="FSY103"/>
      <c r="FSZ103"/>
      <c r="FTA103"/>
      <c r="FTB103"/>
      <c r="FTC103"/>
      <c r="FTD103"/>
      <c r="FTE103"/>
      <c r="FTF103"/>
      <c r="FTG103"/>
      <c r="FTH103"/>
      <c r="FTI103"/>
      <c r="FTJ103"/>
      <c r="FTK103"/>
      <c r="FTL103"/>
      <c r="FTM103"/>
      <c r="FTN103"/>
      <c r="FTO103"/>
      <c r="FTP103"/>
      <c r="FTQ103"/>
      <c r="FTR103"/>
      <c r="FTS103"/>
      <c r="FTT103"/>
      <c r="FTU103"/>
      <c r="FTV103"/>
      <c r="FTW103"/>
      <c r="FTX103"/>
      <c r="FTY103"/>
      <c r="FTZ103"/>
      <c r="FUA103"/>
      <c r="FUB103"/>
      <c r="FUC103"/>
      <c r="FUD103"/>
      <c r="FUE103"/>
      <c r="FUF103"/>
      <c r="FUG103"/>
      <c r="FUH103"/>
      <c r="FUI103"/>
      <c r="FUJ103"/>
      <c r="FUK103"/>
      <c r="FUL103"/>
      <c r="FUM103"/>
      <c r="FUN103"/>
      <c r="FUO103"/>
      <c r="FUP103"/>
      <c r="FUQ103"/>
      <c r="FUR103"/>
      <c r="FUS103"/>
      <c r="FUT103"/>
      <c r="FUU103"/>
      <c r="FUV103"/>
      <c r="FUW103"/>
      <c r="FUX103"/>
      <c r="FUY103"/>
      <c r="FUZ103"/>
      <c r="FVA103"/>
      <c r="FVB103"/>
      <c r="FVC103"/>
      <c r="FVD103"/>
      <c r="FVE103"/>
      <c r="FVF103"/>
      <c r="FVG103"/>
      <c r="FVH103"/>
      <c r="FVI103"/>
      <c r="FVJ103"/>
      <c r="FVK103"/>
      <c r="FVL103"/>
      <c r="FVM103"/>
      <c r="FVN103"/>
      <c r="FVO103"/>
      <c r="FVP103"/>
      <c r="FVQ103"/>
      <c r="FVR103"/>
      <c r="FVS103"/>
      <c r="FVT103"/>
      <c r="FVU103"/>
      <c r="FVV103"/>
      <c r="FVW103"/>
      <c r="FVX103"/>
      <c r="FVY103"/>
      <c r="FVZ103"/>
      <c r="FWA103"/>
      <c r="FWB103"/>
      <c r="FWC103"/>
      <c r="FWD103"/>
      <c r="FWE103"/>
      <c r="FWF103"/>
      <c r="FWG103"/>
      <c r="FWH103"/>
      <c r="FWI103"/>
      <c r="FWJ103"/>
      <c r="FWK103"/>
      <c r="FWL103"/>
      <c r="FWM103"/>
      <c r="FWN103"/>
      <c r="FWO103"/>
      <c r="FWP103"/>
      <c r="FWQ103"/>
      <c r="FWR103"/>
      <c r="FWS103"/>
      <c r="FWT103"/>
      <c r="FWU103"/>
      <c r="FWV103"/>
      <c r="FWW103"/>
      <c r="FWX103"/>
      <c r="FWY103"/>
      <c r="FWZ103"/>
      <c r="FXA103"/>
      <c r="FXB103"/>
      <c r="FXC103"/>
      <c r="FXD103"/>
      <c r="FXE103"/>
      <c r="FXF103"/>
      <c r="FXG103"/>
      <c r="FXH103"/>
      <c r="FXI103"/>
      <c r="FXJ103"/>
      <c r="FXK103"/>
      <c r="FXL103"/>
      <c r="FXM103"/>
      <c r="FXN103"/>
      <c r="FXO103"/>
      <c r="FXP103"/>
      <c r="FXQ103"/>
      <c r="FXR103"/>
      <c r="FXS103"/>
      <c r="FXT103"/>
      <c r="FXU103"/>
      <c r="FXV103"/>
      <c r="FXW103"/>
      <c r="FXX103"/>
      <c r="FXY103"/>
      <c r="FXZ103"/>
      <c r="FYA103"/>
      <c r="FYB103"/>
      <c r="FYC103"/>
      <c r="FYD103"/>
      <c r="FYE103"/>
      <c r="FYF103"/>
      <c r="FYG103"/>
      <c r="FYH103"/>
      <c r="FYI103"/>
      <c r="FYJ103"/>
      <c r="FYK103"/>
      <c r="FYL103"/>
      <c r="FYM103"/>
      <c r="FYN103"/>
      <c r="FYO103"/>
      <c r="FYP103"/>
      <c r="FYQ103"/>
      <c r="FYR103"/>
      <c r="FYS103"/>
      <c r="FYT103"/>
      <c r="FYU103"/>
      <c r="FYV103"/>
      <c r="FYW103"/>
      <c r="FYX103"/>
      <c r="FYY103"/>
      <c r="FYZ103"/>
      <c r="FZA103"/>
      <c r="FZB103"/>
      <c r="FZC103"/>
      <c r="FZD103"/>
      <c r="FZE103"/>
      <c r="FZF103"/>
      <c r="FZG103"/>
      <c r="FZH103"/>
      <c r="FZI103"/>
      <c r="FZJ103"/>
      <c r="FZK103"/>
      <c r="FZL103"/>
      <c r="FZM103"/>
      <c r="FZN103"/>
      <c r="FZO103"/>
      <c r="FZP103"/>
      <c r="FZQ103"/>
      <c r="FZR103"/>
      <c r="FZS103"/>
      <c r="FZT103"/>
      <c r="FZU103"/>
      <c r="FZV103"/>
      <c r="FZW103"/>
      <c r="FZX103"/>
      <c r="FZY103"/>
      <c r="FZZ103"/>
      <c r="GAA103"/>
      <c r="GAB103"/>
      <c r="GAC103"/>
      <c r="GAD103"/>
      <c r="GAE103"/>
      <c r="GAF103"/>
      <c r="GAG103"/>
      <c r="GAH103"/>
      <c r="GAI103"/>
      <c r="GAJ103"/>
      <c r="GAK103"/>
      <c r="GAL103"/>
      <c r="GAM103"/>
      <c r="GAN103"/>
      <c r="GAO103"/>
      <c r="GAP103"/>
      <c r="GAQ103"/>
      <c r="GAR103"/>
      <c r="GAS103"/>
      <c r="GAT103"/>
      <c r="GAU103"/>
      <c r="GAV103"/>
      <c r="GAW103"/>
      <c r="GAX103"/>
      <c r="GAY103"/>
      <c r="GAZ103"/>
      <c r="GBA103"/>
      <c r="GBB103"/>
      <c r="GBC103"/>
      <c r="GBD103"/>
      <c r="GBE103"/>
      <c r="GBF103"/>
      <c r="GBG103"/>
      <c r="GBH103"/>
      <c r="GBI103"/>
      <c r="GBJ103"/>
      <c r="GBK103"/>
      <c r="GBL103"/>
      <c r="GBM103"/>
      <c r="GBN103"/>
      <c r="GBO103"/>
      <c r="GBP103"/>
      <c r="GBQ103"/>
      <c r="GBR103"/>
      <c r="GBS103"/>
      <c r="GBT103"/>
      <c r="GBU103"/>
      <c r="GBV103"/>
      <c r="GBW103"/>
      <c r="GBX103"/>
      <c r="GBY103"/>
      <c r="GBZ103"/>
      <c r="GCA103"/>
      <c r="GCB103"/>
      <c r="GCC103"/>
      <c r="GCD103"/>
      <c r="GCE103"/>
      <c r="GCF103"/>
      <c r="GCG103"/>
      <c r="GCH103"/>
      <c r="GCI103"/>
      <c r="GCJ103"/>
      <c r="GCK103"/>
      <c r="GCL103"/>
      <c r="GCM103"/>
      <c r="GCN103"/>
      <c r="GCO103"/>
      <c r="GCP103"/>
      <c r="GCQ103"/>
      <c r="GCR103"/>
      <c r="GCS103"/>
      <c r="GCT103"/>
      <c r="GCU103"/>
      <c r="GCV103"/>
      <c r="GCW103"/>
      <c r="GCX103"/>
      <c r="GCY103"/>
      <c r="GCZ103"/>
      <c r="GDA103"/>
      <c r="GDB103"/>
      <c r="GDC103"/>
      <c r="GDD103"/>
      <c r="GDE103"/>
      <c r="GDF103"/>
      <c r="GDG103"/>
      <c r="GDH103"/>
      <c r="GDI103"/>
      <c r="GDJ103"/>
      <c r="GDK103"/>
      <c r="GDL103"/>
      <c r="GDM103"/>
      <c r="GDN103"/>
      <c r="GDO103"/>
      <c r="GDP103"/>
      <c r="GDQ103"/>
      <c r="GDR103"/>
      <c r="GDS103"/>
      <c r="GDT103"/>
      <c r="GDU103"/>
      <c r="GDV103"/>
      <c r="GDW103"/>
      <c r="GDX103"/>
      <c r="GDY103"/>
      <c r="GDZ103"/>
      <c r="GEA103"/>
      <c r="GEB103"/>
      <c r="GEC103"/>
      <c r="GED103"/>
      <c r="GEE103"/>
      <c r="GEF103"/>
      <c r="GEG103"/>
      <c r="GEH103"/>
      <c r="GEI103"/>
      <c r="GEJ103"/>
      <c r="GEK103"/>
      <c r="GEL103"/>
      <c r="GEM103"/>
      <c r="GEN103"/>
      <c r="GEO103"/>
      <c r="GEP103"/>
      <c r="GEQ103"/>
      <c r="GER103"/>
      <c r="GES103"/>
      <c r="GET103"/>
      <c r="GEU103"/>
      <c r="GEV103"/>
      <c r="GEW103"/>
      <c r="GEX103"/>
      <c r="GEY103"/>
      <c r="GEZ103"/>
      <c r="GFA103"/>
      <c r="GFB103"/>
      <c r="GFC103"/>
      <c r="GFD103"/>
      <c r="GFE103"/>
      <c r="GFF103"/>
      <c r="GFG103"/>
      <c r="GFH103"/>
      <c r="GFI103"/>
      <c r="GFJ103"/>
      <c r="GFK103"/>
      <c r="GFL103"/>
      <c r="GFM103"/>
      <c r="GFN103"/>
      <c r="GFO103"/>
      <c r="GFP103"/>
      <c r="GFQ103"/>
      <c r="GFR103"/>
      <c r="GFS103"/>
      <c r="GFT103"/>
      <c r="GFU103"/>
      <c r="GFV103"/>
      <c r="GFW103"/>
      <c r="GFX103"/>
      <c r="GFY103"/>
      <c r="GFZ103"/>
      <c r="GGA103"/>
      <c r="GGB103"/>
      <c r="GGC103"/>
      <c r="GGD103"/>
      <c r="GGE103"/>
      <c r="GGF103"/>
      <c r="GGG103"/>
      <c r="GGH103"/>
      <c r="GGI103"/>
      <c r="GGJ103"/>
      <c r="GGK103"/>
      <c r="GGL103"/>
      <c r="GGM103"/>
      <c r="GGN103"/>
      <c r="GGO103"/>
      <c r="GGP103"/>
      <c r="GGQ103"/>
      <c r="GGR103"/>
      <c r="GGS103"/>
      <c r="GGT103"/>
      <c r="GGU103"/>
      <c r="GGV103"/>
      <c r="GGW103"/>
      <c r="GGX103"/>
      <c r="GGY103"/>
      <c r="GGZ103"/>
      <c r="GHA103"/>
      <c r="GHB103"/>
      <c r="GHC103"/>
      <c r="GHD103"/>
      <c r="GHE103"/>
      <c r="GHF103"/>
      <c r="GHG103"/>
      <c r="GHH103"/>
      <c r="GHI103"/>
      <c r="GHJ103"/>
      <c r="GHK103"/>
      <c r="GHL103"/>
      <c r="GHM103"/>
      <c r="GHN103"/>
      <c r="GHO103"/>
      <c r="GHP103"/>
      <c r="GHQ103"/>
      <c r="GHR103"/>
      <c r="GHS103"/>
      <c r="GHT103"/>
      <c r="GHU103"/>
      <c r="GHV103"/>
      <c r="GHW103"/>
      <c r="GHX103"/>
      <c r="GHY103"/>
      <c r="GHZ103"/>
      <c r="GIA103"/>
      <c r="GIB103"/>
      <c r="GIC103"/>
      <c r="GID103"/>
      <c r="GIE103"/>
      <c r="GIF103"/>
      <c r="GIG103"/>
      <c r="GIH103"/>
      <c r="GII103"/>
      <c r="GIJ103"/>
      <c r="GIK103"/>
      <c r="GIL103"/>
      <c r="GIM103"/>
      <c r="GIN103"/>
      <c r="GIO103"/>
      <c r="GIP103"/>
      <c r="GIQ103"/>
      <c r="GIR103"/>
      <c r="GIS103"/>
      <c r="GIT103"/>
      <c r="GIU103"/>
      <c r="GIV103"/>
      <c r="GIW103"/>
      <c r="GIX103"/>
      <c r="GIY103"/>
      <c r="GIZ103"/>
      <c r="GJA103"/>
      <c r="GJB103"/>
      <c r="GJC103"/>
      <c r="GJD103"/>
      <c r="GJE103"/>
      <c r="GJF103"/>
      <c r="GJG103"/>
      <c r="GJH103"/>
      <c r="GJI103"/>
      <c r="GJJ103"/>
      <c r="GJK103"/>
      <c r="GJL103"/>
      <c r="GJM103"/>
      <c r="GJN103"/>
      <c r="GJO103"/>
      <c r="GJP103"/>
      <c r="GJQ103"/>
      <c r="GJR103"/>
      <c r="GJS103"/>
      <c r="GJT103"/>
      <c r="GJU103"/>
      <c r="GJV103"/>
      <c r="GJW103"/>
      <c r="GJX103"/>
      <c r="GJY103"/>
      <c r="GJZ103"/>
      <c r="GKA103"/>
      <c r="GKB103"/>
      <c r="GKC103"/>
      <c r="GKD103"/>
      <c r="GKE103"/>
      <c r="GKF103"/>
      <c r="GKG103"/>
      <c r="GKH103"/>
      <c r="GKI103"/>
      <c r="GKJ103"/>
      <c r="GKK103"/>
      <c r="GKL103"/>
      <c r="GKM103"/>
      <c r="GKN103"/>
      <c r="GKO103"/>
      <c r="GKP103"/>
      <c r="GKQ103"/>
      <c r="GKR103"/>
      <c r="GKS103"/>
      <c r="GKT103"/>
      <c r="GKU103"/>
      <c r="GKV103"/>
      <c r="GKW103"/>
      <c r="GKX103"/>
      <c r="GKY103"/>
      <c r="GKZ103"/>
      <c r="GLA103"/>
      <c r="GLB103"/>
      <c r="GLC103"/>
      <c r="GLD103"/>
      <c r="GLE103"/>
      <c r="GLF103"/>
      <c r="GLG103"/>
      <c r="GLH103"/>
      <c r="GLI103"/>
      <c r="GLJ103"/>
      <c r="GLK103"/>
      <c r="GLL103"/>
      <c r="GLM103"/>
      <c r="GLN103"/>
      <c r="GLO103"/>
      <c r="GLP103"/>
      <c r="GLQ103"/>
      <c r="GLR103"/>
      <c r="GLS103"/>
      <c r="GLT103"/>
      <c r="GLU103"/>
      <c r="GLV103"/>
      <c r="GLW103"/>
      <c r="GLX103"/>
      <c r="GLY103"/>
      <c r="GLZ103"/>
      <c r="GMA103"/>
      <c r="GMB103"/>
      <c r="GMC103"/>
      <c r="GMD103"/>
      <c r="GME103"/>
      <c r="GMF103"/>
      <c r="GMG103"/>
      <c r="GMH103"/>
      <c r="GMI103"/>
      <c r="GMJ103"/>
      <c r="GMK103"/>
      <c r="GML103"/>
      <c r="GMM103"/>
      <c r="GMN103"/>
      <c r="GMO103"/>
      <c r="GMP103"/>
      <c r="GMQ103"/>
      <c r="GMR103"/>
      <c r="GMS103"/>
      <c r="GMT103"/>
      <c r="GMU103"/>
      <c r="GMV103"/>
      <c r="GMW103"/>
      <c r="GMX103"/>
      <c r="GMY103"/>
      <c r="GMZ103"/>
      <c r="GNA103"/>
      <c r="GNB103"/>
      <c r="GNC103"/>
      <c r="GND103"/>
      <c r="GNE103"/>
      <c r="GNF103"/>
      <c r="GNG103"/>
      <c r="GNH103"/>
      <c r="GNI103"/>
      <c r="GNJ103"/>
      <c r="GNK103"/>
      <c r="GNL103"/>
      <c r="GNM103"/>
      <c r="GNN103"/>
      <c r="GNO103"/>
      <c r="GNP103"/>
      <c r="GNQ103"/>
      <c r="GNR103"/>
      <c r="GNS103"/>
      <c r="GNT103"/>
      <c r="GNU103"/>
      <c r="GNV103"/>
      <c r="GNW103"/>
      <c r="GNX103"/>
      <c r="GNY103"/>
      <c r="GNZ103"/>
      <c r="GOA103"/>
      <c r="GOB103"/>
      <c r="GOC103"/>
      <c r="GOD103"/>
      <c r="GOE103"/>
      <c r="GOF103"/>
      <c r="GOG103"/>
      <c r="GOH103"/>
      <c r="GOI103"/>
      <c r="GOJ103"/>
      <c r="GOK103"/>
      <c r="GOL103"/>
      <c r="GOM103"/>
      <c r="GON103"/>
      <c r="GOO103"/>
      <c r="GOP103"/>
      <c r="GOQ103"/>
      <c r="GOR103"/>
      <c r="GOS103"/>
      <c r="GOT103"/>
      <c r="GOU103"/>
      <c r="GOV103"/>
      <c r="GOW103"/>
      <c r="GOX103"/>
      <c r="GOY103"/>
      <c r="GOZ103"/>
      <c r="GPA103"/>
      <c r="GPB103"/>
      <c r="GPC103"/>
      <c r="GPD103"/>
      <c r="GPE103"/>
      <c r="GPF103"/>
      <c r="GPG103"/>
      <c r="GPH103"/>
      <c r="GPI103"/>
      <c r="GPJ103"/>
      <c r="GPK103"/>
      <c r="GPL103"/>
      <c r="GPM103"/>
      <c r="GPN103"/>
      <c r="GPO103"/>
      <c r="GPP103"/>
      <c r="GPQ103"/>
      <c r="GPR103"/>
      <c r="GPS103"/>
      <c r="GPT103"/>
      <c r="GPU103"/>
      <c r="GPV103"/>
      <c r="GPW103"/>
      <c r="GPX103"/>
      <c r="GPY103"/>
      <c r="GPZ103"/>
      <c r="GQA103"/>
      <c r="GQB103"/>
      <c r="GQC103"/>
      <c r="GQD103"/>
      <c r="GQE103"/>
      <c r="GQF103"/>
      <c r="GQG103"/>
      <c r="GQH103"/>
      <c r="GQI103"/>
      <c r="GQJ103"/>
      <c r="GQK103"/>
      <c r="GQL103"/>
      <c r="GQM103"/>
      <c r="GQN103"/>
      <c r="GQO103"/>
      <c r="GQP103"/>
      <c r="GQQ103"/>
      <c r="GQR103"/>
      <c r="GQS103"/>
      <c r="GQT103"/>
      <c r="GQU103"/>
      <c r="GQV103"/>
      <c r="GQW103"/>
      <c r="GQX103"/>
      <c r="GQY103"/>
      <c r="GQZ103"/>
      <c r="GRA103"/>
      <c r="GRB103"/>
      <c r="GRC103"/>
      <c r="GRD103"/>
      <c r="GRE103"/>
      <c r="GRF103"/>
      <c r="GRG103"/>
      <c r="GRH103"/>
      <c r="GRI103"/>
      <c r="GRJ103"/>
      <c r="GRK103"/>
      <c r="GRL103"/>
      <c r="GRM103"/>
      <c r="GRN103"/>
      <c r="GRO103"/>
      <c r="GRP103"/>
      <c r="GRQ103"/>
      <c r="GRR103"/>
      <c r="GRS103"/>
      <c r="GRT103"/>
      <c r="GRU103"/>
      <c r="GRV103"/>
      <c r="GRW103"/>
      <c r="GRX103"/>
      <c r="GRY103"/>
      <c r="GRZ103"/>
      <c r="GSA103"/>
      <c r="GSB103"/>
      <c r="GSC103"/>
      <c r="GSD103"/>
      <c r="GSE103"/>
      <c r="GSF103"/>
      <c r="GSG103"/>
      <c r="GSH103"/>
      <c r="GSI103"/>
      <c r="GSJ103"/>
      <c r="GSK103"/>
      <c r="GSL103"/>
      <c r="GSM103"/>
      <c r="GSN103"/>
      <c r="GSO103"/>
      <c r="GSP103"/>
      <c r="GSQ103"/>
      <c r="GSR103"/>
      <c r="GSS103"/>
      <c r="GST103"/>
      <c r="GSU103"/>
      <c r="GSV103"/>
      <c r="GSW103"/>
      <c r="GSX103"/>
      <c r="GSY103"/>
      <c r="GSZ103"/>
      <c r="GTA103"/>
      <c r="GTB103"/>
      <c r="GTC103"/>
      <c r="GTD103"/>
      <c r="GTE103"/>
      <c r="GTF103"/>
      <c r="GTG103"/>
      <c r="GTH103"/>
      <c r="GTI103"/>
      <c r="GTJ103"/>
      <c r="GTK103"/>
      <c r="GTL103"/>
      <c r="GTM103"/>
      <c r="GTN103"/>
      <c r="GTO103"/>
      <c r="GTP103"/>
      <c r="GTQ103"/>
      <c r="GTR103"/>
      <c r="GTS103"/>
      <c r="GTT103"/>
      <c r="GTU103"/>
      <c r="GTV103"/>
      <c r="GTW103"/>
      <c r="GTX103"/>
      <c r="GTY103"/>
      <c r="GTZ103"/>
      <c r="GUA103"/>
      <c r="GUB103"/>
      <c r="GUC103"/>
      <c r="GUD103"/>
      <c r="GUE103"/>
      <c r="GUF103"/>
      <c r="GUG103"/>
      <c r="GUH103"/>
      <c r="GUI103"/>
      <c r="GUJ103"/>
      <c r="GUK103"/>
      <c r="GUL103"/>
      <c r="GUM103"/>
      <c r="GUN103"/>
      <c r="GUO103"/>
      <c r="GUP103"/>
      <c r="GUQ103"/>
      <c r="GUR103"/>
      <c r="GUS103"/>
      <c r="GUT103"/>
      <c r="GUU103"/>
      <c r="GUV103"/>
      <c r="GUW103"/>
      <c r="GUX103"/>
      <c r="GUY103"/>
      <c r="GUZ103"/>
      <c r="GVA103"/>
      <c r="GVB103"/>
      <c r="GVC103"/>
      <c r="GVD103"/>
      <c r="GVE103"/>
      <c r="GVF103"/>
      <c r="GVG103"/>
      <c r="GVH103"/>
      <c r="GVI103"/>
      <c r="GVJ103"/>
      <c r="GVK103"/>
      <c r="GVL103"/>
      <c r="GVM103"/>
      <c r="GVN103"/>
      <c r="GVO103"/>
      <c r="GVP103"/>
      <c r="GVQ103"/>
      <c r="GVR103"/>
      <c r="GVS103"/>
      <c r="GVT103"/>
      <c r="GVU103"/>
      <c r="GVV103"/>
      <c r="GVW103"/>
      <c r="GVX103"/>
      <c r="GVY103"/>
      <c r="GVZ103"/>
      <c r="GWA103"/>
      <c r="GWB103"/>
      <c r="GWC103"/>
      <c r="GWD103"/>
      <c r="GWE103"/>
      <c r="GWF103"/>
      <c r="GWG103"/>
      <c r="GWH103"/>
      <c r="GWI103"/>
      <c r="GWJ103"/>
      <c r="GWK103"/>
      <c r="GWL103"/>
      <c r="GWM103"/>
      <c r="GWN103"/>
      <c r="GWO103"/>
      <c r="GWP103"/>
      <c r="GWQ103"/>
      <c r="GWR103"/>
      <c r="GWS103"/>
      <c r="GWT103"/>
      <c r="GWU103"/>
      <c r="GWV103"/>
      <c r="GWW103"/>
      <c r="GWX103"/>
      <c r="GWY103"/>
      <c r="GWZ103"/>
      <c r="GXA103"/>
      <c r="GXB103"/>
      <c r="GXC103"/>
      <c r="GXD103"/>
      <c r="GXE103"/>
      <c r="GXF103"/>
      <c r="GXG103"/>
      <c r="GXH103"/>
      <c r="GXI103"/>
      <c r="GXJ103"/>
      <c r="GXK103"/>
      <c r="GXL103"/>
      <c r="GXM103"/>
      <c r="GXN103"/>
      <c r="GXO103"/>
      <c r="GXP103"/>
      <c r="GXQ103"/>
      <c r="GXR103"/>
      <c r="GXS103"/>
      <c r="GXT103"/>
      <c r="GXU103"/>
      <c r="GXV103"/>
      <c r="GXW103"/>
      <c r="GXX103"/>
      <c r="GXY103"/>
      <c r="GXZ103"/>
      <c r="GYA103"/>
      <c r="GYB103"/>
      <c r="GYC103"/>
      <c r="GYD103"/>
      <c r="GYE103"/>
      <c r="GYF103"/>
      <c r="GYG103"/>
      <c r="GYH103"/>
      <c r="GYI103"/>
      <c r="GYJ103"/>
      <c r="GYK103"/>
      <c r="GYL103"/>
      <c r="GYM103"/>
      <c r="GYN103"/>
      <c r="GYO103"/>
      <c r="GYP103"/>
      <c r="GYQ103"/>
      <c r="GYR103"/>
      <c r="GYS103"/>
      <c r="GYT103"/>
      <c r="GYU103"/>
      <c r="GYV103"/>
      <c r="GYW103"/>
      <c r="GYX103"/>
      <c r="GYY103"/>
      <c r="GYZ103"/>
      <c r="GZA103"/>
      <c r="GZB103"/>
      <c r="GZC103"/>
      <c r="GZD103"/>
      <c r="GZE103"/>
      <c r="GZF103"/>
      <c r="GZG103"/>
      <c r="GZH103"/>
      <c r="GZI103"/>
      <c r="GZJ103"/>
      <c r="GZK103"/>
      <c r="GZL103"/>
      <c r="GZM103"/>
      <c r="GZN103"/>
      <c r="GZO103"/>
      <c r="GZP103"/>
      <c r="GZQ103"/>
      <c r="GZR103"/>
      <c r="GZS103"/>
      <c r="GZT103"/>
      <c r="GZU103"/>
      <c r="GZV103"/>
      <c r="GZW103"/>
      <c r="GZX103"/>
      <c r="GZY103"/>
      <c r="GZZ103"/>
      <c r="HAA103"/>
      <c r="HAB103"/>
      <c r="HAC103"/>
      <c r="HAD103"/>
      <c r="HAE103"/>
      <c r="HAF103"/>
      <c r="HAG103"/>
      <c r="HAH103"/>
      <c r="HAI103"/>
      <c r="HAJ103"/>
      <c r="HAK103"/>
      <c r="HAL103"/>
      <c r="HAM103"/>
      <c r="HAN103"/>
      <c r="HAO103"/>
      <c r="HAP103"/>
      <c r="HAQ103"/>
      <c r="HAR103"/>
      <c r="HAS103"/>
      <c r="HAT103"/>
      <c r="HAU103"/>
      <c r="HAV103"/>
      <c r="HAW103"/>
      <c r="HAX103"/>
      <c r="HAY103"/>
      <c r="HAZ103"/>
      <c r="HBA103"/>
      <c r="HBB103"/>
      <c r="HBC103"/>
      <c r="HBD103"/>
      <c r="HBE103"/>
      <c r="HBF103"/>
      <c r="HBG103"/>
      <c r="HBH103"/>
      <c r="HBI103"/>
      <c r="HBJ103"/>
      <c r="HBK103"/>
      <c r="HBL103"/>
      <c r="HBM103"/>
      <c r="HBN103"/>
      <c r="HBO103"/>
      <c r="HBP103"/>
      <c r="HBQ103"/>
      <c r="HBR103"/>
      <c r="HBS103"/>
      <c r="HBT103"/>
      <c r="HBU103"/>
      <c r="HBV103"/>
      <c r="HBW103"/>
      <c r="HBX103"/>
      <c r="HBY103"/>
      <c r="HBZ103"/>
      <c r="HCA103"/>
      <c r="HCB103"/>
      <c r="HCC103"/>
      <c r="HCD103"/>
      <c r="HCE103"/>
      <c r="HCF103"/>
      <c r="HCG103"/>
      <c r="HCH103"/>
      <c r="HCI103"/>
      <c r="HCJ103"/>
      <c r="HCK103"/>
      <c r="HCL103"/>
      <c r="HCM103"/>
      <c r="HCN103"/>
      <c r="HCO103"/>
      <c r="HCP103"/>
      <c r="HCQ103"/>
      <c r="HCR103"/>
      <c r="HCS103"/>
      <c r="HCT103"/>
      <c r="HCU103"/>
      <c r="HCV103"/>
      <c r="HCW103"/>
      <c r="HCX103"/>
      <c r="HCY103"/>
      <c r="HCZ103"/>
      <c r="HDA103"/>
      <c r="HDB103"/>
      <c r="HDC103"/>
      <c r="HDD103"/>
      <c r="HDE103"/>
      <c r="HDF103"/>
      <c r="HDG103"/>
      <c r="HDH103"/>
      <c r="HDI103"/>
      <c r="HDJ103"/>
      <c r="HDK103"/>
      <c r="HDL103"/>
      <c r="HDM103"/>
      <c r="HDN103"/>
      <c r="HDO103"/>
      <c r="HDP103"/>
      <c r="HDQ103"/>
      <c r="HDR103"/>
      <c r="HDS103"/>
      <c r="HDT103"/>
      <c r="HDU103"/>
      <c r="HDV103"/>
      <c r="HDW103"/>
      <c r="HDX103"/>
      <c r="HDY103"/>
      <c r="HDZ103"/>
      <c r="HEA103"/>
      <c r="HEB103"/>
      <c r="HEC103"/>
      <c r="HED103"/>
      <c r="HEE103"/>
      <c r="HEF103"/>
      <c r="HEG103"/>
      <c r="HEH103"/>
      <c r="HEI103"/>
      <c r="HEJ103"/>
      <c r="HEK103"/>
      <c r="HEL103"/>
      <c r="HEM103"/>
      <c r="HEN103"/>
      <c r="HEO103"/>
      <c r="HEP103"/>
      <c r="HEQ103"/>
      <c r="HER103"/>
      <c r="HES103"/>
      <c r="HET103"/>
      <c r="HEU103"/>
      <c r="HEV103"/>
      <c r="HEW103"/>
      <c r="HEX103"/>
      <c r="HEY103"/>
      <c r="HEZ103"/>
      <c r="HFA103"/>
      <c r="HFB103"/>
      <c r="HFC103"/>
      <c r="HFD103"/>
      <c r="HFE103"/>
      <c r="HFF103"/>
      <c r="HFG103"/>
      <c r="HFH103"/>
      <c r="HFI103"/>
      <c r="HFJ103"/>
      <c r="HFK103"/>
      <c r="HFL103"/>
      <c r="HFM103"/>
      <c r="HFN103"/>
      <c r="HFO103"/>
      <c r="HFP103"/>
      <c r="HFQ103"/>
      <c r="HFR103"/>
      <c r="HFS103"/>
      <c r="HFT103"/>
      <c r="HFU103"/>
      <c r="HFV103"/>
      <c r="HFW103"/>
      <c r="HFX103"/>
      <c r="HFY103"/>
      <c r="HFZ103"/>
      <c r="HGA103"/>
      <c r="HGB103"/>
      <c r="HGC103"/>
      <c r="HGD103"/>
      <c r="HGE103"/>
      <c r="HGF103"/>
      <c r="HGG103"/>
      <c r="HGH103"/>
      <c r="HGI103"/>
      <c r="HGJ103"/>
      <c r="HGK103"/>
      <c r="HGL103"/>
      <c r="HGM103"/>
      <c r="HGN103"/>
      <c r="HGO103"/>
      <c r="HGP103"/>
      <c r="HGQ103"/>
      <c r="HGR103"/>
      <c r="HGS103"/>
      <c r="HGT103"/>
      <c r="HGU103"/>
      <c r="HGV103"/>
      <c r="HGW103"/>
      <c r="HGX103"/>
      <c r="HGY103"/>
      <c r="HGZ103"/>
      <c r="HHA103"/>
      <c r="HHB103"/>
      <c r="HHC103"/>
      <c r="HHD103"/>
      <c r="HHE103"/>
      <c r="HHF103"/>
      <c r="HHG103"/>
      <c r="HHH103"/>
      <c r="HHI103"/>
      <c r="HHJ103"/>
      <c r="HHK103"/>
      <c r="HHL103"/>
      <c r="HHM103"/>
      <c r="HHN103"/>
      <c r="HHO103"/>
      <c r="HHP103"/>
      <c r="HHQ103"/>
      <c r="HHR103"/>
      <c r="HHS103"/>
      <c r="HHT103"/>
      <c r="HHU103"/>
      <c r="HHV103"/>
      <c r="HHW103"/>
      <c r="HHX103"/>
      <c r="HHY103"/>
      <c r="HHZ103"/>
      <c r="HIA103"/>
      <c r="HIB103"/>
      <c r="HIC103"/>
      <c r="HID103"/>
      <c r="HIE103"/>
      <c r="HIF103"/>
      <c r="HIG103"/>
      <c r="HIH103"/>
      <c r="HII103"/>
      <c r="HIJ103"/>
      <c r="HIK103"/>
      <c r="HIL103"/>
      <c r="HIM103"/>
      <c r="HIN103"/>
      <c r="HIO103"/>
      <c r="HIP103"/>
      <c r="HIQ103"/>
      <c r="HIR103"/>
      <c r="HIS103"/>
      <c r="HIT103"/>
      <c r="HIU103"/>
      <c r="HIV103"/>
      <c r="HIW103"/>
      <c r="HIX103"/>
      <c r="HIY103"/>
      <c r="HIZ103"/>
      <c r="HJA103"/>
      <c r="HJB103"/>
      <c r="HJC103"/>
      <c r="HJD103"/>
      <c r="HJE103"/>
      <c r="HJF103"/>
      <c r="HJG103"/>
      <c r="HJH103"/>
      <c r="HJI103"/>
      <c r="HJJ103"/>
      <c r="HJK103"/>
      <c r="HJL103"/>
      <c r="HJM103"/>
      <c r="HJN103"/>
      <c r="HJO103"/>
      <c r="HJP103"/>
      <c r="HJQ103"/>
      <c r="HJR103"/>
      <c r="HJS103"/>
      <c r="HJT103"/>
      <c r="HJU103"/>
      <c r="HJV103"/>
      <c r="HJW103"/>
      <c r="HJX103"/>
      <c r="HJY103"/>
      <c r="HJZ103"/>
      <c r="HKA103"/>
      <c r="HKB103"/>
      <c r="HKC103"/>
      <c r="HKD103"/>
      <c r="HKE103"/>
      <c r="HKF103"/>
      <c r="HKG103"/>
      <c r="HKH103"/>
      <c r="HKI103"/>
      <c r="HKJ103"/>
      <c r="HKK103"/>
      <c r="HKL103"/>
      <c r="HKM103"/>
      <c r="HKN103"/>
      <c r="HKO103"/>
      <c r="HKP103"/>
      <c r="HKQ103"/>
      <c r="HKR103"/>
      <c r="HKS103"/>
      <c r="HKT103"/>
      <c r="HKU103"/>
      <c r="HKV103"/>
      <c r="HKW103"/>
      <c r="HKX103"/>
      <c r="HKY103"/>
      <c r="HKZ103"/>
      <c r="HLA103"/>
      <c r="HLB103"/>
      <c r="HLC103"/>
      <c r="HLD103"/>
      <c r="HLE103"/>
      <c r="HLF103"/>
      <c r="HLG103"/>
      <c r="HLH103"/>
      <c r="HLI103"/>
      <c r="HLJ103"/>
      <c r="HLK103"/>
      <c r="HLL103"/>
      <c r="HLM103"/>
      <c r="HLN103"/>
      <c r="HLO103"/>
      <c r="HLP103"/>
      <c r="HLQ103"/>
      <c r="HLR103"/>
      <c r="HLS103"/>
      <c r="HLT103"/>
      <c r="HLU103"/>
      <c r="HLV103"/>
      <c r="HLW103"/>
      <c r="HLX103"/>
      <c r="HLY103"/>
      <c r="HLZ103"/>
      <c r="HMA103"/>
      <c r="HMB103"/>
      <c r="HMC103"/>
      <c r="HMD103"/>
      <c r="HME103"/>
      <c r="HMF103"/>
      <c r="HMG103"/>
      <c r="HMH103"/>
      <c r="HMI103"/>
      <c r="HMJ103"/>
      <c r="HMK103"/>
      <c r="HML103"/>
      <c r="HMM103"/>
      <c r="HMN103"/>
      <c r="HMO103"/>
      <c r="HMP103"/>
      <c r="HMQ103"/>
      <c r="HMR103"/>
      <c r="HMS103"/>
      <c r="HMT103"/>
      <c r="HMU103"/>
      <c r="HMV103"/>
      <c r="HMW103"/>
      <c r="HMX103"/>
      <c r="HMY103"/>
      <c r="HMZ103"/>
      <c r="HNA103"/>
      <c r="HNB103"/>
      <c r="HNC103"/>
      <c r="HND103"/>
      <c r="HNE103"/>
      <c r="HNF103"/>
      <c r="HNG103"/>
      <c r="HNH103"/>
      <c r="HNI103"/>
      <c r="HNJ103"/>
      <c r="HNK103"/>
      <c r="HNL103"/>
      <c r="HNM103"/>
      <c r="HNN103"/>
      <c r="HNO103"/>
      <c r="HNP103"/>
      <c r="HNQ103"/>
      <c r="HNR103"/>
      <c r="HNS103"/>
      <c r="HNT103"/>
      <c r="HNU103"/>
      <c r="HNV103"/>
      <c r="HNW103"/>
      <c r="HNX103"/>
      <c r="HNY103"/>
      <c r="HNZ103"/>
      <c r="HOA103"/>
      <c r="HOB103"/>
      <c r="HOC103"/>
      <c r="HOD103"/>
      <c r="HOE103"/>
      <c r="HOF103"/>
      <c r="HOG103"/>
      <c r="HOH103"/>
      <c r="HOI103"/>
      <c r="HOJ103"/>
      <c r="HOK103"/>
      <c r="HOL103"/>
      <c r="HOM103"/>
      <c r="HON103"/>
      <c r="HOO103"/>
      <c r="HOP103"/>
      <c r="HOQ103"/>
      <c r="HOR103"/>
      <c r="HOS103"/>
      <c r="HOT103"/>
      <c r="HOU103"/>
      <c r="HOV103"/>
      <c r="HOW103"/>
      <c r="HOX103"/>
      <c r="HOY103"/>
      <c r="HOZ103"/>
      <c r="HPA103"/>
      <c r="HPB103"/>
      <c r="HPC103"/>
      <c r="HPD103"/>
      <c r="HPE103"/>
      <c r="HPF103"/>
      <c r="HPG103"/>
      <c r="HPH103"/>
      <c r="HPI103"/>
      <c r="HPJ103"/>
      <c r="HPK103"/>
      <c r="HPL103"/>
      <c r="HPM103"/>
      <c r="HPN103"/>
      <c r="HPO103"/>
      <c r="HPP103"/>
      <c r="HPQ103"/>
      <c r="HPR103"/>
      <c r="HPS103"/>
      <c r="HPT103"/>
      <c r="HPU103"/>
      <c r="HPV103"/>
      <c r="HPW103"/>
      <c r="HPX103"/>
      <c r="HPY103"/>
      <c r="HPZ103"/>
      <c r="HQA103"/>
      <c r="HQB103"/>
      <c r="HQC103"/>
      <c r="HQD103"/>
      <c r="HQE103"/>
      <c r="HQF103"/>
      <c r="HQG103"/>
      <c r="HQH103"/>
      <c r="HQI103"/>
      <c r="HQJ103"/>
      <c r="HQK103"/>
      <c r="HQL103"/>
      <c r="HQM103"/>
      <c r="HQN103"/>
      <c r="HQO103"/>
      <c r="HQP103"/>
      <c r="HQQ103"/>
      <c r="HQR103"/>
      <c r="HQS103"/>
      <c r="HQT103"/>
      <c r="HQU103"/>
      <c r="HQV103"/>
      <c r="HQW103"/>
      <c r="HQX103"/>
      <c r="HQY103"/>
      <c r="HQZ103"/>
      <c r="HRA103"/>
      <c r="HRB103"/>
      <c r="HRC103"/>
      <c r="HRD103"/>
      <c r="HRE103"/>
      <c r="HRF103"/>
      <c r="HRG103"/>
      <c r="HRH103"/>
      <c r="HRI103"/>
      <c r="HRJ103"/>
      <c r="HRK103"/>
      <c r="HRL103"/>
      <c r="HRM103"/>
      <c r="HRN103"/>
      <c r="HRO103"/>
      <c r="HRP103"/>
      <c r="HRQ103"/>
      <c r="HRR103"/>
      <c r="HRS103"/>
      <c r="HRT103"/>
      <c r="HRU103"/>
      <c r="HRV103"/>
      <c r="HRW103"/>
      <c r="HRX103"/>
      <c r="HRY103"/>
      <c r="HRZ103"/>
      <c r="HSA103"/>
      <c r="HSB103"/>
      <c r="HSC103"/>
      <c r="HSD103"/>
      <c r="HSE103"/>
      <c r="HSF103"/>
      <c r="HSG103"/>
      <c r="HSH103"/>
      <c r="HSI103"/>
      <c r="HSJ103"/>
      <c r="HSK103"/>
      <c r="HSL103"/>
      <c r="HSM103"/>
      <c r="HSN103"/>
      <c r="HSO103"/>
      <c r="HSP103"/>
      <c r="HSQ103"/>
      <c r="HSR103"/>
      <c r="HSS103"/>
      <c r="HST103"/>
      <c r="HSU103"/>
      <c r="HSV103"/>
      <c r="HSW103"/>
      <c r="HSX103"/>
      <c r="HSY103"/>
      <c r="HSZ103"/>
      <c r="HTA103"/>
      <c r="HTB103"/>
      <c r="HTC103"/>
      <c r="HTD103"/>
      <c r="HTE103"/>
      <c r="HTF103"/>
      <c r="HTG103"/>
      <c r="HTH103"/>
      <c r="HTI103"/>
      <c r="HTJ103"/>
      <c r="HTK103"/>
      <c r="HTL103"/>
      <c r="HTM103"/>
      <c r="HTN103"/>
      <c r="HTO103"/>
      <c r="HTP103"/>
      <c r="HTQ103"/>
      <c r="HTR103"/>
      <c r="HTS103"/>
      <c r="HTT103"/>
      <c r="HTU103"/>
      <c r="HTV103"/>
      <c r="HTW103"/>
      <c r="HTX103"/>
      <c r="HTY103"/>
      <c r="HTZ103"/>
      <c r="HUA103"/>
      <c r="HUB103"/>
      <c r="HUC103"/>
      <c r="HUD103"/>
      <c r="HUE103"/>
      <c r="HUF103"/>
      <c r="HUG103"/>
      <c r="HUH103"/>
      <c r="HUI103"/>
      <c r="HUJ103"/>
      <c r="HUK103"/>
      <c r="HUL103"/>
      <c r="HUM103"/>
      <c r="HUN103"/>
      <c r="HUO103"/>
      <c r="HUP103"/>
      <c r="HUQ103"/>
      <c r="HUR103"/>
      <c r="HUS103"/>
      <c r="HUT103"/>
      <c r="HUU103"/>
      <c r="HUV103"/>
      <c r="HUW103"/>
      <c r="HUX103"/>
      <c r="HUY103"/>
      <c r="HUZ103"/>
      <c r="HVA103"/>
      <c r="HVB103"/>
      <c r="HVC103"/>
      <c r="HVD103"/>
      <c r="HVE103"/>
      <c r="HVF103"/>
      <c r="HVG103"/>
      <c r="HVH103"/>
      <c r="HVI103"/>
      <c r="HVJ103"/>
      <c r="HVK103"/>
      <c r="HVL103"/>
      <c r="HVM103"/>
      <c r="HVN103"/>
      <c r="HVO103"/>
      <c r="HVP103"/>
      <c r="HVQ103"/>
      <c r="HVR103"/>
      <c r="HVS103"/>
      <c r="HVT103"/>
      <c r="HVU103"/>
      <c r="HVV103"/>
      <c r="HVW103"/>
      <c r="HVX103"/>
      <c r="HVY103"/>
      <c r="HVZ103"/>
      <c r="HWA103"/>
      <c r="HWB103"/>
      <c r="HWC103"/>
      <c r="HWD103"/>
      <c r="HWE103"/>
      <c r="HWF103"/>
      <c r="HWG103"/>
      <c r="HWH103"/>
      <c r="HWI103"/>
      <c r="HWJ103"/>
      <c r="HWK103"/>
      <c r="HWL103"/>
      <c r="HWM103"/>
      <c r="HWN103"/>
      <c r="HWO103"/>
      <c r="HWP103"/>
      <c r="HWQ103"/>
      <c r="HWR103"/>
      <c r="HWS103"/>
      <c r="HWT103"/>
      <c r="HWU103"/>
      <c r="HWV103"/>
      <c r="HWW103"/>
      <c r="HWX103"/>
      <c r="HWY103"/>
      <c r="HWZ103"/>
      <c r="HXA103"/>
      <c r="HXB103"/>
      <c r="HXC103"/>
      <c r="HXD103"/>
      <c r="HXE103"/>
      <c r="HXF103"/>
      <c r="HXG103"/>
      <c r="HXH103"/>
      <c r="HXI103"/>
      <c r="HXJ103"/>
      <c r="HXK103"/>
      <c r="HXL103"/>
      <c r="HXM103"/>
      <c r="HXN103"/>
      <c r="HXO103"/>
      <c r="HXP103"/>
      <c r="HXQ103"/>
      <c r="HXR103"/>
      <c r="HXS103"/>
      <c r="HXT103"/>
      <c r="HXU103"/>
      <c r="HXV103"/>
      <c r="HXW103"/>
      <c r="HXX103"/>
      <c r="HXY103"/>
      <c r="HXZ103"/>
      <c r="HYA103"/>
      <c r="HYB103"/>
      <c r="HYC103"/>
      <c r="HYD103"/>
      <c r="HYE103"/>
      <c r="HYF103"/>
      <c r="HYG103"/>
      <c r="HYH103"/>
      <c r="HYI103"/>
      <c r="HYJ103"/>
      <c r="HYK103"/>
      <c r="HYL103"/>
      <c r="HYM103"/>
      <c r="HYN103"/>
      <c r="HYO103"/>
      <c r="HYP103"/>
      <c r="HYQ103"/>
      <c r="HYR103"/>
      <c r="HYS103"/>
      <c r="HYT103"/>
      <c r="HYU103"/>
      <c r="HYV103"/>
      <c r="HYW103"/>
      <c r="HYX103"/>
      <c r="HYY103"/>
      <c r="HYZ103"/>
      <c r="HZA103"/>
      <c r="HZB103"/>
      <c r="HZC103"/>
      <c r="HZD103"/>
      <c r="HZE103"/>
      <c r="HZF103"/>
      <c r="HZG103"/>
      <c r="HZH103"/>
      <c r="HZI103"/>
      <c r="HZJ103"/>
      <c r="HZK103"/>
      <c r="HZL103"/>
      <c r="HZM103"/>
      <c r="HZN103"/>
      <c r="HZO103"/>
      <c r="HZP103"/>
      <c r="HZQ103"/>
      <c r="HZR103"/>
      <c r="HZS103"/>
      <c r="HZT103"/>
      <c r="HZU103"/>
      <c r="HZV103"/>
      <c r="HZW103"/>
      <c r="HZX103"/>
      <c r="HZY103"/>
      <c r="HZZ103"/>
      <c r="IAA103"/>
      <c r="IAB103"/>
      <c r="IAC103"/>
      <c r="IAD103"/>
      <c r="IAE103"/>
      <c r="IAF103"/>
      <c r="IAG103"/>
      <c r="IAH103"/>
      <c r="IAI103"/>
      <c r="IAJ103"/>
      <c r="IAK103"/>
      <c r="IAL103"/>
      <c r="IAM103"/>
      <c r="IAN103"/>
      <c r="IAO103"/>
      <c r="IAP103"/>
      <c r="IAQ103"/>
      <c r="IAR103"/>
      <c r="IAS103"/>
      <c r="IAT103"/>
      <c r="IAU103"/>
      <c r="IAV103"/>
      <c r="IAW103"/>
      <c r="IAX103"/>
      <c r="IAY103"/>
      <c r="IAZ103"/>
      <c r="IBA103"/>
      <c r="IBB103"/>
      <c r="IBC103"/>
      <c r="IBD103"/>
      <c r="IBE103"/>
      <c r="IBF103"/>
      <c r="IBG103"/>
      <c r="IBH103"/>
      <c r="IBI103"/>
      <c r="IBJ103"/>
      <c r="IBK103"/>
      <c r="IBL103"/>
      <c r="IBM103"/>
      <c r="IBN103"/>
      <c r="IBO103"/>
      <c r="IBP103"/>
      <c r="IBQ103"/>
      <c r="IBR103"/>
      <c r="IBS103"/>
      <c r="IBT103"/>
      <c r="IBU103"/>
      <c r="IBV103"/>
      <c r="IBW103"/>
      <c r="IBX103"/>
      <c r="IBY103"/>
      <c r="IBZ103"/>
      <c r="ICA103"/>
      <c r="ICB103"/>
      <c r="ICC103"/>
      <c r="ICD103"/>
      <c r="ICE103"/>
      <c r="ICF103"/>
      <c r="ICG103"/>
      <c r="ICH103"/>
      <c r="ICI103"/>
      <c r="ICJ103"/>
      <c r="ICK103"/>
      <c r="ICL103"/>
      <c r="ICM103"/>
      <c r="ICN103"/>
      <c r="ICO103"/>
      <c r="ICP103"/>
      <c r="ICQ103"/>
      <c r="ICR103"/>
      <c r="ICS103"/>
      <c r="ICT103"/>
      <c r="ICU103"/>
      <c r="ICV103"/>
      <c r="ICW103"/>
      <c r="ICX103"/>
      <c r="ICY103"/>
      <c r="ICZ103"/>
      <c r="IDA103"/>
      <c r="IDB103"/>
      <c r="IDC103"/>
      <c r="IDD103"/>
      <c r="IDE103"/>
      <c r="IDF103"/>
      <c r="IDG103"/>
      <c r="IDH103"/>
      <c r="IDI103"/>
      <c r="IDJ103"/>
      <c r="IDK103"/>
      <c r="IDL103"/>
      <c r="IDM103"/>
      <c r="IDN103"/>
      <c r="IDO103"/>
      <c r="IDP103"/>
      <c r="IDQ103"/>
      <c r="IDR103"/>
      <c r="IDS103"/>
      <c r="IDT103"/>
      <c r="IDU103"/>
      <c r="IDV103"/>
      <c r="IDW103"/>
      <c r="IDX103"/>
      <c r="IDY103"/>
      <c r="IDZ103"/>
      <c r="IEA103"/>
      <c r="IEB103"/>
      <c r="IEC103"/>
      <c r="IED103"/>
      <c r="IEE103"/>
      <c r="IEF103"/>
      <c r="IEG103"/>
      <c r="IEH103"/>
      <c r="IEI103"/>
      <c r="IEJ103"/>
      <c r="IEK103"/>
      <c r="IEL103"/>
      <c r="IEM103"/>
      <c r="IEN103"/>
      <c r="IEO103"/>
      <c r="IEP103"/>
      <c r="IEQ103"/>
      <c r="IER103"/>
      <c r="IES103"/>
      <c r="IET103"/>
      <c r="IEU103"/>
      <c r="IEV103"/>
      <c r="IEW103"/>
      <c r="IEX103"/>
      <c r="IEY103"/>
      <c r="IEZ103"/>
      <c r="IFA103"/>
      <c r="IFB103"/>
      <c r="IFC103"/>
      <c r="IFD103"/>
      <c r="IFE103"/>
      <c r="IFF103"/>
      <c r="IFG103"/>
      <c r="IFH103"/>
      <c r="IFI103"/>
      <c r="IFJ103"/>
      <c r="IFK103"/>
      <c r="IFL103"/>
      <c r="IFM103"/>
      <c r="IFN103"/>
      <c r="IFO103"/>
      <c r="IFP103"/>
      <c r="IFQ103"/>
      <c r="IFR103"/>
      <c r="IFS103"/>
      <c r="IFT103"/>
      <c r="IFU103"/>
      <c r="IFV103"/>
      <c r="IFW103"/>
      <c r="IFX103"/>
      <c r="IFY103"/>
      <c r="IFZ103"/>
      <c r="IGA103"/>
      <c r="IGB103"/>
      <c r="IGC103"/>
      <c r="IGD103"/>
      <c r="IGE103"/>
      <c r="IGF103"/>
      <c r="IGG103"/>
      <c r="IGH103"/>
      <c r="IGI103"/>
      <c r="IGJ103"/>
      <c r="IGK103"/>
      <c r="IGL103"/>
      <c r="IGM103"/>
      <c r="IGN103"/>
      <c r="IGO103"/>
      <c r="IGP103"/>
      <c r="IGQ103"/>
      <c r="IGR103"/>
      <c r="IGS103"/>
      <c r="IGT103"/>
      <c r="IGU103"/>
      <c r="IGV103"/>
      <c r="IGW103"/>
      <c r="IGX103"/>
      <c r="IGY103"/>
      <c r="IGZ103"/>
      <c r="IHA103"/>
      <c r="IHB103"/>
      <c r="IHC103"/>
      <c r="IHD103"/>
      <c r="IHE103"/>
      <c r="IHF103"/>
      <c r="IHG103"/>
      <c r="IHH103"/>
      <c r="IHI103"/>
      <c r="IHJ103"/>
      <c r="IHK103"/>
      <c r="IHL103"/>
      <c r="IHM103"/>
      <c r="IHN103"/>
      <c r="IHO103"/>
      <c r="IHP103"/>
      <c r="IHQ103"/>
      <c r="IHR103"/>
      <c r="IHS103"/>
      <c r="IHT103"/>
      <c r="IHU103"/>
      <c r="IHV103"/>
      <c r="IHW103"/>
      <c r="IHX103"/>
      <c r="IHY103"/>
      <c r="IHZ103"/>
      <c r="IIA103"/>
      <c r="IIB103"/>
      <c r="IIC103"/>
      <c r="IID103"/>
      <c r="IIE103"/>
      <c r="IIF103"/>
      <c r="IIG103"/>
      <c r="IIH103"/>
      <c r="III103"/>
      <c r="IIJ103"/>
      <c r="IIK103"/>
      <c r="IIL103"/>
      <c r="IIM103"/>
      <c r="IIN103"/>
      <c r="IIO103"/>
      <c r="IIP103"/>
      <c r="IIQ103"/>
      <c r="IIR103"/>
      <c r="IIS103"/>
      <c r="IIT103"/>
      <c r="IIU103"/>
      <c r="IIV103"/>
      <c r="IIW103"/>
      <c r="IIX103"/>
      <c r="IIY103"/>
      <c r="IIZ103"/>
      <c r="IJA103"/>
      <c r="IJB103"/>
      <c r="IJC103"/>
      <c r="IJD103"/>
      <c r="IJE103"/>
      <c r="IJF103"/>
      <c r="IJG103"/>
      <c r="IJH103"/>
      <c r="IJI103"/>
      <c r="IJJ103"/>
      <c r="IJK103"/>
      <c r="IJL103"/>
      <c r="IJM103"/>
      <c r="IJN103"/>
      <c r="IJO103"/>
      <c r="IJP103"/>
      <c r="IJQ103"/>
      <c r="IJR103"/>
      <c r="IJS103"/>
      <c r="IJT103"/>
      <c r="IJU103"/>
      <c r="IJV103"/>
      <c r="IJW103"/>
      <c r="IJX103"/>
      <c r="IJY103"/>
      <c r="IJZ103"/>
      <c r="IKA103"/>
      <c r="IKB103"/>
      <c r="IKC103"/>
      <c r="IKD103"/>
      <c r="IKE103"/>
      <c r="IKF103"/>
      <c r="IKG103"/>
      <c r="IKH103"/>
      <c r="IKI103"/>
      <c r="IKJ103"/>
      <c r="IKK103"/>
      <c r="IKL103"/>
      <c r="IKM103"/>
      <c r="IKN103"/>
      <c r="IKO103"/>
      <c r="IKP103"/>
      <c r="IKQ103"/>
      <c r="IKR103"/>
      <c r="IKS103"/>
      <c r="IKT103"/>
      <c r="IKU103"/>
      <c r="IKV103"/>
      <c r="IKW103"/>
      <c r="IKX103"/>
      <c r="IKY103"/>
      <c r="IKZ103"/>
      <c r="ILA103"/>
      <c r="ILB103"/>
      <c r="ILC103"/>
      <c r="ILD103"/>
      <c r="ILE103"/>
      <c r="ILF103"/>
      <c r="ILG103"/>
      <c r="ILH103"/>
      <c r="ILI103"/>
      <c r="ILJ103"/>
      <c r="ILK103"/>
      <c r="ILL103"/>
      <c r="ILM103"/>
      <c r="ILN103"/>
      <c r="ILO103"/>
      <c r="ILP103"/>
      <c r="ILQ103"/>
      <c r="ILR103"/>
      <c r="ILS103"/>
      <c r="ILT103"/>
      <c r="ILU103"/>
      <c r="ILV103"/>
      <c r="ILW103"/>
      <c r="ILX103"/>
      <c r="ILY103"/>
      <c r="ILZ103"/>
      <c r="IMA103"/>
      <c r="IMB103"/>
      <c r="IMC103"/>
      <c r="IMD103"/>
      <c r="IME103"/>
      <c r="IMF103"/>
      <c r="IMG103"/>
      <c r="IMH103"/>
      <c r="IMI103"/>
      <c r="IMJ103"/>
      <c r="IMK103"/>
      <c r="IML103"/>
      <c r="IMM103"/>
      <c r="IMN103"/>
      <c r="IMO103"/>
      <c r="IMP103"/>
      <c r="IMQ103"/>
      <c r="IMR103"/>
      <c r="IMS103"/>
      <c r="IMT103"/>
      <c r="IMU103"/>
      <c r="IMV103"/>
      <c r="IMW103"/>
      <c r="IMX103"/>
      <c r="IMY103"/>
      <c r="IMZ103"/>
      <c r="INA103"/>
      <c r="INB103"/>
      <c r="INC103"/>
      <c r="IND103"/>
      <c r="INE103"/>
      <c r="INF103"/>
      <c r="ING103"/>
      <c r="INH103"/>
      <c r="INI103"/>
      <c r="INJ103"/>
      <c r="INK103"/>
      <c r="INL103"/>
      <c r="INM103"/>
      <c r="INN103"/>
      <c r="INO103"/>
      <c r="INP103"/>
      <c r="INQ103"/>
      <c r="INR103"/>
      <c r="INS103"/>
      <c r="INT103"/>
      <c r="INU103"/>
      <c r="INV103"/>
      <c r="INW103"/>
      <c r="INX103"/>
      <c r="INY103"/>
      <c r="INZ103"/>
      <c r="IOA103"/>
      <c r="IOB103"/>
      <c r="IOC103"/>
      <c r="IOD103"/>
      <c r="IOE103"/>
      <c r="IOF103"/>
      <c r="IOG103"/>
      <c r="IOH103"/>
      <c r="IOI103"/>
      <c r="IOJ103"/>
      <c r="IOK103"/>
      <c r="IOL103"/>
      <c r="IOM103"/>
      <c r="ION103"/>
      <c r="IOO103"/>
      <c r="IOP103"/>
      <c r="IOQ103"/>
      <c r="IOR103"/>
      <c r="IOS103"/>
      <c r="IOT103"/>
      <c r="IOU103"/>
      <c r="IOV103"/>
      <c r="IOW103"/>
      <c r="IOX103"/>
      <c r="IOY103"/>
      <c r="IOZ103"/>
      <c r="IPA103"/>
      <c r="IPB103"/>
      <c r="IPC103"/>
      <c r="IPD103"/>
      <c r="IPE103"/>
      <c r="IPF103"/>
      <c r="IPG103"/>
      <c r="IPH103"/>
      <c r="IPI103"/>
      <c r="IPJ103"/>
      <c r="IPK103"/>
      <c r="IPL103"/>
      <c r="IPM103"/>
      <c r="IPN103"/>
      <c r="IPO103"/>
      <c r="IPP103"/>
      <c r="IPQ103"/>
      <c r="IPR103"/>
      <c r="IPS103"/>
      <c r="IPT103"/>
      <c r="IPU103"/>
      <c r="IPV103"/>
      <c r="IPW103"/>
      <c r="IPX103"/>
      <c r="IPY103"/>
      <c r="IPZ103"/>
      <c r="IQA103"/>
      <c r="IQB103"/>
      <c r="IQC103"/>
      <c r="IQD103"/>
      <c r="IQE103"/>
      <c r="IQF103"/>
      <c r="IQG103"/>
      <c r="IQH103"/>
      <c r="IQI103"/>
      <c r="IQJ103"/>
      <c r="IQK103"/>
      <c r="IQL103"/>
      <c r="IQM103"/>
      <c r="IQN103"/>
      <c r="IQO103"/>
      <c r="IQP103"/>
      <c r="IQQ103"/>
      <c r="IQR103"/>
      <c r="IQS103"/>
      <c r="IQT103"/>
      <c r="IQU103"/>
      <c r="IQV103"/>
      <c r="IQW103"/>
      <c r="IQX103"/>
      <c r="IQY103"/>
      <c r="IQZ103"/>
      <c r="IRA103"/>
      <c r="IRB103"/>
      <c r="IRC103"/>
      <c r="IRD103"/>
      <c r="IRE103"/>
      <c r="IRF103"/>
      <c r="IRG103"/>
      <c r="IRH103"/>
      <c r="IRI103"/>
      <c r="IRJ103"/>
      <c r="IRK103"/>
      <c r="IRL103"/>
      <c r="IRM103"/>
      <c r="IRN103"/>
      <c r="IRO103"/>
      <c r="IRP103"/>
      <c r="IRQ103"/>
      <c r="IRR103"/>
      <c r="IRS103"/>
      <c r="IRT103"/>
      <c r="IRU103"/>
      <c r="IRV103"/>
      <c r="IRW103"/>
      <c r="IRX103"/>
      <c r="IRY103"/>
      <c r="IRZ103"/>
      <c r="ISA103"/>
      <c r="ISB103"/>
      <c r="ISC103"/>
      <c r="ISD103"/>
      <c r="ISE103"/>
      <c r="ISF103"/>
      <c r="ISG103"/>
      <c r="ISH103"/>
      <c r="ISI103"/>
      <c r="ISJ103"/>
      <c r="ISK103"/>
      <c r="ISL103"/>
      <c r="ISM103"/>
      <c r="ISN103"/>
      <c r="ISO103"/>
      <c r="ISP103"/>
      <c r="ISQ103"/>
      <c r="ISR103"/>
      <c r="ISS103"/>
      <c r="IST103"/>
      <c r="ISU103"/>
      <c r="ISV103"/>
      <c r="ISW103"/>
      <c r="ISX103"/>
      <c r="ISY103"/>
      <c r="ISZ103"/>
      <c r="ITA103"/>
      <c r="ITB103"/>
      <c r="ITC103"/>
      <c r="ITD103"/>
      <c r="ITE103"/>
      <c r="ITF103"/>
      <c r="ITG103"/>
      <c r="ITH103"/>
      <c r="ITI103"/>
      <c r="ITJ103"/>
      <c r="ITK103"/>
      <c r="ITL103"/>
      <c r="ITM103"/>
      <c r="ITN103"/>
      <c r="ITO103"/>
      <c r="ITP103"/>
      <c r="ITQ103"/>
      <c r="ITR103"/>
      <c r="ITS103"/>
      <c r="ITT103"/>
      <c r="ITU103"/>
      <c r="ITV103"/>
      <c r="ITW103"/>
      <c r="ITX103"/>
      <c r="ITY103"/>
      <c r="ITZ103"/>
      <c r="IUA103"/>
      <c r="IUB103"/>
      <c r="IUC103"/>
      <c r="IUD103"/>
      <c r="IUE103"/>
      <c r="IUF103"/>
      <c r="IUG103"/>
      <c r="IUH103"/>
      <c r="IUI103"/>
      <c r="IUJ103"/>
      <c r="IUK103"/>
      <c r="IUL103"/>
      <c r="IUM103"/>
      <c r="IUN103"/>
      <c r="IUO103"/>
      <c r="IUP103"/>
      <c r="IUQ103"/>
      <c r="IUR103"/>
      <c r="IUS103"/>
      <c r="IUT103"/>
      <c r="IUU103"/>
      <c r="IUV103"/>
      <c r="IUW103"/>
      <c r="IUX103"/>
      <c r="IUY103"/>
      <c r="IUZ103"/>
      <c r="IVA103"/>
      <c r="IVB103"/>
      <c r="IVC103"/>
      <c r="IVD103"/>
      <c r="IVE103"/>
      <c r="IVF103"/>
      <c r="IVG103"/>
      <c r="IVH103"/>
      <c r="IVI103"/>
      <c r="IVJ103"/>
      <c r="IVK103"/>
      <c r="IVL103"/>
      <c r="IVM103"/>
      <c r="IVN103"/>
      <c r="IVO103"/>
      <c r="IVP103"/>
      <c r="IVQ103"/>
      <c r="IVR103"/>
      <c r="IVS103"/>
      <c r="IVT103"/>
      <c r="IVU103"/>
      <c r="IVV103"/>
      <c r="IVW103"/>
      <c r="IVX103"/>
      <c r="IVY103"/>
      <c r="IVZ103"/>
      <c r="IWA103"/>
      <c r="IWB103"/>
      <c r="IWC103"/>
      <c r="IWD103"/>
      <c r="IWE103"/>
      <c r="IWF103"/>
      <c r="IWG103"/>
      <c r="IWH103"/>
      <c r="IWI103"/>
      <c r="IWJ103"/>
      <c r="IWK103"/>
      <c r="IWL103"/>
      <c r="IWM103"/>
      <c r="IWN103"/>
      <c r="IWO103"/>
      <c r="IWP103"/>
      <c r="IWQ103"/>
      <c r="IWR103"/>
      <c r="IWS103"/>
      <c r="IWT103"/>
      <c r="IWU103"/>
      <c r="IWV103"/>
      <c r="IWW103"/>
      <c r="IWX103"/>
      <c r="IWY103"/>
      <c r="IWZ103"/>
      <c r="IXA103"/>
      <c r="IXB103"/>
      <c r="IXC103"/>
      <c r="IXD103"/>
      <c r="IXE103"/>
      <c r="IXF103"/>
      <c r="IXG103"/>
      <c r="IXH103"/>
      <c r="IXI103"/>
      <c r="IXJ103"/>
      <c r="IXK103"/>
      <c r="IXL103"/>
      <c r="IXM103"/>
      <c r="IXN103"/>
      <c r="IXO103"/>
      <c r="IXP103"/>
      <c r="IXQ103"/>
      <c r="IXR103"/>
      <c r="IXS103"/>
      <c r="IXT103"/>
      <c r="IXU103"/>
      <c r="IXV103"/>
      <c r="IXW103"/>
      <c r="IXX103"/>
      <c r="IXY103"/>
      <c r="IXZ103"/>
      <c r="IYA103"/>
      <c r="IYB103"/>
      <c r="IYC103"/>
      <c r="IYD103"/>
      <c r="IYE103"/>
      <c r="IYF103"/>
      <c r="IYG103"/>
      <c r="IYH103"/>
      <c r="IYI103"/>
      <c r="IYJ103"/>
      <c r="IYK103"/>
      <c r="IYL103"/>
      <c r="IYM103"/>
      <c r="IYN103"/>
      <c r="IYO103"/>
      <c r="IYP103"/>
      <c r="IYQ103"/>
      <c r="IYR103"/>
      <c r="IYS103"/>
      <c r="IYT103"/>
      <c r="IYU103"/>
      <c r="IYV103"/>
      <c r="IYW103"/>
      <c r="IYX103"/>
      <c r="IYY103"/>
      <c r="IYZ103"/>
      <c r="IZA103"/>
      <c r="IZB103"/>
      <c r="IZC103"/>
      <c r="IZD103"/>
      <c r="IZE103"/>
      <c r="IZF103"/>
      <c r="IZG103"/>
      <c r="IZH103"/>
      <c r="IZI103"/>
      <c r="IZJ103"/>
      <c r="IZK103"/>
      <c r="IZL103"/>
      <c r="IZM103"/>
      <c r="IZN103"/>
      <c r="IZO103"/>
      <c r="IZP103"/>
      <c r="IZQ103"/>
      <c r="IZR103"/>
      <c r="IZS103"/>
      <c r="IZT103"/>
      <c r="IZU103"/>
      <c r="IZV103"/>
      <c r="IZW103"/>
      <c r="IZX103"/>
      <c r="IZY103"/>
      <c r="IZZ103"/>
      <c r="JAA103"/>
      <c r="JAB103"/>
      <c r="JAC103"/>
      <c r="JAD103"/>
      <c r="JAE103"/>
      <c r="JAF103"/>
      <c r="JAG103"/>
      <c r="JAH103"/>
      <c r="JAI103"/>
      <c r="JAJ103"/>
      <c r="JAK103"/>
      <c r="JAL103"/>
      <c r="JAM103"/>
      <c r="JAN103"/>
      <c r="JAO103"/>
      <c r="JAP103"/>
      <c r="JAQ103"/>
      <c r="JAR103"/>
      <c r="JAS103"/>
      <c r="JAT103"/>
      <c r="JAU103"/>
      <c r="JAV103"/>
      <c r="JAW103"/>
      <c r="JAX103"/>
      <c r="JAY103"/>
      <c r="JAZ103"/>
      <c r="JBA103"/>
      <c r="JBB103"/>
      <c r="JBC103"/>
      <c r="JBD103"/>
      <c r="JBE103"/>
      <c r="JBF103"/>
      <c r="JBG103"/>
      <c r="JBH103"/>
      <c r="JBI103"/>
      <c r="JBJ103"/>
      <c r="JBK103"/>
      <c r="JBL103"/>
      <c r="JBM103"/>
      <c r="JBN103"/>
      <c r="JBO103"/>
      <c r="JBP103"/>
      <c r="JBQ103"/>
      <c r="JBR103"/>
      <c r="JBS103"/>
      <c r="JBT103"/>
      <c r="JBU103"/>
      <c r="JBV103"/>
      <c r="JBW103"/>
      <c r="JBX103"/>
      <c r="JBY103"/>
      <c r="JBZ103"/>
      <c r="JCA103"/>
      <c r="JCB103"/>
      <c r="JCC103"/>
      <c r="JCD103"/>
      <c r="JCE103"/>
      <c r="JCF103"/>
      <c r="JCG103"/>
      <c r="JCH103"/>
      <c r="JCI103"/>
      <c r="JCJ103"/>
      <c r="JCK103"/>
      <c r="JCL103"/>
      <c r="JCM103"/>
      <c r="JCN103"/>
      <c r="JCO103"/>
      <c r="JCP103"/>
      <c r="JCQ103"/>
      <c r="JCR103"/>
      <c r="JCS103"/>
      <c r="JCT103"/>
      <c r="JCU103"/>
      <c r="JCV103"/>
      <c r="JCW103"/>
      <c r="JCX103"/>
      <c r="JCY103"/>
      <c r="JCZ103"/>
      <c r="JDA103"/>
      <c r="JDB103"/>
      <c r="JDC103"/>
      <c r="JDD103"/>
      <c r="JDE103"/>
      <c r="JDF103"/>
      <c r="JDG103"/>
      <c r="JDH103"/>
      <c r="JDI103"/>
      <c r="JDJ103"/>
      <c r="JDK103"/>
      <c r="JDL103"/>
      <c r="JDM103"/>
      <c r="JDN103"/>
      <c r="JDO103"/>
      <c r="JDP103"/>
      <c r="JDQ103"/>
      <c r="JDR103"/>
      <c r="JDS103"/>
      <c r="JDT103"/>
      <c r="JDU103"/>
      <c r="JDV103"/>
      <c r="JDW103"/>
      <c r="JDX103"/>
      <c r="JDY103"/>
      <c r="JDZ103"/>
      <c r="JEA103"/>
      <c r="JEB103"/>
      <c r="JEC103"/>
      <c r="JED103"/>
      <c r="JEE103"/>
      <c r="JEF103"/>
      <c r="JEG103"/>
      <c r="JEH103"/>
      <c r="JEI103"/>
      <c r="JEJ103"/>
      <c r="JEK103"/>
      <c r="JEL103"/>
      <c r="JEM103"/>
      <c r="JEN103"/>
      <c r="JEO103"/>
      <c r="JEP103"/>
      <c r="JEQ103"/>
      <c r="JER103"/>
      <c r="JES103"/>
      <c r="JET103"/>
      <c r="JEU103"/>
      <c r="JEV103"/>
      <c r="JEW103"/>
      <c r="JEX103"/>
      <c r="JEY103"/>
      <c r="JEZ103"/>
      <c r="JFA103"/>
      <c r="JFB103"/>
      <c r="JFC103"/>
      <c r="JFD103"/>
      <c r="JFE103"/>
      <c r="JFF103"/>
      <c r="JFG103"/>
      <c r="JFH103"/>
      <c r="JFI103"/>
      <c r="JFJ103"/>
      <c r="JFK103"/>
      <c r="JFL103"/>
      <c r="JFM103"/>
      <c r="JFN103"/>
      <c r="JFO103"/>
      <c r="JFP103"/>
      <c r="JFQ103"/>
      <c r="JFR103"/>
      <c r="JFS103"/>
      <c r="JFT103"/>
      <c r="JFU103"/>
      <c r="JFV103"/>
      <c r="JFW103"/>
      <c r="JFX103"/>
      <c r="JFY103"/>
      <c r="JFZ103"/>
      <c r="JGA103"/>
      <c r="JGB103"/>
      <c r="JGC103"/>
      <c r="JGD103"/>
      <c r="JGE103"/>
      <c r="JGF103"/>
      <c r="JGG103"/>
      <c r="JGH103"/>
      <c r="JGI103"/>
      <c r="JGJ103"/>
      <c r="JGK103"/>
      <c r="JGL103"/>
      <c r="JGM103"/>
      <c r="JGN103"/>
      <c r="JGO103"/>
      <c r="JGP103"/>
      <c r="JGQ103"/>
      <c r="JGR103"/>
      <c r="JGS103"/>
      <c r="JGT103"/>
      <c r="JGU103"/>
      <c r="JGV103"/>
      <c r="JGW103"/>
      <c r="JGX103"/>
      <c r="JGY103"/>
      <c r="JGZ103"/>
      <c r="JHA103"/>
      <c r="JHB103"/>
      <c r="JHC103"/>
      <c r="JHD103"/>
      <c r="JHE103"/>
      <c r="JHF103"/>
      <c r="JHG103"/>
      <c r="JHH103"/>
      <c r="JHI103"/>
      <c r="JHJ103"/>
      <c r="JHK103"/>
      <c r="JHL103"/>
      <c r="JHM103"/>
      <c r="JHN103"/>
      <c r="JHO103"/>
      <c r="JHP103"/>
      <c r="JHQ103"/>
      <c r="JHR103"/>
      <c r="JHS103"/>
      <c r="JHT103"/>
      <c r="JHU103"/>
      <c r="JHV103"/>
      <c r="JHW103"/>
      <c r="JHX103"/>
      <c r="JHY103"/>
      <c r="JHZ103"/>
      <c r="JIA103"/>
      <c r="JIB103"/>
      <c r="JIC103"/>
      <c r="JID103"/>
      <c r="JIE103"/>
      <c r="JIF103"/>
      <c r="JIG103"/>
      <c r="JIH103"/>
      <c r="JII103"/>
      <c r="JIJ103"/>
      <c r="JIK103"/>
      <c r="JIL103"/>
      <c r="JIM103"/>
      <c r="JIN103"/>
      <c r="JIO103"/>
      <c r="JIP103"/>
      <c r="JIQ103"/>
      <c r="JIR103"/>
      <c r="JIS103"/>
      <c r="JIT103"/>
      <c r="JIU103"/>
      <c r="JIV103"/>
      <c r="JIW103"/>
      <c r="JIX103"/>
      <c r="JIY103"/>
      <c r="JIZ103"/>
      <c r="JJA103"/>
      <c r="JJB103"/>
      <c r="JJC103"/>
      <c r="JJD103"/>
      <c r="JJE103"/>
      <c r="JJF103"/>
      <c r="JJG103"/>
      <c r="JJH103"/>
      <c r="JJI103"/>
      <c r="JJJ103"/>
      <c r="JJK103"/>
      <c r="JJL103"/>
      <c r="JJM103"/>
      <c r="JJN103"/>
      <c r="JJO103"/>
      <c r="JJP103"/>
      <c r="JJQ103"/>
      <c r="JJR103"/>
      <c r="JJS103"/>
      <c r="JJT103"/>
      <c r="JJU103"/>
      <c r="JJV103"/>
      <c r="JJW103"/>
      <c r="JJX103"/>
      <c r="JJY103"/>
      <c r="JJZ103"/>
      <c r="JKA103"/>
      <c r="JKB103"/>
      <c r="JKC103"/>
      <c r="JKD103"/>
      <c r="JKE103"/>
      <c r="JKF103"/>
      <c r="JKG103"/>
      <c r="JKH103"/>
      <c r="JKI103"/>
      <c r="JKJ103"/>
      <c r="JKK103"/>
      <c r="JKL103"/>
      <c r="JKM103"/>
      <c r="JKN103"/>
      <c r="JKO103"/>
      <c r="JKP103"/>
      <c r="JKQ103"/>
      <c r="JKR103"/>
      <c r="JKS103"/>
      <c r="JKT103"/>
      <c r="JKU103"/>
      <c r="JKV103"/>
      <c r="JKW103"/>
      <c r="JKX103"/>
      <c r="JKY103"/>
      <c r="JKZ103"/>
      <c r="JLA103"/>
      <c r="JLB103"/>
      <c r="JLC103"/>
      <c r="JLD103"/>
      <c r="JLE103"/>
      <c r="JLF103"/>
      <c r="JLG103"/>
      <c r="JLH103"/>
      <c r="JLI103"/>
      <c r="JLJ103"/>
      <c r="JLK103"/>
      <c r="JLL103"/>
      <c r="JLM103"/>
      <c r="JLN103"/>
      <c r="JLO103"/>
      <c r="JLP103"/>
      <c r="JLQ103"/>
      <c r="JLR103"/>
      <c r="JLS103"/>
      <c r="JLT103"/>
      <c r="JLU103"/>
      <c r="JLV103"/>
      <c r="JLW103"/>
      <c r="JLX103"/>
      <c r="JLY103"/>
      <c r="JLZ103"/>
      <c r="JMA103"/>
      <c r="JMB103"/>
      <c r="JMC103"/>
      <c r="JMD103"/>
      <c r="JME103"/>
      <c r="JMF103"/>
      <c r="JMG103"/>
      <c r="JMH103"/>
      <c r="JMI103"/>
      <c r="JMJ103"/>
      <c r="JMK103"/>
      <c r="JML103"/>
      <c r="JMM103"/>
      <c r="JMN103"/>
      <c r="JMO103"/>
      <c r="JMP103"/>
      <c r="JMQ103"/>
      <c r="JMR103"/>
      <c r="JMS103"/>
      <c r="JMT103"/>
      <c r="JMU103"/>
      <c r="JMV103"/>
      <c r="JMW103"/>
      <c r="JMX103"/>
      <c r="JMY103"/>
      <c r="JMZ103"/>
      <c r="JNA103"/>
      <c r="JNB103"/>
      <c r="JNC103"/>
      <c r="JND103"/>
      <c r="JNE103"/>
      <c r="JNF103"/>
      <c r="JNG103"/>
      <c r="JNH103"/>
      <c r="JNI103"/>
      <c r="JNJ103"/>
      <c r="JNK103"/>
      <c r="JNL103"/>
      <c r="JNM103"/>
      <c r="JNN103"/>
      <c r="JNO103"/>
      <c r="JNP103"/>
      <c r="JNQ103"/>
      <c r="JNR103"/>
      <c r="JNS103"/>
      <c r="JNT103"/>
      <c r="JNU103"/>
      <c r="JNV103"/>
      <c r="JNW103"/>
      <c r="JNX103"/>
      <c r="JNY103"/>
      <c r="JNZ103"/>
      <c r="JOA103"/>
      <c r="JOB103"/>
      <c r="JOC103"/>
      <c r="JOD103"/>
      <c r="JOE103"/>
      <c r="JOF103"/>
      <c r="JOG103"/>
      <c r="JOH103"/>
      <c r="JOI103"/>
      <c r="JOJ103"/>
      <c r="JOK103"/>
      <c r="JOL103"/>
      <c r="JOM103"/>
      <c r="JON103"/>
      <c r="JOO103"/>
      <c r="JOP103"/>
      <c r="JOQ103"/>
      <c r="JOR103"/>
      <c r="JOS103"/>
      <c r="JOT103"/>
      <c r="JOU103"/>
      <c r="JOV103"/>
      <c r="JOW103"/>
      <c r="JOX103"/>
      <c r="JOY103"/>
      <c r="JOZ103"/>
      <c r="JPA103"/>
      <c r="JPB103"/>
      <c r="JPC103"/>
      <c r="JPD103"/>
      <c r="JPE103"/>
      <c r="JPF103"/>
      <c r="JPG103"/>
      <c r="JPH103"/>
      <c r="JPI103"/>
      <c r="JPJ103"/>
      <c r="JPK103"/>
      <c r="JPL103"/>
      <c r="JPM103"/>
      <c r="JPN103"/>
      <c r="JPO103"/>
      <c r="JPP103"/>
      <c r="JPQ103"/>
      <c r="JPR103"/>
      <c r="JPS103"/>
      <c r="JPT103"/>
      <c r="JPU103"/>
      <c r="JPV103"/>
      <c r="JPW103"/>
      <c r="JPX103"/>
      <c r="JPY103"/>
      <c r="JPZ103"/>
      <c r="JQA103"/>
      <c r="JQB103"/>
      <c r="JQC103"/>
      <c r="JQD103"/>
      <c r="JQE103"/>
      <c r="JQF103"/>
      <c r="JQG103"/>
      <c r="JQH103"/>
      <c r="JQI103"/>
      <c r="JQJ103"/>
      <c r="JQK103"/>
      <c r="JQL103"/>
      <c r="JQM103"/>
      <c r="JQN103"/>
      <c r="JQO103"/>
      <c r="JQP103"/>
      <c r="JQQ103"/>
      <c r="JQR103"/>
      <c r="JQS103"/>
      <c r="JQT103"/>
      <c r="JQU103"/>
      <c r="JQV103"/>
      <c r="JQW103"/>
      <c r="JQX103"/>
      <c r="JQY103"/>
      <c r="JQZ103"/>
      <c r="JRA103"/>
      <c r="JRB103"/>
      <c r="JRC103"/>
      <c r="JRD103"/>
      <c r="JRE103"/>
      <c r="JRF103"/>
      <c r="JRG103"/>
      <c r="JRH103"/>
      <c r="JRI103"/>
      <c r="JRJ103"/>
      <c r="JRK103"/>
      <c r="JRL103"/>
      <c r="JRM103"/>
      <c r="JRN103"/>
      <c r="JRO103"/>
      <c r="JRP103"/>
      <c r="JRQ103"/>
      <c r="JRR103"/>
      <c r="JRS103"/>
      <c r="JRT103"/>
      <c r="JRU103"/>
      <c r="JRV103"/>
      <c r="JRW103"/>
      <c r="JRX103"/>
      <c r="JRY103"/>
      <c r="JRZ103"/>
      <c r="JSA103"/>
      <c r="JSB103"/>
      <c r="JSC103"/>
      <c r="JSD103"/>
      <c r="JSE103"/>
      <c r="JSF103"/>
      <c r="JSG103"/>
      <c r="JSH103"/>
      <c r="JSI103"/>
      <c r="JSJ103"/>
      <c r="JSK103"/>
      <c r="JSL103"/>
      <c r="JSM103"/>
      <c r="JSN103"/>
      <c r="JSO103"/>
      <c r="JSP103"/>
      <c r="JSQ103"/>
      <c r="JSR103"/>
      <c r="JSS103"/>
      <c r="JST103"/>
      <c r="JSU103"/>
      <c r="JSV103"/>
      <c r="JSW103"/>
      <c r="JSX103"/>
      <c r="JSY103"/>
      <c r="JSZ103"/>
      <c r="JTA103"/>
      <c r="JTB103"/>
      <c r="JTC103"/>
      <c r="JTD103"/>
      <c r="JTE103"/>
      <c r="JTF103"/>
      <c r="JTG103"/>
      <c r="JTH103"/>
      <c r="JTI103"/>
      <c r="JTJ103"/>
      <c r="JTK103"/>
      <c r="JTL103"/>
      <c r="JTM103"/>
      <c r="JTN103"/>
      <c r="JTO103"/>
      <c r="JTP103"/>
      <c r="JTQ103"/>
      <c r="JTR103"/>
      <c r="JTS103"/>
      <c r="JTT103"/>
      <c r="JTU103"/>
      <c r="JTV103"/>
      <c r="JTW103"/>
      <c r="JTX103"/>
      <c r="JTY103"/>
      <c r="JTZ103"/>
      <c r="JUA103"/>
      <c r="JUB103"/>
      <c r="JUC103"/>
      <c r="JUD103"/>
      <c r="JUE103"/>
      <c r="JUF103"/>
      <c r="JUG103"/>
      <c r="JUH103"/>
      <c r="JUI103"/>
      <c r="JUJ103"/>
      <c r="JUK103"/>
      <c r="JUL103"/>
      <c r="JUM103"/>
      <c r="JUN103"/>
      <c r="JUO103"/>
      <c r="JUP103"/>
      <c r="JUQ103"/>
      <c r="JUR103"/>
      <c r="JUS103"/>
      <c r="JUT103"/>
      <c r="JUU103"/>
      <c r="JUV103"/>
      <c r="JUW103"/>
      <c r="JUX103"/>
      <c r="JUY103"/>
      <c r="JUZ103"/>
      <c r="JVA103"/>
      <c r="JVB103"/>
      <c r="JVC103"/>
      <c r="JVD103"/>
      <c r="JVE103"/>
      <c r="JVF103"/>
      <c r="JVG103"/>
      <c r="JVH103"/>
      <c r="JVI103"/>
      <c r="JVJ103"/>
      <c r="JVK103"/>
      <c r="JVL103"/>
      <c r="JVM103"/>
      <c r="JVN103"/>
      <c r="JVO103"/>
      <c r="JVP103"/>
      <c r="JVQ103"/>
      <c r="JVR103"/>
      <c r="JVS103"/>
      <c r="JVT103"/>
      <c r="JVU103"/>
      <c r="JVV103"/>
      <c r="JVW103"/>
      <c r="JVX103"/>
      <c r="JVY103"/>
      <c r="JVZ103"/>
      <c r="JWA103"/>
      <c r="JWB103"/>
      <c r="JWC103"/>
      <c r="JWD103"/>
      <c r="JWE103"/>
      <c r="JWF103"/>
      <c r="JWG103"/>
      <c r="JWH103"/>
      <c r="JWI103"/>
      <c r="JWJ103"/>
      <c r="JWK103"/>
      <c r="JWL103"/>
      <c r="JWM103"/>
      <c r="JWN103"/>
      <c r="JWO103"/>
      <c r="JWP103"/>
      <c r="JWQ103"/>
      <c r="JWR103"/>
      <c r="JWS103"/>
      <c r="JWT103"/>
      <c r="JWU103"/>
      <c r="JWV103"/>
      <c r="JWW103"/>
      <c r="JWX103"/>
      <c r="JWY103"/>
      <c r="JWZ103"/>
      <c r="JXA103"/>
      <c r="JXB103"/>
      <c r="JXC103"/>
      <c r="JXD103"/>
      <c r="JXE103"/>
      <c r="JXF103"/>
      <c r="JXG103"/>
      <c r="JXH103"/>
      <c r="JXI103"/>
      <c r="JXJ103"/>
      <c r="JXK103"/>
      <c r="JXL103"/>
      <c r="JXM103"/>
      <c r="JXN103"/>
      <c r="JXO103"/>
      <c r="JXP103"/>
      <c r="JXQ103"/>
      <c r="JXR103"/>
      <c r="JXS103"/>
      <c r="JXT103"/>
      <c r="JXU103"/>
      <c r="JXV103"/>
      <c r="JXW103"/>
      <c r="JXX103"/>
      <c r="JXY103"/>
      <c r="JXZ103"/>
      <c r="JYA103"/>
      <c r="JYB103"/>
      <c r="JYC103"/>
      <c r="JYD103"/>
      <c r="JYE103"/>
      <c r="JYF103"/>
      <c r="JYG103"/>
      <c r="JYH103"/>
      <c r="JYI103"/>
      <c r="JYJ103"/>
      <c r="JYK103"/>
      <c r="JYL103"/>
      <c r="JYM103"/>
      <c r="JYN103"/>
      <c r="JYO103"/>
      <c r="JYP103"/>
      <c r="JYQ103"/>
      <c r="JYR103"/>
      <c r="JYS103"/>
      <c r="JYT103"/>
      <c r="JYU103"/>
      <c r="JYV103"/>
      <c r="JYW103"/>
      <c r="JYX103"/>
      <c r="JYY103"/>
      <c r="JYZ103"/>
      <c r="JZA103"/>
      <c r="JZB103"/>
      <c r="JZC103"/>
      <c r="JZD103"/>
      <c r="JZE103"/>
      <c r="JZF103"/>
      <c r="JZG103"/>
      <c r="JZH103"/>
      <c r="JZI103"/>
      <c r="JZJ103"/>
      <c r="JZK103"/>
      <c r="JZL103"/>
      <c r="JZM103"/>
      <c r="JZN103"/>
      <c r="JZO103"/>
      <c r="JZP103"/>
      <c r="JZQ103"/>
      <c r="JZR103"/>
      <c r="JZS103"/>
      <c r="JZT103"/>
      <c r="JZU103"/>
      <c r="JZV103"/>
      <c r="JZW103"/>
      <c r="JZX103"/>
      <c r="JZY103"/>
      <c r="JZZ103"/>
      <c r="KAA103"/>
      <c r="KAB103"/>
      <c r="KAC103"/>
      <c r="KAD103"/>
      <c r="KAE103"/>
      <c r="KAF103"/>
      <c r="KAG103"/>
      <c r="KAH103"/>
      <c r="KAI103"/>
      <c r="KAJ103"/>
      <c r="KAK103"/>
      <c r="KAL103"/>
      <c r="KAM103"/>
      <c r="KAN103"/>
      <c r="KAO103"/>
      <c r="KAP103"/>
      <c r="KAQ103"/>
      <c r="KAR103"/>
      <c r="KAS103"/>
      <c r="KAT103"/>
      <c r="KAU103"/>
      <c r="KAV103"/>
      <c r="KAW103"/>
      <c r="KAX103"/>
      <c r="KAY103"/>
      <c r="KAZ103"/>
      <c r="KBA103"/>
      <c r="KBB103"/>
      <c r="KBC103"/>
      <c r="KBD103"/>
      <c r="KBE103"/>
      <c r="KBF103"/>
      <c r="KBG103"/>
      <c r="KBH103"/>
      <c r="KBI103"/>
      <c r="KBJ103"/>
      <c r="KBK103"/>
      <c r="KBL103"/>
      <c r="KBM103"/>
      <c r="KBN103"/>
      <c r="KBO103"/>
      <c r="KBP103"/>
      <c r="KBQ103"/>
      <c r="KBR103"/>
      <c r="KBS103"/>
      <c r="KBT103"/>
      <c r="KBU103"/>
      <c r="KBV103"/>
      <c r="KBW103"/>
      <c r="KBX103"/>
      <c r="KBY103"/>
      <c r="KBZ103"/>
      <c r="KCA103"/>
      <c r="KCB103"/>
      <c r="KCC103"/>
      <c r="KCD103"/>
      <c r="KCE103"/>
      <c r="KCF103"/>
      <c r="KCG103"/>
      <c r="KCH103"/>
      <c r="KCI103"/>
      <c r="KCJ103"/>
      <c r="KCK103"/>
      <c r="KCL103"/>
      <c r="KCM103"/>
      <c r="KCN103"/>
      <c r="KCO103"/>
      <c r="KCP103"/>
      <c r="KCQ103"/>
      <c r="KCR103"/>
      <c r="KCS103"/>
      <c r="KCT103"/>
      <c r="KCU103"/>
      <c r="KCV103"/>
      <c r="KCW103"/>
      <c r="KCX103"/>
      <c r="KCY103"/>
      <c r="KCZ103"/>
      <c r="KDA103"/>
      <c r="KDB103"/>
      <c r="KDC103"/>
      <c r="KDD103"/>
      <c r="KDE103"/>
      <c r="KDF103"/>
      <c r="KDG103"/>
      <c r="KDH103"/>
      <c r="KDI103"/>
      <c r="KDJ103"/>
      <c r="KDK103"/>
      <c r="KDL103"/>
      <c r="KDM103"/>
      <c r="KDN103"/>
      <c r="KDO103"/>
      <c r="KDP103"/>
      <c r="KDQ103"/>
      <c r="KDR103"/>
      <c r="KDS103"/>
      <c r="KDT103"/>
      <c r="KDU103"/>
      <c r="KDV103"/>
      <c r="KDW103"/>
      <c r="KDX103"/>
      <c r="KDY103"/>
      <c r="KDZ103"/>
      <c r="KEA103"/>
      <c r="KEB103"/>
      <c r="KEC103"/>
      <c r="KED103"/>
      <c r="KEE103"/>
      <c r="KEF103"/>
      <c r="KEG103"/>
      <c r="KEH103"/>
      <c r="KEI103"/>
      <c r="KEJ103"/>
      <c r="KEK103"/>
      <c r="KEL103"/>
      <c r="KEM103"/>
      <c r="KEN103"/>
      <c r="KEO103"/>
      <c r="KEP103"/>
      <c r="KEQ103"/>
      <c r="KER103"/>
      <c r="KES103"/>
      <c r="KET103"/>
      <c r="KEU103"/>
      <c r="KEV103"/>
      <c r="KEW103"/>
      <c r="KEX103"/>
      <c r="KEY103"/>
      <c r="KEZ103"/>
      <c r="KFA103"/>
      <c r="KFB103"/>
      <c r="KFC103"/>
      <c r="KFD103"/>
      <c r="KFE103"/>
      <c r="KFF103"/>
      <c r="KFG103"/>
      <c r="KFH103"/>
      <c r="KFI103"/>
      <c r="KFJ103"/>
      <c r="KFK103"/>
      <c r="KFL103"/>
      <c r="KFM103"/>
      <c r="KFN103"/>
      <c r="KFO103"/>
      <c r="KFP103"/>
      <c r="KFQ103"/>
      <c r="KFR103"/>
      <c r="KFS103"/>
      <c r="KFT103"/>
      <c r="KFU103"/>
      <c r="KFV103"/>
      <c r="KFW103"/>
      <c r="KFX103"/>
      <c r="KFY103"/>
      <c r="KFZ103"/>
      <c r="KGA103"/>
      <c r="KGB103"/>
      <c r="KGC103"/>
      <c r="KGD103"/>
      <c r="KGE103"/>
      <c r="KGF103"/>
      <c r="KGG103"/>
      <c r="KGH103"/>
      <c r="KGI103"/>
      <c r="KGJ103"/>
      <c r="KGK103"/>
      <c r="KGL103"/>
      <c r="KGM103"/>
      <c r="KGN103"/>
      <c r="KGO103"/>
      <c r="KGP103"/>
      <c r="KGQ103"/>
      <c r="KGR103"/>
      <c r="KGS103"/>
      <c r="KGT103"/>
      <c r="KGU103"/>
      <c r="KGV103"/>
      <c r="KGW103"/>
      <c r="KGX103"/>
      <c r="KGY103"/>
      <c r="KGZ103"/>
      <c r="KHA103"/>
      <c r="KHB103"/>
      <c r="KHC103"/>
      <c r="KHD103"/>
      <c r="KHE103"/>
      <c r="KHF103"/>
      <c r="KHG103"/>
      <c r="KHH103"/>
      <c r="KHI103"/>
      <c r="KHJ103"/>
      <c r="KHK103"/>
      <c r="KHL103"/>
      <c r="KHM103"/>
      <c r="KHN103"/>
      <c r="KHO103"/>
      <c r="KHP103"/>
      <c r="KHQ103"/>
      <c r="KHR103"/>
      <c r="KHS103"/>
      <c r="KHT103"/>
      <c r="KHU103"/>
      <c r="KHV103"/>
      <c r="KHW103"/>
      <c r="KHX103"/>
      <c r="KHY103"/>
      <c r="KHZ103"/>
      <c r="KIA103"/>
      <c r="KIB103"/>
      <c r="KIC103"/>
      <c r="KID103"/>
      <c r="KIE103"/>
      <c r="KIF103"/>
      <c r="KIG103"/>
      <c r="KIH103"/>
      <c r="KII103"/>
      <c r="KIJ103"/>
      <c r="KIK103"/>
      <c r="KIL103"/>
      <c r="KIM103"/>
      <c r="KIN103"/>
      <c r="KIO103"/>
      <c r="KIP103"/>
      <c r="KIQ103"/>
      <c r="KIR103"/>
      <c r="KIS103"/>
      <c r="KIT103"/>
      <c r="KIU103"/>
      <c r="KIV103"/>
      <c r="KIW103"/>
      <c r="KIX103"/>
      <c r="KIY103"/>
      <c r="KIZ103"/>
      <c r="KJA103"/>
      <c r="KJB103"/>
      <c r="KJC103"/>
      <c r="KJD103"/>
      <c r="KJE103"/>
      <c r="KJF103"/>
      <c r="KJG103"/>
      <c r="KJH103"/>
      <c r="KJI103"/>
      <c r="KJJ103"/>
      <c r="KJK103"/>
      <c r="KJL103"/>
      <c r="KJM103"/>
      <c r="KJN103"/>
      <c r="KJO103"/>
      <c r="KJP103"/>
      <c r="KJQ103"/>
      <c r="KJR103"/>
      <c r="KJS103"/>
      <c r="KJT103"/>
      <c r="KJU103"/>
      <c r="KJV103"/>
      <c r="KJW103"/>
      <c r="KJX103"/>
      <c r="KJY103"/>
      <c r="KJZ103"/>
      <c r="KKA103"/>
      <c r="KKB103"/>
      <c r="KKC103"/>
      <c r="KKD103"/>
      <c r="KKE103"/>
      <c r="KKF103"/>
      <c r="KKG103"/>
      <c r="KKH103"/>
      <c r="KKI103"/>
      <c r="KKJ103"/>
      <c r="KKK103"/>
      <c r="KKL103"/>
      <c r="KKM103"/>
      <c r="KKN103"/>
      <c r="KKO103"/>
      <c r="KKP103"/>
      <c r="KKQ103"/>
      <c r="KKR103"/>
      <c r="KKS103"/>
      <c r="KKT103"/>
      <c r="KKU103"/>
      <c r="KKV103"/>
      <c r="KKW103"/>
      <c r="KKX103"/>
      <c r="KKY103"/>
      <c r="KKZ103"/>
      <c r="KLA103"/>
      <c r="KLB103"/>
      <c r="KLC103"/>
      <c r="KLD103"/>
      <c r="KLE103"/>
      <c r="KLF103"/>
      <c r="KLG103"/>
      <c r="KLH103"/>
      <c r="KLI103"/>
      <c r="KLJ103"/>
      <c r="KLK103"/>
      <c r="KLL103"/>
      <c r="KLM103"/>
      <c r="KLN103"/>
      <c r="KLO103"/>
      <c r="KLP103"/>
      <c r="KLQ103"/>
      <c r="KLR103"/>
      <c r="KLS103"/>
      <c r="KLT103"/>
      <c r="KLU103"/>
      <c r="KLV103"/>
      <c r="KLW103"/>
      <c r="KLX103"/>
      <c r="KLY103"/>
      <c r="KLZ103"/>
      <c r="KMA103"/>
      <c r="KMB103"/>
      <c r="KMC103"/>
      <c r="KMD103"/>
      <c r="KME103"/>
      <c r="KMF103"/>
      <c r="KMG103"/>
      <c r="KMH103"/>
      <c r="KMI103"/>
      <c r="KMJ103"/>
      <c r="KMK103"/>
      <c r="KML103"/>
      <c r="KMM103"/>
      <c r="KMN103"/>
      <c r="KMO103"/>
      <c r="KMP103"/>
      <c r="KMQ103"/>
      <c r="KMR103"/>
      <c r="KMS103"/>
      <c r="KMT103"/>
      <c r="KMU103"/>
      <c r="KMV103"/>
      <c r="KMW103"/>
      <c r="KMX103"/>
      <c r="KMY103"/>
      <c r="KMZ103"/>
      <c r="KNA103"/>
      <c r="KNB103"/>
      <c r="KNC103"/>
      <c r="KND103"/>
      <c r="KNE103"/>
      <c r="KNF103"/>
      <c r="KNG103"/>
      <c r="KNH103"/>
      <c r="KNI103"/>
      <c r="KNJ103"/>
      <c r="KNK103"/>
      <c r="KNL103"/>
      <c r="KNM103"/>
      <c r="KNN103"/>
      <c r="KNO103"/>
      <c r="KNP103"/>
      <c r="KNQ103"/>
      <c r="KNR103"/>
      <c r="KNS103"/>
      <c r="KNT103"/>
      <c r="KNU103"/>
      <c r="KNV103"/>
      <c r="KNW103"/>
      <c r="KNX103"/>
      <c r="KNY103"/>
      <c r="KNZ103"/>
      <c r="KOA103"/>
      <c r="KOB103"/>
      <c r="KOC103"/>
      <c r="KOD103"/>
      <c r="KOE103"/>
      <c r="KOF103"/>
      <c r="KOG103"/>
      <c r="KOH103"/>
      <c r="KOI103"/>
      <c r="KOJ103"/>
      <c r="KOK103"/>
      <c r="KOL103"/>
      <c r="KOM103"/>
      <c r="KON103"/>
      <c r="KOO103"/>
      <c r="KOP103"/>
      <c r="KOQ103"/>
      <c r="KOR103"/>
      <c r="KOS103"/>
      <c r="KOT103"/>
      <c r="KOU103"/>
      <c r="KOV103"/>
      <c r="KOW103"/>
      <c r="KOX103"/>
      <c r="KOY103"/>
      <c r="KOZ103"/>
      <c r="KPA103"/>
      <c r="KPB103"/>
      <c r="KPC103"/>
      <c r="KPD103"/>
      <c r="KPE103"/>
      <c r="KPF103"/>
      <c r="KPG103"/>
      <c r="KPH103"/>
      <c r="KPI103"/>
      <c r="KPJ103"/>
      <c r="KPK103"/>
      <c r="KPL103"/>
      <c r="KPM103"/>
      <c r="KPN103"/>
      <c r="KPO103"/>
      <c r="KPP103"/>
      <c r="KPQ103"/>
      <c r="KPR103"/>
      <c r="KPS103"/>
      <c r="KPT103"/>
      <c r="KPU103"/>
      <c r="KPV103"/>
      <c r="KPW103"/>
      <c r="KPX103"/>
      <c r="KPY103"/>
      <c r="KPZ103"/>
      <c r="KQA103"/>
      <c r="KQB103"/>
      <c r="KQC103"/>
      <c r="KQD103"/>
      <c r="KQE103"/>
      <c r="KQF103"/>
      <c r="KQG103"/>
      <c r="KQH103"/>
      <c r="KQI103"/>
      <c r="KQJ103"/>
      <c r="KQK103"/>
      <c r="KQL103"/>
      <c r="KQM103"/>
      <c r="KQN103"/>
      <c r="KQO103"/>
      <c r="KQP103"/>
      <c r="KQQ103"/>
      <c r="KQR103"/>
      <c r="KQS103"/>
      <c r="KQT103"/>
      <c r="KQU103"/>
      <c r="KQV103"/>
      <c r="KQW103"/>
      <c r="KQX103"/>
      <c r="KQY103"/>
      <c r="KQZ103"/>
      <c r="KRA103"/>
      <c r="KRB103"/>
      <c r="KRC103"/>
      <c r="KRD103"/>
      <c r="KRE103"/>
      <c r="KRF103"/>
      <c r="KRG103"/>
      <c r="KRH103"/>
      <c r="KRI103"/>
      <c r="KRJ103"/>
      <c r="KRK103"/>
      <c r="KRL103"/>
      <c r="KRM103"/>
      <c r="KRN103"/>
      <c r="KRO103"/>
      <c r="KRP103"/>
      <c r="KRQ103"/>
      <c r="KRR103"/>
      <c r="KRS103"/>
      <c r="KRT103"/>
      <c r="KRU103"/>
      <c r="KRV103"/>
      <c r="KRW103"/>
      <c r="KRX103"/>
      <c r="KRY103"/>
      <c r="KRZ103"/>
      <c r="KSA103"/>
      <c r="KSB103"/>
      <c r="KSC103"/>
      <c r="KSD103"/>
      <c r="KSE103"/>
      <c r="KSF103"/>
      <c r="KSG103"/>
      <c r="KSH103"/>
      <c r="KSI103"/>
      <c r="KSJ103"/>
      <c r="KSK103"/>
      <c r="KSL103"/>
      <c r="KSM103"/>
      <c r="KSN103"/>
      <c r="KSO103"/>
      <c r="KSP103"/>
      <c r="KSQ103"/>
      <c r="KSR103"/>
      <c r="KSS103"/>
      <c r="KST103"/>
      <c r="KSU103"/>
      <c r="KSV103"/>
      <c r="KSW103"/>
      <c r="KSX103"/>
      <c r="KSY103"/>
      <c r="KSZ103"/>
      <c r="KTA103"/>
      <c r="KTB103"/>
      <c r="KTC103"/>
      <c r="KTD103"/>
      <c r="KTE103"/>
      <c r="KTF103"/>
      <c r="KTG103"/>
      <c r="KTH103"/>
      <c r="KTI103"/>
      <c r="KTJ103"/>
      <c r="KTK103"/>
      <c r="KTL103"/>
      <c r="KTM103"/>
      <c r="KTN103"/>
      <c r="KTO103"/>
      <c r="KTP103"/>
      <c r="KTQ103"/>
      <c r="KTR103"/>
      <c r="KTS103"/>
      <c r="KTT103"/>
      <c r="KTU103"/>
      <c r="KTV103"/>
      <c r="KTW103"/>
      <c r="KTX103"/>
      <c r="KTY103"/>
      <c r="KTZ103"/>
      <c r="KUA103"/>
      <c r="KUB103"/>
      <c r="KUC103"/>
      <c r="KUD103"/>
      <c r="KUE103"/>
      <c r="KUF103"/>
      <c r="KUG103"/>
      <c r="KUH103"/>
      <c r="KUI103"/>
      <c r="KUJ103"/>
      <c r="KUK103"/>
      <c r="KUL103"/>
      <c r="KUM103"/>
      <c r="KUN103"/>
      <c r="KUO103"/>
      <c r="KUP103"/>
      <c r="KUQ103"/>
      <c r="KUR103"/>
      <c r="KUS103"/>
      <c r="KUT103"/>
      <c r="KUU103"/>
      <c r="KUV103"/>
      <c r="KUW103"/>
      <c r="KUX103"/>
      <c r="KUY103"/>
      <c r="KUZ103"/>
      <c r="KVA103"/>
      <c r="KVB103"/>
      <c r="KVC103"/>
      <c r="KVD103"/>
      <c r="KVE103"/>
      <c r="KVF103"/>
      <c r="KVG103"/>
      <c r="KVH103"/>
      <c r="KVI103"/>
      <c r="KVJ103"/>
      <c r="KVK103"/>
      <c r="KVL103"/>
      <c r="KVM103"/>
      <c r="KVN103"/>
      <c r="KVO103"/>
      <c r="KVP103"/>
      <c r="KVQ103"/>
      <c r="KVR103"/>
      <c r="KVS103"/>
      <c r="KVT103"/>
      <c r="KVU103"/>
      <c r="KVV103"/>
      <c r="KVW103"/>
      <c r="KVX103"/>
      <c r="KVY103"/>
      <c r="KVZ103"/>
      <c r="KWA103"/>
      <c r="KWB103"/>
      <c r="KWC103"/>
      <c r="KWD103"/>
      <c r="KWE103"/>
      <c r="KWF103"/>
      <c r="KWG103"/>
      <c r="KWH103"/>
      <c r="KWI103"/>
      <c r="KWJ103"/>
      <c r="KWK103"/>
      <c r="KWL103"/>
      <c r="KWM103"/>
      <c r="KWN103"/>
      <c r="KWO103"/>
      <c r="KWP103"/>
      <c r="KWQ103"/>
      <c r="KWR103"/>
      <c r="KWS103"/>
      <c r="KWT103"/>
      <c r="KWU103"/>
      <c r="KWV103"/>
      <c r="KWW103"/>
      <c r="KWX103"/>
      <c r="KWY103"/>
      <c r="KWZ103"/>
      <c r="KXA103"/>
      <c r="KXB103"/>
      <c r="KXC103"/>
      <c r="KXD103"/>
      <c r="KXE103"/>
      <c r="KXF103"/>
      <c r="KXG103"/>
      <c r="KXH103"/>
      <c r="KXI103"/>
      <c r="KXJ103"/>
      <c r="KXK103"/>
      <c r="KXL103"/>
      <c r="KXM103"/>
      <c r="KXN103"/>
      <c r="KXO103"/>
      <c r="KXP103"/>
      <c r="KXQ103"/>
      <c r="KXR103"/>
      <c r="KXS103"/>
      <c r="KXT103"/>
      <c r="KXU103"/>
      <c r="KXV103"/>
      <c r="KXW103"/>
      <c r="KXX103"/>
      <c r="KXY103"/>
      <c r="KXZ103"/>
      <c r="KYA103"/>
      <c r="KYB103"/>
      <c r="KYC103"/>
      <c r="KYD103"/>
      <c r="KYE103"/>
      <c r="KYF103"/>
      <c r="KYG103"/>
      <c r="KYH103"/>
      <c r="KYI103"/>
      <c r="KYJ103"/>
      <c r="KYK103"/>
      <c r="KYL103"/>
      <c r="KYM103"/>
      <c r="KYN103"/>
      <c r="KYO103"/>
      <c r="KYP103"/>
      <c r="KYQ103"/>
      <c r="KYR103"/>
      <c r="KYS103"/>
      <c r="KYT103"/>
      <c r="KYU103"/>
      <c r="KYV103"/>
      <c r="KYW103"/>
      <c r="KYX103"/>
      <c r="KYY103"/>
      <c r="KYZ103"/>
      <c r="KZA103"/>
      <c r="KZB103"/>
      <c r="KZC103"/>
      <c r="KZD103"/>
      <c r="KZE103"/>
      <c r="KZF103"/>
      <c r="KZG103"/>
      <c r="KZH103"/>
      <c r="KZI103"/>
      <c r="KZJ103"/>
      <c r="KZK103"/>
      <c r="KZL103"/>
      <c r="KZM103"/>
      <c r="KZN103"/>
      <c r="KZO103"/>
      <c r="KZP103"/>
      <c r="KZQ103"/>
      <c r="KZR103"/>
      <c r="KZS103"/>
      <c r="KZT103"/>
      <c r="KZU103"/>
      <c r="KZV103"/>
      <c r="KZW103"/>
      <c r="KZX103"/>
      <c r="KZY103"/>
      <c r="KZZ103"/>
      <c r="LAA103"/>
      <c r="LAB103"/>
      <c r="LAC103"/>
      <c r="LAD103"/>
      <c r="LAE103"/>
      <c r="LAF103"/>
      <c r="LAG103"/>
      <c r="LAH103"/>
      <c r="LAI103"/>
      <c r="LAJ103"/>
      <c r="LAK103"/>
      <c r="LAL103"/>
      <c r="LAM103"/>
      <c r="LAN103"/>
      <c r="LAO103"/>
      <c r="LAP103"/>
      <c r="LAQ103"/>
      <c r="LAR103"/>
      <c r="LAS103"/>
      <c r="LAT103"/>
      <c r="LAU103"/>
      <c r="LAV103"/>
      <c r="LAW103"/>
      <c r="LAX103"/>
      <c r="LAY103"/>
      <c r="LAZ103"/>
      <c r="LBA103"/>
      <c r="LBB103"/>
      <c r="LBC103"/>
      <c r="LBD103"/>
      <c r="LBE103"/>
      <c r="LBF103"/>
      <c r="LBG103"/>
      <c r="LBH103"/>
      <c r="LBI103"/>
      <c r="LBJ103"/>
      <c r="LBK103"/>
      <c r="LBL103"/>
      <c r="LBM103"/>
      <c r="LBN103"/>
      <c r="LBO103"/>
      <c r="LBP103"/>
      <c r="LBQ103"/>
      <c r="LBR103"/>
      <c r="LBS103"/>
      <c r="LBT103"/>
      <c r="LBU103"/>
      <c r="LBV103"/>
      <c r="LBW103"/>
      <c r="LBX103"/>
      <c r="LBY103"/>
      <c r="LBZ103"/>
      <c r="LCA103"/>
      <c r="LCB103"/>
      <c r="LCC103"/>
      <c r="LCD103"/>
      <c r="LCE103"/>
      <c r="LCF103"/>
      <c r="LCG103"/>
      <c r="LCH103"/>
      <c r="LCI103"/>
      <c r="LCJ103"/>
      <c r="LCK103"/>
      <c r="LCL103"/>
      <c r="LCM103"/>
      <c r="LCN103"/>
      <c r="LCO103"/>
      <c r="LCP103"/>
      <c r="LCQ103"/>
      <c r="LCR103"/>
      <c r="LCS103"/>
      <c r="LCT103"/>
      <c r="LCU103"/>
      <c r="LCV103"/>
      <c r="LCW103"/>
      <c r="LCX103"/>
      <c r="LCY103"/>
      <c r="LCZ103"/>
      <c r="LDA103"/>
      <c r="LDB103"/>
      <c r="LDC103"/>
      <c r="LDD103"/>
      <c r="LDE103"/>
      <c r="LDF103"/>
      <c r="LDG103"/>
      <c r="LDH103"/>
      <c r="LDI103"/>
      <c r="LDJ103"/>
      <c r="LDK103"/>
      <c r="LDL103"/>
      <c r="LDM103"/>
      <c r="LDN103"/>
      <c r="LDO103"/>
      <c r="LDP103"/>
      <c r="LDQ103"/>
      <c r="LDR103"/>
      <c r="LDS103"/>
      <c r="LDT103"/>
      <c r="LDU103"/>
      <c r="LDV103"/>
      <c r="LDW103"/>
      <c r="LDX103"/>
      <c r="LDY103"/>
      <c r="LDZ103"/>
      <c r="LEA103"/>
      <c r="LEB103"/>
      <c r="LEC103"/>
      <c r="LED103"/>
      <c r="LEE103"/>
      <c r="LEF103"/>
      <c r="LEG103"/>
      <c r="LEH103"/>
      <c r="LEI103"/>
      <c r="LEJ103"/>
      <c r="LEK103"/>
      <c r="LEL103"/>
      <c r="LEM103"/>
      <c r="LEN103"/>
      <c r="LEO103"/>
      <c r="LEP103"/>
      <c r="LEQ103"/>
      <c r="LER103"/>
      <c r="LES103"/>
      <c r="LET103"/>
      <c r="LEU103"/>
      <c r="LEV103"/>
      <c r="LEW103"/>
      <c r="LEX103"/>
      <c r="LEY103"/>
      <c r="LEZ103"/>
      <c r="LFA103"/>
      <c r="LFB103"/>
      <c r="LFC103"/>
      <c r="LFD103"/>
      <c r="LFE103"/>
      <c r="LFF103"/>
      <c r="LFG103"/>
      <c r="LFH103"/>
      <c r="LFI103"/>
      <c r="LFJ103"/>
      <c r="LFK103"/>
      <c r="LFL103"/>
      <c r="LFM103"/>
      <c r="LFN103"/>
      <c r="LFO103"/>
      <c r="LFP103"/>
      <c r="LFQ103"/>
      <c r="LFR103"/>
      <c r="LFS103"/>
      <c r="LFT103"/>
      <c r="LFU103"/>
      <c r="LFV103"/>
      <c r="LFW103"/>
      <c r="LFX103"/>
      <c r="LFY103"/>
      <c r="LFZ103"/>
      <c r="LGA103"/>
      <c r="LGB103"/>
      <c r="LGC103"/>
      <c r="LGD103"/>
      <c r="LGE103"/>
      <c r="LGF103"/>
      <c r="LGG103"/>
      <c r="LGH103"/>
      <c r="LGI103"/>
      <c r="LGJ103"/>
      <c r="LGK103"/>
      <c r="LGL103"/>
      <c r="LGM103"/>
      <c r="LGN103"/>
      <c r="LGO103"/>
      <c r="LGP103"/>
      <c r="LGQ103"/>
      <c r="LGR103"/>
      <c r="LGS103"/>
      <c r="LGT103"/>
      <c r="LGU103"/>
      <c r="LGV103"/>
      <c r="LGW103"/>
      <c r="LGX103"/>
      <c r="LGY103"/>
      <c r="LGZ103"/>
      <c r="LHA103"/>
      <c r="LHB103"/>
      <c r="LHC103"/>
      <c r="LHD103"/>
      <c r="LHE103"/>
      <c r="LHF103"/>
      <c r="LHG103"/>
      <c r="LHH103"/>
      <c r="LHI103"/>
      <c r="LHJ103"/>
      <c r="LHK103"/>
      <c r="LHL103"/>
      <c r="LHM103"/>
      <c r="LHN103"/>
      <c r="LHO103"/>
      <c r="LHP103"/>
      <c r="LHQ103"/>
      <c r="LHR103"/>
      <c r="LHS103"/>
      <c r="LHT103"/>
      <c r="LHU103"/>
      <c r="LHV103"/>
      <c r="LHW103"/>
      <c r="LHX103"/>
      <c r="LHY103"/>
      <c r="LHZ103"/>
      <c r="LIA103"/>
      <c r="LIB103"/>
      <c r="LIC103"/>
      <c r="LID103"/>
      <c r="LIE103"/>
      <c r="LIF103"/>
      <c r="LIG103"/>
      <c r="LIH103"/>
      <c r="LII103"/>
      <c r="LIJ103"/>
      <c r="LIK103"/>
      <c r="LIL103"/>
      <c r="LIM103"/>
      <c r="LIN103"/>
      <c r="LIO103"/>
      <c r="LIP103"/>
      <c r="LIQ103"/>
      <c r="LIR103"/>
      <c r="LIS103"/>
      <c r="LIT103"/>
      <c r="LIU103"/>
      <c r="LIV103"/>
      <c r="LIW103"/>
      <c r="LIX103"/>
      <c r="LIY103"/>
      <c r="LIZ103"/>
      <c r="LJA103"/>
      <c r="LJB103"/>
      <c r="LJC103"/>
      <c r="LJD103"/>
      <c r="LJE103"/>
      <c r="LJF103"/>
      <c r="LJG103"/>
      <c r="LJH103"/>
      <c r="LJI103"/>
      <c r="LJJ103"/>
      <c r="LJK103"/>
      <c r="LJL103"/>
      <c r="LJM103"/>
      <c r="LJN103"/>
      <c r="LJO103"/>
      <c r="LJP103"/>
      <c r="LJQ103"/>
      <c r="LJR103"/>
      <c r="LJS103"/>
      <c r="LJT103"/>
      <c r="LJU103"/>
      <c r="LJV103"/>
      <c r="LJW103"/>
      <c r="LJX103"/>
      <c r="LJY103"/>
      <c r="LJZ103"/>
      <c r="LKA103"/>
      <c r="LKB103"/>
      <c r="LKC103"/>
      <c r="LKD103"/>
      <c r="LKE103"/>
      <c r="LKF103"/>
      <c r="LKG103"/>
      <c r="LKH103"/>
      <c r="LKI103"/>
      <c r="LKJ103"/>
      <c r="LKK103"/>
      <c r="LKL103"/>
      <c r="LKM103"/>
      <c r="LKN103"/>
      <c r="LKO103"/>
      <c r="LKP103"/>
      <c r="LKQ103"/>
      <c r="LKR103"/>
      <c r="LKS103"/>
      <c r="LKT103"/>
      <c r="LKU103"/>
      <c r="LKV103"/>
      <c r="LKW103"/>
      <c r="LKX103"/>
      <c r="LKY103"/>
      <c r="LKZ103"/>
      <c r="LLA103"/>
      <c r="LLB103"/>
      <c r="LLC103"/>
      <c r="LLD103"/>
      <c r="LLE103"/>
      <c r="LLF103"/>
      <c r="LLG103"/>
      <c r="LLH103"/>
      <c r="LLI103"/>
      <c r="LLJ103"/>
      <c r="LLK103"/>
      <c r="LLL103"/>
      <c r="LLM103"/>
      <c r="LLN103"/>
      <c r="LLO103"/>
      <c r="LLP103"/>
      <c r="LLQ103"/>
      <c r="LLR103"/>
      <c r="LLS103"/>
      <c r="LLT103"/>
      <c r="LLU103"/>
      <c r="LLV103"/>
      <c r="LLW103"/>
      <c r="LLX103"/>
      <c r="LLY103"/>
      <c r="LLZ103"/>
      <c r="LMA103"/>
      <c r="LMB103"/>
      <c r="LMC103"/>
      <c r="LMD103"/>
      <c r="LME103"/>
      <c r="LMF103"/>
      <c r="LMG103"/>
      <c r="LMH103"/>
      <c r="LMI103"/>
      <c r="LMJ103"/>
      <c r="LMK103"/>
      <c r="LML103"/>
      <c r="LMM103"/>
      <c r="LMN103"/>
      <c r="LMO103"/>
      <c r="LMP103"/>
      <c r="LMQ103"/>
      <c r="LMR103"/>
      <c r="LMS103"/>
      <c r="LMT103"/>
      <c r="LMU103"/>
      <c r="LMV103"/>
      <c r="LMW103"/>
      <c r="LMX103"/>
      <c r="LMY103"/>
      <c r="LMZ103"/>
      <c r="LNA103"/>
      <c r="LNB103"/>
      <c r="LNC103"/>
      <c r="LND103"/>
      <c r="LNE103"/>
      <c r="LNF103"/>
      <c r="LNG103"/>
      <c r="LNH103"/>
      <c r="LNI103"/>
      <c r="LNJ103"/>
      <c r="LNK103"/>
      <c r="LNL103"/>
      <c r="LNM103"/>
      <c r="LNN103"/>
      <c r="LNO103"/>
      <c r="LNP103"/>
      <c r="LNQ103"/>
      <c r="LNR103"/>
      <c r="LNS103"/>
      <c r="LNT103"/>
      <c r="LNU103"/>
      <c r="LNV103"/>
      <c r="LNW103"/>
      <c r="LNX103"/>
      <c r="LNY103"/>
      <c r="LNZ103"/>
      <c r="LOA103"/>
      <c r="LOB103"/>
      <c r="LOC103"/>
      <c r="LOD103"/>
      <c r="LOE103"/>
      <c r="LOF103"/>
      <c r="LOG103"/>
      <c r="LOH103"/>
      <c r="LOI103"/>
      <c r="LOJ103"/>
      <c r="LOK103"/>
      <c r="LOL103"/>
      <c r="LOM103"/>
      <c r="LON103"/>
      <c r="LOO103"/>
      <c r="LOP103"/>
      <c r="LOQ103"/>
      <c r="LOR103"/>
      <c r="LOS103"/>
      <c r="LOT103"/>
      <c r="LOU103"/>
      <c r="LOV103"/>
      <c r="LOW103"/>
      <c r="LOX103"/>
      <c r="LOY103"/>
      <c r="LOZ103"/>
      <c r="LPA103"/>
      <c r="LPB103"/>
      <c r="LPC103"/>
      <c r="LPD103"/>
      <c r="LPE103"/>
      <c r="LPF103"/>
      <c r="LPG103"/>
      <c r="LPH103"/>
      <c r="LPI103"/>
      <c r="LPJ103"/>
      <c r="LPK103"/>
      <c r="LPL103"/>
      <c r="LPM103"/>
      <c r="LPN103"/>
      <c r="LPO103"/>
      <c r="LPP103"/>
      <c r="LPQ103"/>
      <c r="LPR103"/>
      <c r="LPS103"/>
      <c r="LPT103"/>
      <c r="LPU103"/>
      <c r="LPV103"/>
      <c r="LPW103"/>
      <c r="LPX103"/>
      <c r="LPY103"/>
      <c r="LPZ103"/>
      <c r="LQA103"/>
      <c r="LQB103"/>
      <c r="LQC103"/>
      <c r="LQD103"/>
      <c r="LQE103"/>
      <c r="LQF103"/>
      <c r="LQG103"/>
      <c r="LQH103"/>
      <c r="LQI103"/>
      <c r="LQJ103"/>
      <c r="LQK103"/>
      <c r="LQL103"/>
      <c r="LQM103"/>
      <c r="LQN103"/>
      <c r="LQO103"/>
      <c r="LQP103"/>
      <c r="LQQ103"/>
      <c r="LQR103"/>
      <c r="LQS103"/>
      <c r="LQT103"/>
      <c r="LQU103"/>
      <c r="LQV103"/>
      <c r="LQW103"/>
      <c r="LQX103"/>
      <c r="LQY103"/>
      <c r="LQZ103"/>
      <c r="LRA103"/>
      <c r="LRB103"/>
      <c r="LRC103"/>
      <c r="LRD103"/>
      <c r="LRE103"/>
      <c r="LRF103"/>
      <c r="LRG103"/>
      <c r="LRH103"/>
      <c r="LRI103"/>
      <c r="LRJ103"/>
      <c r="LRK103"/>
      <c r="LRL103"/>
      <c r="LRM103"/>
      <c r="LRN103"/>
      <c r="LRO103"/>
      <c r="LRP103"/>
      <c r="LRQ103"/>
      <c r="LRR103"/>
      <c r="LRS103"/>
      <c r="LRT103"/>
      <c r="LRU103"/>
      <c r="LRV103"/>
      <c r="LRW103"/>
      <c r="LRX103"/>
      <c r="LRY103"/>
      <c r="LRZ103"/>
      <c r="LSA103"/>
      <c r="LSB103"/>
      <c r="LSC103"/>
      <c r="LSD103"/>
      <c r="LSE103"/>
      <c r="LSF103"/>
      <c r="LSG103"/>
      <c r="LSH103"/>
      <c r="LSI103"/>
      <c r="LSJ103"/>
      <c r="LSK103"/>
      <c r="LSL103"/>
      <c r="LSM103"/>
      <c r="LSN103"/>
      <c r="LSO103"/>
      <c r="LSP103"/>
      <c r="LSQ103"/>
      <c r="LSR103"/>
      <c r="LSS103"/>
      <c r="LST103"/>
      <c r="LSU103"/>
      <c r="LSV103"/>
      <c r="LSW103"/>
      <c r="LSX103"/>
      <c r="LSY103"/>
      <c r="LSZ103"/>
      <c r="LTA103"/>
      <c r="LTB103"/>
      <c r="LTC103"/>
      <c r="LTD103"/>
      <c r="LTE103"/>
      <c r="LTF103"/>
      <c r="LTG103"/>
      <c r="LTH103"/>
      <c r="LTI103"/>
      <c r="LTJ103"/>
      <c r="LTK103"/>
      <c r="LTL103"/>
      <c r="LTM103"/>
      <c r="LTN103"/>
      <c r="LTO103"/>
      <c r="LTP103"/>
      <c r="LTQ103"/>
      <c r="LTR103"/>
      <c r="LTS103"/>
      <c r="LTT103"/>
      <c r="LTU103"/>
      <c r="LTV103"/>
      <c r="LTW103"/>
      <c r="LTX103"/>
      <c r="LTY103"/>
      <c r="LTZ103"/>
      <c r="LUA103"/>
      <c r="LUB103"/>
      <c r="LUC103"/>
      <c r="LUD103"/>
      <c r="LUE103"/>
      <c r="LUF103"/>
      <c r="LUG103"/>
      <c r="LUH103"/>
      <c r="LUI103"/>
      <c r="LUJ103"/>
      <c r="LUK103"/>
      <c r="LUL103"/>
      <c r="LUM103"/>
      <c r="LUN103"/>
      <c r="LUO103"/>
      <c r="LUP103"/>
      <c r="LUQ103"/>
      <c r="LUR103"/>
      <c r="LUS103"/>
      <c r="LUT103"/>
      <c r="LUU103"/>
      <c r="LUV103"/>
      <c r="LUW103"/>
      <c r="LUX103"/>
      <c r="LUY103"/>
      <c r="LUZ103"/>
      <c r="LVA103"/>
      <c r="LVB103"/>
      <c r="LVC103"/>
      <c r="LVD103"/>
      <c r="LVE103"/>
      <c r="LVF103"/>
      <c r="LVG103"/>
      <c r="LVH103"/>
      <c r="LVI103"/>
      <c r="LVJ103"/>
      <c r="LVK103"/>
      <c r="LVL103"/>
      <c r="LVM103"/>
      <c r="LVN103"/>
      <c r="LVO103"/>
      <c r="LVP103"/>
      <c r="LVQ103"/>
      <c r="LVR103"/>
      <c r="LVS103"/>
      <c r="LVT103"/>
      <c r="LVU103"/>
      <c r="LVV103"/>
      <c r="LVW103"/>
      <c r="LVX103"/>
      <c r="LVY103"/>
      <c r="LVZ103"/>
      <c r="LWA103"/>
      <c r="LWB103"/>
      <c r="LWC103"/>
      <c r="LWD103"/>
      <c r="LWE103"/>
      <c r="LWF103"/>
      <c r="LWG103"/>
      <c r="LWH103"/>
      <c r="LWI103"/>
      <c r="LWJ103"/>
      <c r="LWK103"/>
      <c r="LWL103"/>
      <c r="LWM103"/>
      <c r="LWN103"/>
      <c r="LWO103"/>
      <c r="LWP103"/>
      <c r="LWQ103"/>
      <c r="LWR103"/>
      <c r="LWS103"/>
      <c r="LWT103"/>
      <c r="LWU103"/>
      <c r="LWV103"/>
      <c r="LWW103"/>
      <c r="LWX103"/>
      <c r="LWY103"/>
      <c r="LWZ103"/>
      <c r="LXA103"/>
      <c r="LXB103"/>
      <c r="LXC103"/>
      <c r="LXD103"/>
      <c r="LXE103"/>
      <c r="LXF103"/>
      <c r="LXG103"/>
      <c r="LXH103"/>
      <c r="LXI103"/>
      <c r="LXJ103"/>
      <c r="LXK103"/>
      <c r="LXL103"/>
      <c r="LXM103"/>
      <c r="LXN103"/>
      <c r="LXO103"/>
      <c r="LXP103"/>
      <c r="LXQ103"/>
      <c r="LXR103"/>
      <c r="LXS103"/>
      <c r="LXT103"/>
      <c r="LXU103"/>
      <c r="LXV103"/>
      <c r="LXW103"/>
      <c r="LXX103"/>
      <c r="LXY103"/>
      <c r="LXZ103"/>
      <c r="LYA103"/>
      <c r="LYB103"/>
      <c r="LYC103"/>
      <c r="LYD103"/>
      <c r="LYE103"/>
      <c r="LYF103"/>
      <c r="LYG103"/>
      <c r="LYH103"/>
      <c r="LYI103"/>
      <c r="LYJ103"/>
      <c r="LYK103"/>
      <c r="LYL103"/>
      <c r="LYM103"/>
      <c r="LYN103"/>
      <c r="LYO103"/>
      <c r="LYP103"/>
      <c r="LYQ103"/>
      <c r="LYR103"/>
      <c r="LYS103"/>
      <c r="LYT103"/>
      <c r="LYU103"/>
      <c r="LYV103"/>
      <c r="LYW103"/>
      <c r="LYX103"/>
      <c r="LYY103"/>
      <c r="LYZ103"/>
      <c r="LZA103"/>
      <c r="LZB103"/>
      <c r="LZC103"/>
      <c r="LZD103"/>
      <c r="LZE103"/>
      <c r="LZF103"/>
      <c r="LZG103"/>
      <c r="LZH103"/>
      <c r="LZI103"/>
      <c r="LZJ103"/>
      <c r="LZK103"/>
      <c r="LZL103"/>
      <c r="LZM103"/>
      <c r="LZN103"/>
      <c r="LZO103"/>
      <c r="LZP103"/>
      <c r="LZQ103"/>
      <c r="LZR103"/>
      <c r="LZS103"/>
      <c r="LZT103"/>
      <c r="LZU103"/>
      <c r="LZV103"/>
      <c r="LZW103"/>
      <c r="LZX103"/>
      <c r="LZY103"/>
      <c r="LZZ103"/>
      <c r="MAA103"/>
      <c r="MAB103"/>
      <c r="MAC103"/>
      <c r="MAD103"/>
      <c r="MAE103"/>
      <c r="MAF103"/>
      <c r="MAG103"/>
      <c r="MAH103"/>
      <c r="MAI103"/>
      <c r="MAJ103"/>
      <c r="MAK103"/>
      <c r="MAL103"/>
      <c r="MAM103"/>
      <c r="MAN103"/>
      <c r="MAO103"/>
      <c r="MAP103"/>
      <c r="MAQ103"/>
      <c r="MAR103"/>
      <c r="MAS103"/>
      <c r="MAT103"/>
      <c r="MAU103"/>
      <c r="MAV103"/>
      <c r="MAW103"/>
      <c r="MAX103"/>
      <c r="MAY103"/>
      <c r="MAZ103"/>
      <c r="MBA103"/>
      <c r="MBB103"/>
      <c r="MBC103"/>
      <c r="MBD103"/>
      <c r="MBE103"/>
      <c r="MBF103"/>
      <c r="MBG103"/>
      <c r="MBH103"/>
      <c r="MBI103"/>
      <c r="MBJ103"/>
      <c r="MBK103"/>
      <c r="MBL103"/>
      <c r="MBM103"/>
      <c r="MBN103"/>
      <c r="MBO103"/>
      <c r="MBP103"/>
      <c r="MBQ103"/>
      <c r="MBR103"/>
      <c r="MBS103"/>
      <c r="MBT103"/>
      <c r="MBU103"/>
      <c r="MBV103"/>
      <c r="MBW103"/>
      <c r="MBX103"/>
      <c r="MBY103"/>
      <c r="MBZ103"/>
      <c r="MCA103"/>
      <c r="MCB103"/>
      <c r="MCC103"/>
      <c r="MCD103"/>
      <c r="MCE103"/>
      <c r="MCF103"/>
      <c r="MCG103"/>
      <c r="MCH103"/>
      <c r="MCI103"/>
      <c r="MCJ103"/>
      <c r="MCK103"/>
      <c r="MCL103"/>
      <c r="MCM103"/>
      <c r="MCN103"/>
      <c r="MCO103"/>
      <c r="MCP103"/>
      <c r="MCQ103"/>
      <c r="MCR103"/>
      <c r="MCS103"/>
      <c r="MCT103"/>
      <c r="MCU103"/>
      <c r="MCV103"/>
      <c r="MCW103"/>
      <c r="MCX103"/>
      <c r="MCY103"/>
      <c r="MCZ103"/>
      <c r="MDA103"/>
      <c r="MDB103"/>
      <c r="MDC103"/>
      <c r="MDD103"/>
      <c r="MDE103"/>
      <c r="MDF103"/>
      <c r="MDG103"/>
      <c r="MDH103"/>
      <c r="MDI103"/>
      <c r="MDJ103"/>
      <c r="MDK103"/>
      <c r="MDL103"/>
      <c r="MDM103"/>
      <c r="MDN103"/>
      <c r="MDO103"/>
      <c r="MDP103"/>
      <c r="MDQ103"/>
      <c r="MDR103"/>
      <c r="MDS103"/>
      <c r="MDT103"/>
      <c r="MDU103"/>
      <c r="MDV103"/>
      <c r="MDW103"/>
      <c r="MDX103"/>
      <c r="MDY103"/>
      <c r="MDZ103"/>
      <c r="MEA103"/>
      <c r="MEB103"/>
      <c r="MEC103"/>
      <c r="MED103"/>
      <c r="MEE103"/>
      <c r="MEF103"/>
      <c r="MEG103"/>
      <c r="MEH103"/>
      <c r="MEI103"/>
      <c r="MEJ103"/>
      <c r="MEK103"/>
      <c r="MEL103"/>
      <c r="MEM103"/>
      <c r="MEN103"/>
      <c r="MEO103"/>
      <c r="MEP103"/>
      <c r="MEQ103"/>
      <c r="MER103"/>
      <c r="MES103"/>
      <c r="MET103"/>
      <c r="MEU103"/>
      <c r="MEV103"/>
      <c r="MEW103"/>
      <c r="MEX103"/>
      <c r="MEY103"/>
      <c r="MEZ103"/>
      <c r="MFA103"/>
      <c r="MFB103"/>
      <c r="MFC103"/>
      <c r="MFD103"/>
      <c r="MFE103"/>
      <c r="MFF103"/>
      <c r="MFG103"/>
      <c r="MFH103"/>
      <c r="MFI103"/>
      <c r="MFJ103"/>
      <c r="MFK103"/>
      <c r="MFL103"/>
      <c r="MFM103"/>
      <c r="MFN103"/>
      <c r="MFO103"/>
      <c r="MFP103"/>
      <c r="MFQ103"/>
      <c r="MFR103"/>
      <c r="MFS103"/>
      <c r="MFT103"/>
      <c r="MFU103"/>
      <c r="MFV103"/>
      <c r="MFW103"/>
      <c r="MFX103"/>
      <c r="MFY103"/>
      <c r="MFZ103"/>
      <c r="MGA103"/>
      <c r="MGB103"/>
      <c r="MGC103"/>
      <c r="MGD103"/>
      <c r="MGE103"/>
      <c r="MGF103"/>
      <c r="MGG103"/>
      <c r="MGH103"/>
      <c r="MGI103"/>
      <c r="MGJ103"/>
      <c r="MGK103"/>
      <c r="MGL103"/>
      <c r="MGM103"/>
      <c r="MGN103"/>
      <c r="MGO103"/>
      <c r="MGP103"/>
      <c r="MGQ103"/>
      <c r="MGR103"/>
      <c r="MGS103"/>
      <c r="MGT103"/>
      <c r="MGU103"/>
      <c r="MGV103"/>
      <c r="MGW103"/>
      <c r="MGX103"/>
      <c r="MGY103"/>
      <c r="MGZ103"/>
      <c r="MHA103"/>
      <c r="MHB103"/>
      <c r="MHC103"/>
      <c r="MHD103"/>
      <c r="MHE103"/>
      <c r="MHF103"/>
      <c r="MHG103"/>
      <c r="MHH103"/>
      <c r="MHI103"/>
      <c r="MHJ103"/>
      <c r="MHK103"/>
      <c r="MHL103"/>
      <c r="MHM103"/>
      <c r="MHN103"/>
      <c r="MHO103"/>
      <c r="MHP103"/>
      <c r="MHQ103"/>
      <c r="MHR103"/>
      <c r="MHS103"/>
      <c r="MHT103"/>
      <c r="MHU103"/>
      <c r="MHV103"/>
      <c r="MHW103"/>
      <c r="MHX103"/>
      <c r="MHY103"/>
      <c r="MHZ103"/>
      <c r="MIA103"/>
      <c r="MIB103"/>
      <c r="MIC103"/>
      <c r="MID103"/>
      <c r="MIE103"/>
      <c r="MIF103"/>
      <c r="MIG103"/>
      <c r="MIH103"/>
      <c r="MII103"/>
      <c r="MIJ103"/>
      <c r="MIK103"/>
      <c r="MIL103"/>
      <c r="MIM103"/>
      <c r="MIN103"/>
      <c r="MIO103"/>
      <c r="MIP103"/>
      <c r="MIQ103"/>
      <c r="MIR103"/>
      <c r="MIS103"/>
      <c r="MIT103"/>
      <c r="MIU103"/>
      <c r="MIV103"/>
      <c r="MIW103"/>
      <c r="MIX103"/>
      <c r="MIY103"/>
      <c r="MIZ103"/>
      <c r="MJA103"/>
      <c r="MJB103"/>
      <c r="MJC103"/>
      <c r="MJD103"/>
      <c r="MJE103"/>
      <c r="MJF103"/>
      <c r="MJG103"/>
      <c r="MJH103"/>
      <c r="MJI103"/>
      <c r="MJJ103"/>
      <c r="MJK103"/>
      <c r="MJL103"/>
      <c r="MJM103"/>
      <c r="MJN103"/>
      <c r="MJO103"/>
      <c r="MJP103"/>
      <c r="MJQ103"/>
      <c r="MJR103"/>
      <c r="MJS103"/>
      <c r="MJT103"/>
      <c r="MJU103"/>
      <c r="MJV103"/>
      <c r="MJW103"/>
      <c r="MJX103"/>
      <c r="MJY103"/>
      <c r="MJZ103"/>
      <c r="MKA103"/>
      <c r="MKB103"/>
      <c r="MKC103"/>
      <c r="MKD103"/>
      <c r="MKE103"/>
      <c r="MKF103"/>
      <c r="MKG103"/>
      <c r="MKH103"/>
      <c r="MKI103"/>
      <c r="MKJ103"/>
      <c r="MKK103"/>
      <c r="MKL103"/>
      <c r="MKM103"/>
      <c r="MKN103"/>
      <c r="MKO103"/>
      <c r="MKP103"/>
      <c r="MKQ103"/>
      <c r="MKR103"/>
      <c r="MKS103"/>
      <c r="MKT103"/>
      <c r="MKU103"/>
      <c r="MKV103"/>
      <c r="MKW103"/>
      <c r="MKX103"/>
      <c r="MKY103"/>
      <c r="MKZ103"/>
      <c r="MLA103"/>
      <c r="MLB103"/>
      <c r="MLC103"/>
      <c r="MLD103"/>
      <c r="MLE103"/>
      <c r="MLF103"/>
      <c r="MLG103"/>
      <c r="MLH103"/>
      <c r="MLI103"/>
      <c r="MLJ103"/>
      <c r="MLK103"/>
      <c r="MLL103"/>
      <c r="MLM103"/>
      <c r="MLN103"/>
      <c r="MLO103"/>
      <c r="MLP103"/>
      <c r="MLQ103"/>
      <c r="MLR103"/>
      <c r="MLS103"/>
      <c r="MLT103"/>
      <c r="MLU103"/>
      <c r="MLV103"/>
      <c r="MLW103"/>
      <c r="MLX103"/>
      <c r="MLY103"/>
      <c r="MLZ103"/>
      <c r="MMA103"/>
      <c r="MMB103"/>
      <c r="MMC103"/>
      <c r="MMD103"/>
      <c r="MME103"/>
      <c r="MMF103"/>
      <c r="MMG103"/>
      <c r="MMH103"/>
      <c r="MMI103"/>
      <c r="MMJ103"/>
      <c r="MMK103"/>
      <c r="MML103"/>
      <c r="MMM103"/>
      <c r="MMN103"/>
      <c r="MMO103"/>
      <c r="MMP103"/>
      <c r="MMQ103"/>
      <c r="MMR103"/>
      <c r="MMS103"/>
      <c r="MMT103"/>
      <c r="MMU103"/>
      <c r="MMV103"/>
      <c r="MMW103"/>
      <c r="MMX103"/>
      <c r="MMY103"/>
      <c r="MMZ103"/>
      <c r="MNA103"/>
      <c r="MNB103"/>
      <c r="MNC103"/>
      <c r="MND103"/>
      <c r="MNE103"/>
      <c r="MNF103"/>
      <c r="MNG103"/>
      <c r="MNH103"/>
      <c r="MNI103"/>
      <c r="MNJ103"/>
      <c r="MNK103"/>
      <c r="MNL103"/>
      <c r="MNM103"/>
      <c r="MNN103"/>
      <c r="MNO103"/>
      <c r="MNP103"/>
      <c r="MNQ103"/>
      <c r="MNR103"/>
      <c r="MNS103"/>
      <c r="MNT103"/>
      <c r="MNU103"/>
      <c r="MNV103"/>
      <c r="MNW103"/>
      <c r="MNX103"/>
      <c r="MNY103"/>
      <c r="MNZ103"/>
      <c r="MOA103"/>
      <c r="MOB103"/>
      <c r="MOC103"/>
      <c r="MOD103"/>
      <c r="MOE103"/>
      <c r="MOF103"/>
      <c r="MOG103"/>
      <c r="MOH103"/>
      <c r="MOI103"/>
      <c r="MOJ103"/>
      <c r="MOK103"/>
      <c r="MOL103"/>
      <c r="MOM103"/>
      <c r="MON103"/>
      <c r="MOO103"/>
      <c r="MOP103"/>
      <c r="MOQ103"/>
      <c r="MOR103"/>
      <c r="MOS103"/>
      <c r="MOT103"/>
      <c r="MOU103"/>
      <c r="MOV103"/>
      <c r="MOW103"/>
      <c r="MOX103"/>
      <c r="MOY103"/>
      <c r="MOZ103"/>
      <c r="MPA103"/>
      <c r="MPB103"/>
      <c r="MPC103"/>
      <c r="MPD103"/>
      <c r="MPE103"/>
      <c r="MPF103"/>
      <c r="MPG103"/>
      <c r="MPH103"/>
      <c r="MPI103"/>
      <c r="MPJ103"/>
      <c r="MPK103"/>
      <c r="MPL103"/>
      <c r="MPM103"/>
      <c r="MPN103"/>
      <c r="MPO103"/>
      <c r="MPP103"/>
      <c r="MPQ103"/>
      <c r="MPR103"/>
      <c r="MPS103"/>
      <c r="MPT103"/>
      <c r="MPU103"/>
      <c r="MPV103"/>
      <c r="MPW103"/>
      <c r="MPX103"/>
      <c r="MPY103"/>
      <c r="MPZ103"/>
      <c r="MQA103"/>
      <c r="MQB103"/>
      <c r="MQC103"/>
      <c r="MQD103"/>
      <c r="MQE103"/>
      <c r="MQF103"/>
      <c r="MQG103"/>
      <c r="MQH103"/>
      <c r="MQI103"/>
      <c r="MQJ103"/>
      <c r="MQK103"/>
      <c r="MQL103"/>
      <c r="MQM103"/>
      <c r="MQN103"/>
      <c r="MQO103"/>
      <c r="MQP103"/>
      <c r="MQQ103"/>
      <c r="MQR103"/>
      <c r="MQS103"/>
      <c r="MQT103"/>
      <c r="MQU103"/>
      <c r="MQV103"/>
      <c r="MQW103"/>
      <c r="MQX103"/>
      <c r="MQY103"/>
      <c r="MQZ103"/>
      <c r="MRA103"/>
      <c r="MRB103"/>
      <c r="MRC103"/>
      <c r="MRD103"/>
      <c r="MRE103"/>
      <c r="MRF103"/>
      <c r="MRG103"/>
      <c r="MRH103"/>
      <c r="MRI103"/>
      <c r="MRJ103"/>
      <c r="MRK103"/>
      <c r="MRL103"/>
      <c r="MRM103"/>
      <c r="MRN103"/>
      <c r="MRO103"/>
      <c r="MRP103"/>
      <c r="MRQ103"/>
      <c r="MRR103"/>
      <c r="MRS103"/>
      <c r="MRT103"/>
      <c r="MRU103"/>
      <c r="MRV103"/>
      <c r="MRW103"/>
      <c r="MRX103"/>
      <c r="MRY103"/>
      <c r="MRZ103"/>
      <c r="MSA103"/>
      <c r="MSB103"/>
      <c r="MSC103"/>
      <c r="MSD103"/>
      <c r="MSE103"/>
      <c r="MSF103"/>
      <c r="MSG103"/>
      <c r="MSH103"/>
      <c r="MSI103"/>
      <c r="MSJ103"/>
      <c r="MSK103"/>
      <c r="MSL103"/>
      <c r="MSM103"/>
      <c r="MSN103"/>
      <c r="MSO103"/>
      <c r="MSP103"/>
      <c r="MSQ103"/>
      <c r="MSR103"/>
      <c r="MSS103"/>
      <c r="MST103"/>
      <c r="MSU103"/>
      <c r="MSV103"/>
      <c r="MSW103"/>
      <c r="MSX103"/>
      <c r="MSY103"/>
      <c r="MSZ103"/>
      <c r="MTA103"/>
      <c r="MTB103"/>
      <c r="MTC103"/>
      <c r="MTD103"/>
      <c r="MTE103"/>
      <c r="MTF103"/>
      <c r="MTG103"/>
      <c r="MTH103"/>
      <c r="MTI103"/>
      <c r="MTJ103"/>
      <c r="MTK103"/>
      <c r="MTL103"/>
      <c r="MTM103"/>
      <c r="MTN103"/>
      <c r="MTO103"/>
      <c r="MTP103"/>
      <c r="MTQ103"/>
      <c r="MTR103"/>
      <c r="MTS103"/>
      <c r="MTT103"/>
      <c r="MTU103"/>
      <c r="MTV103"/>
      <c r="MTW103"/>
      <c r="MTX103"/>
      <c r="MTY103"/>
      <c r="MTZ103"/>
      <c r="MUA103"/>
      <c r="MUB103"/>
      <c r="MUC103"/>
      <c r="MUD103"/>
      <c r="MUE103"/>
      <c r="MUF103"/>
      <c r="MUG103"/>
      <c r="MUH103"/>
      <c r="MUI103"/>
      <c r="MUJ103"/>
      <c r="MUK103"/>
      <c r="MUL103"/>
      <c r="MUM103"/>
      <c r="MUN103"/>
      <c r="MUO103"/>
      <c r="MUP103"/>
      <c r="MUQ103"/>
      <c r="MUR103"/>
      <c r="MUS103"/>
      <c r="MUT103"/>
      <c r="MUU103"/>
      <c r="MUV103"/>
      <c r="MUW103"/>
      <c r="MUX103"/>
      <c r="MUY103"/>
      <c r="MUZ103"/>
      <c r="MVA103"/>
      <c r="MVB103"/>
      <c r="MVC103"/>
      <c r="MVD103"/>
      <c r="MVE103"/>
      <c r="MVF103"/>
      <c r="MVG103"/>
      <c r="MVH103"/>
      <c r="MVI103"/>
      <c r="MVJ103"/>
      <c r="MVK103"/>
      <c r="MVL103"/>
      <c r="MVM103"/>
      <c r="MVN103"/>
      <c r="MVO103"/>
      <c r="MVP103"/>
      <c r="MVQ103"/>
      <c r="MVR103"/>
      <c r="MVS103"/>
      <c r="MVT103"/>
      <c r="MVU103"/>
      <c r="MVV103"/>
      <c r="MVW103"/>
      <c r="MVX103"/>
      <c r="MVY103"/>
      <c r="MVZ103"/>
      <c r="MWA103"/>
      <c r="MWB103"/>
      <c r="MWC103"/>
      <c r="MWD103"/>
      <c r="MWE103"/>
      <c r="MWF103"/>
      <c r="MWG103"/>
      <c r="MWH103"/>
      <c r="MWI103"/>
      <c r="MWJ103"/>
      <c r="MWK103"/>
      <c r="MWL103"/>
      <c r="MWM103"/>
      <c r="MWN103"/>
      <c r="MWO103"/>
      <c r="MWP103"/>
      <c r="MWQ103"/>
      <c r="MWR103"/>
      <c r="MWS103"/>
      <c r="MWT103"/>
      <c r="MWU103"/>
      <c r="MWV103"/>
      <c r="MWW103"/>
      <c r="MWX103"/>
      <c r="MWY103"/>
      <c r="MWZ103"/>
      <c r="MXA103"/>
      <c r="MXB103"/>
      <c r="MXC103"/>
      <c r="MXD103"/>
      <c r="MXE103"/>
      <c r="MXF103"/>
      <c r="MXG103"/>
      <c r="MXH103"/>
      <c r="MXI103"/>
      <c r="MXJ103"/>
      <c r="MXK103"/>
      <c r="MXL103"/>
      <c r="MXM103"/>
      <c r="MXN103"/>
      <c r="MXO103"/>
      <c r="MXP103"/>
      <c r="MXQ103"/>
      <c r="MXR103"/>
      <c r="MXS103"/>
      <c r="MXT103"/>
      <c r="MXU103"/>
      <c r="MXV103"/>
      <c r="MXW103"/>
      <c r="MXX103"/>
      <c r="MXY103"/>
      <c r="MXZ103"/>
      <c r="MYA103"/>
      <c r="MYB103"/>
      <c r="MYC103"/>
      <c r="MYD103"/>
      <c r="MYE103"/>
      <c r="MYF103"/>
      <c r="MYG103"/>
      <c r="MYH103"/>
      <c r="MYI103"/>
      <c r="MYJ103"/>
      <c r="MYK103"/>
      <c r="MYL103"/>
      <c r="MYM103"/>
      <c r="MYN103"/>
      <c r="MYO103"/>
      <c r="MYP103"/>
      <c r="MYQ103"/>
      <c r="MYR103"/>
      <c r="MYS103"/>
      <c r="MYT103"/>
      <c r="MYU103"/>
      <c r="MYV103"/>
      <c r="MYW103"/>
      <c r="MYX103"/>
      <c r="MYY103"/>
      <c r="MYZ103"/>
      <c r="MZA103"/>
      <c r="MZB103"/>
      <c r="MZC103"/>
      <c r="MZD103"/>
      <c r="MZE103"/>
      <c r="MZF103"/>
      <c r="MZG103"/>
      <c r="MZH103"/>
      <c r="MZI103"/>
      <c r="MZJ103"/>
      <c r="MZK103"/>
      <c r="MZL103"/>
      <c r="MZM103"/>
      <c r="MZN103"/>
      <c r="MZO103"/>
      <c r="MZP103"/>
      <c r="MZQ103"/>
      <c r="MZR103"/>
      <c r="MZS103"/>
      <c r="MZT103"/>
      <c r="MZU103"/>
      <c r="MZV103"/>
      <c r="MZW103"/>
      <c r="MZX103"/>
      <c r="MZY103"/>
      <c r="MZZ103"/>
      <c r="NAA103"/>
      <c r="NAB103"/>
      <c r="NAC103"/>
      <c r="NAD103"/>
      <c r="NAE103"/>
      <c r="NAF103"/>
      <c r="NAG103"/>
      <c r="NAH103"/>
      <c r="NAI103"/>
      <c r="NAJ103"/>
      <c r="NAK103"/>
      <c r="NAL103"/>
      <c r="NAM103"/>
      <c r="NAN103"/>
      <c r="NAO103"/>
      <c r="NAP103"/>
      <c r="NAQ103"/>
      <c r="NAR103"/>
      <c r="NAS103"/>
      <c r="NAT103"/>
      <c r="NAU103"/>
      <c r="NAV103"/>
      <c r="NAW103"/>
      <c r="NAX103"/>
      <c r="NAY103"/>
      <c r="NAZ103"/>
      <c r="NBA103"/>
      <c r="NBB103"/>
      <c r="NBC103"/>
      <c r="NBD103"/>
      <c r="NBE103"/>
      <c r="NBF103"/>
      <c r="NBG103"/>
      <c r="NBH103"/>
      <c r="NBI103"/>
      <c r="NBJ103"/>
      <c r="NBK103"/>
      <c r="NBL103"/>
      <c r="NBM103"/>
      <c r="NBN103"/>
      <c r="NBO103"/>
      <c r="NBP103"/>
      <c r="NBQ103"/>
      <c r="NBR103"/>
      <c r="NBS103"/>
      <c r="NBT103"/>
      <c r="NBU103"/>
      <c r="NBV103"/>
      <c r="NBW103"/>
      <c r="NBX103"/>
      <c r="NBY103"/>
      <c r="NBZ103"/>
      <c r="NCA103"/>
      <c r="NCB103"/>
      <c r="NCC103"/>
      <c r="NCD103"/>
      <c r="NCE103"/>
      <c r="NCF103"/>
      <c r="NCG103"/>
      <c r="NCH103"/>
      <c r="NCI103"/>
      <c r="NCJ103"/>
      <c r="NCK103"/>
      <c r="NCL103"/>
      <c r="NCM103"/>
      <c r="NCN103"/>
      <c r="NCO103"/>
      <c r="NCP103"/>
      <c r="NCQ103"/>
      <c r="NCR103"/>
      <c r="NCS103"/>
      <c r="NCT103"/>
      <c r="NCU103"/>
      <c r="NCV103"/>
      <c r="NCW103"/>
      <c r="NCX103"/>
      <c r="NCY103"/>
      <c r="NCZ103"/>
      <c r="NDA103"/>
      <c r="NDB103"/>
      <c r="NDC103"/>
      <c r="NDD103"/>
      <c r="NDE103"/>
      <c r="NDF103"/>
      <c r="NDG103"/>
      <c r="NDH103"/>
      <c r="NDI103"/>
      <c r="NDJ103"/>
      <c r="NDK103"/>
      <c r="NDL103"/>
      <c r="NDM103"/>
      <c r="NDN103"/>
      <c r="NDO103"/>
      <c r="NDP103"/>
      <c r="NDQ103"/>
      <c r="NDR103"/>
      <c r="NDS103"/>
      <c r="NDT103"/>
      <c r="NDU103"/>
      <c r="NDV103"/>
      <c r="NDW103"/>
      <c r="NDX103"/>
      <c r="NDY103"/>
      <c r="NDZ103"/>
      <c r="NEA103"/>
      <c r="NEB103"/>
      <c r="NEC103"/>
      <c r="NED103"/>
      <c r="NEE103"/>
      <c r="NEF103"/>
      <c r="NEG103"/>
      <c r="NEH103"/>
      <c r="NEI103"/>
      <c r="NEJ103"/>
      <c r="NEK103"/>
      <c r="NEL103"/>
      <c r="NEM103"/>
      <c r="NEN103"/>
      <c r="NEO103"/>
      <c r="NEP103"/>
      <c r="NEQ103"/>
      <c r="NER103"/>
      <c r="NES103"/>
      <c r="NET103"/>
      <c r="NEU103"/>
      <c r="NEV103"/>
      <c r="NEW103"/>
      <c r="NEX103"/>
      <c r="NEY103"/>
      <c r="NEZ103"/>
      <c r="NFA103"/>
      <c r="NFB103"/>
      <c r="NFC103"/>
      <c r="NFD103"/>
      <c r="NFE103"/>
      <c r="NFF103"/>
      <c r="NFG103"/>
      <c r="NFH103"/>
      <c r="NFI103"/>
      <c r="NFJ103"/>
      <c r="NFK103"/>
      <c r="NFL103"/>
      <c r="NFM103"/>
      <c r="NFN103"/>
      <c r="NFO103"/>
      <c r="NFP103"/>
      <c r="NFQ103"/>
      <c r="NFR103"/>
      <c r="NFS103"/>
      <c r="NFT103"/>
      <c r="NFU103"/>
      <c r="NFV103"/>
      <c r="NFW103"/>
      <c r="NFX103"/>
      <c r="NFY103"/>
      <c r="NFZ103"/>
      <c r="NGA103"/>
      <c r="NGB103"/>
      <c r="NGC103"/>
      <c r="NGD103"/>
      <c r="NGE103"/>
      <c r="NGF103"/>
      <c r="NGG103"/>
      <c r="NGH103"/>
      <c r="NGI103"/>
      <c r="NGJ103"/>
      <c r="NGK103"/>
      <c r="NGL103"/>
      <c r="NGM103"/>
      <c r="NGN103"/>
      <c r="NGO103"/>
      <c r="NGP103"/>
      <c r="NGQ103"/>
      <c r="NGR103"/>
      <c r="NGS103"/>
      <c r="NGT103"/>
      <c r="NGU103"/>
      <c r="NGV103"/>
      <c r="NGW103"/>
      <c r="NGX103"/>
      <c r="NGY103"/>
      <c r="NGZ103"/>
      <c r="NHA103"/>
      <c r="NHB103"/>
      <c r="NHC103"/>
      <c r="NHD103"/>
      <c r="NHE103"/>
      <c r="NHF103"/>
      <c r="NHG103"/>
      <c r="NHH103"/>
      <c r="NHI103"/>
      <c r="NHJ103"/>
      <c r="NHK103"/>
      <c r="NHL103"/>
      <c r="NHM103"/>
      <c r="NHN103"/>
      <c r="NHO103"/>
      <c r="NHP103"/>
      <c r="NHQ103"/>
      <c r="NHR103"/>
      <c r="NHS103"/>
      <c r="NHT103"/>
      <c r="NHU103"/>
      <c r="NHV103"/>
      <c r="NHW103"/>
      <c r="NHX103"/>
      <c r="NHY103"/>
      <c r="NHZ103"/>
      <c r="NIA103"/>
      <c r="NIB103"/>
      <c r="NIC103"/>
      <c r="NID103"/>
      <c r="NIE103"/>
      <c r="NIF103"/>
      <c r="NIG103"/>
      <c r="NIH103"/>
      <c r="NII103"/>
      <c r="NIJ103"/>
      <c r="NIK103"/>
      <c r="NIL103"/>
      <c r="NIM103"/>
      <c r="NIN103"/>
      <c r="NIO103"/>
      <c r="NIP103"/>
      <c r="NIQ103"/>
      <c r="NIR103"/>
      <c r="NIS103"/>
      <c r="NIT103"/>
      <c r="NIU103"/>
      <c r="NIV103"/>
      <c r="NIW103"/>
      <c r="NIX103"/>
      <c r="NIY103"/>
      <c r="NIZ103"/>
      <c r="NJA103"/>
      <c r="NJB103"/>
      <c r="NJC103"/>
      <c r="NJD103"/>
      <c r="NJE103"/>
      <c r="NJF103"/>
      <c r="NJG103"/>
      <c r="NJH103"/>
      <c r="NJI103"/>
      <c r="NJJ103"/>
      <c r="NJK103"/>
      <c r="NJL103"/>
      <c r="NJM103"/>
      <c r="NJN103"/>
      <c r="NJO103"/>
      <c r="NJP103"/>
      <c r="NJQ103"/>
      <c r="NJR103"/>
      <c r="NJS103"/>
      <c r="NJT103"/>
      <c r="NJU103"/>
      <c r="NJV103"/>
      <c r="NJW103"/>
      <c r="NJX103"/>
      <c r="NJY103"/>
      <c r="NJZ103"/>
      <c r="NKA103"/>
      <c r="NKB103"/>
      <c r="NKC103"/>
      <c r="NKD103"/>
      <c r="NKE103"/>
      <c r="NKF103"/>
      <c r="NKG103"/>
      <c r="NKH103"/>
      <c r="NKI103"/>
      <c r="NKJ103"/>
      <c r="NKK103"/>
      <c r="NKL103"/>
      <c r="NKM103"/>
      <c r="NKN103"/>
      <c r="NKO103"/>
      <c r="NKP103"/>
      <c r="NKQ103"/>
      <c r="NKR103"/>
      <c r="NKS103"/>
      <c r="NKT103"/>
      <c r="NKU103"/>
      <c r="NKV103"/>
      <c r="NKW103"/>
      <c r="NKX103"/>
      <c r="NKY103"/>
      <c r="NKZ103"/>
      <c r="NLA103"/>
      <c r="NLB103"/>
      <c r="NLC103"/>
      <c r="NLD103"/>
      <c r="NLE103"/>
      <c r="NLF103"/>
      <c r="NLG103"/>
      <c r="NLH103"/>
      <c r="NLI103"/>
      <c r="NLJ103"/>
      <c r="NLK103"/>
      <c r="NLL103"/>
      <c r="NLM103"/>
      <c r="NLN103"/>
      <c r="NLO103"/>
      <c r="NLP103"/>
      <c r="NLQ103"/>
      <c r="NLR103"/>
      <c r="NLS103"/>
      <c r="NLT103"/>
      <c r="NLU103"/>
      <c r="NLV103"/>
      <c r="NLW103"/>
      <c r="NLX103"/>
      <c r="NLY103"/>
      <c r="NLZ103"/>
      <c r="NMA103"/>
      <c r="NMB103"/>
      <c r="NMC103"/>
      <c r="NMD103"/>
      <c r="NME103"/>
      <c r="NMF103"/>
      <c r="NMG103"/>
      <c r="NMH103"/>
      <c r="NMI103"/>
      <c r="NMJ103"/>
      <c r="NMK103"/>
      <c r="NML103"/>
      <c r="NMM103"/>
      <c r="NMN103"/>
      <c r="NMO103"/>
      <c r="NMP103"/>
      <c r="NMQ103"/>
      <c r="NMR103"/>
      <c r="NMS103"/>
      <c r="NMT103"/>
      <c r="NMU103"/>
      <c r="NMV103"/>
      <c r="NMW103"/>
      <c r="NMX103"/>
      <c r="NMY103"/>
      <c r="NMZ103"/>
      <c r="NNA103"/>
      <c r="NNB103"/>
      <c r="NNC103"/>
      <c r="NND103"/>
      <c r="NNE103"/>
      <c r="NNF103"/>
      <c r="NNG103"/>
      <c r="NNH103"/>
      <c r="NNI103"/>
      <c r="NNJ103"/>
      <c r="NNK103"/>
      <c r="NNL103"/>
      <c r="NNM103"/>
      <c r="NNN103"/>
      <c r="NNO103"/>
      <c r="NNP103"/>
      <c r="NNQ103"/>
      <c r="NNR103"/>
      <c r="NNS103"/>
      <c r="NNT103"/>
      <c r="NNU103"/>
      <c r="NNV103"/>
      <c r="NNW103"/>
      <c r="NNX103"/>
      <c r="NNY103"/>
      <c r="NNZ103"/>
      <c r="NOA103"/>
      <c r="NOB103"/>
      <c r="NOC103"/>
      <c r="NOD103"/>
      <c r="NOE103"/>
      <c r="NOF103"/>
      <c r="NOG103"/>
      <c r="NOH103"/>
      <c r="NOI103"/>
      <c r="NOJ103"/>
      <c r="NOK103"/>
      <c r="NOL103"/>
      <c r="NOM103"/>
      <c r="NON103"/>
      <c r="NOO103"/>
      <c r="NOP103"/>
      <c r="NOQ103"/>
      <c r="NOR103"/>
      <c r="NOS103"/>
      <c r="NOT103"/>
      <c r="NOU103"/>
      <c r="NOV103"/>
      <c r="NOW103"/>
      <c r="NOX103"/>
      <c r="NOY103"/>
      <c r="NOZ103"/>
      <c r="NPA103"/>
      <c r="NPB103"/>
      <c r="NPC103"/>
      <c r="NPD103"/>
      <c r="NPE103"/>
      <c r="NPF103"/>
      <c r="NPG103"/>
      <c r="NPH103"/>
      <c r="NPI103"/>
      <c r="NPJ103"/>
      <c r="NPK103"/>
      <c r="NPL103"/>
      <c r="NPM103"/>
      <c r="NPN103"/>
      <c r="NPO103"/>
      <c r="NPP103"/>
      <c r="NPQ103"/>
      <c r="NPR103"/>
      <c r="NPS103"/>
      <c r="NPT103"/>
      <c r="NPU103"/>
      <c r="NPV103"/>
      <c r="NPW103"/>
      <c r="NPX103"/>
      <c r="NPY103"/>
      <c r="NPZ103"/>
      <c r="NQA103"/>
      <c r="NQB103"/>
      <c r="NQC103"/>
      <c r="NQD103"/>
      <c r="NQE103"/>
      <c r="NQF103"/>
      <c r="NQG103"/>
      <c r="NQH103"/>
      <c r="NQI103"/>
      <c r="NQJ103"/>
      <c r="NQK103"/>
      <c r="NQL103"/>
      <c r="NQM103"/>
      <c r="NQN103"/>
      <c r="NQO103"/>
      <c r="NQP103"/>
      <c r="NQQ103"/>
      <c r="NQR103"/>
      <c r="NQS103"/>
      <c r="NQT103"/>
      <c r="NQU103"/>
      <c r="NQV103"/>
      <c r="NQW103"/>
      <c r="NQX103"/>
      <c r="NQY103"/>
      <c r="NQZ103"/>
      <c r="NRA103"/>
      <c r="NRB103"/>
      <c r="NRC103"/>
      <c r="NRD103"/>
      <c r="NRE103"/>
      <c r="NRF103"/>
      <c r="NRG103"/>
      <c r="NRH103"/>
      <c r="NRI103"/>
      <c r="NRJ103"/>
      <c r="NRK103"/>
      <c r="NRL103"/>
      <c r="NRM103"/>
      <c r="NRN103"/>
      <c r="NRO103"/>
      <c r="NRP103"/>
      <c r="NRQ103"/>
      <c r="NRR103"/>
      <c r="NRS103"/>
      <c r="NRT103"/>
      <c r="NRU103"/>
      <c r="NRV103"/>
      <c r="NRW103"/>
      <c r="NRX103"/>
      <c r="NRY103"/>
      <c r="NRZ103"/>
      <c r="NSA103"/>
      <c r="NSB103"/>
      <c r="NSC103"/>
      <c r="NSD103"/>
      <c r="NSE103"/>
      <c r="NSF103"/>
      <c r="NSG103"/>
      <c r="NSH103"/>
      <c r="NSI103"/>
      <c r="NSJ103"/>
      <c r="NSK103"/>
      <c r="NSL103"/>
      <c r="NSM103"/>
      <c r="NSN103"/>
      <c r="NSO103"/>
      <c r="NSP103"/>
      <c r="NSQ103"/>
      <c r="NSR103"/>
      <c r="NSS103"/>
      <c r="NST103"/>
      <c r="NSU103"/>
      <c r="NSV103"/>
      <c r="NSW103"/>
      <c r="NSX103"/>
      <c r="NSY103"/>
      <c r="NSZ103"/>
      <c r="NTA103"/>
      <c r="NTB103"/>
      <c r="NTC103"/>
      <c r="NTD103"/>
      <c r="NTE103"/>
      <c r="NTF103"/>
      <c r="NTG103"/>
      <c r="NTH103"/>
      <c r="NTI103"/>
      <c r="NTJ103"/>
      <c r="NTK103"/>
      <c r="NTL103"/>
      <c r="NTM103"/>
      <c r="NTN103"/>
      <c r="NTO103"/>
      <c r="NTP103"/>
      <c r="NTQ103"/>
      <c r="NTR103"/>
      <c r="NTS103"/>
      <c r="NTT103"/>
      <c r="NTU103"/>
      <c r="NTV103"/>
      <c r="NTW103"/>
      <c r="NTX103"/>
      <c r="NTY103"/>
      <c r="NTZ103"/>
      <c r="NUA103"/>
      <c r="NUB103"/>
      <c r="NUC103"/>
      <c r="NUD103"/>
      <c r="NUE103"/>
      <c r="NUF103"/>
      <c r="NUG103"/>
      <c r="NUH103"/>
      <c r="NUI103"/>
      <c r="NUJ103"/>
      <c r="NUK103"/>
      <c r="NUL103"/>
      <c r="NUM103"/>
      <c r="NUN103"/>
      <c r="NUO103"/>
      <c r="NUP103"/>
      <c r="NUQ103"/>
      <c r="NUR103"/>
      <c r="NUS103"/>
      <c r="NUT103"/>
      <c r="NUU103"/>
      <c r="NUV103"/>
      <c r="NUW103"/>
      <c r="NUX103"/>
      <c r="NUY103"/>
      <c r="NUZ103"/>
      <c r="NVA103"/>
      <c r="NVB103"/>
      <c r="NVC103"/>
      <c r="NVD103"/>
      <c r="NVE103"/>
      <c r="NVF103"/>
      <c r="NVG103"/>
      <c r="NVH103"/>
      <c r="NVI103"/>
      <c r="NVJ103"/>
      <c r="NVK103"/>
      <c r="NVL103"/>
      <c r="NVM103"/>
      <c r="NVN103"/>
      <c r="NVO103"/>
      <c r="NVP103"/>
      <c r="NVQ103"/>
      <c r="NVR103"/>
      <c r="NVS103"/>
      <c r="NVT103"/>
      <c r="NVU103"/>
      <c r="NVV103"/>
      <c r="NVW103"/>
      <c r="NVX103"/>
      <c r="NVY103"/>
      <c r="NVZ103"/>
      <c r="NWA103"/>
      <c r="NWB103"/>
      <c r="NWC103"/>
      <c r="NWD103"/>
      <c r="NWE103"/>
      <c r="NWF103"/>
      <c r="NWG103"/>
      <c r="NWH103"/>
      <c r="NWI103"/>
      <c r="NWJ103"/>
      <c r="NWK103"/>
      <c r="NWL103"/>
      <c r="NWM103"/>
      <c r="NWN103"/>
      <c r="NWO103"/>
      <c r="NWP103"/>
      <c r="NWQ103"/>
      <c r="NWR103"/>
      <c r="NWS103"/>
      <c r="NWT103"/>
      <c r="NWU103"/>
      <c r="NWV103"/>
      <c r="NWW103"/>
      <c r="NWX103"/>
      <c r="NWY103"/>
      <c r="NWZ103"/>
      <c r="NXA103"/>
      <c r="NXB103"/>
      <c r="NXC103"/>
      <c r="NXD103"/>
      <c r="NXE103"/>
      <c r="NXF103"/>
      <c r="NXG103"/>
      <c r="NXH103"/>
      <c r="NXI103"/>
      <c r="NXJ103"/>
      <c r="NXK103"/>
      <c r="NXL103"/>
      <c r="NXM103"/>
      <c r="NXN103"/>
      <c r="NXO103"/>
      <c r="NXP103"/>
      <c r="NXQ103"/>
      <c r="NXR103"/>
      <c r="NXS103"/>
      <c r="NXT103"/>
      <c r="NXU103"/>
      <c r="NXV103"/>
      <c r="NXW103"/>
      <c r="NXX103"/>
      <c r="NXY103"/>
      <c r="NXZ103"/>
      <c r="NYA103"/>
      <c r="NYB103"/>
      <c r="NYC103"/>
      <c r="NYD103"/>
      <c r="NYE103"/>
      <c r="NYF103"/>
      <c r="NYG103"/>
      <c r="NYH103"/>
      <c r="NYI103"/>
      <c r="NYJ103"/>
      <c r="NYK103"/>
      <c r="NYL103"/>
      <c r="NYM103"/>
      <c r="NYN103"/>
      <c r="NYO103"/>
      <c r="NYP103"/>
      <c r="NYQ103"/>
      <c r="NYR103"/>
      <c r="NYS103"/>
      <c r="NYT103"/>
      <c r="NYU103"/>
      <c r="NYV103"/>
      <c r="NYW103"/>
      <c r="NYX103"/>
      <c r="NYY103"/>
      <c r="NYZ103"/>
      <c r="NZA103"/>
      <c r="NZB103"/>
      <c r="NZC103"/>
      <c r="NZD103"/>
      <c r="NZE103"/>
      <c r="NZF103"/>
      <c r="NZG103"/>
      <c r="NZH103"/>
      <c r="NZI103"/>
      <c r="NZJ103"/>
      <c r="NZK103"/>
      <c r="NZL103"/>
      <c r="NZM103"/>
      <c r="NZN103"/>
      <c r="NZO103"/>
      <c r="NZP103"/>
      <c r="NZQ103"/>
      <c r="NZR103"/>
      <c r="NZS103"/>
      <c r="NZT103"/>
      <c r="NZU103"/>
      <c r="NZV103"/>
      <c r="NZW103"/>
      <c r="NZX103"/>
      <c r="NZY103"/>
      <c r="NZZ103"/>
      <c r="OAA103"/>
      <c r="OAB103"/>
      <c r="OAC103"/>
      <c r="OAD103"/>
      <c r="OAE103"/>
      <c r="OAF103"/>
      <c r="OAG103"/>
      <c r="OAH103"/>
      <c r="OAI103"/>
      <c r="OAJ103"/>
      <c r="OAK103"/>
      <c r="OAL103"/>
      <c r="OAM103"/>
      <c r="OAN103"/>
      <c r="OAO103"/>
      <c r="OAP103"/>
      <c r="OAQ103"/>
      <c r="OAR103"/>
      <c r="OAS103"/>
      <c r="OAT103"/>
      <c r="OAU103"/>
      <c r="OAV103"/>
      <c r="OAW103"/>
      <c r="OAX103"/>
      <c r="OAY103"/>
      <c r="OAZ103"/>
      <c r="OBA103"/>
      <c r="OBB103"/>
      <c r="OBC103"/>
      <c r="OBD103"/>
      <c r="OBE103"/>
      <c r="OBF103"/>
      <c r="OBG103"/>
      <c r="OBH103"/>
      <c r="OBI103"/>
      <c r="OBJ103"/>
      <c r="OBK103"/>
      <c r="OBL103"/>
      <c r="OBM103"/>
      <c r="OBN103"/>
      <c r="OBO103"/>
      <c r="OBP103"/>
      <c r="OBQ103"/>
      <c r="OBR103"/>
      <c r="OBS103"/>
      <c r="OBT103"/>
      <c r="OBU103"/>
      <c r="OBV103"/>
      <c r="OBW103"/>
      <c r="OBX103"/>
      <c r="OBY103"/>
      <c r="OBZ103"/>
      <c r="OCA103"/>
      <c r="OCB103"/>
      <c r="OCC103"/>
      <c r="OCD103"/>
      <c r="OCE103"/>
      <c r="OCF103"/>
      <c r="OCG103"/>
      <c r="OCH103"/>
      <c r="OCI103"/>
      <c r="OCJ103"/>
      <c r="OCK103"/>
      <c r="OCL103"/>
      <c r="OCM103"/>
      <c r="OCN103"/>
      <c r="OCO103"/>
      <c r="OCP103"/>
      <c r="OCQ103"/>
      <c r="OCR103"/>
      <c r="OCS103"/>
      <c r="OCT103"/>
      <c r="OCU103"/>
      <c r="OCV103"/>
      <c r="OCW103"/>
      <c r="OCX103"/>
      <c r="OCY103"/>
      <c r="OCZ103"/>
      <c r="ODA103"/>
      <c r="ODB103"/>
      <c r="ODC103"/>
      <c r="ODD103"/>
      <c r="ODE103"/>
      <c r="ODF103"/>
      <c r="ODG103"/>
      <c r="ODH103"/>
      <c r="ODI103"/>
      <c r="ODJ103"/>
      <c r="ODK103"/>
      <c r="ODL103"/>
      <c r="ODM103"/>
      <c r="ODN103"/>
      <c r="ODO103"/>
      <c r="ODP103"/>
      <c r="ODQ103"/>
      <c r="ODR103"/>
      <c r="ODS103"/>
      <c r="ODT103"/>
      <c r="ODU103"/>
      <c r="ODV103"/>
      <c r="ODW103"/>
      <c r="ODX103"/>
      <c r="ODY103"/>
      <c r="ODZ103"/>
      <c r="OEA103"/>
      <c r="OEB103"/>
      <c r="OEC103"/>
      <c r="OED103"/>
      <c r="OEE103"/>
      <c r="OEF103"/>
      <c r="OEG103"/>
      <c r="OEH103"/>
      <c r="OEI103"/>
      <c r="OEJ103"/>
      <c r="OEK103"/>
      <c r="OEL103"/>
      <c r="OEM103"/>
      <c r="OEN103"/>
      <c r="OEO103"/>
      <c r="OEP103"/>
      <c r="OEQ103"/>
      <c r="OER103"/>
      <c r="OES103"/>
      <c r="OET103"/>
      <c r="OEU103"/>
      <c r="OEV103"/>
      <c r="OEW103"/>
      <c r="OEX103"/>
      <c r="OEY103"/>
      <c r="OEZ103"/>
      <c r="OFA103"/>
      <c r="OFB103"/>
      <c r="OFC103"/>
      <c r="OFD103"/>
      <c r="OFE103"/>
      <c r="OFF103"/>
      <c r="OFG103"/>
      <c r="OFH103"/>
      <c r="OFI103"/>
      <c r="OFJ103"/>
      <c r="OFK103"/>
      <c r="OFL103"/>
      <c r="OFM103"/>
      <c r="OFN103"/>
      <c r="OFO103"/>
      <c r="OFP103"/>
      <c r="OFQ103"/>
      <c r="OFR103"/>
      <c r="OFS103"/>
      <c r="OFT103"/>
      <c r="OFU103"/>
      <c r="OFV103"/>
      <c r="OFW103"/>
      <c r="OFX103"/>
      <c r="OFY103"/>
      <c r="OFZ103"/>
      <c r="OGA103"/>
      <c r="OGB103"/>
      <c r="OGC103"/>
      <c r="OGD103"/>
      <c r="OGE103"/>
      <c r="OGF103"/>
      <c r="OGG103"/>
      <c r="OGH103"/>
      <c r="OGI103"/>
      <c r="OGJ103"/>
      <c r="OGK103"/>
      <c r="OGL103"/>
      <c r="OGM103"/>
      <c r="OGN103"/>
      <c r="OGO103"/>
      <c r="OGP103"/>
      <c r="OGQ103"/>
      <c r="OGR103"/>
      <c r="OGS103"/>
      <c r="OGT103"/>
      <c r="OGU103"/>
      <c r="OGV103"/>
      <c r="OGW103"/>
      <c r="OGX103"/>
      <c r="OGY103"/>
      <c r="OGZ103"/>
      <c r="OHA103"/>
      <c r="OHB103"/>
      <c r="OHC103"/>
      <c r="OHD103"/>
      <c r="OHE103"/>
      <c r="OHF103"/>
      <c r="OHG103"/>
      <c r="OHH103"/>
      <c r="OHI103"/>
      <c r="OHJ103"/>
      <c r="OHK103"/>
      <c r="OHL103"/>
      <c r="OHM103"/>
      <c r="OHN103"/>
      <c r="OHO103"/>
      <c r="OHP103"/>
      <c r="OHQ103"/>
      <c r="OHR103"/>
      <c r="OHS103"/>
      <c r="OHT103"/>
      <c r="OHU103"/>
      <c r="OHV103"/>
      <c r="OHW103"/>
      <c r="OHX103"/>
      <c r="OHY103"/>
      <c r="OHZ103"/>
      <c r="OIA103"/>
      <c r="OIB103"/>
      <c r="OIC103"/>
      <c r="OID103"/>
      <c r="OIE103"/>
      <c r="OIF103"/>
      <c r="OIG103"/>
      <c r="OIH103"/>
      <c r="OII103"/>
      <c r="OIJ103"/>
      <c r="OIK103"/>
      <c r="OIL103"/>
      <c r="OIM103"/>
      <c r="OIN103"/>
      <c r="OIO103"/>
      <c r="OIP103"/>
      <c r="OIQ103"/>
      <c r="OIR103"/>
      <c r="OIS103"/>
      <c r="OIT103"/>
      <c r="OIU103"/>
      <c r="OIV103"/>
      <c r="OIW103"/>
      <c r="OIX103"/>
      <c r="OIY103"/>
      <c r="OIZ103"/>
      <c r="OJA103"/>
      <c r="OJB103"/>
      <c r="OJC103"/>
      <c r="OJD103"/>
      <c r="OJE103"/>
      <c r="OJF103"/>
      <c r="OJG103"/>
      <c r="OJH103"/>
      <c r="OJI103"/>
      <c r="OJJ103"/>
      <c r="OJK103"/>
      <c r="OJL103"/>
      <c r="OJM103"/>
      <c r="OJN103"/>
      <c r="OJO103"/>
      <c r="OJP103"/>
      <c r="OJQ103"/>
      <c r="OJR103"/>
      <c r="OJS103"/>
      <c r="OJT103"/>
      <c r="OJU103"/>
      <c r="OJV103"/>
      <c r="OJW103"/>
      <c r="OJX103"/>
      <c r="OJY103"/>
      <c r="OJZ103"/>
      <c r="OKA103"/>
      <c r="OKB103"/>
      <c r="OKC103"/>
      <c r="OKD103"/>
      <c r="OKE103"/>
      <c r="OKF103"/>
      <c r="OKG103"/>
      <c r="OKH103"/>
      <c r="OKI103"/>
      <c r="OKJ103"/>
      <c r="OKK103"/>
      <c r="OKL103"/>
      <c r="OKM103"/>
      <c r="OKN103"/>
      <c r="OKO103"/>
      <c r="OKP103"/>
      <c r="OKQ103"/>
      <c r="OKR103"/>
      <c r="OKS103"/>
      <c r="OKT103"/>
      <c r="OKU103"/>
      <c r="OKV103"/>
      <c r="OKW103"/>
      <c r="OKX103"/>
      <c r="OKY103"/>
      <c r="OKZ103"/>
      <c r="OLA103"/>
      <c r="OLB103"/>
      <c r="OLC103"/>
      <c r="OLD103"/>
      <c r="OLE103"/>
      <c r="OLF103"/>
      <c r="OLG103"/>
      <c r="OLH103"/>
      <c r="OLI103"/>
      <c r="OLJ103"/>
      <c r="OLK103"/>
      <c r="OLL103"/>
      <c r="OLM103"/>
      <c r="OLN103"/>
      <c r="OLO103"/>
      <c r="OLP103"/>
      <c r="OLQ103"/>
      <c r="OLR103"/>
      <c r="OLS103"/>
      <c r="OLT103"/>
      <c r="OLU103"/>
      <c r="OLV103"/>
      <c r="OLW103"/>
      <c r="OLX103"/>
      <c r="OLY103"/>
      <c r="OLZ103"/>
      <c r="OMA103"/>
      <c r="OMB103"/>
      <c r="OMC103"/>
      <c r="OMD103"/>
      <c r="OME103"/>
      <c r="OMF103"/>
      <c r="OMG103"/>
      <c r="OMH103"/>
      <c r="OMI103"/>
      <c r="OMJ103"/>
      <c r="OMK103"/>
      <c r="OML103"/>
      <c r="OMM103"/>
      <c r="OMN103"/>
      <c r="OMO103"/>
      <c r="OMP103"/>
      <c r="OMQ103"/>
      <c r="OMR103"/>
      <c r="OMS103"/>
      <c r="OMT103"/>
      <c r="OMU103"/>
      <c r="OMV103"/>
      <c r="OMW103"/>
      <c r="OMX103"/>
      <c r="OMY103"/>
      <c r="OMZ103"/>
      <c r="ONA103"/>
      <c r="ONB103"/>
      <c r="ONC103"/>
      <c r="OND103"/>
      <c r="ONE103"/>
      <c r="ONF103"/>
      <c r="ONG103"/>
      <c r="ONH103"/>
      <c r="ONI103"/>
      <c r="ONJ103"/>
      <c r="ONK103"/>
      <c r="ONL103"/>
      <c r="ONM103"/>
      <c r="ONN103"/>
      <c r="ONO103"/>
      <c r="ONP103"/>
      <c r="ONQ103"/>
      <c r="ONR103"/>
      <c r="ONS103"/>
      <c r="ONT103"/>
      <c r="ONU103"/>
      <c r="ONV103"/>
      <c r="ONW103"/>
      <c r="ONX103"/>
      <c r="ONY103"/>
      <c r="ONZ103"/>
      <c r="OOA103"/>
      <c r="OOB103"/>
      <c r="OOC103"/>
      <c r="OOD103"/>
      <c r="OOE103"/>
      <c r="OOF103"/>
      <c r="OOG103"/>
      <c r="OOH103"/>
      <c r="OOI103"/>
      <c r="OOJ103"/>
      <c r="OOK103"/>
      <c r="OOL103"/>
      <c r="OOM103"/>
      <c r="OON103"/>
      <c r="OOO103"/>
      <c r="OOP103"/>
      <c r="OOQ103"/>
      <c r="OOR103"/>
      <c r="OOS103"/>
      <c r="OOT103"/>
      <c r="OOU103"/>
      <c r="OOV103"/>
      <c r="OOW103"/>
      <c r="OOX103"/>
      <c r="OOY103"/>
      <c r="OOZ103"/>
      <c r="OPA103"/>
      <c r="OPB103"/>
      <c r="OPC103"/>
      <c r="OPD103"/>
      <c r="OPE103"/>
      <c r="OPF103"/>
      <c r="OPG103"/>
      <c r="OPH103"/>
      <c r="OPI103"/>
      <c r="OPJ103"/>
      <c r="OPK103"/>
      <c r="OPL103"/>
      <c r="OPM103"/>
      <c r="OPN103"/>
      <c r="OPO103"/>
      <c r="OPP103"/>
      <c r="OPQ103"/>
      <c r="OPR103"/>
      <c r="OPS103"/>
      <c r="OPT103"/>
      <c r="OPU103"/>
      <c r="OPV103"/>
      <c r="OPW103"/>
      <c r="OPX103"/>
      <c r="OPY103"/>
      <c r="OPZ103"/>
      <c r="OQA103"/>
      <c r="OQB103"/>
      <c r="OQC103"/>
      <c r="OQD103"/>
      <c r="OQE103"/>
      <c r="OQF103"/>
      <c r="OQG103"/>
      <c r="OQH103"/>
      <c r="OQI103"/>
      <c r="OQJ103"/>
      <c r="OQK103"/>
      <c r="OQL103"/>
      <c r="OQM103"/>
      <c r="OQN103"/>
      <c r="OQO103"/>
      <c r="OQP103"/>
      <c r="OQQ103"/>
      <c r="OQR103"/>
      <c r="OQS103"/>
      <c r="OQT103"/>
      <c r="OQU103"/>
      <c r="OQV103"/>
      <c r="OQW103"/>
      <c r="OQX103"/>
      <c r="OQY103"/>
      <c r="OQZ103"/>
      <c r="ORA103"/>
      <c r="ORB103"/>
      <c r="ORC103"/>
      <c r="ORD103"/>
      <c r="ORE103"/>
      <c r="ORF103"/>
      <c r="ORG103"/>
      <c r="ORH103"/>
      <c r="ORI103"/>
      <c r="ORJ103"/>
      <c r="ORK103"/>
      <c r="ORL103"/>
      <c r="ORM103"/>
      <c r="ORN103"/>
      <c r="ORO103"/>
      <c r="ORP103"/>
      <c r="ORQ103"/>
      <c r="ORR103"/>
      <c r="ORS103"/>
      <c r="ORT103"/>
      <c r="ORU103"/>
      <c r="ORV103"/>
      <c r="ORW103"/>
      <c r="ORX103"/>
      <c r="ORY103"/>
      <c r="ORZ103"/>
      <c r="OSA103"/>
      <c r="OSB103"/>
      <c r="OSC103"/>
      <c r="OSD103"/>
      <c r="OSE103"/>
      <c r="OSF103"/>
      <c r="OSG103"/>
      <c r="OSH103"/>
      <c r="OSI103"/>
      <c r="OSJ103"/>
      <c r="OSK103"/>
      <c r="OSL103"/>
      <c r="OSM103"/>
      <c r="OSN103"/>
      <c r="OSO103"/>
      <c r="OSP103"/>
      <c r="OSQ103"/>
      <c r="OSR103"/>
      <c r="OSS103"/>
      <c r="OST103"/>
      <c r="OSU103"/>
      <c r="OSV103"/>
      <c r="OSW103"/>
      <c r="OSX103"/>
      <c r="OSY103"/>
      <c r="OSZ103"/>
      <c r="OTA103"/>
      <c r="OTB103"/>
      <c r="OTC103"/>
      <c r="OTD103"/>
      <c r="OTE103"/>
      <c r="OTF103"/>
      <c r="OTG103"/>
      <c r="OTH103"/>
      <c r="OTI103"/>
      <c r="OTJ103"/>
      <c r="OTK103"/>
      <c r="OTL103"/>
      <c r="OTM103"/>
      <c r="OTN103"/>
      <c r="OTO103"/>
      <c r="OTP103"/>
      <c r="OTQ103"/>
      <c r="OTR103"/>
      <c r="OTS103"/>
      <c r="OTT103"/>
      <c r="OTU103"/>
      <c r="OTV103"/>
      <c r="OTW103"/>
      <c r="OTX103"/>
      <c r="OTY103"/>
      <c r="OTZ103"/>
      <c r="OUA103"/>
      <c r="OUB103"/>
      <c r="OUC103"/>
      <c r="OUD103"/>
      <c r="OUE103"/>
      <c r="OUF103"/>
      <c r="OUG103"/>
      <c r="OUH103"/>
      <c r="OUI103"/>
      <c r="OUJ103"/>
      <c r="OUK103"/>
      <c r="OUL103"/>
      <c r="OUM103"/>
      <c r="OUN103"/>
      <c r="OUO103"/>
      <c r="OUP103"/>
      <c r="OUQ103"/>
      <c r="OUR103"/>
      <c r="OUS103"/>
      <c r="OUT103"/>
      <c r="OUU103"/>
      <c r="OUV103"/>
      <c r="OUW103"/>
      <c r="OUX103"/>
      <c r="OUY103"/>
      <c r="OUZ103"/>
      <c r="OVA103"/>
      <c r="OVB103"/>
      <c r="OVC103"/>
      <c r="OVD103"/>
      <c r="OVE103"/>
      <c r="OVF103"/>
      <c r="OVG103"/>
      <c r="OVH103"/>
      <c r="OVI103"/>
      <c r="OVJ103"/>
      <c r="OVK103"/>
      <c r="OVL103"/>
      <c r="OVM103"/>
      <c r="OVN103"/>
      <c r="OVO103"/>
      <c r="OVP103"/>
      <c r="OVQ103"/>
      <c r="OVR103"/>
      <c r="OVS103"/>
      <c r="OVT103"/>
      <c r="OVU103"/>
      <c r="OVV103"/>
      <c r="OVW103"/>
      <c r="OVX103"/>
      <c r="OVY103"/>
      <c r="OVZ103"/>
      <c r="OWA103"/>
      <c r="OWB103"/>
      <c r="OWC103"/>
      <c r="OWD103"/>
      <c r="OWE103"/>
      <c r="OWF103"/>
      <c r="OWG103"/>
      <c r="OWH103"/>
      <c r="OWI103"/>
      <c r="OWJ103"/>
      <c r="OWK103"/>
      <c r="OWL103"/>
      <c r="OWM103"/>
      <c r="OWN103"/>
      <c r="OWO103"/>
      <c r="OWP103"/>
      <c r="OWQ103"/>
      <c r="OWR103"/>
      <c r="OWS103"/>
      <c r="OWT103"/>
      <c r="OWU103"/>
      <c r="OWV103"/>
      <c r="OWW103"/>
      <c r="OWX103"/>
      <c r="OWY103"/>
      <c r="OWZ103"/>
      <c r="OXA103"/>
      <c r="OXB103"/>
      <c r="OXC103"/>
      <c r="OXD103"/>
      <c r="OXE103"/>
      <c r="OXF103"/>
      <c r="OXG103"/>
      <c r="OXH103"/>
      <c r="OXI103"/>
      <c r="OXJ103"/>
      <c r="OXK103"/>
      <c r="OXL103"/>
      <c r="OXM103"/>
      <c r="OXN103"/>
      <c r="OXO103"/>
      <c r="OXP103"/>
      <c r="OXQ103"/>
      <c r="OXR103"/>
      <c r="OXS103"/>
      <c r="OXT103"/>
      <c r="OXU103"/>
      <c r="OXV103"/>
      <c r="OXW103"/>
      <c r="OXX103"/>
      <c r="OXY103"/>
      <c r="OXZ103"/>
      <c r="OYA103"/>
      <c r="OYB103"/>
      <c r="OYC103"/>
      <c r="OYD103"/>
      <c r="OYE103"/>
      <c r="OYF103"/>
      <c r="OYG103"/>
      <c r="OYH103"/>
      <c r="OYI103"/>
      <c r="OYJ103"/>
      <c r="OYK103"/>
      <c r="OYL103"/>
      <c r="OYM103"/>
      <c r="OYN103"/>
      <c r="OYO103"/>
      <c r="OYP103"/>
      <c r="OYQ103"/>
      <c r="OYR103"/>
      <c r="OYS103"/>
      <c r="OYT103"/>
      <c r="OYU103"/>
      <c r="OYV103"/>
      <c r="OYW103"/>
      <c r="OYX103"/>
      <c r="OYY103"/>
      <c r="OYZ103"/>
      <c r="OZA103"/>
      <c r="OZB103"/>
      <c r="OZC103"/>
      <c r="OZD103"/>
      <c r="OZE103"/>
      <c r="OZF103"/>
      <c r="OZG103"/>
      <c r="OZH103"/>
      <c r="OZI103"/>
      <c r="OZJ103"/>
      <c r="OZK103"/>
      <c r="OZL103"/>
      <c r="OZM103"/>
      <c r="OZN103"/>
      <c r="OZO103"/>
      <c r="OZP103"/>
      <c r="OZQ103"/>
      <c r="OZR103"/>
      <c r="OZS103"/>
      <c r="OZT103"/>
      <c r="OZU103"/>
      <c r="OZV103"/>
      <c r="OZW103"/>
      <c r="OZX103"/>
      <c r="OZY103"/>
      <c r="OZZ103"/>
      <c r="PAA103"/>
      <c r="PAB103"/>
      <c r="PAC103"/>
      <c r="PAD103"/>
      <c r="PAE103"/>
      <c r="PAF103"/>
      <c r="PAG103"/>
      <c r="PAH103"/>
      <c r="PAI103"/>
      <c r="PAJ103"/>
      <c r="PAK103"/>
      <c r="PAL103"/>
      <c r="PAM103"/>
      <c r="PAN103"/>
      <c r="PAO103"/>
      <c r="PAP103"/>
      <c r="PAQ103"/>
      <c r="PAR103"/>
      <c r="PAS103"/>
      <c r="PAT103"/>
      <c r="PAU103"/>
      <c r="PAV103"/>
      <c r="PAW103"/>
      <c r="PAX103"/>
      <c r="PAY103"/>
      <c r="PAZ103"/>
      <c r="PBA103"/>
      <c r="PBB103"/>
      <c r="PBC103"/>
      <c r="PBD103"/>
      <c r="PBE103"/>
      <c r="PBF103"/>
      <c r="PBG103"/>
      <c r="PBH103"/>
      <c r="PBI103"/>
      <c r="PBJ103"/>
      <c r="PBK103"/>
      <c r="PBL103"/>
      <c r="PBM103"/>
      <c r="PBN103"/>
      <c r="PBO103"/>
      <c r="PBP103"/>
      <c r="PBQ103"/>
      <c r="PBR103"/>
      <c r="PBS103"/>
      <c r="PBT103"/>
      <c r="PBU103"/>
      <c r="PBV103"/>
      <c r="PBW103"/>
      <c r="PBX103"/>
      <c r="PBY103"/>
      <c r="PBZ103"/>
      <c r="PCA103"/>
      <c r="PCB103"/>
      <c r="PCC103"/>
      <c r="PCD103"/>
      <c r="PCE103"/>
      <c r="PCF103"/>
      <c r="PCG103"/>
      <c r="PCH103"/>
      <c r="PCI103"/>
      <c r="PCJ103"/>
      <c r="PCK103"/>
      <c r="PCL103"/>
      <c r="PCM103"/>
      <c r="PCN103"/>
      <c r="PCO103"/>
      <c r="PCP103"/>
      <c r="PCQ103"/>
      <c r="PCR103"/>
      <c r="PCS103"/>
      <c r="PCT103"/>
      <c r="PCU103"/>
      <c r="PCV103"/>
      <c r="PCW103"/>
      <c r="PCX103"/>
      <c r="PCY103"/>
      <c r="PCZ103"/>
      <c r="PDA103"/>
      <c r="PDB103"/>
      <c r="PDC103"/>
      <c r="PDD103"/>
      <c r="PDE103"/>
      <c r="PDF103"/>
      <c r="PDG103"/>
      <c r="PDH103"/>
      <c r="PDI103"/>
      <c r="PDJ103"/>
      <c r="PDK103"/>
      <c r="PDL103"/>
      <c r="PDM103"/>
      <c r="PDN103"/>
      <c r="PDO103"/>
      <c r="PDP103"/>
      <c r="PDQ103"/>
      <c r="PDR103"/>
      <c r="PDS103"/>
      <c r="PDT103"/>
      <c r="PDU103"/>
      <c r="PDV103"/>
      <c r="PDW103"/>
      <c r="PDX103"/>
      <c r="PDY103"/>
      <c r="PDZ103"/>
      <c r="PEA103"/>
      <c r="PEB103"/>
      <c r="PEC103"/>
      <c r="PED103"/>
      <c r="PEE103"/>
      <c r="PEF103"/>
      <c r="PEG103"/>
      <c r="PEH103"/>
      <c r="PEI103"/>
      <c r="PEJ103"/>
      <c r="PEK103"/>
      <c r="PEL103"/>
      <c r="PEM103"/>
      <c r="PEN103"/>
      <c r="PEO103"/>
      <c r="PEP103"/>
      <c r="PEQ103"/>
      <c r="PER103"/>
      <c r="PES103"/>
      <c r="PET103"/>
      <c r="PEU103"/>
      <c r="PEV103"/>
      <c r="PEW103"/>
      <c r="PEX103"/>
      <c r="PEY103"/>
      <c r="PEZ103"/>
      <c r="PFA103"/>
      <c r="PFB103"/>
      <c r="PFC103"/>
      <c r="PFD103"/>
      <c r="PFE103"/>
      <c r="PFF103"/>
      <c r="PFG103"/>
      <c r="PFH103"/>
      <c r="PFI103"/>
      <c r="PFJ103"/>
      <c r="PFK103"/>
      <c r="PFL103"/>
      <c r="PFM103"/>
      <c r="PFN103"/>
      <c r="PFO103"/>
      <c r="PFP103"/>
      <c r="PFQ103"/>
      <c r="PFR103"/>
      <c r="PFS103"/>
      <c r="PFT103"/>
      <c r="PFU103"/>
      <c r="PFV103"/>
      <c r="PFW103"/>
      <c r="PFX103"/>
      <c r="PFY103"/>
      <c r="PFZ103"/>
      <c r="PGA103"/>
      <c r="PGB103"/>
      <c r="PGC103"/>
      <c r="PGD103"/>
      <c r="PGE103"/>
      <c r="PGF103"/>
      <c r="PGG103"/>
      <c r="PGH103"/>
      <c r="PGI103"/>
      <c r="PGJ103"/>
      <c r="PGK103"/>
      <c r="PGL103"/>
      <c r="PGM103"/>
      <c r="PGN103"/>
      <c r="PGO103"/>
      <c r="PGP103"/>
      <c r="PGQ103"/>
      <c r="PGR103"/>
      <c r="PGS103"/>
      <c r="PGT103"/>
      <c r="PGU103"/>
      <c r="PGV103"/>
      <c r="PGW103"/>
      <c r="PGX103"/>
      <c r="PGY103"/>
      <c r="PGZ103"/>
      <c r="PHA103"/>
      <c r="PHB103"/>
      <c r="PHC103"/>
      <c r="PHD103"/>
      <c r="PHE103"/>
      <c r="PHF103"/>
      <c r="PHG103"/>
      <c r="PHH103"/>
      <c r="PHI103"/>
      <c r="PHJ103"/>
      <c r="PHK103"/>
      <c r="PHL103"/>
      <c r="PHM103"/>
      <c r="PHN103"/>
      <c r="PHO103"/>
      <c r="PHP103"/>
      <c r="PHQ103"/>
      <c r="PHR103"/>
      <c r="PHS103"/>
      <c r="PHT103"/>
      <c r="PHU103"/>
      <c r="PHV103"/>
      <c r="PHW103"/>
      <c r="PHX103"/>
      <c r="PHY103"/>
      <c r="PHZ103"/>
      <c r="PIA103"/>
      <c r="PIB103"/>
      <c r="PIC103"/>
      <c r="PID103"/>
      <c r="PIE103"/>
      <c r="PIF103"/>
      <c r="PIG103"/>
      <c r="PIH103"/>
      <c r="PII103"/>
      <c r="PIJ103"/>
      <c r="PIK103"/>
      <c r="PIL103"/>
      <c r="PIM103"/>
      <c r="PIN103"/>
      <c r="PIO103"/>
      <c r="PIP103"/>
      <c r="PIQ103"/>
      <c r="PIR103"/>
      <c r="PIS103"/>
      <c r="PIT103"/>
      <c r="PIU103"/>
      <c r="PIV103"/>
      <c r="PIW103"/>
      <c r="PIX103"/>
      <c r="PIY103"/>
      <c r="PIZ103"/>
      <c r="PJA103"/>
      <c r="PJB103"/>
      <c r="PJC103"/>
      <c r="PJD103"/>
      <c r="PJE103"/>
      <c r="PJF103"/>
      <c r="PJG103"/>
      <c r="PJH103"/>
      <c r="PJI103"/>
      <c r="PJJ103"/>
      <c r="PJK103"/>
      <c r="PJL103"/>
      <c r="PJM103"/>
      <c r="PJN103"/>
      <c r="PJO103"/>
      <c r="PJP103"/>
      <c r="PJQ103"/>
      <c r="PJR103"/>
      <c r="PJS103"/>
      <c r="PJT103"/>
      <c r="PJU103"/>
      <c r="PJV103"/>
      <c r="PJW103"/>
      <c r="PJX103"/>
      <c r="PJY103"/>
      <c r="PJZ103"/>
      <c r="PKA103"/>
      <c r="PKB103"/>
      <c r="PKC103"/>
      <c r="PKD103"/>
      <c r="PKE103"/>
      <c r="PKF103"/>
      <c r="PKG103"/>
      <c r="PKH103"/>
      <c r="PKI103"/>
      <c r="PKJ103"/>
      <c r="PKK103"/>
      <c r="PKL103"/>
      <c r="PKM103"/>
      <c r="PKN103"/>
      <c r="PKO103"/>
      <c r="PKP103"/>
      <c r="PKQ103"/>
      <c r="PKR103"/>
      <c r="PKS103"/>
      <c r="PKT103"/>
      <c r="PKU103"/>
      <c r="PKV103"/>
      <c r="PKW103"/>
      <c r="PKX103"/>
      <c r="PKY103"/>
      <c r="PKZ103"/>
      <c r="PLA103"/>
      <c r="PLB103"/>
      <c r="PLC103"/>
      <c r="PLD103"/>
      <c r="PLE103"/>
      <c r="PLF103"/>
      <c r="PLG103"/>
      <c r="PLH103"/>
      <c r="PLI103"/>
      <c r="PLJ103"/>
      <c r="PLK103"/>
      <c r="PLL103"/>
      <c r="PLM103"/>
      <c r="PLN103"/>
      <c r="PLO103"/>
      <c r="PLP103"/>
      <c r="PLQ103"/>
      <c r="PLR103"/>
      <c r="PLS103"/>
      <c r="PLT103"/>
      <c r="PLU103"/>
      <c r="PLV103"/>
      <c r="PLW103"/>
      <c r="PLX103"/>
      <c r="PLY103"/>
      <c r="PLZ103"/>
      <c r="PMA103"/>
      <c r="PMB103"/>
      <c r="PMC103"/>
      <c r="PMD103"/>
      <c r="PME103"/>
      <c r="PMF103"/>
      <c r="PMG103"/>
      <c r="PMH103"/>
      <c r="PMI103"/>
      <c r="PMJ103"/>
      <c r="PMK103"/>
      <c r="PML103"/>
      <c r="PMM103"/>
      <c r="PMN103"/>
      <c r="PMO103"/>
      <c r="PMP103"/>
      <c r="PMQ103"/>
      <c r="PMR103"/>
      <c r="PMS103"/>
      <c r="PMT103"/>
      <c r="PMU103"/>
      <c r="PMV103"/>
      <c r="PMW103"/>
      <c r="PMX103"/>
      <c r="PMY103"/>
      <c r="PMZ103"/>
      <c r="PNA103"/>
      <c r="PNB103"/>
      <c r="PNC103"/>
      <c r="PND103"/>
      <c r="PNE103"/>
      <c r="PNF103"/>
      <c r="PNG103"/>
      <c r="PNH103"/>
      <c r="PNI103"/>
      <c r="PNJ103"/>
      <c r="PNK103"/>
      <c r="PNL103"/>
      <c r="PNM103"/>
      <c r="PNN103"/>
      <c r="PNO103"/>
      <c r="PNP103"/>
      <c r="PNQ103"/>
      <c r="PNR103"/>
      <c r="PNS103"/>
      <c r="PNT103"/>
      <c r="PNU103"/>
      <c r="PNV103"/>
      <c r="PNW103"/>
      <c r="PNX103"/>
      <c r="PNY103"/>
      <c r="PNZ103"/>
      <c r="POA103"/>
      <c r="POB103"/>
      <c r="POC103"/>
      <c r="POD103"/>
      <c r="POE103"/>
      <c r="POF103"/>
      <c r="POG103"/>
      <c r="POH103"/>
      <c r="POI103"/>
      <c r="POJ103"/>
      <c r="POK103"/>
      <c r="POL103"/>
      <c r="POM103"/>
      <c r="PON103"/>
      <c r="POO103"/>
      <c r="POP103"/>
      <c r="POQ103"/>
      <c r="POR103"/>
      <c r="POS103"/>
      <c r="POT103"/>
      <c r="POU103"/>
      <c r="POV103"/>
      <c r="POW103"/>
      <c r="POX103"/>
      <c r="POY103"/>
      <c r="POZ103"/>
      <c r="PPA103"/>
      <c r="PPB103"/>
      <c r="PPC103"/>
      <c r="PPD103"/>
      <c r="PPE103"/>
      <c r="PPF103"/>
      <c r="PPG103"/>
      <c r="PPH103"/>
      <c r="PPI103"/>
      <c r="PPJ103"/>
      <c r="PPK103"/>
      <c r="PPL103"/>
      <c r="PPM103"/>
      <c r="PPN103"/>
      <c r="PPO103"/>
      <c r="PPP103"/>
      <c r="PPQ103"/>
      <c r="PPR103"/>
      <c r="PPS103"/>
      <c r="PPT103"/>
      <c r="PPU103"/>
      <c r="PPV103"/>
      <c r="PPW103"/>
      <c r="PPX103"/>
      <c r="PPY103"/>
      <c r="PPZ103"/>
      <c r="PQA103"/>
      <c r="PQB103"/>
      <c r="PQC103"/>
      <c r="PQD103"/>
      <c r="PQE103"/>
      <c r="PQF103"/>
      <c r="PQG103"/>
      <c r="PQH103"/>
      <c r="PQI103"/>
      <c r="PQJ103"/>
      <c r="PQK103"/>
      <c r="PQL103"/>
      <c r="PQM103"/>
      <c r="PQN103"/>
      <c r="PQO103"/>
      <c r="PQP103"/>
      <c r="PQQ103"/>
      <c r="PQR103"/>
      <c r="PQS103"/>
      <c r="PQT103"/>
      <c r="PQU103"/>
      <c r="PQV103"/>
      <c r="PQW103"/>
      <c r="PQX103"/>
      <c r="PQY103"/>
      <c r="PQZ103"/>
      <c r="PRA103"/>
      <c r="PRB103"/>
      <c r="PRC103"/>
      <c r="PRD103"/>
      <c r="PRE103"/>
      <c r="PRF103"/>
      <c r="PRG103"/>
      <c r="PRH103"/>
      <c r="PRI103"/>
      <c r="PRJ103"/>
      <c r="PRK103"/>
      <c r="PRL103"/>
      <c r="PRM103"/>
      <c r="PRN103"/>
      <c r="PRO103"/>
      <c r="PRP103"/>
      <c r="PRQ103"/>
      <c r="PRR103"/>
      <c r="PRS103"/>
      <c r="PRT103"/>
      <c r="PRU103"/>
      <c r="PRV103"/>
      <c r="PRW103"/>
      <c r="PRX103"/>
      <c r="PRY103"/>
      <c r="PRZ103"/>
      <c r="PSA103"/>
      <c r="PSB103"/>
      <c r="PSC103"/>
      <c r="PSD103"/>
      <c r="PSE103"/>
      <c r="PSF103"/>
      <c r="PSG103"/>
      <c r="PSH103"/>
      <c r="PSI103"/>
      <c r="PSJ103"/>
      <c r="PSK103"/>
      <c r="PSL103"/>
      <c r="PSM103"/>
      <c r="PSN103"/>
      <c r="PSO103"/>
      <c r="PSP103"/>
      <c r="PSQ103"/>
      <c r="PSR103"/>
      <c r="PSS103"/>
      <c r="PST103"/>
      <c r="PSU103"/>
      <c r="PSV103"/>
      <c r="PSW103"/>
      <c r="PSX103"/>
      <c r="PSY103"/>
      <c r="PSZ103"/>
      <c r="PTA103"/>
      <c r="PTB103"/>
      <c r="PTC103"/>
      <c r="PTD103"/>
      <c r="PTE103"/>
      <c r="PTF103"/>
      <c r="PTG103"/>
      <c r="PTH103"/>
      <c r="PTI103"/>
      <c r="PTJ103"/>
      <c r="PTK103"/>
      <c r="PTL103"/>
      <c r="PTM103"/>
      <c r="PTN103"/>
      <c r="PTO103"/>
      <c r="PTP103"/>
      <c r="PTQ103"/>
      <c r="PTR103"/>
      <c r="PTS103"/>
      <c r="PTT103"/>
      <c r="PTU103"/>
      <c r="PTV103"/>
      <c r="PTW103"/>
      <c r="PTX103"/>
      <c r="PTY103"/>
      <c r="PTZ103"/>
      <c r="PUA103"/>
      <c r="PUB103"/>
      <c r="PUC103"/>
      <c r="PUD103"/>
      <c r="PUE103"/>
      <c r="PUF103"/>
      <c r="PUG103"/>
      <c r="PUH103"/>
      <c r="PUI103"/>
      <c r="PUJ103"/>
      <c r="PUK103"/>
      <c r="PUL103"/>
      <c r="PUM103"/>
      <c r="PUN103"/>
      <c r="PUO103"/>
      <c r="PUP103"/>
      <c r="PUQ103"/>
      <c r="PUR103"/>
      <c r="PUS103"/>
      <c r="PUT103"/>
      <c r="PUU103"/>
      <c r="PUV103"/>
      <c r="PUW103"/>
      <c r="PUX103"/>
      <c r="PUY103"/>
      <c r="PUZ103"/>
      <c r="PVA103"/>
      <c r="PVB103"/>
      <c r="PVC103"/>
      <c r="PVD103"/>
      <c r="PVE103"/>
      <c r="PVF103"/>
      <c r="PVG103"/>
      <c r="PVH103"/>
      <c r="PVI103"/>
      <c r="PVJ103"/>
      <c r="PVK103"/>
      <c r="PVL103"/>
      <c r="PVM103"/>
      <c r="PVN103"/>
      <c r="PVO103"/>
      <c r="PVP103"/>
      <c r="PVQ103"/>
      <c r="PVR103"/>
      <c r="PVS103"/>
      <c r="PVT103"/>
      <c r="PVU103"/>
      <c r="PVV103"/>
      <c r="PVW103"/>
      <c r="PVX103"/>
      <c r="PVY103"/>
      <c r="PVZ103"/>
      <c r="PWA103"/>
      <c r="PWB103"/>
      <c r="PWC103"/>
      <c r="PWD103"/>
      <c r="PWE103"/>
      <c r="PWF103"/>
      <c r="PWG103"/>
      <c r="PWH103"/>
      <c r="PWI103"/>
      <c r="PWJ103"/>
      <c r="PWK103"/>
      <c r="PWL103"/>
      <c r="PWM103"/>
      <c r="PWN103"/>
      <c r="PWO103"/>
      <c r="PWP103"/>
      <c r="PWQ103"/>
      <c r="PWR103"/>
      <c r="PWS103"/>
      <c r="PWT103"/>
      <c r="PWU103"/>
      <c r="PWV103"/>
      <c r="PWW103"/>
      <c r="PWX103"/>
      <c r="PWY103"/>
      <c r="PWZ103"/>
      <c r="PXA103"/>
      <c r="PXB103"/>
      <c r="PXC103"/>
      <c r="PXD103"/>
      <c r="PXE103"/>
      <c r="PXF103"/>
      <c r="PXG103"/>
      <c r="PXH103"/>
      <c r="PXI103"/>
      <c r="PXJ103"/>
      <c r="PXK103"/>
      <c r="PXL103"/>
      <c r="PXM103"/>
      <c r="PXN103"/>
      <c r="PXO103"/>
      <c r="PXP103"/>
      <c r="PXQ103"/>
      <c r="PXR103"/>
      <c r="PXS103"/>
      <c r="PXT103"/>
      <c r="PXU103"/>
      <c r="PXV103"/>
      <c r="PXW103"/>
      <c r="PXX103"/>
      <c r="PXY103"/>
      <c r="PXZ103"/>
      <c r="PYA103"/>
      <c r="PYB103"/>
      <c r="PYC103"/>
      <c r="PYD103"/>
      <c r="PYE103"/>
      <c r="PYF103"/>
      <c r="PYG103"/>
      <c r="PYH103"/>
      <c r="PYI103"/>
      <c r="PYJ103"/>
      <c r="PYK103"/>
      <c r="PYL103"/>
      <c r="PYM103"/>
      <c r="PYN103"/>
      <c r="PYO103"/>
      <c r="PYP103"/>
      <c r="PYQ103"/>
      <c r="PYR103"/>
      <c r="PYS103"/>
      <c r="PYT103"/>
      <c r="PYU103"/>
      <c r="PYV103"/>
      <c r="PYW103"/>
      <c r="PYX103"/>
      <c r="PYY103"/>
      <c r="PYZ103"/>
      <c r="PZA103"/>
      <c r="PZB103"/>
      <c r="PZC103"/>
      <c r="PZD103"/>
      <c r="PZE103"/>
      <c r="PZF103"/>
      <c r="PZG103"/>
      <c r="PZH103"/>
      <c r="PZI103"/>
      <c r="PZJ103"/>
      <c r="PZK103"/>
      <c r="PZL103"/>
      <c r="PZM103"/>
      <c r="PZN103"/>
      <c r="PZO103"/>
      <c r="PZP103"/>
      <c r="PZQ103"/>
      <c r="PZR103"/>
      <c r="PZS103"/>
      <c r="PZT103"/>
      <c r="PZU103"/>
      <c r="PZV103"/>
      <c r="PZW103"/>
      <c r="PZX103"/>
      <c r="PZY103"/>
      <c r="PZZ103"/>
      <c r="QAA103"/>
      <c r="QAB103"/>
      <c r="QAC103"/>
      <c r="QAD103"/>
      <c r="QAE103"/>
      <c r="QAF103"/>
      <c r="QAG103"/>
      <c r="QAH103"/>
      <c r="QAI103"/>
      <c r="QAJ103"/>
      <c r="QAK103"/>
      <c r="QAL103"/>
      <c r="QAM103"/>
      <c r="QAN103"/>
      <c r="QAO103"/>
      <c r="QAP103"/>
      <c r="QAQ103"/>
      <c r="QAR103"/>
      <c r="QAS103"/>
      <c r="QAT103"/>
      <c r="QAU103"/>
      <c r="QAV103"/>
      <c r="QAW103"/>
      <c r="QAX103"/>
      <c r="QAY103"/>
      <c r="QAZ103"/>
      <c r="QBA103"/>
      <c r="QBB103"/>
      <c r="QBC103"/>
      <c r="QBD103"/>
      <c r="QBE103"/>
      <c r="QBF103"/>
      <c r="QBG103"/>
      <c r="QBH103"/>
      <c r="QBI103"/>
      <c r="QBJ103"/>
      <c r="QBK103"/>
      <c r="QBL103"/>
      <c r="QBM103"/>
      <c r="QBN103"/>
      <c r="QBO103"/>
      <c r="QBP103"/>
      <c r="QBQ103"/>
      <c r="QBR103"/>
      <c r="QBS103"/>
      <c r="QBT103"/>
      <c r="QBU103"/>
      <c r="QBV103"/>
      <c r="QBW103"/>
      <c r="QBX103"/>
      <c r="QBY103"/>
      <c r="QBZ103"/>
      <c r="QCA103"/>
      <c r="QCB103"/>
      <c r="QCC103"/>
      <c r="QCD103"/>
      <c r="QCE103"/>
      <c r="QCF103"/>
      <c r="QCG103"/>
      <c r="QCH103"/>
      <c r="QCI103"/>
      <c r="QCJ103"/>
      <c r="QCK103"/>
      <c r="QCL103"/>
      <c r="QCM103"/>
      <c r="QCN103"/>
      <c r="QCO103"/>
      <c r="QCP103"/>
      <c r="QCQ103"/>
      <c r="QCR103"/>
      <c r="QCS103"/>
      <c r="QCT103"/>
      <c r="QCU103"/>
      <c r="QCV103"/>
      <c r="QCW103"/>
      <c r="QCX103"/>
      <c r="QCY103"/>
      <c r="QCZ103"/>
      <c r="QDA103"/>
      <c r="QDB103"/>
      <c r="QDC103"/>
      <c r="QDD103"/>
      <c r="QDE103"/>
      <c r="QDF103"/>
      <c r="QDG103"/>
      <c r="QDH103"/>
      <c r="QDI103"/>
      <c r="QDJ103"/>
      <c r="QDK103"/>
      <c r="QDL103"/>
      <c r="QDM103"/>
      <c r="QDN103"/>
      <c r="QDO103"/>
      <c r="QDP103"/>
      <c r="QDQ103"/>
      <c r="QDR103"/>
      <c r="QDS103"/>
      <c r="QDT103"/>
      <c r="QDU103"/>
      <c r="QDV103"/>
      <c r="QDW103"/>
      <c r="QDX103"/>
      <c r="QDY103"/>
      <c r="QDZ103"/>
      <c r="QEA103"/>
      <c r="QEB103"/>
      <c r="QEC103"/>
      <c r="QED103"/>
      <c r="QEE103"/>
      <c r="QEF103"/>
      <c r="QEG103"/>
      <c r="QEH103"/>
      <c r="QEI103"/>
      <c r="QEJ103"/>
      <c r="QEK103"/>
      <c r="QEL103"/>
      <c r="QEM103"/>
      <c r="QEN103"/>
      <c r="QEO103"/>
      <c r="QEP103"/>
      <c r="QEQ103"/>
      <c r="QER103"/>
      <c r="QES103"/>
      <c r="QET103"/>
      <c r="QEU103"/>
      <c r="QEV103"/>
      <c r="QEW103"/>
      <c r="QEX103"/>
      <c r="QEY103"/>
      <c r="QEZ103"/>
      <c r="QFA103"/>
      <c r="QFB103"/>
      <c r="QFC103"/>
      <c r="QFD103"/>
      <c r="QFE103"/>
      <c r="QFF103"/>
      <c r="QFG103"/>
      <c r="QFH103"/>
      <c r="QFI103"/>
      <c r="QFJ103"/>
      <c r="QFK103"/>
      <c r="QFL103"/>
      <c r="QFM103"/>
      <c r="QFN103"/>
      <c r="QFO103"/>
      <c r="QFP103"/>
      <c r="QFQ103"/>
      <c r="QFR103"/>
      <c r="QFS103"/>
      <c r="QFT103"/>
      <c r="QFU103"/>
      <c r="QFV103"/>
      <c r="QFW103"/>
      <c r="QFX103"/>
      <c r="QFY103"/>
      <c r="QFZ103"/>
      <c r="QGA103"/>
      <c r="QGB103"/>
      <c r="QGC103"/>
      <c r="QGD103"/>
      <c r="QGE103"/>
      <c r="QGF103"/>
      <c r="QGG103"/>
      <c r="QGH103"/>
      <c r="QGI103"/>
      <c r="QGJ103"/>
      <c r="QGK103"/>
      <c r="QGL103"/>
      <c r="QGM103"/>
      <c r="QGN103"/>
      <c r="QGO103"/>
      <c r="QGP103"/>
      <c r="QGQ103"/>
      <c r="QGR103"/>
      <c r="QGS103"/>
      <c r="QGT103"/>
      <c r="QGU103"/>
      <c r="QGV103"/>
      <c r="QGW103"/>
      <c r="QGX103"/>
      <c r="QGY103"/>
      <c r="QGZ103"/>
      <c r="QHA103"/>
      <c r="QHB103"/>
      <c r="QHC103"/>
      <c r="QHD103"/>
      <c r="QHE103"/>
      <c r="QHF103"/>
      <c r="QHG103"/>
      <c r="QHH103"/>
      <c r="QHI103"/>
      <c r="QHJ103"/>
      <c r="QHK103"/>
      <c r="QHL103"/>
      <c r="QHM103"/>
      <c r="QHN103"/>
      <c r="QHO103"/>
      <c r="QHP103"/>
      <c r="QHQ103"/>
      <c r="QHR103"/>
      <c r="QHS103"/>
      <c r="QHT103"/>
      <c r="QHU103"/>
      <c r="QHV103"/>
      <c r="QHW103"/>
      <c r="QHX103"/>
      <c r="QHY103"/>
      <c r="QHZ103"/>
      <c r="QIA103"/>
      <c r="QIB103"/>
      <c r="QIC103"/>
      <c r="QID103"/>
      <c r="QIE103"/>
      <c r="QIF103"/>
      <c r="QIG103"/>
      <c r="QIH103"/>
      <c r="QII103"/>
      <c r="QIJ103"/>
      <c r="QIK103"/>
      <c r="QIL103"/>
      <c r="QIM103"/>
      <c r="QIN103"/>
      <c r="QIO103"/>
      <c r="QIP103"/>
      <c r="QIQ103"/>
      <c r="QIR103"/>
      <c r="QIS103"/>
      <c r="QIT103"/>
      <c r="QIU103"/>
      <c r="QIV103"/>
      <c r="QIW103"/>
      <c r="QIX103"/>
      <c r="QIY103"/>
      <c r="QIZ103"/>
      <c r="QJA103"/>
      <c r="QJB103"/>
      <c r="QJC103"/>
      <c r="QJD103"/>
      <c r="QJE103"/>
      <c r="QJF103"/>
      <c r="QJG103"/>
      <c r="QJH103"/>
      <c r="QJI103"/>
      <c r="QJJ103"/>
      <c r="QJK103"/>
      <c r="QJL103"/>
      <c r="QJM103"/>
      <c r="QJN103"/>
      <c r="QJO103"/>
      <c r="QJP103"/>
      <c r="QJQ103"/>
      <c r="QJR103"/>
      <c r="QJS103"/>
      <c r="QJT103"/>
      <c r="QJU103"/>
      <c r="QJV103"/>
      <c r="QJW103"/>
      <c r="QJX103"/>
      <c r="QJY103"/>
      <c r="QJZ103"/>
      <c r="QKA103"/>
      <c r="QKB103"/>
      <c r="QKC103"/>
      <c r="QKD103"/>
      <c r="QKE103"/>
      <c r="QKF103"/>
      <c r="QKG103"/>
      <c r="QKH103"/>
      <c r="QKI103"/>
      <c r="QKJ103"/>
      <c r="QKK103"/>
      <c r="QKL103"/>
      <c r="QKM103"/>
      <c r="QKN103"/>
      <c r="QKO103"/>
      <c r="QKP103"/>
      <c r="QKQ103"/>
      <c r="QKR103"/>
      <c r="QKS103"/>
      <c r="QKT103"/>
      <c r="QKU103"/>
      <c r="QKV103"/>
      <c r="QKW103"/>
      <c r="QKX103"/>
      <c r="QKY103"/>
      <c r="QKZ103"/>
      <c r="QLA103"/>
      <c r="QLB103"/>
      <c r="QLC103"/>
      <c r="QLD103"/>
      <c r="QLE103"/>
      <c r="QLF103"/>
      <c r="QLG103"/>
      <c r="QLH103"/>
      <c r="QLI103"/>
      <c r="QLJ103"/>
      <c r="QLK103"/>
      <c r="QLL103"/>
      <c r="QLM103"/>
      <c r="QLN103"/>
      <c r="QLO103"/>
      <c r="QLP103"/>
      <c r="QLQ103"/>
      <c r="QLR103"/>
      <c r="QLS103"/>
      <c r="QLT103"/>
      <c r="QLU103"/>
      <c r="QLV103"/>
      <c r="QLW103"/>
      <c r="QLX103"/>
      <c r="QLY103"/>
      <c r="QLZ103"/>
      <c r="QMA103"/>
      <c r="QMB103"/>
      <c r="QMC103"/>
      <c r="QMD103"/>
      <c r="QME103"/>
      <c r="QMF103"/>
      <c r="QMG103"/>
      <c r="QMH103"/>
      <c r="QMI103"/>
      <c r="QMJ103"/>
      <c r="QMK103"/>
      <c r="QML103"/>
      <c r="QMM103"/>
      <c r="QMN103"/>
      <c r="QMO103"/>
      <c r="QMP103"/>
      <c r="QMQ103"/>
      <c r="QMR103"/>
      <c r="QMS103"/>
      <c r="QMT103"/>
      <c r="QMU103"/>
      <c r="QMV103"/>
      <c r="QMW103"/>
      <c r="QMX103"/>
      <c r="QMY103"/>
      <c r="QMZ103"/>
      <c r="QNA103"/>
      <c r="QNB103"/>
      <c r="QNC103"/>
      <c r="QND103"/>
      <c r="QNE103"/>
      <c r="QNF103"/>
      <c r="QNG103"/>
      <c r="QNH103"/>
      <c r="QNI103"/>
      <c r="QNJ103"/>
      <c r="QNK103"/>
      <c r="QNL103"/>
      <c r="QNM103"/>
      <c r="QNN103"/>
      <c r="QNO103"/>
      <c r="QNP103"/>
      <c r="QNQ103"/>
      <c r="QNR103"/>
      <c r="QNS103"/>
      <c r="QNT103"/>
      <c r="QNU103"/>
      <c r="QNV103"/>
      <c r="QNW103"/>
      <c r="QNX103"/>
      <c r="QNY103"/>
      <c r="QNZ103"/>
      <c r="QOA103"/>
      <c r="QOB103"/>
      <c r="QOC103"/>
      <c r="QOD103"/>
      <c r="QOE103"/>
      <c r="QOF103"/>
      <c r="QOG103"/>
      <c r="QOH103"/>
      <c r="QOI103"/>
      <c r="QOJ103"/>
      <c r="QOK103"/>
      <c r="QOL103"/>
      <c r="QOM103"/>
      <c r="QON103"/>
      <c r="QOO103"/>
      <c r="QOP103"/>
      <c r="QOQ103"/>
      <c r="QOR103"/>
      <c r="QOS103"/>
      <c r="QOT103"/>
      <c r="QOU103"/>
      <c r="QOV103"/>
      <c r="QOW103"/>
      <c r="QOX103"/>
      <c r="QOY103"/>
      <c r="QOZ103"/>
      <c r="QPA103"/>
      <c r="QPB103"/>
      <c r="QPC103"/>
      <c r="QPD103"/>
      <c r="QPE103"/>
      <c r="QPF103"/>
      <c r="QPG103"/>
      <c r="QPH103"/>
      <c r="QPI103"/>
      <c r="QPJ103"/>
      <c r="QPK103"/>
      <c r="QPL103"/>
      <c r="QPM103"/>
      <c r="QPN103"/>
      <c r="QPO103"/>
      <c r="QPP103"/>
      <c r="QPQ103"/>
      <c r="QPR103"/>
      <c r="QPS103"/>
      <c r="QPT103"/>
      <c r="QPU103"/>
      <c r="QPV103"/>
      <c r="QPW103"/>
      <c r="QPX103"/>
      <c r="QPY103"/>
      <c r="QPZ103"/>
      <c r="QQA103"/>
      <c r="QQB103"/>
      <c r="QQC103"/>
      <c r="QQD103"/>
      <c r="QQE103"/>
      <c r="QQF103"/>
      <c r="QQG103"/>
      <c r="QQH103"/>
      <c r="QQI103"/>
      <c r="QQJ103"/>
      <c r="QQK103"/>
      <c r="QQL103"/>
      <c r="QQM103"/>
      <c r="QQN103"/>
      <c r="QQO103"/>
      <c r="QQP103"/>
      <c r="QQQ103"/>
      <c r="QQR103"/>
      <c r="QQS103"/>
      <c r="QQT103"/>
      <c r="QQU103"/>
      <c r="QQV103"/>
      <c r="QQW103"/>
      <c r="QQX103"/>
      <c r="QQY103"/>
      <c r="QQZ103"/>
      <c r="QRA103"/>
      <c r="QRB103"/>
      <c r="QRC103"/>
      <c r="QRD103"/>
      <c r="QRE103"/>
      <c r="QRF103"/>
      <c r="QRG103"/>
      <c r="QRH103"/>
      <c r="QRI103"/>
      <c r="QRJ103"/>
      <c r="QRK103"/>
      <c r="QRL103"/>
      <c r="QRM103"/>
      <c r="QRN103"/>
      <c r="QRO103"/>
      <c r="QRP103"/>
      <c r="QRQ103"/>
      <c r="QRR103"/>
      <c r="QRS103"/>
      <c r="QRT103"/>
      <c r="QRU103"/>
      <c r="QRV103"/>
      <c r="QRW103"/>
      <c r="QRX103"/>
      <c r="QRY103"/>
      <c r="QRZ103"/>
      <c r="QSA103"/>
      <c r="QSB103"/>
      <c r="QSC103"/>
      <c r="QSD103"/>
      <c r="QSE103"/>
      <c r="QSF103"/>
      <c r="QSG103"/>
      <c r="QSH103"/>
      <c r="QSI103"/>
      <c r="QSJ103"/>
      <c r="QSK103"/>
      <c r="QSL103"/>
      <c r="QSM103"/>
      <c r="QSN103"/>
      <c r="QSO103"/>
      <c r="QSP103"/>
      <c r="QSQ103"/>
      <c r="QSR103"/>
      <c r="QSS103"/>
      <c r="QST103"/>
      <c r="QSU103"/>
      <c r="QSV103"/>
      <c r="QSW103"/>
      <c r="QSX103"/>
      <c r="QSY103"/>
      <c r="QSZ103"/>
      <c r="QTA103"/>
      <c r="QTB103"/>
      <c r="QTC103"/>
      <c r="QTD103"/>
      <c r="QTE103"/>
      <c r="QTF103"/>
      <c r="QTG103"/>
      <c r="QTH103"/>
      <c r="QTI103"/>
      <c r="QTJ103"/>
      <c r="QTK103"/>
      <c r="QTL103"/>
      <c r="QTM103"/>
      <c r="QTN103"/>
      <c r="QTO103"/>
      <c r="QTP103"/>
      <c r="QTQ103"/>
      <c r="QTR103"/>
      <c r="QTS103"/>
      <c r="QTT103"/>
      <c r="QTU103"/>
      <c r="QTV103"/>
      <c r="QTW103"/>
      <c r="QTX103"/>
      <c r="QTY103"/>
      <c r="QTZ103"/>
      <c r="QUA103"/>
      <c r="QUB103"/>
      <c r="QUC103"/>
      <c r="QUD103"/>
      <c r="QUE103"/>
      <c r="QUF103"/>
      <c r="QUG103"/>
      <c r="QUH103"/>
      <c r="QUI103"/>
      <c r="QUJ103"/>
      <c r="QUK103"/>
      <c r="QUL103"/>
      <c r="QUM103"/>
      <c r="QUN103"/>
      <c r="QUO103"/>
      <c r="QUP103"/>
      <c r="QUQ103"/>
      <c r="QUR103"/>
      <c r="QUS103"/>
      <c r="QUT103"/>
      <c r="QUU103"/>
      <c r="QUV103"/>
      <c r="QUW103"/>
      <c r="QUX103"/>
      <c r="QUY103"/>
      <c r="QUZ103"/>
      <c r="QVA103"/>
      <c r="QVB103"/>
      <c r="QVC103"/>
      <c r="QVD103"/>
      <c r="QVE103"/>
      <c r="QVF103"/>
      <c r="QVG103"/>
      <c r="QVH103"/>
      <c r="QVI103"/>
      <c r="QVJ103"/>
      <c r="QVK103"/>
      <c r="QVL103"/>
      <c r="QVM103"/>
      <c r="QVN103"/>
      <c r="QVO103"/>
      <c r="QVP103"/>
      <c r="QVQ103"/>
      <c r="QVR103"/>
      <c r="QVS103"/>
      <c r="QVT103"/>
      <c r="QVU103"/>
      <c r="QVV103"/>
      <c r="QVW103"/>
      <c r="QVX103"/>
      <c r="QVY103"/>
      <c r="QVZ103"/>
      <c r="QWA103"/>
      <c r="QWB103"/>
      <c r="QWC103"/>
      <c r="QWD103"/>
      <c r="QWE103"/>
      <c r="QWF103"/>
      <c r="QWG103"/>
      <c r="QWH103"/>
      <c r="QWI103"/>
      <c r="QWJ103"/>
      <c r="QWK103"/>
      <c r="QWL103"/>
      <c r="QWM103"/>
      <c r="QWN103"/>
      <c r="QWO103"/>
      <c r="QWP103"/>
      <c r="QWQ103"/>
      <c r="QWR103"/>
      <c r="QWS103"/>
      <c r="QWT103"/>
      <c r="QWU103"/>
      <c r="QWV103"/>
      <c r="QWW103"/>
      <c r="QWX103"/>
      <c r="QWY103"/>
      <c r="QWZ103"/>
      <c r="QXA103"/>
      <c r="QXB103"/>
      <c r="QXC103"/>
      <c r="QXD103"/>
      <c r="QXE103"/>
      <c r="QXF103"/>
      <c r="QXG103"/>
      <c r="QXH103"/>
      <c r="QXI103"/>
      <c r="QXJ103"/>
      <c r="QXK103"/>
      <c r="QXL103"/>
      <c r="QXM103"/>
      <c r="QXN103"/>
      <c r="QXO103"/>
      <c r="QXP103"/>
      <c r="QXQ103"/>
      <c r="QXR103"/>
      <c r="QXS103"/>
      <c r="QXT103"/>
      <c r="QXU103"/>
      <c r="QXV103"/>
      <c r="QXW103"/>
      <c r="QXX103"/>
      <c r="QXY103"/>
      <c r="QXZ103"/>
      <c r="QYA103"/>
      <c r="QYB103"/>
      <c r="QYC103"/>
      <c r="QYD103"/>
      <c r="QYE103"/>
      <c r="QYF103"/>
      <c r="QYG103"/>
      <c r="QYH103"/>
      <c r="QYI103"/>
      <c r="QYJ103"/>
      <c r="QYK103"/>
      <c r="QYL103"/>
      <c r="QYM103"/>
      <c r="QYN103"/>
      <c r="QYO103"/>
      <c r="QYP103"/>
      <c r="QYQ103"/>
      <c r="QYR103"/>
      <c r="QYS103"/>
      <c r="QYT103"/>
      <c r="QYU103"/>
      <c r="QYV103"/>
      <c r="QYW103"/>
      <c r="QYX103"/>
      <c r="QYY103"/>
      <c r="QYZ103"/>
      <c r="QZA103"/>
      <c r="QZB103"/>
      <c r="QZC103"/>
      <c r="QZD103"/>
      <c r="QZE103"/>
      <c r="QZF103"/>
      <c r="QZG103"/>
      <c r="QZH103"/>
      <c r="QZI103"/>
      <c r="QZJ103"/>
      <c r="QZK103"/>
      <c r="QZL103"/>
      <c r="QZM103"/>
      <c r="QZN103"/>
      <c r="QZO103"/>
      <c r="QZP103"/>
      <c r="QZQ103"/>
      <c r="QZR103"/>
      <c r="QZS103"/>
      <c r="QZT103"/>
      <c r="QZU103"/>
      <c r="QZV103"/>
      <c r="QZW103"/>
      <c r="QZX103"/>
      <c r="QZY103"/>
      <c r="QZZ103"/>
      <c r="RAA103"/>
      <c r="RAB103"/>
      <c r="RAC103"/>
      <c r="RAD103"/>
      <c r="RAE103"/>
      <c r="RAF103"/>
      <c r="RAG103"/>
      <c r="RAH103"/>
      <c r="RAI103"/>
      <c r="RAJ103"/>
      <c r="RAK103"/>
      <c r="RAL103"/>
      <c r="RAM103"/>
      <c r="RAN103"/>
      <c r="RAO103"/>
      <c r="RAP103"/>
      <c r="RAQ103"/>
      <c r="RAR103"/>
      <c r="RAS103"/>
      <c r="RAT103"/>
      <c r="RAU103"/>
      <c r="RAV103"/>
      <c r="RAW103"/>
      <c r="RAX103"/>
      <c r="RAY103"/>
      <c r="RAZ103"/>
      <c r="RBA103"/>
      <c r="RBB103"/>
      <c r="RBC103"/>
      <c r="RBD103"/>
      <c r="RBE103"/>
      <c r="RBF103"/>
      <c r="RBG103"/>
      <c r="RBH103"/>
      <c r="RBI103"/>
      <c r="RBJ103"/>
      <c r="RBK103"/>
      <c r="RBL103"/>
      <c r="RBM103"/>
      <c r="RBN103"/>
      <c r="RBO103"/>
      <c r="RBP103"/>
      <c r="RBQ103"/>
      <c r="RBR103"/>
      <c r="RBS103"/>
      <c r="RBT103"/>
      <c r="RBU103"/>
      <c r="RBV103"/>
      <c r="RBW103"/>
      <c r="RBX103"/>
      <c r="RBY103"/>
      <c r="RBZ103"/>
      <c r="RCA103"/>
      <c r="RCB103"/>
      <c r="RCC103"/>
      <c r="RCD103"/>
      <c r="RCE103"/>
      <c r="RCF103"/>
      <c r="RCG103"/>
      <c r="RCH103"/>
      <c r="RCI103"/>
      <c r="RCJ103"/>
      <c r="RCK103"/>
      <c r="RCL103"/>
      <c r="RCM103"/>
      <c r="RCN103"/>
      <c r="RCO103"/>
      <c r="RCP103"/>
      <c r="RCQ103"/>
      <c r="RCR103"/>
      <c r="RCS103"/>
      <c r="RCT103"/>
      <c r="RCU103"/>
      <c r="RCV103"/>
      <c r="RCW103"/>
      <c r="RCX103"/>
      <c r="RCY103"/>
      <c r="RCZ103"/>
      <c r="RDA103"/>
      <c r="RDB103"/>
      <c r="RDC103"/>
      <c r="RDD103"/>
      <c r="RDE103"/>
      <c r="RDF103"/>
      <c r="RDG103"/>
      <c r="RDH103"/>
      <c r="RDI103"/>
      <c r="RDJ103"/>
      <c r="RDK103"/>
      <c r="RDL103"/>
      <c r="RDM103"/>
      <c r="RDN103"/>
      <c r="RDO103"/>
      <c r="RDP103"/>
      <c r="RDQ103"/>
      <c r="RDR103"/>
      <c r="RDS103"/>
      <c r="RDT103"/>
      <c r="RDU103"/>
      <c r="RDV103"/>
      <c r="RDW103"/>
      <c r="RDX103"/>
      <c r="RDY103"/>
      <c r="RDZ103"/>
      <c r="REA103"/>
      <c r="REB103"/>
      <c r="REC103"/>
      <c r="RED103"/>
      <c r="REE103"/>
      <c r="REF103"/>
      <c r="REG103"/>
      <c r="REH103"/>
      <c r="REI103"/>
      <c r="REJ103"/>
      <c r="REK103"/>
      <c r="REL103"/>
      <c r="REM103"/>
      <c r="REN103"/>
      <c r="REO103"/>
      <c r="REP103"/>
      <c r="REQ103"/>
      <c r="RER103"/>
      <c r="RES103"/>
      <c r="RET103"/>
      <c r="REU103"/>
      <c r="REV103"/>
      <c r="REW103"/>
      <c r="REX103"/>
      <c r="REY103"/>
      <c r="REZ103"/>
      <c r="RFA103"/>
      <c r="RFB103"/>
      <c r="RFC103"/>
      <c r="RFD103"/>
      <c r="RFE103"/>
      <c r="RFF103"/>
      <c r="RFG103"/>
      <c r="RFH103"/>
      <c r="RFI103"/>
      <c r="RFJ103"/>
      <c r="RFK103"/>
      <c r="RFL103"/>
      <c r="RFM103"/>
      <c r="RFN103"/>
      <c r="RFO103"/>
      <c r="RFP103"/>
      <c r="RFQ103"/>
      <c r="RFR103"/>
      <c r="RFS103"/>
      <c r="RFT103"/>
      <c r="RFU103"/>
      <c r="RFV103"/>
      <c r="RFW103"/>
      <c r="RFX103"/>
      <c r="RFY103"/>
      <c r="RFZ103"/>
      <c r="RGA103"/>
      <c r="RGB103"/>
      <c r="RGC103"/>
      <c r="RGD103"/>
      <c r="RGE103"/>
      <c r="RGF103"/>
      <c r="RGG103"/>
      <c r="RGH103"/>
      <c r="RGI103"/>
      <c r="RGJ103"/>
      <c r="RGK103"/>
      <c r="RGL103"/>
      <c r="RGM103"/>
      <c r="RGN103"/>
      <c r="RGO103"/>
      <c r="RGP103"/>
      <c r="RGQ103"/>
      <c r="RGR103"/>
      <c r="RGS103"/>
      <c r="RGT103"/>
      <c r="RGU103"/>
      <c r="RGV103"/>
      <c r="RGW103"/>
      <c r="RGX103"/>
      <c r="RGY103"/>
      <c r="RGZ103"/>
      <c r="RHA103"/>
      <c r="RHB103"/>
      <c r="RHC103"/>
      <c r="RHD103"/>
      <c r="RHE103"/>
      <c r="RHF103"/>
      <c r="RHG103"/>
      <c r="RHH103"/>
      <c r="RHI103"/>
      <c r="RHJ103"/>
      <c r="RHK103"/>
      <c r="RHL103"/>
      <c r="RHM103"/>
      <c r="RHN103"/>
      <c r="RHO103"/>
      <c r="RHP103"/>
      <c r="RHQ103"/>
      <c r="RHR103"/>
      <c r="RHS103"/>
      <c r="RHT103"/>
      <c r="RHU103"/>
      <c r="RHV103"/>
      <c r="RHW103"/>
      <c r="RHX103"/>
      <c r="RHY103"/>
      <c r="RHZ103"/>
      <c r="RIA103"/>
      <c r="RIB103"/>
      <c r="RIC103"/>
      <c r="RID103"/>
      <c r="RIE103"/>
      <c r="RIF103"/>
      <c r="RIG103"/>
      <c r="RIH103"/>
      <c r="RII103"/>
      <c r="RIJ103"/>
      <c r="RIK103"/>
      <c r="RIL103"/>
      <c r="RIM103"/>
      <c r="RIN103"/>
      <c r="RIO103"/>
      <c r="RIP103"/>
      <c r="RIQ103"/>
      <c r="RIR103"/>
      <c r="RIS103"/>
      <c r="RIT103"/>
      <c r="RIU103"/>
      <c r="RIV103"/>
      <c r="RIW103"/>
      <c r="RIX103"/>
      <c r="RIY103"/>
      <c r="RIZ103"/>
      <c r="RJA103"/>
      <c r="RJB103"/>
      <c r="RJC103"/>
      <c r="RJD103"/>
      <c r="RJE103"/>
      <c r="RJF103"/>
      <c r="RJG103"/>
      <c r="RJH103"/>
      <c r="RJI103"/>
      <c r="RJJ103"/>
      <c r="RJK103"/>
      <c r="RJL103"/>
      <c r="RJM103"/>
      <c r="RJN103"/>
      <c r="RJO103"/>
      <c r="RJP103"/>
      <c r="RJQ103"/>
      <c r="RJR103"/>
      <c r="RJS103"/>
      <c r="RJT103"/>
      <c r="RJU103"/>
      <c r="RJV103"/>
      <c r="RJW103"/>
      <c r="RJX103"/>
      <c r="RJY103"/>
      <c r="RJZ103"/>
      <c r="RKA103"/>
      <c r="RKB103"/>
      <c r="RKC103"/>
      <c r="RKD103"/>
      <c r="RKE103"/>
      <c r="RKF103"/>
      <c r="RKG103"/>
      <c r="RKH103"/>
      <c r="RKI103"/>
      <c r="RKJ103"/>
      <c r="RKK103"/>
      <c r="RKL103"/>
      <c r="RKM103"/>
      <c r="RKN103"/>
      <c r="RKO103"/>
      <c r="RKP103"/>
      <c r="RKQ103"/>
      <c r="RKR103"/>
      <c r="RKS103"/>
      <c r="RKT103"/>
      <c r="RKU103"/>
      <c r="RKV103"/>
      <c r="RKW103"/>
      <c r="RKX103"/>
      <c r="RKY103"/>
      <c r="RKZ103"/>
      <c r="RLA103"/>
      <c r="RLB103"/>
      <c r="RLC103"/>
      <c r="RLD103"/>
      <c r="RLE103"/>
      <c r="RLF103"/>
      <c r="RLG103"/>
      <c r="RLH103"/>
      <c r="RLI103"/>
      <c r="RLJ103"/>
      <c r="RLK103"/>
      <c r="RLL103"/>
      <c r="RLM103"/>
      <c r="RLN103"/>
      <c r="RLO103"/>
      <c r="RLP103"/>
      <c r="RLQ103"/>
      <c r="RLR103"/>
      <c r="RLS103"/>
      <c r="RLT103"/>
      <c r="RLU103"/>
      <c r="RLV103"/>
      <c r="RLW103"/>
      <c r="RLX103"/>
      <c r="RLY103"/>
      <c r="RLZ103"/>
      <c r="RMA103"/>
      <c r="RMB103"/>
      <c r="RMC103"/>
      <c r="RMD103"/>
      <c r="RME103"/>
      <c r="RMF103"/>
      <c r="RMG103"/>
      <c r="RMH103"/>
      <c r="RMI103"/>
      <c r="RMJ103"/>
      <c r="RMK103"/>
      <c r="RML103"/>
      <c r="RMM103"/>
      <c r="RMN103"/>
      <c r="RMO103"/>
      <c r="RMP103"/>
      <c r="RMQ103"/>
      <c r="RMR103"/>
      <c r="RMS103"/>
      <c r="RMT103"/>
      <c r="RMU103"/>
      <c r="RMV103"/>
      <c r="RMW103"/>
      <c r="RMX103"/>
      <c r="RMY103"/>
      <c r="RMZ103"/>
      <c r="RNA103"/>
      <c r="RNB103"/>
      <c r="RNC103"/>
      <c r="RND103"/>
      <c r="RNE103"/>
      <c r="RNF103"/>
      <c r="RNG103"/>
      <c r="RNH103"/>
      <c r="RNI103"/>
      <c r="RNJ103"/>
      <c r="RNK103"/>
      <c r="RNL103"/>
      <c r="RNM103"/>
      <c r="RNN103"/>
      <c r="RNO103"/>
      <c r="RNP103"/>
      <c r="RNQ103"/>
      <c r="RNR103"/>
      <c r="RNS103"/>
      <c r="RNT103"/>
      <c r="RNU103"/>
      <c r="RNV103"/>
      <c r="RNW103"/>
      <c r="RNX103"/>
      <c r="RNY103"/>
      <c r="RNZ103"/>
      <c r="ROA103"/>
      <c r="ROB103"/>
      <c r="ROC103"/>
      <c r="ROD103"/>
      <c r="ROE103"/>
      <c r="ROF103"/>
      <c r="ROG103"/>
      <c r="ROH103"/>
      <c r="ROI103"/>
      <c r="ROJ103"/>
      <c r="ROK103"/>
      <c r="ROL103"/>
      <c r="ROM103"/>
      <c r="RON103"/>
      <c r="ROO103"/>
      <c r="ROP103"/>
      <c r="ROQ103"/>
      <c r="ROR103"/>
      <c r="ROS103"/>
      <c r="ROT103"/>
      <c r="ROU103"/>
      <c r="ROV103"/>
      <c r="ROW103"/>
      <c r="ROX103"/>
      <c r="ROY103"/>
      <c r="ROZ103"/>
      <c r="RPA103"/>
      <c r="RPB103"/>
      <c r="RPC103"/>
      <c r="RPD103"/>
      <c r="RPE103"/>
      <c r="RPF103"/>
      <c r="RPG103"/>
      <c r="RPH103"/>
      <c r="RPI103"/>
      <c r="RPJ103"/>
      <c r="RPK103"/>
      <c r="RPL103"/>
      <c r="RPM103"/>
      <c r="RPN103"/>
      <c r="RPO103"/>
      <c r="RPP103"/>
      <c r="RPQ103"/>
      <c r="RPR103"/>
      <c r="RPS103"/>
      <c r="RPT103"/>
      <c r="RPU103"/>
      <c r="RPV103"/>
      <c r="RPW103"/>
      <c r="RPX103"/>
      <c r="RPY103"/>
      <c r="RPZ103"/>
      <c r="RQA103"/>
      <c r="RQB103"/>
      <c r="RQC103"/>
      <c r="RQD103"/>
      <c r="RQE103"/>
      <c r="RQF103"/>
      <c r="RQG103"/>
      <c r="RQH103"/>
      <c r="RQI103"/>
      <c r="RQJ103"/>
      <c r="RQK103"/>
      <c r="RQL103"/>
      <c r="RQM103"/>
      <c r="RQN103"/>
      <c r="RQO103"/>
      <c r="RQP103"/>
      <c r="RQQ103"/>
      <c r="RQR103"/>
      <c r="RQS103"/>
      <c r="RQT103"/>
      <c r="RQU103"/>
      <c r="RQV103"/>
      <c r="RQW103"/>
      <c r="RQX103"/>
      <c r="RQY103"/>
      <c r="RQZ103"/>
      <c r="RRA103"/>
      <c r="RRB103"/>
      <c r="RRC103"/>
      <c r="RRD103"/>
      <c r="RRE103"/>
      <c r="RRF103"/>
      <c r="RRG103"/>
      <c r="RRH103"/>
      <c r="RRI103"/>
      <c r="RRJ103"/>
      <c r="RRK103"/>
      <c r="RRL103"/>
      <c r="RRM103"/>
      <c r="RRN103"/>
      <c r="RRO103"/>
      <c r="RRP103"/>
      <c r="RRQ103"/>
      <c r="RRR103"/>
      <c r="RRS103"/>
      <c r="RRT103"/>
      <c r="RRU103"/>
      <c r="RRV103"/>
      <c r="RRW103"/>
      <c r="RRX103"/>
      <c r="RRY103"/>
      <c r="RRZ103"/>
      <c r="RSA103"/>
      <c r="RSB103"/>
      <c r="RSC103"/>
      <c r="RSD103"/>
      <c r="RSE103"/>
      <c r="RSF103"/>
      <c r="RSG103"/>
      <c r="RSH103"/>
      <c r="RSI103"/>
      <c r="RSJ103"/>
      <c r="RSK103"/>
      <c r="RSL103"/>
      <c r="RSM103"/>
      <c r="RSN103"/>
      <c r="RSO103"/>
      <c r="RSP103"/>
      <c r="RSQ103"/>
      <c r="RSR103"/>
      <c r="RSS103"/>
      <c r="RST103"/>
      <c r="RSU103"/>
      <c r="RSV103"/>
      <c r="RSW103"/>
      <c r="RSX103"/>
      <c r="RSY103"/>
      <c r="RSZ103"/>
      <c r="RTA103"/>
      <c r="RTB103"/>
      <c r="RTC103"/>
      <c r="RTD103"/>
      <c r="RTE103"/>
      <c r="RTF103"/>
      <c r="RTG103"/>
      <c r="RTH103"/>
      <c r="RTI103"/>
      <c r="RTJ103"/>
      <c r="RTK103"/>
      <c r="RTL103"/>
      <c r="RTM103"/>
      <c r="RTN103"/>
      <c r="RTO103"/>
      <c r="RTP103"/>
      <c r="RTQ103"/>
      <c r="RTR103"/>
      <c r="RTS103"/>
      <c r="RTT103"/>
      <c r="RTU103"/>
      <c r="RTV103"/>
      <c r="RTW103"/>
      <c r="RTX103"/>
      <c r="RTY103"/>
      <c r="RTZ103"/>
      <c r="RUA103"/>
      <c r="RUB103"/>
      <c r="RUC103"/>
      <c r="RUD103"/>
      <c r="RUE103"/>
      <c r="RUF103"/>
      <c r="RUG103"/>
      <c r="RUH103"/>
      <c r="RUI103"/>
      <c r="RUJ103"/>
      <c r="RUK103"/>
      <c r="RUL103"/>
      <c r="RUM103"/>
      <c r="RUN103"/>
      <c r="RUO103"/>
      <c r="RUP103"/>
      <c r="RUQ103"/>
      <c r="RUR103"/>
      <c r="RUS103"/>
      <c r="RUT103"/>
      <c r="RUU103"/>
      <c r="RUV103"/>
      <c r="RUW103"/>
      <c r="RUX103"/>
      <c r="RUY103"/>
      <c r="RUZ103"/>
      <c r="RVA103"/>
      <c r="RVB103"/>
      <c r="RVC103"/>
      <c r="RVD103"/>
      <c r="RVE103"/>
      <c r="RVF103"/>
      <c r="RVG103"/>
      <c r="RVH103"/>
      <c r="RVI103"/>
      <c r="RVJ103"/>
      <c r="RVK103"/>
      <c r="RVL103"/>
      <c r="RVM103"/>
      <c r="RVN103"/>
      <c r="RVO103"/>
      <c r="RVP103"/>
      <c r="RVQ103"/>
      <c r="RVR103"/>
      <c r="RVS103"/>
      <c r="RVT103"/>
      <c r="RVU103"/>
      <c r="RVV103"/>
      <c r="RVW103"/>
      <c r="RVX103"/>
      <c r="RVY103"/>
      <c r="RVZ103"/>
      <c r="RWA103"/>
      <c r="RWB103"/>
      <c r="RWC103"/>
      <c r="RWD103"/>
      <c r="RWE103"/>
      <c r="RWF103"/>
      <c r="RWG103"/>
      <c r="RWH103"/>
      <c r="RWI103"/>
      <c r="RWJ103"/>
      <c r="RWK103"/>
      <c r="RWL103"/>
      <c r="RWM103"/>
      <c r="RWN103"/>
      <c r="RWO103"/>
      <c r="RWP103"/>
      <c r="RWQ103"/>
      <c r="RWR103"/>
      <c r="RWS103"/>
      <c r="RWT103"/>
      <c r="RWU103"/>
      <c r="RWV103"/>
      <c r="RWW103"/>
      <c r="RWX103"/>
      <c r="RWY103"/>
      <c r="RWZ103"/>
      <c r="RXA103"/>
      <c r="RXB103"/>
      <c r="RXC103"/>
      <c r="RXD103"/>
      <c r="RXE103"/>
      <c r="RXF103"/>
      <c r="RXG103"/>
      <c r="RXH103"/>
      <c r="RXI103"/>
      <c r="RXJ103"/>
      <c r="RXK103"/>
      <c r="RXL103"/>
      <c r="RXM103"/>
      <c r="RXN103"/>
      <c r="RXO103"/>
      <c r="RXP103"/>
      <c r="RXQ103"/>
      <c r="RXR103"/>
      <c r="RXS103"/>
      <c r="RXT103"/>
      <c r="RXU103"/>
      <c r="RXV103"/>
      <c r="RXW103"/>
      <c r="RXX103"/>
      <c r="RXY103"/>
      <c r="RXZ103"/>
      <c r="RYA103"/>
      <c r="RYB103"/>
      <c r="RYC103"/>
      <c r="RYD103"/>
      <c r="RYE103"/>
      <c r="RYF103"/>
      <c r="RYG103"/>
      <c r="RYH103"/>
      <c r="RYI103"/>
      <c r="RYJ103"/>
      <c r="RYK103"/>
      <c r="RYL103"/>
      <c r="RYM103"/>
      <c r="RYN103"/>
      <c r="RYO103"/>
      <c r="RYP103"/>
      <c r="RYQ103"/>
      <c r="RYR103"/>
      <c r="RYS103"/>
      <c r="RYT103"/>
      <c r="RYU103"/>
      <c r="RYV103"/>
      <c r="RYW103"/>
      <c r="RYX103"/>
      <c r="RYY103"/>
      <c r="RYZ103"/>
      <c r="RZA103"/>
      <c r="RZB103"/>
      <c r="RZC103"/>
      <c r="RZD103"/>
      <c r="RZE103"/>
      <c r="RZF103"/>
      <c r="RZG103"/>
      <c r="RZH103"/>
      <c r="RZI103"/>
      <c r="RZJ103"/>
      <c r="RZK103"/>
      <c r="RZL103"/>
      <c r="RZM103"/>
      <c r="RZN103"/>
      <c r="RZO103"/>
      <c r="RZP103"/>
      <c r="RZQ103"/>
      <c r="RZR103"/>
      <c r="RZS103"/>
      <c r="RZT103"/>
      <c r="RZU103"/>
      <c r="RZV103"/>
      <c r="RZW103"/>
      <c r="RZX103"/>
      <c r="RZY103"/>
      <c r="RZZ103"/>
      <c r="SAA103"/>
      <c r="SAB103"/>
      <c r="SAC103"/>
      <c r="SAD103"/>
      <c r="SAE103"/>
      <c r="SAF103"/>
      <c r="SAG103"/>
      <c r="SAH103"/>
      <c r="SAI103"/>
      <c r="SAJ103"/>
      <c r="SAK103"/>
      <c r="SAL103"/>
      <c r="SAM103"/>
      <c r="SAN103"/>
      <c r="SAO103"/>
      <c r="SAP103"/>
      <c r="SAQ103"/>
      <c r="SAR103"/>
      <c r="SAS103"/>
      <c r="SAT103"/>
      <c r="SAU103"/>
      <c r="SAV103"/>
      <c r="SAW103"/>
      <c r="SAX103"/>
      <c r="SAY103"/>
      <c r="SAZ103"/>
      <c r="SBA103"/>
      <c r="SBB103"/>
      <c r="SBC103"/>
      <c r="SBD103"/>
      <c r="SBE103"/>
      <c r="SBF103"/>
      <c r="SBG103"/>
      <c r="SBH103"/>
      <c r="SBI103"/>
      <c r="SBJ103"/>
      <c r="SBK103"/>
      <c r="SBL103"/>
      <c r="SBM103"/>
      <c r="SBN103"/>
      <c r="SBO103"/>
      <c r="SBP103"/>
      <c r="SBQ103"/>
      <c r="SBR103"/>
      <c r="SBS103"/>
      <c r="SBT103"/>
      <c r="SBU103"/>
      <c r="SBV103"/>
      <c r="SBW103"/>
      <c r="SBX103"/>
      <c r="SBY103"/>
      <c r="SBZ103"/>
      <c r="SCA103"/>
      <c r="SCB103"/>
      <c r="SCC103"/>
      <c r="SCD103"/>
      <c r="SCE103"/>
      <c r="SCF103"/>
      <c r="SCG103"/>
      <c r="SCH103"/>
      <c r="SCI103"/>
      <c r="SCJ103"/>
      <c r="SCK103"/>
      <c r="SCL103"/>
      <c r="SCM103"/>
      <c r="SCN103"/>
      <c r="SCO103"/>
      <c r="SCP103"/>
      <c r="SCQ103"/>
      <c r="SCR103"/>
      <c r="SCS103"/>
      <c r="SCT103"/>
      <c r="SCU103"/>
      <c r="SCV103"/>
      <c r="SCW103"/>
      <c r="SCX103"/>
      <c r="SCY103"/>
      <c r="SCZ103"/>
      <c r="SDA103"/>
      <c r="SDB103"/>
      <c r="SDC103"/>
      <c r="SDD103"/>
      <c r="SDE103"/>
      <c r="SDF103"/>
      <c r="SDG103"/>
      <c r="SDH103"/>
      <c r="SDI103"/>
      <c r="SDJ103"/>
      <c r="SDK103"/>
      <c r="SDL103"/>
      <c r="SDM103"/>
      <c r="SDN103"/>
      <c r="SDO103"/>
      <c r="SDP103"/>
      <c r="SDQ103"/>
      <c r="SDR103"/>
      <c r="SDS103"/>
      <c r="SDT103"/>
      <c r="SDU103"/>
      <c r="SDV103"/>
      <c r="SDW103"/>
      <c r="SDX103"/>
      <c r="SDY103"/>
      <c r="SDZ103"/>
      <c r="SEA103"/>
      <c r="SEB103"/>
      <c r="SEC103"/>
      <c r="SED103"/>
      <c r="SEE103"/>
      <c r="SEF103"/>
      <c r="SEG103"/>
      <c r="SEH103"/>
      <c r="SEI103"/>
      <c r="SEJ103"/>
      <c r="SEK103"/>
      <c r="SEL103"/>
      <c r="SEM103"/>
      <c r="SEN103"/>
      <c r="SEO103"/>
      <c r="SEP103"/>
      <c r="SEQ103"/>
      <c r="SER103"/>
      <c r="SES103"/>
      <c r="SET103"/>
      <c r="SEU103"/>
      <c r="SEV103"/>
      <c r="SEW103"/>
      <c r="SEX103"/>
      <c r="SEY103"/>
      <c r="SEZ103"/>
      <c r="SFA103"/>
      <c r="SFB103"/>
      <c r="SFC103"/>
      <c r="SFD103"/>
      <c r="SFE103"/>
      <c r="SFF103"/>
      <c r="SFG103"/>
      <c r="SFH103"/>
      <c r="SFI103"/>
      <c r="SFJ103"/>
      <c r="SFK103"/>
      <c r="SFL103"/>
      <c r="SFM103"/>
      <c r="SFN103"/>
      <c r="SFO103"/>
      <c r="SFP103"/>
      <c r="SFQ103"/>
      <c r="SFR103"/>
      <c r="SFS103"/>
      <c r="SFT103"/>
      <c r="SFU103"/>
      <c r="SFV103"/>
      <c r="SFW103"/>
      <c r="SFX103"/>
      <c r="SFY103"/>
      <c r="SFZ103"/>
      <c r="SGA103"/>
      <c r="SGB103"/>
      <c r="SGC103"/>
      <c r="SGD103"/>
      <c r="SGE103"/>
      <c r="SGF103"/>
      <c r="SGG103"/>
      <c r="SGH103"/>
      <c r="SGI103"/>
      <c r="SGJ103"/>
      <c r="SGK103"/>
      <c r="SGL103"/>
      <c r="SGM103"/>
      <c r="SGN103"/>
      <c r="SGO103"/>
      <c r="SGP103"/>
      <c r="SGQ103"/>
      <c r="SGR103"/>
      <c r="SGS103"/>
      <c r="SGT103"/>
      <c r="SGU103"/>
      <c r="SGV103"/>
      <c r="SGW103"/>
      <c r="SGX103"/>
      <c r="SGY103"/>
      <c r="SGZ103"/>
      <c r="SHA103"/>
      <c r="SHB103"/>
      <c r="SHC103"/>
      <c r="SHD103"/>
      <c r="SHE103"/>
      <c r="SHF103"/>
      <c r="SHG103"/>
      <c r="SHH103"/>
      <c r="SHI103"/>
      <c r="SHJ103"/>
      <c r="SHK103"/>
      <c r="SHL103"/>
      <c r="SHM103"/>
      <c r="SHN103"/>
      <c r="SHO103"/>
      <c r="SHP103"/>
      <c r="SHQ103"/>
      <c r="SHR103"/>
      <c r="SHS103"/>
      <c r="SHT103"/>
      <c r="SHU103"/>
      <c r="SHV103"/>
      <c r="SHW103"/>
      <c r="SHX103"/>
      <c r="SHY103"/>
      <c r="SHZ103"/>
      <c r="SIA103"/>
      <c r="SIB103"/>
      <c r="SIC103"/>
      <c r="SID103"/>
      <c r="SIE103"/>
      <c r="SIF103"/>
      <c r="SIG103"/>
      <c r="SIH103"/>
      <c r="SII103"/>
      <c r="SIJ103"/>
      <c r="SIK103"/>
      <c r="SIL103"/>
      <c r="SIM103"/>
      <c r="SIN103"/>
      <c r="SIO103"/>
      <c r="SIP103"/>
      <c r="SIQ103"/>
      <c r="SIR103"/>
      <c r="SIS103"/>
      <c r="SIT103"/>
      <c r="SIU103"/>
      <c r="SIV103"/>
      <c r="SIW103"/>
      <c r="SIX103"/>
      <c r="SIY103"/>
      <c r="SIZ103"/>
      <c r="SJA103"/>
      <c r="SJB103"/>
      <c r="SJC103"/>
      <c r="SJD103"/>
      <c r="SJE103"/>
      <c r="SJF103"/>
      <c r="SJG103"/>
      <c r="SJH103"/>
      <c r="SJI103"/>
      <c r="SJJ103"/>
      <c r="SJK103"/>
      <c r="SJL103"/>
      <c r="SJM103"/>
      <c r="SJN103"/>
      <c r="SJO103"/>
      <c r="SJP103"/>
      <c r="SJQ103"/>
      <c r="SJR103"/>
      <c r="SJS103"/>
      <c r="SJT103"/>
      <c r="SJU103"/>
      <c r="SJV103"/>
      <c r="SJW103"/>
      <c r="SJX103"/>
      <c r="SJY103"/>
      <c r="SJZ103"/>
      <c r="SKA103"/>
      <c r="SKB103"/>
      <c r="SKC103"/>
      <c r="SKD103"/>
      <c r="SKE103"/>
      <c r="SKF103"/>
      <c r="SKG103"/>
      <c r="SKH103"/>
      <c r="SKI103"/>
      <c r="SKJ103"/>
      <c r="SKK103"/>
      <c r="SKL103"/>
      <c r="SKM103"/>
      <c r="SKN103"/>
      <c r="SKO103"/>
      <c r="SKP103"/>
      <c r="SKQ103"/>
      <c r="SKR103"/>
      <c r="SKS103"/>
      <c r="SKT103"/>
      <c r="SKU103"/>
      <c r="SKV103"/>
      <c r="SKW103"/>
      <c r="SKX103"/>
      <c r="SKY103"/>
      <c r="SKZ103"/>
      <c r="SLA103"/>
      <c r="SLB103"/>
      <c r="SLC103"/>
      <c r="SLD103"/>
      <c r="SLE103"/>
      <c r="SLF103"/>
      <c r="SLG103"/>
      <c r="SLH103"/>
      <c r="SLI103"/>
      <c r="SLJ103"/>
      <c r="SLK103"/>
      <c r="SLL103"/>
      <c r="SLM103"/>
      <c r="SLN103"/>
      <c r="SLO103"/>
      <c r="SLP103"/>
      <c r="SLQ103"/>
      <c r="SLR103"/>
      <c r="SLS103"/>
      <c r="SLT103"/>
      <c r="SLU103"/>
      <c r="SLV103"/>
      <c r="SLW103"/>
      <c r="SLX103"/>
      <c r="SLY103"/>
      <c r="SLZ103"/>
      <c r="SMA103"/>
      <c r="SMB103"/>
      <c r="SMC103"/>
      <c r="SMD103"/>
      <c r="SME103"/>
      <c r="SMF103"/>
      <c r="SMG103"/>
      <c r="SMH103"/>
      <c r="SMI103"/>
      <c r="SMJ103"/>
      <c r="SMK103"/>
      <c r="SML103"/>
      <c r="SMM103"/>
      <c r="SMN103"/>
      <c r="SMO103"/>
      <c r="SMP103"/>
      <c r="SMQ103"/>
      <c r="SMR103"/>
      <c r="SMS103"/>
      <c r="SMT103"/>
      <c r="SMU103"/>
      <c r="SMV103"/>
      <c r="SMW103"/>
      <c r="SMX103"/>
      <c r="SMY103"/>
      <c r="SMZ103"/>
      <c r="SNA103"/>
      <c r="SNB103"/>
      <c r="SNC103"/>
      <c r="SND103"/>
      <c r="SNE103"/>
      <c r="SNF103"/>
      <c r="SNG103"/>
      <c r="SNH103"/>
      <c r="SNI103"/>
      <c r="SNJ103"/>
      <c r="SNK103"/>
      <c r="SNL103"/>
      <c r="SNM103"/>
      <c r="SNN103"/>
      <c r="SNO103"/>
      <c r="SNP103"/>
      <c r="SNQ103"/>
      <c r="SNR103"/>
      <c r="SNS103"/>
      <c r="SNT103"/>
      <c r="SNU103"/>
      <c r="SNV103"/>
      <c r="SNW103"/>
      <c r="SNX103"/>
      <c r="SNY103"/>
      <c r="SNZ103"/>
      <c r="SOA103"/>
      <c r="SOB103"/>
      <c r="SOC103"/>
      <c r="SOD103"/>
      <c r="SOE103"/>
      <c r="SOF103"/>
      <c r="SOG103"/>
      <c r="SOH103"/>
      <c r="SOI103"/>
      <c r="SOJ103"/>
      <c r="SOK103"/>
      <c r="SOL103"/>
      <c r="SOM103"/>
      <c r="SON103"/>
      <c r="SOO103"/>
      <c r="SOP103"/>
      <c r="SOQ103"/>
      <c r="SOR103"/>
      <c r="SOS103"/>
      <c r="SOT103"/>
      <c r="SOU103"/>
      <c r="SOV103"/>
      <c r="SOW103"/>
      <c r="SOX103"/>
      <c r="SOY103"/>
      <c r="SOZ103"/>
      <c r="SPA103"/>
      <c r="SPB103"/>
      <c r="SPC103"/>
      <c r="SPD103"/>
      <c r="SPE103"/>
      <c r="SPF103"/>
      <c r="SPG103"/>
      <c r="SPH103"/>
      <c r="SPI103"/>
      <c r="SPJ103"/>
      <c r="SPK103"/>
      <c r="SPL103"/>
      <c r="SPM103"/>
      <c r="SPN103"/>
      <c r="SPO103"/>
      <c r="SPP103"/>
      <c r="SPQ103"/>
      <c r="SPR103"/>
      <c r="SPS103"/>
      <c r="SPT103"/>
      <c r="SPU103"/>
      <c r="SPV103"/>
      <c r="SPW103"/>
      <c r="SPX103"/>
      <c r="SPY103"/>
      <c r="SPZ103"/>
      <c r="SQA103"/>
      <c r="SQB103"/>
      <c r="SQC103"/>
      <c r="SQD103"/>
      <c r="SQE103"/>
      <c r="SQF103"/>
      <c r="SQG103"/>
      <c r="SQH103"/>
      <c r="SQI103"/>
      <c r="SQJ103"/>
      <c r="SQK103"/>
      <c r="SQL103"/>
      <c r="SQM103"/>
      <c r="SQN103"/>
      <c r="SQO103"/>
      <c r="SQP103"/>
      <c r="SQQ103"/>
      <c r="SQR103"/>
      <c r="SQS103"/>
      <c r="SQT103"/>
      <c r="SQU103"/>
      <c r="SQV103"/>
      <c r="SQW103"/>
      <c r="SQX103"/>
      <c r="SQY103"/>
      <c r="SQZ103"/>
      <c r="SRA103"/>
      <c r="SRB103"/>
      <c r="SRC103"/>
      <c r="SRD103"/>
      <c r="SRE103"/>
      <c r="SRF103"/>
      <c r="SRG103"/>
      <c r="SRH103"/>
      <c r="SRI103"/>
      <c r="SRJ103"/>
      <c r="SRK103"/>
      <c r="SRL103"/>
      <c r="SRM103"/>
      <c r="SRN103"/>
      <c r="SRO103"/>
      <c r="SRP103"/>
      <c r="SRQ103"/>
      <c r="SRR103"/>
      <c r="SRS103"/>
      <c r="SRT103"/>
      <c r="SRU103"/>
      <c r="SRV103"/>
      <c r="SRW103"/>
      <c r="SRX103"/>
      <c r="SRY103"/>
      <c r="SRZ103"/>
      <c r="SSA103"/>
      <c r="SSB103"/>
      <c r="SSC103"/>
      <c r="SSD103"/>
      <c r="SSE103"/>
      <c r="SSF103"/>
      <c r="SSG103"/>
      <c r="SSH103"/>
      <c r="SSI103"/>
      <c r="SSJ103"/>
      <c r="SSK103"/>
      <c r="SSL103"/>
      <c r="SSM103"/>
      <c r="SSN103"/>
      <c r="SSO103"/>
      <c r="SSP103"/>
      <c r="SSQ103"/>
      <c r="SSR103"/>
      <c r="SSS103"/>
      <c r="SST103"/>
      <c r="SSU103"/>
      <c r="SSV103"/>
      <c r="SSW103"/>
      <c r="SSX103"/>
      <c r="SSY103"/>
      <c r="SSZ103"/>
      <c r="STA103"/>
      <c r="STB103"/>
      <c r="STC103"/>
      <c r="STD103"/>
      <c r="STE103"/>
      <c r="STF103"/>
      <c r="STG103"/>
      <c r="STH103"/>
      <c r="STI103"/>
      <c r="STJ103"/>
      <c r="STK103"/>
      <c r="STL103"/>
      <c r="STM103"/>
      <c r="STN103"/>
      <c r="STO103"/>
      <c r="STP103"/>
      <c r="STQ103"/>
      <c r="STR103"/>
      <c r="STS103"/>
      <c r="STT103"/>
      <c r="STU103"/>
      <c r="STV103"/>
      <c r="STW103"/>
      <c r="STX103"/>
      <c r="STY103"/>
      <c r="STZ103"/>
      <c r="SUA103"/>
      <c r="SUB103"/>
      <c r="SUC103"/>
      <c r="SUD103"/>
      <c r="SUE103"/>
      <c r="SUF103"/>
      <c r="SUG103"/>
      <c r="SUH103"/>
      <c r="SUI103"/>
      <c r="SUJ103"/>
      <c r="SUK103"/>
      <c r="SUL103"/>
      <c r="SUM103"/>
      <c r="SUN103"/>
      <c r="SUO103"/>
      <c r="SUP103"/>
      <c r="SUQ103"/>
      <c r="SUR103"/>
      <c r="SUS103"/>
      <c r="SUT103"/>
      <c r="SUU103"/>
      <c r="SUV103"/>
      <c r="SUW103"/>
      <c r="SUX103"/>
      <c r="SUY103"/>
      <c r="SUZ103"/>
      <c r="SVA103"/>
      <c r="SVB103"/>
      <c r="SVC103"/>
      <c r="SVD103"/>
      <c r="SVE103"/>
      <c r="SVF103"/>
      <c r="SVG103"/>
      <c r="SVH103"/>
      <c r="SVI103"/>
      <c r="SVJ103"/>
      <c r="SVK103"/>
      <c r="SVL103"/>
      <c r="SVM103"/>
      <c r="SVN103"/>
      <c r="SVO103"/>
      <c r="SVP103"/>
      <c r="SVQ103"/>
      <c r="SVR103"/>
      <c r="SVS103"/>
      <c r="SVT103"/>
      <c r="SVU103"/>
      <c r="SVV103"/>
      <c r="SVW103"/>
      <c r="SVX103"/>
      <c r="SVY103"/>
      <c r="SVZ103"/>
      <c r="SWA103"/>
      <c r="SWB103"/>
      <c r="SWC103"/>
      <c r="SWD103"/>
      <c r="SWE103"/>
      <c r="SWF103"/>
      <c r="SWG103"/>
      <c r="SWH103"/>
      <c r="SWI103"/>
      <c r="SWJ103"/>
      <c r="SWK103"/>
      <c r="SWL103"/>
      <c r="SWM103"/>
      <c r="SWN103"/>
      <c r="SWO103"/>
      <c r="SWP103"/>
      <c r="SWQ103"/>
      <c r="SWR103"/>
      <c r="SWS103"/>
      <c r="SWT103"/>
      <c r="SWU103"/>
      <c r="SWV103"/>
      <c r="SWW103"/>
      <c r="SWX103"/>
      <c r="SWY103"/>
      <c r="SWZ103"/>
      <c r="SXA103"/>
      <c r="SXB103"/>
      <c r="SXC103"/>
      <c r="SXD103"/>
      <c r="SXE103"/>
      <c r="SXF103"/>
      <c r="SXG103"/>
      <c r="SXH103"/>
      <c r="SXI103"/>
      <c r="SXJ103"/>
      <c r="SXK103"/>
      <c r="SXL103"/>
      <c r="SXM103"/>
      <c r="SXN103"/>
      <c r="SXO103"/>
      <c r="SXP103"/>
      <c r="SXQ103"/>
      <c r="SXR103"/>
      <c r="SXS103"/>
      <c r="SXT103"/>
      <c r="SXU103"/>
      <c r="SXV103"/>
      <c r="SXW103"/>
      <c r="SXX103"/>
      <c r="SXY103"/>
      <c r="SXZ103"/>
      <c r="SYA103"/>
      <c r="SYB103"/>
      <c r="SYC103"/>
      <c r="SYD103"/>
      <c r="SYE103"/>
      <c r="SYF103"/>
      <c r="SYG103"/>
      <c r="SYH103"/>
      <c r="SYI103"/>
      <c r="SYJ103"/>
      <c r="SYK103"/>
      <c r="SYL103"/>
      <c r="SYM103"/>
      <c r="SYN103"/>
      <c r="SYO103"/>
      <c r="SYP103"/>
      <c r="SYQ103"/>
      <c r="SYR103"/>
      <c r="SYS103"/>
      <c r="SYT103"/>
      <c r="SYU103"/>
      <c r="SYV103"/>
      <c r="SYW103"/>
      <c r="SYX103"/>
      <c r="SYY103"/>
      <c r="SYZ103"/>
      <c r="SZA103"/>
      <c r="SZB103"/>
      <c r="SZC103"/>
      <c r="SZD103"/>
      <c r="SZE103"/>
      <c r="SZF103"/>
      <c r="SZG103"/>
      <c r="SZH103"/>
      <c r="SZI103"/>
      <c r="SZJ103"/>
      <c r="SZK103"/>
      <c r="SZL103"/>
      <c r="SZM103"/>
      <c r="SZN103"/>
      <c r="SZO103"/>
      <c r="SZP103"/>
      <c r="SZQ103"/>
      <c r="SZR103"/>
      <c r="SZS103"/>
      <c r="SZT103"/>
      <c r="SZU103"/>
      <c r="SZV103"/>
      <c r="SZW103"/>
      <c r="SZX103"/>
      <c r="SZY103"/>
      <c r="SZZ103"/>
      <c r="TAA103"/>
      <c r="TAB103"/>
      <c r="TAC103"/>
      <c r="TAD103"/>
      <c r="TAE103"/>
      <c r="TAF103"/>
      <c r="TAG103"/>
      <c r="TAH103"/>
      <c r="TAI103"/>
      <c r="TAJ103"/>
      <c r="TAK103"/>
      <c r="TAL103"/>
      <c r="TAM103"/>
      <c r="TAN103"/>
      <c r="TAO103"/>
      <c r="TAP103"/>
      <c r="TAQ103"/>
      <c r="TAR103"/>
      <c r="TAS103"/>
      <c r="TAT103"/>
      <c r="TAU103"/>
      <c r="TAV103"/>
      <c r="TAW103"/>
      <c r="TAX103"/>
      <c r="TAY103"/>
      <c r="TAZ103"/>
      <c r="TBA103"/>
      <c r="TBB103"/>
      <c r="TBC103"/>
      <c r="TBD103"/>
      <c r="TBE103"/>
      <c r="TBF103"/>
      <c r="TBG103"/>
      <c r="TBH103"/>
      <c r="TBI103"/>
      <c r="TBJ103"/>
      <c r="TBK103"/>
      <c r="TBL103"/>
      <c r="TBM103"/>
      <c r="TBN103"/>
      <c r="TBO103"/>
      <c r="TBP103"/>
      <c r="TBQ103"/>
      <c r="TBR103"/>
      <c r="TBS103"/>
      <c r="TBT103"/>
      <c r="TBU103"/>
      <c r="TBV103"/>
      <c r="TBW103"/>
      <c r="TBX103"/>
      <c r="TBY103"/>
      <c r="TBZ103"/>
      <c r="TCA103"/>
      <c r="TCB103"/>
      <c r="TCC103"/>
      <c r="TCD103"/>
      <c r="TCE103"/>
      <c r="TCF103"/>
      <c r="TCG103"/>
      <c r="TCH103"/>
      <c r="TCI103"/>
      <c r="TCJ103"/>
      <c r="TCK103"/>
      <c r="TCL103"/>
      <c r="TCM103"/>
      <c r="TCN103"/>
      <c r="TCO103"/>
      <c r="TCP103"/>
      <c r="TCQ103"/>
      <c r="TCR103"/>
      <c r="TCS103"/>
      <c r="TCT103"/>
      <c r="TCU103"/>
      <c r="TCV103"/>
      <c r="TCW103"/>
      <c r="TCX103"/>
      <c r="TCY103"/>
      <c r="TCZ103"/>
      <c r="TDA103"/>
      <c r="TDB103"/>
      <c r="TDC103"/>
      <c r="TDD103"/>
      <c r="TDE103"/>
      <c r="TDF103"/>
      <c r="TDG103"/>
      <c r="TDH103"/>
      <c r="TDI103"/>
      <c r="TDJ103"/>
      <c r="TDK103"/>
      <c r="TDL103"/>
      <c r="TDM103"/>
      <c r="TDN103"/>
      <c r="TDO103"/>
      <c r="TDP103"/>
      <c r="TDQ103"/>
      <c r="TDR103"/>
      <c r="TDS103"/>
      <c r="TDT103"/>
      <c r="TDU103"/>
      <c r="TDV103"/>
      <c r="TDW103"/>
      <c r="TDX103"/>
      <c r="TDY103"/>
      <c r="TDZ103"/>
      <c r="TEA103"/>
      <c r="TEB103"/>
      <c r="TEC103"/>
      <c r="TED103"/>
      <c r="TEE103"/>
      <c r="TEF103"/>
      <c r="TEG103"/>
      <c r="TEH103"/>
      <c r="TEI103"/>
      <c r="TEJ103"/>
      <c r="TEK103"/>
      <c r="TEL103"/>
      <c r="TEM103"/>
      <c r="TEN103"/>
      <c r="TEO103"/>
      <c r="TEP103"/>
      <c r="TEQ103"/>
      <c r="TER103"/>
      <c r="TES103"/>
      <c r="TET103"/>
      <c r="TEU103"/>
      <c r="TEV103"/>
      <c r="TEW103"/>
      <c r="TEX103"/>
      <c r="TEY103"/>
      <c r="TEZ103"/>
      <c r="TFA103"/>
      <c r="TFB103"/>
      <c r="TFC103"/>
      <c r="TFD103"/>
      <c r="TFE103"/>
      <c r="TFF103"/>
      <c r="TFG103"/>
      <c r="TFH103"/>
      <c r="TFI103"/>
      <c r="TFJ103"/>
      <c r="TFK103"/>
      <c r="TFL103"/>
      <c r="TFM103"/>
      <c r="TFN103"/>
      <c r="TFO103"/>
      <c r="TFP103"/>
      <c r="TFQ103"/>
      <c r="TFR103"/>
      <c r="TFS103"/>
      <c r="TFT103"/>
      <c r="TFU103"/>
      <c r="TFV103"/>
      <c r="TFW103"/>
      <c r="TFX103"/>
      <c r="TFY103"/>
      <c r="TFZ103"/>
      <c r="TGA103"/>
      <c r="TGB103"/>
      <c r="TGC103"/>
      <c r="TGD103"/>
      <c r="TGE103"/>
      <c r="TGF103"/>
      <c r="TGG103"/>
      <c r="TGH103"/>
      <c r="TGI103"/>
      <c r="TGJ103"/>
      <c r="TGK103"/>
      <c r="TGL103"/>
      <c r="TGM103"/>
      <c r="TGN103"/>
      <c r="TGO103"/>
      <c r="TGP103"/>
      <c r="TGQ103"/>
      <c r="TGR103"/>
      <c r="TGS103"/>
      <c r="TGT103"/>
      <c r="TGU103"/>
      <c r="TGV103"/>
      <c r="TGW103"/>
      <c r="TGX103"/>
      <c r="TGY103"/>
      <c r="TGZ103"/>
      <c r="THA103"/>
      <c r="THB103"/>
      <c r="THC103"/>
      <c r="THD103"/>
      <c r="THE103"/>
      <c r="THF103"/>
      <c r="THG103"/>
      <c r="THH103"/>
      <c r="THI103"/>
      <c r="THJ103"/>
      <c r="THK103"/>
      <c r="THL103"/>
      <c r="THM103"/>
      <c r="THN103"/>
      <c r="THO103"/>
      <c r="THP103"/>
      <c r="THQ103"/>
      <c r="THR103"/>
      <c r="THS103"/>
      <c r="THT103"/>
      <c r="THU103"/>
      <c r="THV103"/>
      <c r="THW103"/>
      <c r="THX103"/>
      <c r="THY103"/>
      <c r="THZ103"/>
      <c r="TIA103"/>
      <c r="TIB103"/>
      <c r="TIC103"/>
      <c r="TID103"/>
      <c r="TIE103"/>
      <c r="TIF103"/>
      <c r="TIG103"/>
      <c r="TIH103"/>
      <c r="TII103"/>
      <c r="TIJ103"/>
      <c r="TIK103"/>
      <c r="TIL103"/>
      <c r="TIM103"/>
      <c r="TIN103"/>
      <c r="TIO103"/>
      <c r="TIP103"/>
      <c r="TIQ103"/>
      <c r="TIR103"/>
      <c r="TIS103"/>
      <c r="TIT103"/>
      <c r="TIU103"/>
      <c r="TIV103"/>
      <c r="TIW103"/>
      <c r="TIX103"/>
      <c r="TIY103"/>
      <c r="TIZ103"/>
      <c r="TJA103"/>
      <c r="TJB103"/>
      <c r="TJC103"/>
      <c r="TJD103"/>
      <c r="TJE103"/>
      <c r="TJF103"/>
      <c r="TJG103"/>
      <c r="TJH103"/>
      <c r="TJI103"/>
      <c r="TJJ103"/>
      <c r="TJK103"/>
      <c r="TJL103"/>
      <c r="TJM103"/>
      <c r="TJN103"/>
      <c r="TJO103"/>
      <c r="TJP103"/>
      <c r="TJQ103"/>
      <c r="TJR103"/>
      <c r="TJS103"/>
      <c r="TJT103"/>
      <c r="TJU103"/>
      <c r="TJV103"/>
      <c r="TJW103"/>
      <c r="TJX103"/>
      <c r="TJY103"/>
      <c r="TJZ103"/>
      <c r="TKA103"/>
      <c r="TKB103"/>
      <c r="TKC103"/>
      <c r="TKD103"/>
      <c r="TKE103"/>
      <c r="TKF103"/>
      <c r="TKG103"/>
      <c r="TKH103"/>
      <c r="TKI103"/>
      <c r="TKJ103"/>
      <c r="TKK103"/>
      <c r="TKL103"/>
      <c r="TKM103"/>
      <c r="TKN103"/>
      <c r="TKO103"/>
      <c r="TKP103"/>
      <c r="TKQ103"/>
      <c r="TKR103"/>
      <c r="TKS103"/>
      <c r="TKT103"/>
      <c r="TKU103"/>
      <c r="TKV103"/>
      <c r="TKW103"/>
      <c r="TKX103"/>
      <c r="TKY103"/>
      <c r="TKZ103"/>
      <c r="TLA103"/>
      <c r="TLB103"/>
      <c r="TLC103"/>
      <c r="TLD103"/>
      <c r="TLE103"/>
      <c r="TLF103"/>
      <c r="TLG103"/>
      <c r="TLH103"/>
      <c r="TLI103"/>
      <c r="TLJ103"/>
      <c r="TLK103"/>
      <c r="TLL103"/>
      <c r="TLM103"/>
      <c r="TLN103"/>
      <c r="TLO103"/>
      <c r="TLP103"/>
      <c r="TLQ103"/>
      <c r="TLR103"/>
      <c r="TLS103"/>
      <c r="TLT103"/>
      <c r="TLU103"/>
      <c r="TLV103"/>
      <c r="TLW103"/>
      <c r="TLX103"/>
      <c r="TLY103"/>
      <c r="TLZ103"/>
      <c r="TMA103"/>
      <c r="TMB103"/>
      <c r="TMC103"/>
      <c r="TMD103"/>
      <c r="TME103"/>
      <c r="TMF103"/>
      <c r="TMG103"/>
      <c r="TMH103"/>
      <c r="TMI103"/>
      <c r="TMJ103"/>
      <c r="TMK103"/>
      <c r="TML103"/>
      <c r="TMM103"/>
      <c r="TMN103"/>
      <c r="TMO103"/>
      <c r="TMP103"/>
      <c r="TMQ103"/>
      <c r="TMR103"/>
      <c r="TMS103"/>
      <c r="TMT103"/>
      <c r="TMU103"/>
      <c r="TMV103"/>
      <c r="TMW103"/>
      <c r="TMX103"/>
      <c r="TMY103"/>
      <c r="TMZ103"/>
      <c r="TNA103"/>
      <c r="TNB103"/>
      <c r="TNC103"/>
      <c r="TND103"/>
      <c r="TNE103"/>
      <c r="TNF103"/>
      <c r="TNG103"/>
      <c r="TNH103"/>
      <c r="TNI103"/>
      <c r="TNJ103"/>
      <c r="TNK103"/>
      <c r="TNL103"/>
      <c r="TNM103"/>
      <c r="TNN103"/>
      <c r="TNO103"/>
      <c r="TNP103"/>
      <c r="TNQ103"/>
      <c r="TNR103"/>
      <c r="TNS103"/>
      <c r="TNT103"/>
      <c r="TNU103"/>
      <c r="TNV103"/>
      <c r="TNW103"/>
      <c r="TNX103"/>
      <c r="TNY103"/>
      <c r="TNZ103"/>
      <c r="TOA103"/>
      <c r="TOB103"/>
      <c r="TOC103"/>
      <c r="TOD103"/>
      <c r="TOE103"/>
      <c r="TOF103"/>
      <c r="TOG103"/>
      <c r="TOH103"/>
      <c r="TOI103"/>
      <c r="TOJ103"/>
      <c r="TOK103"/>
      <c r="TOL103"/>
      <c r="TOM103"/>
      <c r="TON103"/>
      <c r="TOO103"/>
      <c r="TOP103"/>
      <c r="TOQ103"/>
      <c r="TOR103"/>
      <c r="TOS103"/>
      <c r="TOT103"/>
      <c r="TOU103"/>
      <c r="TOV103"/>
      <c r="TOW103"/>
      <c r="TOX103"/>
      <c r="TOY103"/>
      <c r="TOZ103"/>
      <c r="TPA103"/>
      <c r="TPB103"/>
      <c r="TPC103"/>
      <c r="TPD103"/>
      <c r="TPE103"/>
      <c r="TPF103"/>
      <c r="TPG103"/>
      <c r="TPH103"/>
      <c r="TPI103"/>
      <c r="TPJ103"/>
      <c r="TPK103"/>
      <c r="TPL103"/>
      <c r="TPM103"/>
      <c r="TPN103"/>
      <c r="TPO103"/>
      <c r="TPP103"/>
      <c r="TPQ103"/>
      <c r="TPR103"/>
      <c r="TPS103"/>
      <c r="TPT103"/>
      <c r="TPU103"/>
      <c r="TPV103"/>
      <c r="TPW103"/>
      <c r="TPX103"/>
      <c r="TPY103"/>
      <c r="TPZ103"/>
      <c r="TQA103"/>
      <c r="TQB103"/>
      <c r="TQC103"/>
      <c r="TQD103"/>
      <c r="TQE103"/>
      <c r="TQF103"/>
      <c r="TQG103"/>
      <c r="TQH103"/>
      <c r="TQI103"/>
      <c r="TQJ103"/>
      <c r="TQK103"/>
      <c r="TQL103"/>
      <c r="TQM103"/>
      <c r="TQN103"/>
      <c r="TQO103"/>
      <c r="TQP103"/>
      <c r="TQQ103"/>
      <c r="TQR103"/>
      <c r="TQS103"/>
      <c r="TQT103"/>
      <c r="TQU103"/>
      <c r="TQV103"/>
      <c r="TQW103"/>
      <c r="TQX103"/>
      <c r="TQY103"/>
      <c r="TQZ103"/>
      <c r="TRA103"/>
      <c r="TRB103"/>
      <c r="TRC103"/>
      <c r="TRD103"/>
      <c r="TRE103"/>
      <c r="TRF103"/>
      <c r="TRG103"/>
      <c r="TRH103"/>
      <c r="TRI103"/>
      <c r="TRJ103"/>
      <c r="TRK103"/>
      <c r="TRL103"/>
      <c r="TRM103"/>
      <c r="TRN103"/>
      <c r="TRO103"/>
      <c r="TRP103"/>
      <c r="TRQ103"/>
      <c r="TRR103"/>
      <c r="TRS103"/>
      <c r="TRT103"/>
      <c r="TRU103"/>
      <c r="TRV103"/>
      <c r="TRW103"/>
      <c r="TRX103"/>
      <c r="TRY103"/>
      <c r="TRZ103"/>
      <c r="TSA103"/>
      <c r="TSB103"/>
      <c r="TSC103"/>
      <c r="TSD103"/>
      <c r="TSE103"/>
      <c r="TSF103"/>
      <c r="TSG103"/>
      <c r="TSH103"/>
      <c r="TSI103"/>
      <c r="TSJ103"/>
      <c r="TSK103"/>
      <c r="TSL103"/>
      <c r="TSM103"/>
      <c r="TSN103"/>
      <c r="TSO103"/>
      <c r="TSP103"/>
      <c r="TSQ103"/>
      <c r="TSR103"/>
      <c r="TSS103"/>
      <c r="TST103"/>
      <c r="TSU103"/>
      <c r="TSV103"/>
      <c r="TSW103"/>
      <c r="TSX103"/>
      <c r="TSY103"/>
      <c r="TSZ103"/>
      <c r="TTA103"/>
      <c r="TTB103"/>
      <c r="TTC103"/>
      <c r="TTD103"/>
      <c r="TTE103"/>
      <c r="TTF103"/>
      <c r="TTG103"/>
      <c r="TTH103"/>
      <c r="TTI103"/>
      <c r="TTJ103"/>
      <c r="TTK103"/>
      <c r="TTL103"/>
      <c r="TTM103"/>
      <c r="TTN103"/>
      <c r="TTO103"/>
      <c r="TTP103"/>
      <c r="TTQ103"/>
      <c r="TTR103"/>
      <c r="TTS103"/>
      <c r="TTT103"/>
      <c r="TTU103"/>
      <c r="TTV103"/>
      <c r="TTW103"/>
      <c r="TTX103"/>
      <c r="TTY103"/>
      <c r="TTZ103"/>
      <c r="TUA103"/>
      <c r="TUB103"/>
      <c r="TUC103"/>
      <c r="TUD103"/>
      <c r="TUE103"/>
      <c r="TUF103"/>
      <c r="TUG103"/>
      <c r="TUH103"/>
      <c r="TUI103"/>
      <c r="TUJ103"/>
      <c r="TUK103"/>
      <c r="TUL103"/>
      <c r="TUM103"/>
      <c r="TUN103"/>
      <c r="TUO103"/>
      <c r="TUP103"/>
      <c r="TUQ103"/>
      <c r="TUR103"/>
      <c r="TUS103"/>
      <c r="TUT103"/>
      <c r="TUU103"/>
      <c r="TUV103"/>
      <c r="TUW103"/>
      <c r="TUX103"/>
      <c r="TUY103"/>
      <c r="TUZ103"/>
      <c r="TVA103"/>
      <c r="TVB103"/>
      <c r="TVC103"/>
      <c r="TVD103"/>
      <c r="TVE103"/>
      <c r="TVF103"/>
      <c r="TVG103"/>
      <c r="TVH103"/>
      <c r="TVI103"/>
      <c r="TVJ103"/>
      <c r="TVK103"/>
      <c r="TVL103"/>
      <c r="TVM103"/>
      <c r="TVN103"/>
      <c r="TVO103"/>
      <c r="TVP103"/>
      <c r="TVQ103"/>
      <c r="TVR103"/>
      <c r="TVS103"/>
      <c r="TVT103"/>
      <c r="TVU103"/>
      <c r="TVV103"/>
      <c r="TVW103"/>
      <c r="TVX103"/>
      <c r="TVY103"/>
      <c r="TVZ103"/>
      <c r="TWA103"/>
      <c r="TWB103"/>
      <c r="TWC103"/>
      <c r="TWD103"/>
      <c r="TWE103"/>
      <c r="TWF103"/>
      <c r="TWG103"/>
      <c r="TWH103"/>
      <c r="TWI103"/>
      <c r="TWJ103"/>
      <c r="TWK103"/>
      <c r="TWL103"/>
      <c r="TWM103"/>
      <c r="TWN103"/>
      <c r="TWO103"/>
      <c r="TWP103"/>
      <c r="TWQ103"/>
      <c r="TWR103"/>
      <c r="TWS103"/>
      <c r="TWT103"/>
      <c r="TWU103"/>
      <c r="TWV103"/>
      <c r="TWW103"/>
      <c r="TWX103"/>
      <c r="TWY103"/>
      <c r="TWZ103"/>
      <c r="TXA103"/>
      <c r="TXB103"/>
      <c r="TXC103"/>
      <c r="TXD103"/>
      <c r="TXE103"/>
      <c r="TXF103"/>
      <c r="TXG103"/>
      <c r="TXH103"/>
      <c r="TXI103"/>
      <c r="TXJ103"/>
      <c r="TXK103"/>
      <c r="TXL103"/>
      <c r="TXM103"/>
      <c r="TXN103"/>
      <c r="TXO103"/>
      <c r="TXP103"/>
      <c r="TXQ103"/>
      <c r="TXR103"/>
      <c r="TXS103"/>
      <c r="TXT103"/>
      <c r="TXU103"/>
      <c r="TXV103"/>
      <c r="TXW103"/>
      <c r="TXX103"/>
      <c r="TXY103"/>
      <c r="TXZ103"/>
      <c r="TYA103"/>
      <c r="TYB103"/>
      <c r="TYC103"/>
      <c r="TYD103"/>
      <c r="TYE103"/>
      <c r="TYF103"/>
      <c r="TYG103"/>
      <c r="TYH103"/>
      <c r="TYI103"/>
      <c r="TYJ103"/>
      <c r="TYK103"/>
      <c r="TYL103"/>
      <c r="TYM103"/>
      <c r="TYN103"/>
      <c r="TYO103"/>
      <c r="TYP103"/>
      <c r="TYQ103"/>
      <c r="TYR103"/>
      <c r="TYS103"/>
      <c r="TYT103"/>
      <c r="TYU103"/>
      <c r="TYV103"/>
      <c r="TYW103"/>
      <c r="TYX103"/>
      <c r="TYY103"/>
      <c r="TYZ103"/>
      <c r="TZA103"/>
      <c r="TZB103"/>
      <c r="TZC103"/>
      <c r="TZD103"/>
      <c r="TZE103"/>
      <c r="TZF103"/>
      <c r="TZG103"/>
      <c r="TZH103"/>
      <c r="TZI103"/>
      <c r="TZJ103"/>
      <c r="TZK103"/>
      <c r="TZL103"/>
      <c r="TZM103"/>
      <c r="TZN103"/>
      <c r="TZO103"/>
      <c r="TZP103"/>
      <c r="TZQ103"/>
      <c r="TZR103"/>
      <c r="TZS103"/>
      <c r="TZT103"/>
      <c r="TZU103"/>
      <c r="TZV103"/>
      <c r="TZW103"/>
      <c r="TZX103"/>
      <c r="TZY103"/>
      <c r="TZZ103"/>
      <c r="UAA103"/>
      <c r="UAB103"/>
      <c r="UAC103"/>
      <c r="UAD103"/>
      <c r="UAE103"/>
      <c r="UAF103"/>
      <c r="UAG103"/>
      <c r="UAH103"/>
      <c r="UAI103"/>
      <c r="UAJ103"/>
      <c r="UAK103"/>
      <c r="UAL103"/>
      <c r="UAM103"/>
      <c r="UAN103"/>
      <c r="UAO103"/>
      <c r="UAP103"/>
      <c r="UAQ103"/>
      <c r="UAR103"/>
      <c r="UAS103"/>
      <c r="UAT103"/>
      <c r="UAU103"/>
      <c r="UAV103"/>
      <c r="UAW103"/>
      <c r="UAX103"/>
      <c r="UAY103"/>
      <c r="UAZ103"/>
      <c r="UBA103"/>
      <c r="UBB103"/>
      <c r="UBC103"/>
      <c r="UBD103"/>
      <c r="UBE103"/>
      <c r="UBF103"/>
      <c r="UBG103"/>
      <c r="UBH103"/>
      <c r="UBI103"/>
      <c r="UBJ103"/>
      <c r="UBK103"/>
      <c r="UBL103"/>
      <c r="UBM103"/>
      <c r="UBN103"/>
      <c r="UBO103"/>
      <c r="UBP103"/>
      <c r="UBQ103"/>
      <c r="UBR103"/>
      <c r="UBS103"/>
      <c r="UBT103"/>
      <c r="UBU103"/>
      <c r="UBV103"/>
      <c r="UBW103"/>
      <c r="UBX103"/>
      <c r="UBY103"/>
      <c r="UBZ103"/>
      <c r="UCA103"/>
      <c r="UCB103"/>
      <c r="UCC103"/>
      <c r="UCD103"/>
      <c r="UCE103"/>
      <c r="UCF103"/>
      <c r="UCG103"/>
      <c r="UCH103"/>
      <c r="UCI103"/>
      <c r="UCJ103"/>
      <c r="UCK103"/>
      <c r="UCL103"/>
      <c r="UCM103"/>
      <c r="UCN103"/>
      <c r="UCO103"/>
      <c r="UCP103"/>
      <c r="UCQ103"/>
      <c r="UCR103"/>
      <c r="UCS103"/>
      <c r="UCT103"/>
      <c r="UCU103"/>
      <c r="UCV103"/>
      <c r="UCW103"/>
      <c r="UCX103"/>
      <c r="UCY103"/>
      <c r="UCZ103"/>
      <c r="UDA103"/>
      <c r="UDB103"/>
      <c r="UDC103"/>
      <c r="UDD103"/>
      <c r="UDE103"/>
      <c r="UDF103"/>
      <c r="UDG103"/>
      <c r="UDH103"/>
      <c r="UDI103"/>
      <c r="UDJ103"/>
      <c r="UDK103"/>
      <c r="UDL103"/>
      <c r="UDM103"/>
      <c r="UDN103"/>
      <c r="UDO103"/>
      <c r="UDP103"/>
      <c r="UDQ103"/>
      <c r="UDR103"/>
      <c r="UDS103"/>
      <c r="UDT103"/>
      <c r="UDU103"/>
      <c r="UDV103"/>
      <c r="UDW103"/>
      <c r="UDX103"/>
      <c r="UDY103"/>
      <c r="UDZ103"/>
      <c r="UEA103"/>
      <c r="UEB103"/>
      <c r="UEC103"/>
      <c r="UED103"/>
      <c r="UEE103"/>
      <c r="UEF103"/>
      <c r="UEG103"/>
      <c r="UEH103"/>
      <c r="UEI103"/>
      <c r="UEJ103"/>
      <c r="UEK103"/>
      <c r="UEL103"/>
      <c r="UEM103"/>
      <c r="UEN103"/>
      <c r="UEO103"/>
      <c r="UEP103"/>
      <c r="UEQ103"/>
      <c r="UER103"/>
      <c r="UES103"/>
      <c r="UET103"/>
      <c r="UEU103"/>
      <c r="UEV103"/>
      <c r="UEW103"/>
      <c r="UEX103"/>
      <c r="UEY103"/>
      <c r="UEZ103"/>
      <c r="UFA103"/>
      <c r="UFB103"/>
      <c r="UFC103"/>
      <c r="UFD103"/>
      <c r="UFE103"/>
      <c r="UFF103"/>
      <c r="UFG103"/>
      <c r="UFH103"/>
      <c r="UFI103"/>
      <c r="UFJ103"/>
      <c r="UFK103"/>
      <c r="UFL103"/>
      <c r="UFM103"/>
      <c r="UFN103"/>
      <c r="UFO103"/>
      <c r="UFP103"/>
      <c r="UFQ103"/>
      <c r="UFR103"/>
      <c r="UFS103"/>
      <c r="UFT103"/>
      <c r="UFU103"/>
      <c r="UFV103"/>
      <c r="UFW103"/>
      <c r="UFX103"/>
      <c r="UFY103"/>
      <c r="UFZ103"/>
      <c r="UGA103"/>
      <c r="UGB103"/>
      <c r="UGC103"/>
      <c r="UGD103"/>
      <c r="UGE103"/>
      <c r="UGF103"/>
      <c r="UGG103"/>
      <c r="UGH103"/>
      <c r="UGI103"/>
      <c r="UGJ103"/>
      <c r="UGK103"/>
      <c r="UGL103"/>
      <c r="UGM103"/>
      <c r="UGN103"/>
      <c r="UGO103"/>
      <c r="UGP103"/>
      <c r="UGQ103"/>
      <c r="UGR103"/>
      <c r="UGS103"/>
      <c r="UGT103"/>
      <c r="UGU103"/>
      <c r="UGV103"/>
      <c r="UGW103"/>
      <c r="UGX103"/>
      <c r="UGY103"/>
      <c r="UGZ103"/>
      <c r="UHA103"/>
      <c r="UHB103"/>
      <c r="UHC103"/>
      <c r="UHD103"/>
      <c r="UHE103"/>
      <c r="UHF103"/>
      <c r="UHG103"/>
      <c r="UHH103"/>
      <c r="UHI103"/>
      <c r="UHJ103"/>
      <c r="UHK103"/>
      <c r="UHL103"/>
      <c r="UHM103"/>
      <c r="UHN103"/>
      <c r="UHO103"/>
      <c r="UHP103"/>
      <c r="UHQ103"/>
      <c r="UHR103"/>
      <c r="UHS103"/>
      <c r="UHT103"/>
      <c r="UHU103"/>
      <c r="UHV103"/>
      <c r="UHW103"/>
      <c r="UHX103"/>
      <c r="UHY103"/>
      <c r="UHZ103"/>
      <c r="UIA103"/>
      <c r="UIB103"/>
      <c r="UIC103"/>
      <c r="UID103"/>
      <c r="UIE103"/>
      <c r="UIF103"/>
      <c r="UIG103"/>
      <c r="UIH103"/>
      <c r="UII103"/>
      <c r="UIJ103"/>
      <c r="UIK103"/>
      <c r="UIL103"/>
      <c r="UIM103"/>
      <c r="UIN103"/>
      <c r="UIO103"/>
      <c r="UIP103"/>
      <c r="UIQ103"/>
      <c r="UIR103"/>
      <c r="UIS103"/>
      <c r="UIT103"/>
      <c r="UIU103"/>
      <c r="UIV103"/>
      <c r="UIW103"/>
      <c r="UIX103"/>
      <c r="UIY103"/>
      <c r="UIZ103"/>
      <c r="UJA103"/>
      <c r="UJB103"/>
      <c r="UJC103"/>
      <c r="UJD103"/>
      <c r="UJE103"/>
      <c r="UJF103"/>
      <c r="UJG103"/>
      <c r="UJH103"/>
      <c r="UJI103"/>
      <c r="UJJ103"/>
      <c r="UJK103"/>
      <c r="UJL103"/>
      <c r="UJM103"/>
      <c r="UJN103"/>
      <c r="UJO103"/>
      <c r="UJP103"/>
      <c r="UJQ103"/>
      <c r="UJR103"/>
      <c r="UJS103"/>
      <c r="UJT103"/>
      <c r="UJU103"/>
      <c r="UJV103"/>
      <c r="UJW103"/>
      <c r="UJX103"/>
      <c r="UJY103"/>
      <c r="UJZ103"/>
      <c r="UKA103"/>
      <c r="UKB103"/>
      <c r="UKC103"/>
      <c r="UKD103"/>
      <c r="UKE103"/>
      <c r="UKF103"/>
      <c r="UKG103"/>
      <c r="UKH103"/>
      <c r="UKI103"/>
      <c r="UKJ103"/>
      <c r="UKK103"/>
      <c r="UKL103"/>
      <c r="UKM103"/>
      <c r="UKN103"/>
      <c r="UKO103"/>
      <c r="UKP103"/>
      <c r="UKQ103"/>
      <c r="UKR103"/>
      <c r="UKS103"/>
      <c r="UKT103"/>
      <c r="UKU103"/>
      <c r="UKV103"/>
      <c r="UKW103"/>
      <c r="UKX103"/>
      <c r="UKY103"/>
      <c r="UKZ103"/>
      <c r="ULA103"/>
      <c r="ULB103"/>
      <c r="ULC103"/>
      <c r="ULD103"/>
      <c r="ULE103"/>
      <c r="ULF103"/>
      <c r="ULG103"/>
      <c r="ULH103"/>
      <c r="ULI103"/>
      <c r="ULJ103"/>
      <c r="ULK103"/>
      <c r="ULL103"/>
      <c r="ULM103"/>
      <c r="ULN103"/>
      <c r="ULO103"/>
      <c r="ULP103"/>
      <c r="ULQ103"/>
      <c r="ULR103"/>
      <c r="ULS103"/>
      <c r="ULT103"/>
      <c r="ULU103"/>
      <c r="ULV103"/>
      <c r="ULW103"/>
      <c r="ULX103"/>
      <c r="ULY103"/>
      <c r="ULZ103"/>
      <c r="UMA103"/>
      <c r="UMB103"/>
      <c r="UMC103"/>
      <c r="UMD103"/>
      <c r="UME103"/>
      <c r="UMF103"/>
      <c r="UMG103"/>
      <c r="UMH103"/>
      <c r="UMI103"/>
      <c r="UMJ103"/>
      <c r="UMK103"/>
      <c r="UML103"/>
      <c r="UMM103"/>
      <c r="UMN103"/>
      <c r="UMO103"/>
      <c r="UMP103"/>
      <c r="UMQ103"/>
      <c r="UMR103"/>
      <c r="UMS103"/>
      <c r="UMT103"/>
      <c r="UMU103"/>
      <c r="UMV103"/>
      <c r="UMW103"/>
      <c r="UMX103"/>
      <c r="UMY103"/>
      <c r="UMZ103"/>
      <c r="UNA103"/>
      <c r="UNB103"/>
      <c r="UNC103"/>
      <c r="UND103"/>
      <c r="UNE103"/>
      <c r="UNF103"/>
      <c r="UNG103"/>
      <c r="UNH103"/>
      <c r="UNI103"/>
      <c r="UNJ103"/>
      <c r="UNK103"/>
      <c r="UNL103"/>
      <c r="UNM103"/>
      <c r="UNN103"/>
      <c r="UNO103"/>
      <c r="UNP103"/>
      <c r="UNQ103"/>
      <c r="UNR103"/>
      <c r="UNS103"/>
      <c r="UNT103"/>
      <c r="UNU103"/>
      <c r="UNV103"/>
      <c r="UNW103"/>
      <c r="UNX103"/>
      <c r="UNY103"/>
      <c r="UNZ103"/>
      <c r="UOA103"/>
      <c r="UOB103"/>
      <c r="UOC103"/>
      <c r="UOD103"/>
      <c r="UOE103"/>
      <c r="UOF103"/>
      <c r="UOG103"/>
      <c r="UOH103"/>
      <c r="UOI103"/>
      <c r="UOJ103"/>
      <c r="UOK103"/>
      <c r="UOL103"/>
      <c r="UOM103"/>
      <c r="UON103"/>
      <c r="UOO103"/>
      <c r="UOP103"/>
      <c r="UOQ103"/>
      <c r="UOR103"/>
      <c r="UOS103"/>
      <c r="UOT103"/>
      <c r="UOU103"/>
      <c r="UOV103"/>
      <c r="UOW103"/>
      <c r="UOX103"/>
      <c r="UOY103"/>
      <c r="UOZ103"/>
      <c r="UPA103"/>
      <c r="UPB103"/>
      <c r="UPC103"/>
      <c r="UPD103"/>
      <c r="UPE103"/>
      <c r="UPF103"/>
      <c r="UPG103"/>
      <c r="UPH103"/>
      <c r="UPI103"/>
      <c r="UPJ103"/>
      <c r="UPK103"/>
      <c r="UPL103"/>
      <c r="UPM103"/>
      <c r="UPN103"/>
      <c r="UPO103"/>
      <c r="UPP103"/>
      <c r="UPQ103"/>
      <c r="UPR103"/>
      <c r="UPS103"/>
      <c r="UPT103"/>
      <c r="UPU103"/>
      <c r="UPV103"/>
      <c r="UPW103"/>
      <c r="UPX103"/>
      <c r="UPY103"/>
      <c r="UPZ103"/>
      <c r="UQA103"/>
      <c r="UQB103"/>
      <c r="UQC103"/>
      <c r="UQD103"/>
      <c r="UQE103"/>
      <c r="UQF103"/>
      <c r="UQG103"/>
      <c r="UQH103"/>
      <c r="UQI103"/>
      <c r="UQJ103"/>
      <c r="UQK103"/>
      <c r="UQL103"/>
      <c r="UQM103"/>
      <c r="UQN103"/>
      <c r="UQO103"/>
      <c r="UQP103"/>
      <c r="UQQ103"/>
      <c r="UQR103"/>
      <c r="UQS103"/>
      <c r="UQT103"/>
      <c r="UQU103"/>
      <c r="UQV103"/>
      <c r="UQW103"/>
      <c r="UQX103"/>
      <c r="UQY103"/>
      <c r="UQZ103"/>
      <c r="URA103"/>
      <c r="URB103"/>
      <c r="URC103"/>
      <c r="URD103"/>
      <c r="URE103"/>
      <c r="URF103"/>
      <c r="URG103"/>
      <c r="URH103"/>
      <c r="URI103"/>
      <c r="URJ103"/>
      <c r="URK103"/>
      <c r="URL103"/>
      <c r="URM103"/>
      <c r="URN103"/>
      <c r="URO103"/>
      <c r="URP103"/>
      <c r="URQ103"/>
      <c r="URR103"/>
      <c r="URS103"/>
      <c r="URT103"/>
      <c r="URU103"/>
      <c r="URV103"/>
      <c r="URW103"/>
      <c r="URX103"/>
      <c r="URY103"/>
      <c r="URZ103"/>
      <c r="USA103"/>
      <c r="USB103"/>
      <c r="USC103"/>
      <c r="USD103"/>
      <c r="USE103"/>
      <c r="USF103"/>
      <c r="USG103"/>
      <c r="USH103"/>
      <c r="USI103"/>
      <c r="USJ103"/>
      <c r="USK103"/>
      <c r="USL103"/>
      <c r="USM103"/>
      <c r="USN103"/>
      <c r="USO103"/>
      <c r="USP103"/>
      <c r="USQ103"/>
      <c r="USR103"/>
      <c r="USS103"/>
      <c r="UST103"/>
      <c r="USU103"/>
      <c r="USV103"/>
      <c r="USW103"/>
      <c r="USX103"/>
      <c r="USY103"/>
      <c r="USZ103"/>
      <c r="UTA103"/>
      <c r="UTB103"/>
      <c r="UTC103"/>
      <c r="UTD103"/>
      <c r="UTE103"/>
      <c r="UTF103"/>
      <c r="UTG103"/>
      <c r="UTH103"/>
      <c r="UTI103"/>
      <c r="UTJ103"/>
      <c r="UTK103"/>
      <c r="UTL103"/>
      <c r="UTM103"/>
      <c r="UTN103"/>
      <c r="UTO103"/>
      <c r="UTP103"/>
      <c r="UTQ103"/>
      <c r="UTR103"/>
      <c r="UTS103"/>
      <c r="UTT103"/>
      <c r="UTU103"/>
      <c r="UTV103"/>
      <c r="UTW103"/>
      <c r="UTX103"/>
      <c r="UTY103"/>
      <c r="UTZ103"/>
      <c r="UUA103"/>
      <c r="UUB103"/>
      <c r="UUC103"/>
      <c r="UUD103"/>
      <c r="UUE103"/>
      <c r="UUF103"/>
      <c r="UUG103"/>
      <c r="UUH103"/>
      <c r="UUI103"/>
      <c r="UUJ103"/>
      <c r="UUK103"/>
      <c r="UUL103"/>
      <c r="UUM103"/>
      <c r="UUN103"/>
      <c r="UUO103"/>
      <c r="UUP103"/>
      <c r="UUQ103"/>
      <c r="UUR103"/>
      <c r="UUS103"/>
      <c r="UUT103"/>
      <c r="UUU103"/>
      <c r="UUV103"/>
      <c r="UUW103"/>
      <c r="UUX103"/>
      <c r="UUY103"/>
      <c r="UUZ103"/>
      <c r="UVA103"/>
      <c r="UVB103"/>
      <c r="UVC103"/>
      <c r="UVD103"/>
      <c r="UVE103"/>
      <c r="UVF103"/>
      <c r="UVG103"/>
      <c r="UVH103"/>
      <c r="UVI103"/>
      <c r="UVJ103"/>
      <c r="UVK103"/>
      <c r="UVL103"/>
      <c r="UVM103"/>
      <c r="UVN103"/>
      <c r="UVO103"/>
      <c r="UVP103"/>
      <c r="UVQ103"/>
      <c r="UVR103"/>
      <c r="UVS103"/>
      <c r="UVT103"/>
      <c r="UVU103"/>
      <c r="UVV103"/>
      <c r="UVW103"/>
      <c r="UVX103"/>
      <c r="UVY103"/>
      <c r="UVZ103"/>
      <c r="UWA103"/>
      <c r="UWB103"/>
      <c r="UWC103"/>
      <c r="UWD103"/>
      <c r="UWE103"/>
      <c r="UWF103"/>
      <c r="UWG103"/>
      <c r="UWH103"/>
      <c r="UWI103"/>
      <c r="UWJ103"/>
      <c r="UWK103"/>
      <c r="UWL103"/>
      <c r="UWM103"/>
      <c r="UWN103"/>
      <c r="UWO103"/>
      <c r="UWP103"/>
      <c r="UWQ103"/>
      <c r="UWR103"/>
      <c r="UWS103"/>
      <c r="UWT103"/>
      <c r="UWU103"/>
      <c r="UWV103"/>
      <c r="UWW103"/>
      <c r="UWX103"/>
      <c r="UWY103"/>
      <c r="UWZ103"/>
      <c r="UXA103"/>
      <c r="UXB103"/>
      <c r="UXC103"/>
      <c r="UXD103"/>
      <c r="UXE103"/>
      <c r="UXF103"/>
      <c r="UXG103"/>
      <c r="UXH103"/>
      <c r="UXI103"/>
      <c r="UXJ103"/>
      <c r="UXK103"/>
      <c r="UXL103"/>
      <c r="UXM103"/>
      <c r="UXN103"/>
      <c r="UXO103"/>
      <c r="UXP103"/>
      <c r="UXQ103"/>
      <c r="UXR103"/>
      <c r="UXS103"/>
      <c r="UXT103"/>
      <c r="UXU103"/>
      <c r="UXV103"/>
      <c r="UXW103"/>
      <c r="UXX103"/>
      <c r="UXY103"/>
      <c r="UXZ103"/>
      <c r="UYA103"/>
      <c r="UYB103"/>
      <c r="UYC103"/>
      <c r="UYD103"/>
      <c r="UYE103"/>
      <c r="UYF103"/>
      <c r="UYG103"/>
      <c r="UYH103"/>
      <c r="UYI103"/>
      <c r="UYJ103"/>
      <c r="UYK103"/>
      <c r="UYL103"/>
      <c r="UYM103"/>
      <c r="UYN103"/>
      <c r="UYO103"/>
      <c r="UYP103"/>
      <c r="UYQ103"/>
      <c r="UYR103"/>
      <c r="UYS103"/>
      <c r="UYT103"/>
      <c r="UYU103"/>
      <c r="UYV103"/>
      <c r="UYW103"/>
      <c r="UYX103"/>
      <c r="UYY103"/>
      <c r="UYZ103"/>
      <c r="UZA103"/>
      <c r="UZB103"/>
      <c r="UZC103"/>
      <c r="UZD103"/>
      <c r="UZE103"/>
      <c r="UZF103"/>
      <c r="UZG103"/>
      <c r="UZH103"/>
      <c r="UZI103"/>
      <c r="UZJ103"/>
      <c r="UZK103"/>
      <c r="UZL103"/>
      <c r="UZM103"/>
      <c r="UZN103"/>
      <c r="UZO103"/>
      <c r="UZP103"/>
      <c r="UZQ103"/>
      <c r="UZR103"/>
      <c r="UZS103"/>
      <c r="UZT103"/>
      <c r="UZU103"/>
      <c r="UZV103"/>
      <c r="UZW103"/>
      <c r="UZX103"/>
      <c r="UZY103"/>
      <c r="UZZ103"/>
      <c r="VAA103"/>
      <c r="VAB103"/>
      <c r="VAC103"/>
      <c r="VAD103"/>
      <c r="VAE103"/>
      <c r="VAF103"/>
      <c r="VAG103"/>
      <c r="VAH103"/>
      <c r="VAI103"/>
      <c r="VAJ103"/>
      <c r="VAK103"/>
      <c r="VAL103"/>
      <c r="VAM103"/>
      <c r="VAN103"/>
      <c r="VAO103"/>
      <c r="VAP103"/>
      <c r="VAQ103"/>
      <c r="VAR103"/>
      <c r="VAS103"/>
      <c r="VAT103"/>
      <c r="VAU103"/>
      <c r="VAV103"/>
      <c r="VAW103"/>
      <c r="VAX103"/>
      <c r="VAY103"/>
      <c r="VAZ103"/>
      <c r="VBA103"/>
      <c r="VBB103"/>
      <c r="VBC103"/>
      <c r="VBD103"/>
      <c r="VBE103"/>
      <c r="VBF103"/>
      <c r="VBG103"/>
      <c r="VBH103"/>
      <c r="VBI103"/>
      <c r="VBJ103"/>
      <c r="VBK103"/>
      <c r="VBL103"/>
      <c r="VBM103"/>
      <c r="VBN103"/>
      <c r="VBO103"/>
      <c r="VBP103"/>
      <c r="VBQ103"/>
      <c r="VBR103"/>
      <c r="VBS103"/>
      <c r="VBT103"/>
      <c r="VBU103"/>
      <c r="VBV103"/>
      <c r="VBW103"/>
      <c r="VBX103"/>
      <c r="VBY103"/>
      <c r="VBZ103"/>
      <c r="VCA103"/>
      <c r="VCB103"/>
      <c r="VCC103"/>
      <c r="VCD103"/>
      <c r="VCE103"/>
      <c r="VCF103"/>
      <c r="VCG103"/>
      <c r="VCH103"/>
      <c r="VCI103"/>
      <c r="VCJ103"/>
      <c r="VCK103"/>
      <c r="VCL103"/>
      <c r="VCM103"/>
      <c r="VCN103"/>
      <c r="VCO103"/>
      <c r="VCP103"/>
      <c r="VCQ103"/>
      <c r="VCR103"/>
      <c r="VCS103"/>
      <c r="VCT103"/>
      <c r="VCU103"/>
      <c r="VCV103"/>
      <c r="VCW103"/>
      <c r="VCX103"/>
      <c r="VCY103"/>
      <c r="VCZ103"/>
      <c r="VDA103"/>
      <c r="VDB103"/>
      <c r="VDC103"/>
      <c r="VDD103"/>
      <c r="VDE103"/>
      <c r="VDF103"/>
      <c r="VDG103"/>
      <c r="VDH103"/>
      <c r="VDI103"/>
      <c r="VDJ103"/>
      <c r="VDK103"/>
      <c r="VDL103"/>
      <c r="VDM103"/>
      <c r="VDN103"/>
      <c r="VDO103"/>
      <c r="VDP103"/>
      <c r="VDQ103"/>
      <c r="VDR103"/>
      <c r="VDS103"/>
      <c r="VDT103"/>
      <c r="VDU103"/>
      <c r="VDV103"/>
      <c r="VDW103"/>
      <c r="VDX103"/>
      <c r="VDY103"/>
      <c r="VDZ103"/>
      <c r="VEA103"/>
      <c r="VEB103"/>
      <c r="VEC103"/>
      <c r="VED103"/>
      <c r="VEE103"/>
      <c r="VEF103"/>
      <c r="VEG103"/>
      <c r="VEH103"/>
      <c r="VEI103"/>
      <c r="VEJ103"/>
      <c r="VEK103"/>
      <c r="VEL103"/>
      <c r="VEM103"/>
      <c r="VEN103"/>
      <c r="VEO103"/>
      <c r="VEP103"/>
      <c r="VEQ103"/>
      <c r="VER103"/>
      <c r="VES103"/>
      <c r="VET103"/>
      <c r="VEU103"/>
      <c r="VEV103"/>
      <c r="VEW103"/>
      <c r="VEX103"/>
      <c r="VEY103"/>
      <c r="VEZ103"/>
      <c r="VFA103"/>
      <c r="VFB103"/>
      <c r="VFC103"/>
      <c r="VFD103"/>
      <c r="VFE103"/>
      <c r="VFF103"/>
      <c r="VFG103"/>
      <c r="VFH103"/>
      <c r="VFI103"/>
      <c r="VFJ103"/>
      <c r="VFK103"/>
      <c r="VFL103"/>
      <c r="VFM103"/>
      <c r="VFN103"/>
      <c r="VFO103"/>
      <c r="VFP103"/>
      <c r="VFQ103"/>
      <c r="VFR103"/>
      <c r="VFS103"/>
      <c r="VFT103"/>
      <c r="VFU103"/>
      <c r="VFV103"/>
      <c r="VFW103"/>
      <c r="VFX103"/>
      <c r="VFY103"/>
      <c r="VFZ103"/>
      <c r="VGA103"/>
      <c r="VGB103"/>
      <c r="VGC103"/>
      <c r="VGD103"/>
      <c r="VGE103"/>
      <c r="VGF103"/>
      <c r="VGG103"/>
      <c r="VGH103"/>
      <c r="VGI103"/>
      <c r="VGJ103"/>
      <c r="VGK103"/>
      <c r="VGL103"/>
      <c r="VGM103"/>
      <c r="VGN103"/>
      <c r="VGO103"/>
      <c r="VGP103"/>
      <c r="VGQ103"/>
      <c r="VGR103"/>
      <c r="VGS103"/>
      <c r="VGT103"/>
      <c r="VGU103"/>
      <c r="VGV103"/>
      <c r="VGW103"/>
      <c r="VGX103"/>
      <c r="VGY103"/>
      <c r="VGZ103"/>
      <c r="VHA103"/>
      <c r="VHB103"/>
      <c r="VHC103"/>
      <c r="VHD103"/>
      <c r="VHE103"/>
      <c r="VHF103"/>
      <c r="VHG103"/>
      <c r="VHH103"/>
      <c r="VHI103"/>
      <c r="VHJ103"/>
      <c r="VHK103"/>
      <c r="VHL103"/>
      <c r="VHM103"/>
      <c r="VHN103"/>
      <c r="VHO103"/>
      <c r="VHP103"/>
      <c r="VHQ103"/>
      <c r="VHR103"/>
      <c r="VHS103"/>
      <c r="VHT103"/>
      <c r="VHU103"/>
      <c r="VHV103"/>
      <c r="VHW103"/>
      <c r="VHX103"/>
      <c r="VHY103"/>
      <c r="VHZ103"/>
      <c r="VIA103"/>
      <c r="VIB103"/>
      <c r="VIC103"/>
      <c r="VID103"/>
      <c r="VIE103"/>
      <c r="VIF103"/>
      <c r="VIG103"/>
      <c r="VIH103"/>
      <c r="VII103"/>
      <c r="VIJ103"/>
      <c r="VIK103"/>
      <c r="VIL103"/>
      <c r="VIM103"/>
      <c r="VIN103"/>
      <c r="VIO103"/>
      <c r="VIP103"/>
      <c r="VIQ103"/>
      <c r="VIR103"/>
      <c r="VIS103"/>
      <c r="VIT103"/>
      <c r="VIU103"/>
      <c r="VIV103"/>
      <c r="VIW103"/>
      <c r="VIX103"/>
      <c r="VIY103"/>
      <c r="VIZ103"/>
      <c r="VJA103"/>
      <c r="VJB103"/>
      <c r="VJC103"/>
      <c r="VJD103"/>
      <c r="VJE103"/>
      <c r="VJF103"/>
      <c r="VJG103"/>
      <c r="VJH103"/>
      <c r="VJI103"/>
      <c r="VJJ103"/>
      <c r="VJK103"/>
      <c r="VJL103"/>
      <c r="VJM103"/>
      <c r="VJN103"/>
      <c r="VJO103"/>
      <c r="VJP103"/>
      <c r="VJQ103"/>
      <c r="VJR103"/>
      <c r="VJS103"/>
      <c r="VJT103"/>
      <c r="VJU103"/>
      <c r="VJV103"/>
      <c r="VJW103"/>
      <c r="VJX103"/>
      <c r="VJY103"/>
      <c r="VJZ103"/>
      <c r="VKA103"/>
      <c r="VKB103"/>
      <c r="VKC103"/>
      <c r="VKD103"/>
      <c r="VKE103"/>
      <c r="VKF103"/>
      <c r="VKG103"/>
      <c r="VKH103"/>
      <c r="VKI103"/>
      <c r="VKJ103"/>
      <c r="VKK103"/>
      <c r="VKL103"/>
      <c r="VKM103"/>
      <c r="VKN103"/>
      <c r="VKO103"/>
      <c r="VKP103"/>
      <c r="VKQ103"/>
      <c r="VKR103"/>
      <c r="VKS103"/>
      <c r="VKT103"/>
      <c r="VKU103"/>
      <c r="VKV103"/>
      <c r="VKW103"/>
      <c r="VKX103"/>
      <c r="VKY103"/>
      <c r="VKZ103"/>
      <c r="VLA103"/>
      <c r="VLB103"/>
      <c r="VLC103"/>
      <c r="VLD103"/>
      <c r="VLE103"/>
      <c r="VLF103"/>
      <c r="VLG103"/>
      <c r="VLH103"/>
      <c r="VLI103"/>
      <c r="VLJ103"/>
      <c r="VLK103"/>
      <c r="VLL103"/>
      <c r="VLM103"/>
      <c r="VLN103"/>
      <c r="VLO103"/>
      <c r="VLP103"/>
      <c r="VLQ103"/>
      <c r="VLR103"/>
      <c r="VLS103"/>
      <c r="VLT103"/>
      <c r="VLU103"/>
      <c r="VLV103"/>
      <c r="VLW103"/>
      <c r="VLX103"/>
      <c r="VLY103"/>
      <c r="VLZ103"/>
      <c r="VMA103"/>
      <c r="VMB103"/>
      <c r="VMC103"/>
      <c r="VMD103"/>
      <c r="VME103"/>
      <c r="VMF103"/>
      <c r="VMG103"/>
      <c r="VMH103"/>
      <c r="VMI103"/>
      <c r="VMJ103"/>
      <c r="VMK103"/>
      <c r="VML103"/>
      <c r="VMM103"/>
      <c r="VMN103"/>
      <c r="VMO103"/>
      <c r="VMP103"/>
      <c r="VMQ103"/>
      <c r="VMR103"/>
      <c r="VMS103"/>
      <c r="VMT103"/>
      <c r="VMU103"/>
      <c r="VMV103"/>
      <c r="VMW103"/>
      <c r="VMX103"/>
      <c r="VMY103"/>
      <c r="VMZ103"/>
      <c r="VNA103"/>
      <c r="VNB103"/>
      <c r="VNC103"/>
      <c r="VND103"/>
      <c r="VNE103"/>
      <c r="VNF103"/>
      <c r="VNG103"/>
      <c r="VNH103"/>
      <c r="VNI103"/>
      <c r="VNJ103"/>
      <c r="VNK103"/>
      <c r="VNL103"/>
      <c r="VNM103"/>
      <c r="VNN103"/>
      <c r="VNO103"/>
      <c r="VNP103"/>
      <c r="VNQ103"/>
      <c r="VNR103"/>
      <c r="VNS103"/>
      <c r="VNT103"/>
      <c r="VNU103"/>
      <c r="VNV103"/>
      <c r="VNW103"/>
      <c r="VNX103"/>
      <c r="VNY103"/>
      <c r="VNZ103"/>
      <c r="VOA103"/>
      <c r="VOB103"/>
      <c r="VOC103"/>
      <c r="VOD103"/>
      <c r="VOE103"/>
      <c r="VOF103"/>
      <c r="VOG103"/>
      <c r="VOH103"/>
      <c r="VOI103"/>
      <c r="VOJ103"/>
      <c r="VOK103"/>
      <c r="VOL103"/>
      <c r="VOM103"/>
      <c r="VON103"/>
      <c r="VOO103"/>
      <c r="VOP103"/>
      <c r="VOQ103"/>
      <c r="VOR103"/>
      <c r="VOS103"/>
      <c r="VOT103"/>
      <c r="VOU103"/>
      <c r="VOV103"/>
      <c r="VOW103"/>
      <c r="VOX103"/>
      <c r="VOY103"/>
      <c r="VOZ103"/>
      <c r="VPA103"/>
      <c r="VPB103"/>
      <c r="VPC103"/>
      <c r="VPD103"/>
      <c r="VPE103"/>
      <c r="VPF103"/>
      <c r="VPG103"/>
      <c r="VPH103"/>
      <c r="VPI103"/>
      <c r="VPJ103"/>
      <c r="VPK103"/>
      <c r="VPL103"/>
      <c r="VPM103"/>
      <c r="VPN103"/>
      <c r="VPO103"/>
      <c r="VPP103"/>
      <c r="VPQ103"/>
      <c r="VPR103"/>
      <c r="VPS103"/>
      <c r="VPT103"/>
      <c r="VPU103"/>
      <c r="VPV103"/>
      <c r="VPW103"/>
      <c r="VPX103"/>
      <c r="VPY103"/>
      <c r="VPZ103"/>
      <c r="VQA103"/>
      <c r="VQB103"/>
      <c r="VQC103"/>
      <c r="VQD103"/>
      <c r="VQE103"/>
      <c r="VQF103"/>
      <c r="VQG103"/>
      <c r="VQH103"/>
      <c r="VQI103"/>
      <c r="VQJ103"/>
      <c r="VQK103"/>
      <c r="VQL103"/>
      <c r="VQM103"/>
      <c r="VQN103"/>
      <c r="VQO103"/>
      <c r="VQP103"/>
      <c r="VQQ103"/>
      <c r="VQR103"/>
      <c r="VQS103"/>
      <c r="VQT103"/>
      <c r="VQU103"/>
      <c r="VQV103"/>
      <c r="VQW103"/>
      <c r="VQX103"/>
      <c r="VQY103"/>
      <c r="VQZ103"/>
      <c r="VRA103"/>
      <c r="VRB103"/>
      <c r="VRC103"/>
      <c r="VRD103"/>
      <c r="VRE103"/>
      <c r="VRF103"/>
      <c r="VRG103"/>
      <c r="VRH103"/>
      <c r="VRI103"/>
      <c r="VRJ103"/>
      <c r="VRK103"/>
      <c r="VRL103"/>
      <c r="VRM103"/>
      <c r="VRN103"/>
      <c r="VRO103"/>
      <c r="VRP103"/>
      <c r="VRQ103"/>
      <c r="VRR103"/>
      <c r="VRS103"/>
      <c r="VRT103"/>
      <c r="VRU103"/>
      <c r="VRV103"/>
      <c r="VRW103"/>
      <c r="VRX103"/>
      <c r="VRY103"/>
      <c r="VRZ103"/>
      <c r="VSA103"/>
      <c r="VSB103"/>
      <c r="VSC103"/>
      <c r="VSD103"/>
      <c r="VSE103"/>
      <c r="VSF103"/>
      <c r="VSG103"/>
      <c r="VSH103"/>
      <c r="VSI103"/>
      <c r="VSJ103"/>
      <c r="VSK103"/>
      <c r="VSL103"/>
      <c r="VSM103"/>
      <c r="VSN103"/>
      <c r="VSO103"/>
      <c r="VSP103"/>
      <c r="VSQ103"/>
      <c r="VSR103"/>
      <c r="VSS103"/>
      <c r="VST103"/>
      <c r="VSU103"/>
      <c r="VSV103"/>
      <c r="VSW103"/>
      <c r="VSX103"/>
      <c r="VSY103"/>
      <c r="VSZ103"/>
      <c r="VTA103"/>
      <c r="VTB103"/>
      <c r="VTC103"/>
      <c r="VTD103"/>
      <c r="VTE103"/>
      <c r="VTF103"/>
      <c r="VTG103"/>
      <c r="VTH103"/>
      <c r="VTI103"/>
      <c r="VTJ103"/>
      <c r="VTK103"/>
      <c r="VTL103"/>
      <c r="VTM103"/>
      <c r="VTN103"/>
      <c r="VTO103"/>
      <c r="VTP103"/>
      <c r="VTQ103"/>
      <c r="VTR103"/>
      <c r="VTS103"/>
      <c r="VTT103"/>
      <c r="VTU103"/>
      <c r="VTV103"/>
      <c r="VTW103"/>
      <c r="VTX103"/>
      <c r="VTY103"/>
      <c r="VTZ103"/>
      <c r="VUA103"/>
      <c r="VUB103"/>
      <c r="VUC103"/>
      <c r="VUD103"/>
      <c r="VUE103"/>
      <c r="VUF103"/>
      <c r="VUG103"/>
      <c r="VUH103"/>
      <c r="VUI103"/>
      <c r="VUJ103"/>
      <c r="VUK103"/>
      <c r="VUL103"/>
      <c r="VUM103"/>
      <c r="VUN103"/>
      <c r="VUO103"/>
      <c r="VUP103"/>
      <c r="VUQ103"/>
      <c r="VUR103"/>
      <c r="VUS103"/>
      <c r="VUT103"/>
      <c r="VUU103"/>
      <c r="VUV103"/>
      <c r="VUW103"/>
      <c r="VUX103"/>
      <c r="VUY103"/>
      <c r="VUZ103"/>
      <c r="VVA103"/>
      <c r="VVB103"/>
      <c r="VVC103"/>
      <c r="VVD103"/>
      <c r="VVE103"/>
      <c r="VVF103"/>
      <c r="VVG103"/>
      <c r="VVH103"/>
      <c r="VVI103"/>
      <c r="VVJ103"/>
      <c r="VVK103"/>
      <c r="VVL103"/>
      <c r="VVM103"/>
      <c r="VVN103"/>
      <c r="VVO103"/>
      <c r="VVP103"/>
      <c r="VVQ103"/>
      <c r="VVR103"/>
      <c r="VVS103"/>
      <c r="VVT103"/>
      <c r="VVU103"/>
      <c r="VVV103"/>
      <c r="VVW103"/>
      <c r="VVX103"/>
      <c r="VVY103"/>
      <c r="VVZ103"/>
      <c r="VWA103"/>
      <c r="VWB103"/>
      <c r="VWC103"/>
      <c r="VWD103"/>
      <c r="VWE103"/>
      <c r="VWF103"/>
      <c r="VWG103"/>
      <c r="VWH103"/>
      <c r="VWI103"/>
      <c r="VWJ103"/>
      <c r="VWK103"/>
      <c r="VWL103"/>
      <c r="VWM103"/>
      <c r="VWN103"/>
      <c r="VWO103"/>
      <c r="VWP103"/>
      <c r="VWQ103"/>
      <c r="VWR103"/>
      <c r="VWS103"/>
      <c r="VWT103"/>
      <c r="VWU103"/>
      <c r="VWV103"/>
      <c r="VWW103"/>
      <c r="VWX103"/>
      <c r="VWY103"/>
      <c r="VWZ103"/>
      <c r="VXA103"/>
      <c r="VXB103"/>
      <c r="VXC103"/>
      <c r="VXD103"/>
      <c r="VXE103"/>
      <c r="VXF103"/>
      <c r="VXG103"/>
      <c r="VXH103"/>
      <c r="VXI103"/>
      <c r="VXJ103"/>
      <c r="VXK103"/>
      <c r="VXL103"/>
      <c r="VXM103"/>
      <c r="VXN103"/>
      <c r="VXO103"/>
      <c r="VXP103"/>
      <c r="VXQ103"/>
      <c r="VXR103"/>
      <c r="VXS103"/>
      <c r="VXT103"/>
      <c r="VXU103"/>
      <c r="VXV103"/>
      <c r="VXW103"/>
      <c r="VXX103"/>
      <c r="VXY103"/>
      <c r="VXZ103"/>
      <c r="VYA103"/>
      <c r="VYB103"/>
      <c r="VYC103"/>
      <c r="VYD103"/>
      <c r="VYE103"/>
      <c r="VYF103"/>
      <c r="VYG103"/>
      <c r="VYH103"/>
      <c r="VYI103"/>
      <c r="VYJ103"/>
      <c r="VYK103"/>
      <c r="VYL103"/>
      <c r="VYM103"/>
      <c r="VYN103"/>
      <c r="VYO103"/>
      <c r="VYP103"/>
      <c r="VYQ103"/>
      <c r="VYR103"/>
      <c r="VYS103"/>
      <c r="VYT103"/>
      <c r="VYU103"/>
      <c r="VYV103"/>
      <c r="VYW103"/>
      <c r="VYX103"/>
      <c r="VYY103"/>
      <c r="VYZ103"/>
      <c r="VZA103"/>
      <c r="VZB103"/>
      <c r="VZC103"/>
      <c r="VZD103"/>
      <c r="VZE103"/>
      <c r="VZF103"/>
      <c r="VZG103"/>
      <c r="VZH103"/>
      <c r="VZI103"/>
      <c r="VZJ103"/>
      <c r="VZK103"/>
      <c r="VZL103"/>
      <c r="VZM103"/>
      <c r="VZN103"/>
      <c r="VZO103"/>
      <c r="VZP103"/>
      <c r="VZQ103"/>
      <c r="VZR103"/>
      <c r="VZS103"/>
      <c r="VZT103"/>
      <c r="VZU103"/>
      <c r="VZV103"/>
      <c r="VZW103"/>
      <c r="VZX103"/>
      <c r="VZY103"/>
      <c r="VZZ103"/>
      <c r="WAA103"/>
      <c r="WAB103"/>
      <c r="WAC103"/>
      <c r="WAD103"/>
      <c r="WAE103"/>
      <c r="WAF103"/>
      <c r="WAG103"/>
      <c r="WAH103"/>
      <c r="WAI103"/>
      <c r="WAJ103"/>
      <c r="WAK103"/>
      <c r="WAL103"/>
      <c r="WAM103"/>
      <c r="WAN103"/>
      <c r="WAO103"/>
      <c r="WAP103"/>
      <c r="WAQ103"/>
      <c r="WAR103"/>
      <c r="WAS103"/>
      <c r="WAT103"/>
      <c r="WAU103"/>
      <c r="WAV103"/>
      <c r="WAW103"/>
      <c r="WAX103"/>
      <c r="WAY103"/>
      <c r="WAZ103"/>
      <c r="WBA103"/>
      <c r="WBB103"/>
      <c r="WBC103"/>
      <c r="WBD103"/>
      <c r="WBE103"/>
      <c r="WBF103"/>
      <c r="WBG103"/>
      <c r="WBH103"/>
      <c r="WBI103"/>
      <c r="WBJ103"/>
      <c r="WBK103"/>
      <c r="WBL103"/>
      <c r="WBM103"/>
      <c r="WBN103"/>
      <c r="WBO103"/>
      <c r="WBP103"/>
      <c r="WBQ103"/>
      <c r="WBR103"/>
      <c r="WBS103"/>
      <c r="WBT103"/>
      <c r="WBU103"/>
      <c r="WBV103"/>
      <c r="WBW103"/>
      <c r="WBX103"/>
      <c r="WBY103"/>
      <c r="WBZ103"/>
      <c r="WCA103"/>
      <c r="WCB103"/>
      <c r="WCC103"/>
      <c r="WCD103"/>
      <c r="WCE103"/>
      <c r="WCF103"/>
      <c r="WCG103"/>
      <c r="WCH103"/>
      <c r="WCI103"/>
      <c r="WCJ103"/>
      <c r="WCK103"/>
      <c r="WCL103"/>
      <c r="WCM103"/>
      <c r="WCN103"/>
      <c r="WCO103"/>
      <c r="WCP103"/>
      <c r="WCQ103"/>
      <c r="WCR103"/>
      <c r="WCS103"/>
      <c r="WCT103"/>
      <c r="WCU103"/>
      <c r="WCV103"/>
      <c r="WCW103"/>
      <c r="WCX103"/>
      <c r="WCY103"/>
      <c r="WCZ103"/>
      <c r="WDA103"/>
      <c r="WDB103"/>
      <c r="WDC103"/>
      <c r="WDD103"/>
      <c r="WDE103"/>
      <c r="WDF103"/>
      <c r="WDG103"/>
      <c r="WDH103"/>
      <c r="WDI103"/>
      <c r="WDJ103"/>
      <c r="WDK103"/>
      <c r="WDL103"/>
      <c r="WDM103"/>
      <c r="WDN103"/>
      <c r="WDO103"/>
      <c r="WDP103"/>
      <c r="WDQ103"/>
      <c r="WDR103"/>
      <c r="WDS103"/>
      <c r="WDT103"/>
      <c r="WDU103"/>
      <c r="WDV103"/>
      <c r="WDW103"/>
      <c r="WDX103"/>
      <c r="WDY103"/>
      <c r="WDZ103"/>
      <c r="WEA103"/>
      <c r="WEB103"/>
      <c r="WEC103"/>
      <c r="WED103"/>
      <c r="WEE103"/>
      <c r="WEF103"/>
      <c r="WEG103"/>
      <c r="WEH103"/>
      <c r="WEI103"/>
      <c r="WEJ103"/>
      <c r="WEK103"/>
      <c r="WEL103"/>
      <c r="WEM103"/>
      <c r="WEN103"/>
      <c r="WEO103"/>
      <c r="WEP103"/>
      <c r="WEQ103"/>
      <c r="WER103"/>
      <c r="WES103"/>
      <c r="WET103"/>
      <c r="WEU103"/>
      <c r="WEV103"/>
      <c r="WEW103"/>
      <c r="WEX103"/>
      <c r="WEY103"/>
      <c r="WEZ103"/>
      <c r="WFA103"/>
      <c r="WFB103"/>
      <c r="WFC103"/>
      <c r="WFD103"/>
      <c r="WFE103"/>
      <c r="WFF103"/>
      <c r="WFG103"/>
      <c r="WFH103"/>
      <c r="WFI103"/>
      <c r="WFJ103"/>
      <c r="WFK103"/>
      <c r="WFL103"/>
      <c r="WFM103"/>
      <c r="WFN103"/>
      <c r="WFO103"/>
      <c r="WFP103"/>
      <c r="WFQ103"/>
      <c r="WFR103"/>
      <c r="WFS103"/>
      <c r="WFT103"/>
      <c r="WFU103"/>
      <c r="WFV103"/>
      <c r="WFW103"/>
      <c r="WFX103"/>
      <c r="WFY103"/>
      <c r="WFZ103"/>
      <c r="WGA103"/>
      <c r="WGB103"/>
      <c r="WGC103"/>
      <c r="WGD103"/>
      <c r="WGE103"/>
      <c r="WGF103"/>
      <c r="WGG103"/>
      <c r="WGH103"/>
      <c r="WGI103"/>
      <c r="WGJ103"/>
      <c r="WGK103"/>
      <c r="WGL103"/>
      <c r="WGM103"/>
      <c r="WGN103"/>
      <c r="WGO103"/>
      <c r="WGP103"/>
      <c r="WGQ103"/>
      <c r="WGR103"/>
      <c r="WGS103"/>
      <c r="WGT103"/>
      <c r="WGU103"/>
      <c r="WGV103"/>
      <c r="WGW103"/>
      <c r="WGX103"/>
      <c r="WGY103"/>
      <c r="WGZ103"/>
      <c r="WHA103"/>
      <c r="WHB103"/>
      <c r="WHC103"/>
      <c r="WHD103"/>
      <c r="WHE103"/>
      <c r="WHF103"/>
      <c r="WHG103"/>
      <c r="WHH103"/>
      <c r="WHI103"/>
      <c r="WHJ103"/>
      <c r="WHK103"/>
      <c r="WHL103"/>
      <c r="WHM103"/>
      <c r="WHN103"/>
      <c r="WHO103"/>
      <c r="WHP103"/>
      <c r="WHQ103"/>
      <c r="WHR103"/>
      <c r="WHS103"/>
      <c r="WHT103"/>
      <c r="WHU103"/>
      <c r="WHV103"/>
      <c r="WHW103"/>
      <c r="WHX103"/>
      <c r="WHY103"/>
      <c r="WHZ103"/>
      <c r="WIA103"/>
      <c r="WIB103"/>
      <c r="WIC103"/>
      <c r="WID103"/>
      <c r="WIE103"/>
      <c r="WIF103"/>
      <c r="WIG103"/>
      <c r="WIH103"/>
      <c r="WII103"/>
      <c r="WIJ103"/>
      <c r="WIK103"/>
      <c r="WIL103"/>
      <c r="WIM103"/>
      <c r="WIN103"/>
      <c r="WIO103"/>
      <c r="WIP103"/>
      <c r="WIQ103"/>
      <c r="WIR103"/>
      <c r="WIS103"/>
      <c r="WIT103"/>
      <c r="WIU103"/>
      <c r="WIV103"/>
      <c r="WIW103"/>
      <c r="WIX103"/>
      <c r="WIY103"/>
      <c r="WIZ103"/>
      <c r="WJA103"/>
      <c r="WJB103"/>
      <c r="WJC103"/>
      <c r="WJD103"/>
      <c r="WJE103"/>
      <c r="WJF103"/>
      <c r="WJG103"/>
      <c r="WJH103"/>
      <c r="WJI103"/>
      <c r="WJJ103"/>
      <c r="WJK103"/>
      <c r="WJL103"/>
      <c r="WJM103"/>
      <c r="WJN103"/>
      <c r="WJO103"/>
      <c r="WJP103"/>
      <c r="WJQ103"/>
      <c r="WJR103"/>
      <c r="WJS103"/>
      <c r="WJT103"/>
      <c r="WJU103"/>
      <c r="WJV103"/>
      <c r="WJW103"/>
      <c r="WJX103"/>
      <c r="WJY103"/>
      <c r="WJZ103"/>
      <c r="WKA103"/>
      <c r="WKB103"/>
      <c r="WKC103"/>
      <c r="WKD103"/>
      <c r="WKE103"/>
      <c r="WKF103"/>
      <c r="WKG103"/>
      <c r="WKH103"/>
      <c r="WKI103"/>
      <c r="WKJ103"/>
      <c r="WKK103"/>
      <c r="WKL103"/>
      <c r="WKM103"/>
      <c r="WKN103"/>
      <c r="WKO103"/>
      <c r="WKP103"/>
      <c r="WKQ103"/>
      <c r="WKR103"/>
      <c r="WKS103"/>
      <c r="WKT103"/>
      <c r="WKU103"/>
      <c r="WKV103"/>
      <c r="WKW103"/>
      <c r="WKX103"/>
      <c r="WKY103"/>
      <c r="WKZ103"/>
      <c r="WLA103"/>
      <c r="WLB103"/>
      <c r="WLC103"/>
      <c r="WLD103"/>
      <c r="WLE103"/>
      <c r="WLF103"/>
      <c r="WLG103"/>
      <c r="WLH103"/>
      <c r="WLI103"/>
      <c r="WLJ103"/>
      <c r="WLK103"/>
      <c r="WLL103"/>
      <c r="WLM103"/>
      <c r="WLN103"/>
      <c r="WLO103"/>
      <c r="WLP103"/>
      <c r="WLQ103"/>
      <c r="WLR103"/>
      <c r="WLS103"/>
      <c r="WLT103"/>
      <c r="WLU103"/>
      <c r="WLV103"/>
      <c r="WLW103"/>
      <c r="WLX103"/>
      <c r="WLY103"/>
      <c r="WLZ103"/>
      <c r="WMA103"/>
      <c r="WMB103"/>
      <c r="WMC103"/>
      <c r="WMD103"/>
      <c r="WME103"/>
      <c r="WMF103"/>
      <c r="WMG103"/>
      <c r="WMH103"/>
      <c r="WMI103"/>
      <c r="WMJ103"/>
      <c r="WMK103"/>
      <c r="WML103"/>
      <c r="WMM103"/>
      <c r="WMN103"/>
      <c r="WMO103"/>
      <c r="WMP103"/>
      <c r="WMQ103"/>
      <c r="WMR103"/>
      <c r="WMS103"/>
      <c r="WMT103"/>
      <c r="WMU103"/>
      <c r="WMV103"/>
      <c r="WMW103"/>
      <c r="WMX103"/>
      <c r="WMY103"/>
      <c r="WMZ103"/>
      <c r="WNA103"/>
      <c r="WNB103"/>
      <c r="WNC103"/>
      <c r="WND103"/>
      <c r="WNE103"/>
      <c r="WNF103"/>
      <c r="WNG103"/>
      <c r="WNH103"/>
      <c r="WNI103"/>
      <c r="WNJ103"/>
      <c r="WNK103"/>
      <c r="WNL103"/>
      <c r="WNM103"/>
      <c r="WNN103"/>
      <c r="WNO103"/>
      <c r="WNP103"/>
      <c r="WNQ103"/>
      <c r="WNR103"/>
      <c r="WNS103"/>
      <c r="WNT103"/>
      <c r="WNU103"/>
      <c r="WNV103"/>
      <c r="WNW103"/>
      <c r="WNX103"/>
      <c r="WNY103"/>
      <c r="WNZ103"/>
      <c r="WOA103"/>
      <c r="WOB103"/>
      <c r="WOC103"/>
      <c r="WOD103"/>
      <c r="WOE103"/>
      <c r="WOF103"/>
      <c r="WOG103"/>
      <c r="WOH103"/>
      <c r="WOI103"/>
      <c r="WOJ103"/>
      <c r="WOK103"/>
      <c r="WOL103"/>
      <c r="WOM103"/>
      <c r="WON103"/>
      <c r="WOO103"/>
      <c r="WOP103"/>
      <c r="WOQ103"/>
      <c r="WOR103"/>
      <c r="WOS103"/>
      <c r="WOT103"/>
      <c r="WOU103"/>
      <c r="WOV103"/>
      <c r="WOW103"/>
      <c r="WOX103"/>
      <c r="WOY103"/>
      <c r="WOZ103"/>
      <c r="WPA103"/>
      <c r="WPB103"/>
      <c r="WPC103"/>
      <c r="WPD103"/>
      <c r="WPE103"/>
      <c r="WPF103"/>
      <c r="WPG103"/>
      <c r="WPH103"/>
      <c r="WPI103"/>
      <c r="WPJ103"/>
      <c r="WPK103"/>
      <c r="WPL103"/>
      <c r="WPM103"/>
      <c r="WPN103"/>
      <c r="WPO103"/>
      <c r="WPP103"/>
      <c r="WPQ103"/>
      <c r="WPR103"/>
      <c r="WPS103"/>
      <c r="WPT103"/>
      <c r="WPU103"/>
      <c r="WPV103"/>
      <c r="WPW103"/>
      <c r="WPX103"/>
      <c r="WPY103"/>
      <c r="WPZ103"/>
      <c r="WQA103"/>
      <c r="WQB103"/>
      <c r="WQC103"/>
      <c r="WQD103"/>
      <c r="WQE103"/>
      <c r="WQF103"/>
      <c r="WQG103"/>
      <c r="WQH103"/>
      <c r="WQI103"/>
      <c r="WQJ103"/>
      <c r="WQK103"/>
      <c r="WQL103"/>
      <c r="WQM103"/>
      <c r="WQN103"/>
      <c r="WQO103"/>
      <c r="WQP103"/>
      <c r="WQQ103"/>
      <c r="WQR103"/>
      <c r="WQS103"/>
      <c r="WQT103"/>
      <c r="WQU103"/>
      <c r="WQV103"/>
      <c r="WQW103"/>
      <c r="WQX103"/>
      <c r="WQY103"/>
      <c r="WQZ103"/>
      <c r="WRA103"/>
      <c r="WRB103"/>
      <c r="WRC103"/>
      <c r="WRD103"/>
      <c r="WRE103"/>
      <c r="WRF103"/>
      <c r="WRG103"/>
      <c r="WRH103"/>
      <c r="WRI103"/>
      <c r="WRJ103"/>
      <c r="WRK103"/>
      <c r="WRL103"/>
      <c r="WRM103"/>
      <c r="WRN103"/>
      <c r="WRO103"/>
      <c r="WRP103"/>
      <c r="WRQ103"/>
      <c r="WRR103"/>
      <c r="WRS103"/>
      <c r="WRT103"/>
      <c r="WRU103"/>
      <c r="WRV103"/>
      <c r="WRW103"/>
      <c r="WRX103"/>
      <c r="WRY103"/>
      <c r="WRZ103"/>
      <c r="WSA103"/>
      <c r="WSB103"/>
      <c r="WSC103"/>
      <c r="WSD103"/>
      <c r="WSE103"/>
      <c r="WSF103"/>
      <c r="WSG103"/>
      <c r="WSH103"/>
      <c r="WSI103"/>
      <c r="WSJ103"/>
      <c r="WSK103"/>
      <c r="WSL103"/>
      <c r="WSM103"/>
      <c r="WSN103"/>
      <c r="WSO103"/>
      <c r="WSP103"/>
      <c r="WSQ103"/>
      <c r="WSR103"/>
      <c r="WSS103"/>
      <c r="WST103"/>
      <c r="WSU103"/>
      <c r="WSV103"/>
      <c r="WSW103"/>
      <c r="WSX103"/>
      <c r="WSY103"/>
      <c r="WSZ103"/>
      <c r="WTA103"/>
      <c r="WTB103"/>
      <c r="WTC103"/>
      <c r="WTD103"/>
      <c r="WTE103"/>
      <c r="WTF103"/>
      <c r="WTG103"/>
      <c r="WTH103"/>
      <c r="WTI103"/>
      <c r="WTJ103"/>
      <c r="WTK103"/>
      <c r="WTL103"/>
      <c r="WTM103"/>
      <c r="WTN103"/>
      <c r="WTO103"/>
      <c r="WTP103"/>
      <c r="WTQ103"/>
      <c r="WTR103"/>
      <c r="WTS103"/>
      <c r="WTT103"/>
      <c r="WTU103"/>
      <c r="WTV103"/>
      <c r="WTW103"/>
      <c r="WTX103"/>
      <c r="WTY103"/>
      <c r="WTZ103"/>
      <c r="WUA103"/>
      <c r="WUB103"/>
      <c r="WUC103"/>
      <c r="WUD103"/>
      <c r="WUE103"/>
      <c r="WUF103"/>
      <c r="WUG103"/>
      <c r="WUH103"/>
      <c r="WUI103"/>
      <c r="WUJ103"/>
      <c r="WUK103"/>
      <c r="WUL103"/>
      <c r="WUM103"/>
      <c r="WUN103"/>
      <c r="WUO103"/>
      <c r="WUP103"/>
      <c r="WUQ103"/>
      <c r="WUR103"/>
      <c r="WUS103"/>
      <c r="WUT103"/>
      <c r="WUU103"/>
      <c r="WUV103"/>
      <c r="WUW103"/>
      <c r="WUX103"/>
      <c r="WUY103"/>
      <c r="WUZ103"/>
      <c r="WVA103"/>
      <c r="WVB103"/>
      <c r="WVC103"/>
      <c r="WVD103"/>
      <c r="WVE103"/>
      <c r="WVF103"/>
      <c r="WVG103"/>
      <c r="WVH103"/>
      <c r="WVI103"/>
      <c r="WVJ103"/>
      <c r="WVK103"/>
      <c r="WVL103"/>
      <c r="WVM103"/>
      <c r="WVN103"/>
      <c r="WVO103"/>
      <c r="WVP103"/>
      <c r="WVQ103"/>
      <c r="WVR103"/>
      <c r="WVS103"/>
      <c r="WVT103"/>
      <c r="WVU103"/>
      <c r="WVV103"/>
      <c r="WVW103"/>
      <c r="WVX103"/>
      <c r="WVY103"/>
      <c r="WVZ103"/>
      <c r="WWA103"/>
      <c r="WWB103"/>
      <c r="WWC103"/>
      <c r="WWD103"/>
      <c r="WWE103"/>
      <c r="WWF103"/>
      <c r="WWG103"/>
      <c r="WWH103"/>
      <c r="WWI103"/>
      <c r="WWJ103"/>
      <c r="WWK103"/>
      <c r="WWL103"/>
      <c r="WWM103"/>
      <c r="WWN103"/>
      <c r="WWO103"/>
      <c r="WWP103"/>
      <c r="WWQ103"/>
      <c r="WWR103"/>
      <c r="WWS103"/>
      <c r="WWT103"/>
      <c r="WWU103"/>
      <c r="WWV103"/>
      <c r="WWW103"/>
      <c r="WWX103"/>
      <c r="WWY103"/>
      <c r="WWZ103"/>
      <c r="WXA103"/>
      <c r="WXB103"/>
      <c r="WXC103"/>
      <c r="WXD103"/>
      <c r="WXE103"/>
      <c r="WXF103"/>
      <c r="WXG103"/>
      <c r="WXH103"/>
      <c r="WXI103"/>
      <c r="WXJ103"/>
      <c r="WXK103"/>
      <c r="WXL103"/>
      <c r="WXM103"/>
      <c r="WXN103"/>
      <c r="WXO103"/>
      <c r="WXP103"/>
      <c r="WXQ103"/>
      <c r="WXR103"/>
      <c r="WXS103"/>
      <c r="WXT103"/>
      <c r="WXU103"/>
      <c r="WXV103"/>
      <c r="WXW103"/>
      <c r="WXX103"/>
      <c r="WXY103"/>
      <c r="WXZ103"/>
      <c r="WYA103"/>
      <c r="WYB103"/>
      <c r="WYC103"/>
      <c r="WYD103"/>
      <c r="WYE103"/>
      <c r="WYF103"/>
      <c r="WYG103"/>
      <c r="WYH103"/>
      <c r="WYI103"/>
      <c r="WYJ103"/>
      <c r="WYK103"/>
      <c r="WYL103"/>
      <c r="WYM103"/>
      <c r="WYN103"/>
      <c r="WYO103"/>
      <c r="WYP103"/>
      <c r="WYQ103"/>
      <c r="WYR103"/>
      <c r="WYS103"/>
      <c r="WYT103"/>
      <c r="WYU103"/>
      <c r="WYV103"/>
      <c r="WYW103"/>
      <c r="WYX103"/>
      <c r="WYY103"/>
      <c r="WYZ103"/>
      <c r="WZA103"/>
      <c r="WZB103"/>
      <c r="WZC103"/>
      <c r="WZD103"/>
      <c r="WZE103"/>
      <c r="WZF103"/>
      <c r="WZG103"/>
      <c r="WZH103"/>
      <c r="WZI103"/>
      <c r="WZJ103"/>
      <c r="WZK103"/>
      <c r="WZL103"/>
      <c r="WZM103"/>
      <c r="WZN103"/>
      <c r="WZO103"/>
      <c r="WZP103"/>
      <c r="WZQ103"/>
      <c r="WZR103"/>
      <c r="WZS103"/>
      <c r="WZT103"/>
      <c r="WZU103"/>
      <c r="WZV103"/>
      <c r="WZW103"/>
      <c r="WZX103"/>
      <c r="WZY103"/>
      <c r="WZZ103"/>
      <c r="XAA103"/>
      <c r="XAB103"/>
      <c r="XAC103"/>
      <c r="XAD103"/>
      <c r="XAE103"/>
      <c r="XAF103"/>
      <c r="XAG103"/>
      <c r="XAH103"/>
      <c r="XAI103"/>
      <c r="XAJ103"/>
      <c r="XAK103"/>
      <c r="XAL103"/>
      <c r="XAM103"/>
      <c r="XAN103"/>
      <c r="XAO103"/>
      <c r="XAP103"/>
      <c r="XAQ103"/>
      <c r="XAR103"/>
      <c r="XAS103"/>
      <c r="XAT103"/>
      <c r="XAU103"/>
      <c r="XAV103"/>
      <c r="XAW103"/>
      <c r="XAX103"/>
      <c r="XAY103"/>
      <c r="XAZ103"/>
      <c r="XBA103"/>
      <c r="XBB103"/>
      <c r="XBC103"/>
      <c r="XBD103"/>
      <c r="XBE103"/>
      <c r="XBF103"/>
      <c r="XBG103"/>
      <c r="XBH103"/>
      <c r="XBI103"/>
      <c r="XBJ103"/>
      <c r="XBK103"/>
      <c r="XBL103"/>
      <c r="XBM103"/>
      <c r="XBN103"/>
      <c r="XBO103"/>
      <c r="XBP103"/>
      <c r="XBQ103"/>
      <c r="XBR103"/>
      <c r="XBS103"/>
      <c r="XBT103"/>
      <c r="XBU103"/>
      <c r="XBV103"/>
      <c r="XBW103"/>
      <c r="XBX103"/>
      <c r="XBY103"/>
      <c r="XBZ103"/>
      <c r="XCA103"/>
      <c r="XCB103"/>
      <c r="XCC103"/>
      <c r="XCD103"/>
      <c r="XCE103"/>
      <c r="XCF103"/>
      <c r="XCG103"/>
      <c r="XCH103"/>
      <c r="XCI103"/>
      <c r="XCJ103"/>
      <c r="XCK103"/>
      <c r="XCL103"/>
      <c r="XCM103"/>
      <c r="XCN103"/>
      <c r="XCO103"/>
      <c r="XCP103"/>
      <c r="XCQ103"/>
      <c r="XCR103"/>
      <c r="XCS103"/>
      <c r="XCT103"/>
      <c r="XCU103"/>
      <c r="XCV103"/>
      <c r="XCW103"/>
      <c r="XCX103"/>
      <c r="XCY103"/>
      <c r="XCZ103"/>
      <c r="XDA103"/>
      <c r="XDB103"/>
      <c r="XDC103"/>
      <c r="XDD103"/>
      <c r="XDE103"/>
      <c r="XDF103"/>
      <c r="XDG103"/>
      <c r="XDH103"/>
      <c r="XDI103"/>
      <c r="XDJ103"/>
      <c r="XDK103"/>
      <c r="XDL103"/>
      <c r="XDM103"/>
      <c r="XDN103"/>
      <c r="XDO103"/>
      <c r="XDP103"/>
      <c r="XDQ103"/>
      <c r="XDR103"/>
      <c r="XDS103"/>
      <c r="XDT103"/>
      <c r="XDU103"/>
      <c r="XDV103"/>
      <c r="XDW103"/>
      <c r="XDX103"/>
      <c r="XDY103"/>
      <c r="XDZ103"/>
      <c r="XEA103"/>
      <c r="XEB103"/>
      <c r="XEC103"/>
      <c r="XED103"/>
      <c r="XEE103"/>
      <c r="XEF103"/>
      <c r="XEG103"/>
      <c r="XEH103"/>
      <c r="XEI103"/>
      <c r="XEJ103"/>
      <c r="XEK103"/>
      <c r="XEL103"/>
      <c r="XEM103"/>
      <c r="XEN103"/>
      <c r="XEO103"/>
      <c r="XEP103"/>
      <c r="XEQ103"/>
      <c r="XER103"/>
      <c r="XES103"/>
      <c r="XET103"/>
      <c r="XEU103"/>
      <c r="XEV103"/>
      <c r="XEW103"/>
      <c r="XEX103"/>
      <c r="XEY103"/>
      <c r="XEZ103"/>
      <c r="XFA103"/>
      <c r="XFB103"/>
      <c r="XFC103"/>
      <c r="XFD103"/>
    </row>
    <row r="104" spans="1:16384" ht="12.75" customHeight="1"/>
    <row r="105" spans="1:16384" ht="12.75" customHeight="1"/>
    <row r="106" spans="1:16384" ht="12.75" customHeight="1"/>
    <row r="107" spans="1:16384" ht="12.75" customHeight="1"/>
    <row r="108" spans="1:16384" ht="12.75" customHeight="1"/>
    <row r="109" spans="1:16384" ht="12.75" customHeight="1"/>
    <row r="110" spans="1:16384" ht="12.75" customHeight="1"/>
    <row r="111" spans="1:16384" ht="12.75" customHeight="1"/>
    <row r="112" spans="1:16384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</sheetData>
  <autoFilter ref="A2:XFD102"/>
  <phoneticPr fontId="57" type="noConversion"/>
  <conditionalFormatting sqref="P2:R2 Q146:Q64821">
    <cfRule type="cellIs" dxfId="1" priority="3" stopIfTrue="1" operator="equal">
      <formula>0.01</formula>
    </cfRule>
  </conditionalFormatting>
  <pageMargins left="0.15625" right="0.196527777777778" top="0.66805555555555596" bottom="0.39305555555555599" header="0.15625" footer="0.15625"/>
  <pageSetup paperSize="9" scale="56" orientation="landscape" verticalDpi="180" r:id="rId1"/>
  <headerFooter alignWithMargins="0">
    <oddHeader>&amp;C&amp;16昆山道普润滑科技有限公司&amp;12
2018年06月售后提成明细表</oddHeader>
    <oddFooter>&amp;L核准：&amp;C审核：    &amp;R制表：            &amp;P/&amp;N</oddFooter>
  </headerFooter>
  <colBreaks count="1" manualBreakCount="1">
    <brk id="33" max="1048575" man="1"/>
  </col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21"/>
  </sheetPr>
  <dimension ref="A1:J31"/>
  <sheetViews>
    <sheetView view="pageBreakPreview" zoomScale="115" zoomScaleNormal="100" zoomScaleSheetLayoutView="115" workbookViewId="0">
      <pane xSplit="1" ySplit="2" topLeftCell="B3" activePane="bottomRight" state="frozen"/>
      <selection pane="topRight"/>
      <selection pane="bottomLeft"/>
      <selection pane="bottomRight" activeCell="G9" sqref="G9"/>
    </sheetView>
  </sheetViews>
  <sheetFormatPr defaultColWidth="9" defaultRowHeight="12"/>
  <cols>
    <col min="1" max="1" width="14.19921875" style="5" customWidth="1"/>
    <col min="2" max="2" width="15.09765625" style="5" customWidth="1"/>
    <col min="3" max="5" width="12.3984375" style="5" customWidth="1"/>
    <col min="6" max="6" width="14.8984375" style="5" customWidth="1"/>
    <col min="7" max="7" width="31.09765625" style="5" customWidth="1"/>
    <col min="8" max="8" width="18.09765625" style="5" customWidth="1"/>
    <col min="9" max="16384" width="9" style="5"/>
  </cols>
  <sheetData>
    <row r="1" spans="1:10" ht="20.25" customHeight="1">
      <c r="A1" s="6" t="s">
        <v>6667</v>
      </c>
      <c r="B1" s="7"/>
      <c r="C1" s="7"/>
      <c r="D1" s="7"/>
      <c r="E1" s="7"/>
      <c r="F1" s="8"/>
    </row>
    <row r="2" spans="1:10" ht="38.25" customHeight="1">
      <c r="A2" s="9" t="s">
        <v>39</v>
      </c>
      <c r="B2" s="10" t="s">
        <v>6668</v>
      </c>
      <c r="C2" s="11" t="s">
        <v>6669</v>
      </c>
      <c r="D2" s="11" t="s">
        <v>6670</v>
      </c>
      <c r="E2" s="11" t="s">
        <v>6671</v>
      </c>
      <c r="F2" s="12" t="s">
        <v>1761</v>
      </c>
    </row>
    <row r="3" spans="1:10" s="1" customFormat="1" ht="18.75" customHeight="1">
      <c r="A3" s="13" t="s">
        <v>63</v>
      </c>
      <c r="B3" s="14">
        <f>SUMIF('业务员提成明细 (售后)'!$A:$A,A3,'业务员提成明细 (售后)'!$L:$L)</f>
        <v>721215.33999999985</v>
      </c>
      <c r="C3" s="14">
        <f>SUMIF('业务员提成明细 (售后)'!$A:$A,A3,'业务员提成明细 (售后)'!$Q:$Q)</f>
        <v>504.84000000000009</v>
      </c>
      <c r="D3" s="15">
        <v>0</v>
      </c>
      <c r="E3" s="16">
        <f>C3+D3</f>
        <v>504.84000000000009</v>
      </c>
      <c r="F3" s="17" t="s">
        <v>6672</v>
      </c>
    </row>
    <row r="4" spans="1:10" s="1" customFormat="1" ht="18.75" customHeight="1">
      <c r="A4" s="13" t="s">
        <v>66</v>
      </c>
      <c r="B4" s="14">
        <f>SUMIF('业务员提成明细 (售后)'!$A:$A,A4,'业务员提成明细 (售后)'!$L:$L)</f>
        <v>869991.43</v>
      </c>
      <c r="C4" s="14">
        <f>SUMIF('业务员提成明细 (售后)'!$A:$A,A4,'业务员提成明细 (售后)'!$Q:$Q)</f>
        <v>609.00000000000011</v>
      </c>
      <c r="D4" s="15"/>
      <c r="E4" s="16">
        <f>C4+D4</f>
        <v>609.00000000000011</v>
      </c>
      <c r="F4" s="17"/>
    </row>
    <row r="5" spans="1:10" s="1" customFormat="1" ht="18.75" customHeight="1">
      <c r="A5" s="13" t="s">
        <v>83</v>
      </c>
      <c r="B5" s="14">
        <f>SUMIF('业务员提成明细 (售后)'!$A:$A,A5,'业务员提成明细 (售后)'!$L:$L)</f>
        <v>869991.43</v>
      </c>
      <c r="C5" s="14">
        <f>SUMIF('业务员提成明细 (售后)'!$A:$A,A5,'业务员提成明细 (售后)'!$Q:$Q)</f>
        <v>609.00000000000011</v>
      </c>
      <c r="D5" s="15"/>
      <c r="E5" s="16">
        <f>C5+D5</f>
        <v>609.00000000000011</v>
      </c>
      <c r="F5" s="17"/>
    </row>
    <row r="6" spans="1:10" s="2" customFormat="1" ht="24" customHeight="1">
      <c r="A6" s="18" t="s">
        <v>6673</v>
      </c>
      <c r="B6" s="19">
        <f>SUM(B3:B5)</f>
        <v>2461198.2000000002</v>
      </c>
      <c r="C6" s="19">
        <f>SUM(C3:C5)</f>
        <v>1722.8400000000001</v>
      </c>
      <c r="D6" s="19">
        <f>SUM(D3:D5)</f>
        <v>0</v>
      </c>
      <c r="E6" s="19">
        <f>SUM(E3:E5)</f>
        <v>1722.8400000000001</v>
      </c>
      <c r="F6" s="20"/>
    </row>
    <row r="7" spans="1:10" s="3" customFormat="1" ht="15.6">
      <c r="A7" s="21" t="s">
        <v>6674</v>
      </c>
      <c r="B7" s="22"/>
      <c r="C7" s="22"/>
      <c r="D7" s="22"/>
      <c r="E7" s="22"/>
      <c r="F7" s="23"/>
      <c r="G7" s="24"/>
      <c r="H7" s="24"/>
      <c r="I7" s="24"/>
      <c r="J7" s="24"/>
    </row>
    <row r="8" spans="1:10" ht="20.25" customHeight="1">
      <c r="A8" s="6" t="s">
        <v>6675</v>
      </c>
      <c r="B8" s="7"/>
      <c r="C8" s="7"/>
      <c r="D8" s="7"/>
      <c r="E8" s="7"/>
      <c r="F8" s="8"/>
    </row>
    <row r="9" spans="1:10" ht="70.5" customHeight="1">
      <c r="A9" s="9" t="s">
        <v>39</v>
      </c>
      <c r="B9" s="10" t="s">
        <v>6676</v>
      </c>
      <c r="C9" s="11" t="s">
        <v>6677</v>
      </c>
      <c r="D9" s="11" t="s">
        <v>6670</v>
      </c>
      <c r="E9" s="11" t="s">
        <v>6671</v>
      </c>
      <c r="F9" s="12" t="s">
        <v>1761</v>
      </c>
    </row>
    <row r="10" spans="1:10" s="1" customFormat="1" ht="18" customHeight="1">
      <c r="A10" s="25" t="s">
        <v>48</v>
      </c>
      <c r="B10" s="14">
        <f>SUMIF('业务员提成明细 (售后)'!$A:$A,A10,'业务员提成明细 (售后)'!$X:$X)</f>
        <v>308</v>
      </c>
      <c r="C10" s="14">
        <f>SUMIF('业务员提成明细 (售后)'!$A:$A,A10,'业务员提成明细 (售后)'!$Q:$Q)</f>
        <v>606.6</v>
      </c>
      <c r="D10" s="15"/>
      <c r="E10" s="15">
        <f>C10+D10</f>
        <v>606.6</v>
      </c>
      <c r="F10" s="17" t="s">
        <v>6678</v>
      </c>
      <c r="G10" s="5"/>
    </row>
    <row r="11" spans="1:10" s="1" customFormat="1" ht="18" customHeight="1">
      <c r="A11" s="25" t="s">
        <v>51</v>
      </c>
      <c r="B11" s="14">
        <f>SUMIF('业务员提成明细 (售后)'!$A:$A,A11,'业务员提成明细 (售后)'!$X:$X)</f>
        <v>217</v>
      </c>
      <c r="C11" s="14">
        <f>SUMIF('业务员提成明细 (售后)'!$A:$A,A11,'业务员提成明细 (售后)'!$Q:$Q)</f>
        <v>402.9</v>
      </c>
      <c r="D11" s="15"/>
      <c r="E11" s="15">
        <f>C11+D11</f>
        <v>402.9</v>
      </c>
      <c r="F11" s="17" t="s">
        <v>6678</v>
      </c>
      <c r="G11" s="5"/>
    </row>
    <row r="12" spans="1:10" s="1" customFormat="1" ht="18" customHeight="1">
      <c r="A12" s="26" t="s">
        <v>59</v>
      </c>
      <c r="B12" s="14">
        <f>SUMIF('业务员提成明细 (售后)'!$A:$A,A12,'业务员提成明细 (售后)'!$X:$X)</f>
        <v>15</v>
      </c>
      <c r="C12" s="14">
        <f>SUMIF('业务员提成明细 (售后)'!$A:$A,A12,'业务员提成明细 (售后)'!$Q:$Q)</f>
        <v>31.5</v>
      </c>
      <c r="D12" s="15" t="e">
        <f>SUMIF(#REF!,A12,#REF!)</f>
        <v>#REF!</v>
      </c>
      <c r="E12" s="15" t="e">
        <f>C12+D12</f>
        <v>#REF!</v>
      </c>
      <c r="F12" s="17" t="s">
        <v>6679</v>
      </c>
      <c r="G12" s="5"/>
    </row>
    <row r="13" spans="1:10" s="1" customFormat="1" ht="18" hidden="1" customHeight="1">
      <c r="A13" s="25"/>
      <c r="B13" s="14"/>
      <c r="C13" s="14"/>
      <c r="D13" s="15"/>
      <c r="E13" s="15"/>
      <c r="F13" s="17"/>
      <c r="G13" s="5"/>
    </row>
    <row r="14" spans="1:10" s="1" customFormat="1" ht="18" hidden="1" customHeight="1">
      <c r="A14" s="13" t="s">
        <v>53</v>
      </c>
      <c r="B14" s="14">
        <f>SUMIF('业务员提成明细 (售后)'!$A:$A,A14,'业务员提成明细 (售后)'!$X:$X)</f>
        <v>0</v>
      </c>
      <c r="C14" s="14">
        <f>SUMIF('业务员提成明细 (售后)'!$A:$A,A14,'业务员提成明细 (售后)'!$Q:$Q)</f>
        <v>0</v>
      </c>
      <c r="D14" s="15" t="e">
        <f>SUMIF(#REF!,A14,#REF!)</f>
        <v>#REF!</v>
      </c>
      <c r="E14" s="15" t="e">
        <f>C14+D14</f>
        <v>#REF!</v>
      </c>
      <c r="F14" s="17" t="s">
        <v>6678</v>
      </c>
      <c r="G14" s="5"/>
    </row>
    <row r="15" spans="1:10" s="1" customFormat="1" ht="18" hidden="1" customHeight="1">
      <c r="A15" s="27"/>
      <c r="B15" s="28"/>
      <c r="C15" s="14">
        <f>SUMIF('业务员提成明细 (售后)'!$A:$A,A15,'业务员提成明细 (售后)'!$Q:$Q)</f>
        <v>0</v>
      </c>
      <c r="D15" s="15" t="e">
        <f>SUMIF(#REF!,A15,#REF!)</f>
        <v>#REF!</v>
      </c>
      <c r="E15" s="15" t="e">
        <f>C15+D15</f>
        <v>#REF!</v>
      </c>
      <c r="F15" s="17" t="s">
        <v>6679</v>
      </c>
      <c r="G15" s="5"/>
    </row>
    <row r="16" spans="1:10" s="2" customFormat="1" ht="24" customHeight="1">
      <c r="A16" s="18" t="s">
        <v>6680</v>
      </c>
      <c r="B16" s="19">
        <f>SUM(B10:B15)</f>
        <v>540</v>
      </c>
      <c r="C16" s="19">
        <f>SUM(C10:C15)</f>
        <v>1041</v>
      </c>
      <c r="D16" s="19" t="e">
        <f>SUM(D10:D15)</f>
        <v>#REF!</v>
      </c>
      <c r="E16" s="19" t="e">
        <f>SUM(E10:E15)</f>
        <v>#REF!</v>
      </c>
      <c r="F16" s="20"/>
      <c r="G16" s="5"/>
    </row>
    <row r="17" spans="1:10" s="4" customFormat="1" ht="18" customHeight="1">
      <c r="A17" s="29" t="s">
        <v>6681</v>
      </c>
      <c r="B17" s="30"/>
      <c r="C17" s="30"/>
      <c r="D17" s="30"/>
      <c r="E17" s="30"/>
      <c r="F17" s="31"/>
      <c r="G17" s="32"/>
      <c r="H17" s="32"/>
      <c r="I17" s="32"/>
      <c r="J17" s="32"/>
    </row>
    <row r="18" spans="1:10" s="4" customFormat="1" ht="18" customHeight="1">
      <c r="A18" s="29" t="s">
        <v>6682</v>
      </c>
      <c r="B18" s="30"/>
      <c r="C18" s="30"/>
      <c r="D18" s="30"/>
      <c r="E18" s="30"/>
      <c r="F18" s="31"/>
      <c r="G18" s="32"/>
      <c r="H18" s="32"/>
      <c r="I18" s="32"/>
      <c r="J18" s="32"/>
    </row>
    <row r="19" spans="1:10" s="2" customFormat="1" ht="24" customHeight="1">
      <c r="A19" s="18" t="s">
        <v>6683</v>
      </c>
      <c r="B19" s="19"/>
      <c r="C19" s="19">
        <f>C6+C16</f>
        <v>2763.84</v>
      </c>
      <c r="D19" s="19" t="e">
        <f>D6+D16</f>
        <v>#REF!</v>
      </c>
      <c r="E19" s="19" t="e">
        <f>E6+E16</f>
        <v>#REF!</v>
      </c>
      <c r="F19" s="20"/>
      <c r="G19" s="5"/>
    </row>
    <row r="20" spans="1:10" s="3" customFormat="1" ht="15.6">
      <c r="A20" s="33"/>
      <c r="B20" s="24"/>
      <c r="C20" s="24"/>
      <c r="D20" s="24"/>
      <c r="E20" s="24"/>
      <c r="F20" s="24"/>
      <c r="G20" s="24"/>
      <c r="H20" s="24"/>
      <c r="I20" s="24"/>
      <c r="J20" s="24"/>
    </row>
    <row r="21" spans="1:10" ht="14.25" customHeight="1">
      <c r="A21" s="34" t="s">
        <v>39</v>
      </c>
      <c r="B21" s="35" t="s">
        <v>41</v>
      </c>
      <c r="C21" s="35" t="s">
        <v>42</v>
      </c>
      <c r="D21" s="35"/>
      <c r="E21" s="35"/>
      <c r="F21" s="35" t="s">
        <v>6684</v>
      </c>
      <c r="G21" s="35" t="s">
        <v>6685</v>
      </c>
      <c r="H21" s="35" t="s">
        <v>6686</v>
      </c>
    </row>
    <row r="22" spans="1:10" ht="29.25" customHeight="1">
      <c r="A22" s="36" t="s">
        <v>63</v>
      </c>
      <c r="B22" s="37" t="s">
        <v>64</v>
      </c>
      <c r="C22" s="38" t="s">
        <v>65</v>
      </c>
      <c r="D22" s="38"/>
      <c r="E22" s="38"/>
      <c r="F22" s="36" t="s">
        <v>6657</v>
      </c>
      <c r="G22" s="39" t="s">
        <v>6687</v>
      </c>
      <c r="H22" s="35"/>
    </row>
    <row r="23" spans="1:10" ht="17.25" customHeight="1">
      <c r="A23" s="482" t="s">
        <v>48</v>
      </c>
      <c r="B23" s="482"/>
      <c r="C23" s="40" t="s">
        <v>6688</v>
      </c>
      <c r="D23" s="481" t="s">
        <v>6689</v>
      </c>
      <c r="E23" s="481"/>
      <c r="F23" s="36" t="s">
        <v>6657</v>
      </c>
      <c r="G23" s="488" t="s">
        <v>6690</v>
      </c>
      <c r="H23" s="35"/>
    </row>
    <row r="24" spans="1:10" ht="19.5" customHeight="1">
      <c r="A24" s="482"/>
      <c r="B24" s="482"/>
      <c r="C24" s="40" t="s">
        <v>6691</v>
      </c>
      <c r="D24" s="481"/>
      <c r="E24" s="481"/>
      <c r="F24" s="36" t="s">
        <v>6657</v>
      </c>
      <c r="G24" s="489"/>
      <c r="H24" s="35"/>
    </row>
    <row r="25" spans="1:10" ht="15.6">
      <c r="A25" s="483" t="s">
        <v>59</v>
      </c>
      <c r="B25" s="41"/>
      <c r="C25" s="41" t="s">
        <v>60</v>
      </c>
      <c r="D25" s="481"/>
      <c r="E25" s="481"/>
      <c r="F25" s="36" t="s">
        <v>6657</v>
      </c>
      <c r="G25" s="490" t="s">
        <v>6692</v>
      </c>
      <c r="H25" s="35"/>
    </row>
    <row r="26" spans="1:10" ht="15.6">
      <c r="A26" s="484"/>
      <c r="B26" s="41"/>
      <c r="C26" s="41" t="s">
        <v>61</v>
      </c>
      <c r="D26" s="481"/>
      <c r="E26" s="481"/>
      <c r="F26" s="36" t="s">
        <v>6657</v>
      </c>
      <c r="G26" s="491"/>
      <c r="H26" s="35"/>
    </row>
    <row r="27" spans="1:10" ht="15.6">
      <c r="A27" s="485"/>
      <c r="B27" s="41"/>
      <c r="C27" s="41" t="s">
        <v>62</v>
      </c>
      <c r="D27" s="481"/>
      <c r="E27" s="481"/>
      <c r="F27" s="36" t="s">
        <v>6657</v>
      </c>
      <c r="G27" s="492"/>
      <c r="H27" s="35"/>
    </row>
    <row r="28" spans="1:10" ht="14.25" customHeight="1">
      <c r="A28" s="486" t="s">
        <v>51</v>
      </c>
      <c r="B28" s="42"/>
      <c r="C28" s="43" t="s">
        <v>52</v>
      </c>
      <c r="D28" s="481"/>
      <c r="E28" s="481"/>
      <c r="F28" s="36" t="s">
        <v>6657</v>
      </c>
      <c r="G28" s="493" t="s">
        <v>6693</v>
      </c>
      <c r="H28" s="35"/>
    </row>
    <row r="29" spans="1:10" ht="22.5" customHeight="1">
      <c r="A29" s="487"/>
      <c r="B29" s="42"/>
      <c r="C29" s="43" t="s">
        <v>6694</v>
      </c>
      <c r="D29" s="481"/>
      <c r="E29" s="481"/>
      <c r="F29" s="36" t="s">
        <v>6657</v>
      </c>
      <c r="G29" s="488"/>
      <c r="H29" s="35"/>
    </row>
    <row r="30" spans="1:10" s="3" customFormat="1" ht="15.6">
      <c r="A30" s="43" t="s">
        <v>53</v>
      </c>
      <c r="B30" s="43"/>
      <c r="C30" s="43" t="s">
        <v>54</v>
      </c>
      <c r="D30" s="481"/>
      <c r="E30" s="481"/>
      <c r="F30" s="36" t="s">
        <v>6657</v>
      </c>
      <c r="G30" s="479" t="s">
        <v>6695</v>
      </c>
      <c r="H30" s="35"/>
    </row>
    <row r="31" spans="1:10" s="3" customFormat="1" ht="15.6">
      <c r="A31" s="43" t="s">
        <v>53</v>
      </c>
      <c r="B31" s="43"/>
      <c r="C31" s="43" t="s">
        <v>55</v>
      </c>
      <c r="D31" s="481"/>
      <c r="E31" s="481"/>
      <c r="F31" s="36" t="s">
        <v>6657</v>
      </c>
      <c r="G31" s="480"/>
      <c r="H31" s="35"/>
    </row>
  </sheetData>
  <mergeCells count="9">
    <mergeCell ref="G30:G31"/>
    <mergeCell ref="D23:E31"/>
    <mergeCell ref="A23:A24"/>
    <mergeCell ref="A25:A27"/>
    <mergeCell ref="A28:A29"/>
    <mergeCell ref="B23:B24"/>
    <mergeCell ref="G23:G24"/>
    <mergeCell ref="G25:G27"/>
    <mergeCell ref="G28:G29"/>
  </mergeCells>
  <phoneticPr fontId="57" type="noConversion"/>
  <conditionalFormatting sqref="C2:E2 C9:E9">
    <cfRule type="cellIs" dxfId="0" priority="5" stopIfTrue="1" operator="equal">
      <formula>0.01</formula>
    </cfRule>
  </conditionalFormatting>
  <printOptions horizontalCentered="1"/>
  <pageMargins left="0.235416666666667" right="0.15625" top="0.86527777777777803" bottom="3.4277777777777798" header="0.35416666666666702" footer="2.90902777777778"/>
  <pageSetup paperSize="9" scale="85" orientation="portrait" r:id="rId1"/>
  <headerFooter alignWithMargins="0">
    <oddHeader>&amp;C&amp;18昆山道普润滑科技有限公司&amp;12
2018年06月售后提成发放表</oddHeader>
    <oddFooter>&amp;L核准：&amp;C审核：&amp;R制表：          &amp;P/&amp;N</oddFooter>
  </headerFooter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tabSelected="1" workbookViewId="0">
      <selection activeCell="H12" sqref="H12"/>
    </sheetView>
  </sheetViews>
  <sheetFormatPr defaultRowHeight="15.6"/>
  <cols>
    <col min="3" max="3" width="9.3984375" bestFit="1" customWidth="1"/>
    <col min="4" max="4" width="11.5" bestFit="1" customWidth="1"/>
  </cols>
  <sheetData>
    <row r="1" spans="1:6">
      <c r="A1" s="494" t="s">
        <v>6697</v>
      </c>
      <c r="B1" s="494" t="s">
        <v>6698</v>
      </c>
      <c r="C1" s="494" t="s">
        <v>6699</v>
      </c>
      <c r="D1" s="494" t="s">
        <v>6700</v>
      </c>
      <c r="E1" s="494" t="s">
        <v>6706</v>
      </c>
      <c r="F1" s="494" t="s">
        <v>6711</v>
      </c>
    </row>
    <row r="2" spans="1:6">
      <c r="A2" s="494" t="s">
        <v>6701</v>
      </c>
      <c r="B2" s="494" t="s">
        <v>6702</v>
      </c>
      <c r="C2" s="391">
        <v>43101</v>
      </c>
      <c r="D2" s="391">
        <v>44196</v>
      </c>
      <c r="E2" t="s">
        <v>20</v>
      </c>
      <c r="F2">
        <v>0.2</v>
      </c>
    </row>
    <row r="3" spans="1:6">
      <c r="A3" s="494" t="s">
        <v>6703</v>
      </c>
      <c r="B3" s="494" t="s">
        <v>6702</v>
      </c>
      <c r="C3" s="391">
        <v>43101</v>
      </c>
      <c r="D3" s="391">
        <v>44196</v>
      </c>
      <c r="E3" t="s">
        <v>6708</v>
      </c>
      <c r="F3">
        <v>0.2</v>
      </c>
    </row>
    <row r="4" spans="1:6">
      <c r="A4" s="494" t="s">
        <v>6704</v>
      </c>
      <c r="B4" s="494" t="s">
        <v>6702</v>
      </c>
      <c r="C4" s="391">
        <v>43101</v>
      </c>
      <c r="D4" s="391">
        <v>44196</v>
      </c>
      <c r="E4" t="s">
        <v>6709</v>
      </c>
      <c r="F4">
        <v>0.2</v>
      </c>
    </row>
    <row r="5" spans="1:6">
      <c r="A5" s="494" t="s">
        <v>6705</v>
      </c>
      <c r="B5" s="494" t="s">
        <v>6712</v>
      </c>
      <c r="C5" s="391">
        <v>43101</v>
      </c>
      <c r="D5" s="391">
        <v>43251</v>
      </c>
      <c r="E5" t="s">
        <v>6710</v>
      </c>
      <c r="F5">
        <v>0.2</v>
      </c>
    </row>
  </sheetData>
  <phoneticPr fontId="5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12</vt:i4>
      </vt:variant>
      <vt:variant>
        <vt:lpstr>命名范围</vt:lpstr>
      </vt:variant>
      <vt:variant>
        <vt:i4>8</vt:i4>
      </vt:variant>
    </vt:vector>
  </HeadingPairs>
  <TitlesOfParts>
    <vt:vector size="20" baseType="lpstr">
      <vt:lpstr>规则</vt:lpstr>
      <vt:lpstr>售后员</vt:lpstr>
      <vt:lpstr>数据源表</vt:lpstr>
      <vt:lpstr>客户编号</vt:lpstr>
      <vt:lpstr>指导价</vt:lpstr>
      <vt:lpstr>问题反馈</vt:lpstr>
      <vt:lpstr>2018年06月提成发放 </vt:lpstr>
      <vt:lpstr>业务员提成明细</vt:lpstr>
      <vt:lpstr>业务员提成打印</vt:lpstr>
      <vt:lpstr>业务员提成明细 (售后)</vt:lpstr>
      <vt:lpstr>2018年06月售后提成发放</vt:lpstr>
      <vt:lpstr>主管表</vt:lpstr>
      <vt:lpstr>'2018年06月售后提成发放'!Print_Area</vt:lpstr>
      <vt:lpstr>'2018年06月提成发放 '!Print_Area</vt:lpstr>
      <vt:lpstr>业务员提成打印!Print_Area</vt:lpstr>
      <vt:lpstr>业务员提成明细!Print_Area</vt:lpstr>
      <vt:lpstr>'业务员提成明细 (售后)'!Print_Area</vt:lpstr>
      <vt:lpstr>业务员提成打印!Print_Titles</vt:lpstr>
      <vt:lpstr>业务员提成明细!Print_Titles</vt:lpstr>
      <vt:lpstr>'业务员提成明细 (售后)'!Print_Titles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cw</dc:creator>
  <cp:lastModifiedBy>xb21cn</cp:lastModifiedBy>
  <cp:revision>1</cp:revision>
  <cp:lastPrinted>2017-05-25T02:49:00Z</cp:lastPrinted>
  <dcterms:created xsi:type="dcterms:W3CDTF">2015-07-07T05:40:00Z</dcterms:created>
  <dcterms:modified xsi:type="dcterms:W3CDTF">2018-08-10T01:29:29Z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2052-10.1.0.7469</vt:lpwstr>
  </property>
</Properties>
</file>